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405" yWindow="-300" windowWidth="28425" windowHeight="13980" tabRatio="666" firstSheet="1" activeTab="2"/>
  </bookViews>
  <sheets>
    <sheet name="Тарифы" sheetId="13" state="hidden" r:id="rId1"/>
    <sheet name="База" sheetId="33" r:id="rId2"/>
    <sheet name="штат" sheetId="20" r:id="rId3"/>
    <sheet name="разряды" sheetId="31" r:id="rId4"/>
    <sheet name="отдел" sheetId="40" r:id="rId5"/>
  </sheets>
  <externalReferences>
    <externalReference r:id="rId6"/>
  </externalReferences>
  <definedNames>
    <definedName name="_xlnm._FilterDatabase" localSheetId="1" hidden="1">База!$B$5:$D$184</definedName>
    <definedName name="_xlnm._FilterDatabase" localSheetId="2" hidden="1">штат!$B$16:$V$35</definedName>
    <definedName name="Z_B7749F0D_A6E5_4550_B277_2D5630BDBD61_.wvu.Cols" localSheetId="2" hidden="1">штат!$C:$C,штат!$K:$K,штат!$M:$M,штат!$O:$O,штат!$N:$S,штат!#REF!,штат!#REF!</definedName>
    <definedName name="Z_B7749F0D_A6E5_4550_B277_2D5630BDBD61_.wvu.FilterData" localSheetId="2" hidden="1">штат!$B$16:$V$35</definedName>
    <definedName name="Z_B7749F0D_A6E5_4550_B277_2D5630BDBD61_.wvu.PrintArea" localSheetId="2" hidden="1">штат!$B$16:$V$35</definedName>
    <definedName name="Z_B7749F0D_A6E5_4550_B277_2D5630BDBD61_.wvu.PrintTitles" localSheetId="2" hidden="1">штат!#REF!</definedName>
    <definedName name="Z_B7749F0D_A6E5_4550_B277_2D5630BDBD61_.wvu.Rows" localSheetId="2" hidden="1">штат!#REF!</definedName>
    <definedName name="_xlnm.Print_Titles" localSheetId="2">штат!$14:$14</definedName>
    <definedName name="_xlnm.Print_Area" localSheetId="4">отдел!$A$1:$B$30</definedName>
    <definedName name="_xlnm.Print_Area" localSheetId="2">штат!$B$14:$V$35</definedName>
    <definedName name="Отдел">OFFSET(#REF!,,,SUM(--NOT(ISERROR(#REF!))))</definedName>
    <definedName name="Тарифный_коэф">разряды!$B$5:$B$31</definedName>
    <definedName name="Тарифный_коэффициент" localSheetId="3">разряды!$B$5:$B$31</definedName>
    <definedName name="тарифный_разряд" localSheetId="3">разряды!$A$5:$A$31</definedName>
    <definedName name="Тарифный_разряд">разряды!$A$5:$A$31</definedName>
    <definedName name="Тарифы" localSheetId="4">[1]разряды!$A$5:$A$31</definedName>
    <definedName name="Тарифы">разряды!$A$5:$A$31</definedName>
  </definedNames>
  <calcPr calcId="125725"/>
  <customWorkbookViews>
    <customWorkbookView name="Купон" guid="{B7749F0D-A6E5-4550-B277-2D5630BDBD61}" maximized="1" windowWidth="1148" windowHeight="746" tabRatio="599" activeSheetId="1"/>
  </customWorkbookViews>
</workbook>
</file>

<file path=xl/calcChain.xml><?xml version="1.0" encoding="utf-8"?>
<calcChain xmlns="http://schemas.openxmlformats.org/spreadsheetml/2006/main">
  <c r="G181" i="33"/>
  <c r="H181" s="1"/>
  <c r="G182"/>
  <c r="H182" s="1"/>
  <c r="G184"/>
  <c r="H184" s="1"/>
  <c r="J184"/>
  <c r="L182" l="1"/>
  <c r="J182"/>
  <c r="P182"/>
  <c r="N182"/>
  <c r="L184"/>
  <c r="P184"/>
  <c r="N184"/>
  <c r="R182" l="1"/>
  <c r="R184"/>
  <c r="V184" s="1"/>
  <c r="D1" l="1"/>
  <c r="T182" s="1"/>
  <c r="U182" s="1"/>
  <c r="V182" s="1"/>
  <c r="Y182" s="1"/>
  <c r="J13"/>
  <c r="J14"/>
  <c r="J15"/>
  <c r="J16"/>
  <c r="J17"/>
  <c r="J18"/>
  <c r="J19"/>
  <c r="J20"/>
  <c r="J21"/>
  <c r="J22"/>
  <c r="J23"/>
  <c r="J24"/>
  <c r="J26"/>
  <c r="J27"/>
  <c r="J28"/>
  <c r="J30"/>
  <c r="J31"/>
  <c r="J32"/>
  <c r="J33"/>
  <c r="J34"/>
  <c r="J38"/>
  <c r="J39"/>
  <c r="J41"/>
  <c r="J42"/>
  <c r="J43"/>
  <c r="J44"/>
  <c r="J45"/>
  <c r="J48"/>
  <c r="J49"/>
  <c r="J51"/>
  <c r="J52"/>
  <c r="J55"/>
  <c r="J56"/>
  <c r="J61"/>
  <c r="J62"/>
  <c r="J65"/>
  <c r="J68"/>
  <c r="J69"/>
  <c r="J74"/>
  <c r="J77"/>
  <c r="J78"/>
  <c r="J82"/>
  <c r="J83"/>
  <c r="J85"/>
  <c r="J86"/>
  <c r="J89"/>
  <c r="J91"/>
  <c r="J92"/>
  <c r="J95"/>
  <c r="J96"/>
  <c r="J97"/>
  <c r="J98"/>
  <c r="J100"/>
  <c r="J101"/>
  <c r="J102"/>
  <c r="J103"/>
  <c r="J104"/>
  <c r="J105"/>
  <c r="J108"/>
  <c r="J109"/>
  <c r="J111"/>
  <c r="J112"/>
  <c r="J113"/>
  <c r="J115"/>
  <c r="J116"/>
  <c r="J118"/>
  <c r="J119"/>
  <c r="J120"/>
  <c r="J121"/>
  <c r="J122"/>
  <c r="J123"/>
  <c r="J125"/>
  <c r="J126"/>
  <c r="J127"/>
  <c r="J128"/>
  <c r="J131"/>
  <c r="J136"/>
  <c r="J138"/>
  <c r="J139"/>
  <c r="J141"/>
  <c r="J142"/>
  <c r="J144"/>
  <c r="J146"/>
  <c r="J152"/>
  <c r="J153"/>
  <c r="J155"/>
  <c r="J156"/>
  <c r="J157"/>
  <c r="J159"/>
  <c r="J161"/>
  <c r="J162"/>
  <c r="J165"/>
  <c r="J166"/>
  <c r="J167"/>
  <c r="J168"/>
  <c r="J169"/>
  <c r="J170"/>
  <c r="J174"/>
  <c r="J175"/>
  <c r="J179"/>
  <c r="J180"/>
  <c r="J183"/>
  <c r="J8"/>
  <c r="J10"/>
  <c r="J11"/>
  <c r="J12"/>
  <c r="J5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J25" s="1"/>
  <c r="G26"/>
  <c r="H26" s="1"/>
  <c r="G27"/>
  <c r="H27" s="1"/>
  <c r="G28"/>
  <c r="H28" s="1"/>
  <c r="G29"/>
  <c r="H29" s="1"/>
  <c r="J29" s="1"/>
  <c r="G30"/>
  <c r="H30" s="1"/>
  <c r="G31"/>
  <c r="H31" s="1"/>
  <c r="G32"/>
  <c r="H32" s="1"/>
  <c r="G33"/>
  <c r="H33" s="1"/>
  <c r="G34"/>
  <c r="H34" s="1"/>
  <c r="G35"/>
  <c r="H35" s="1"/>
  <c r="J35" s="1"/>
  <c r="G36"/>
  <c r="H36" s="1"/>
  <c r="J36" s="1"/>
  <c r="G37"/>
  <c r="H37" s="1"/>
  <c r="J37" s="1"/>
  <c r="G38"/>
  <c r="H38" s="1"/>
  <c r="G39"/>
  <c r="H39" s="1"/>
  <c r="G40"/>
  <c r="H40" s="1"/>
  <c r="J40" s="1"/>
  <c r="G41"/>
  <c r="H41" s="1"/>
  <c r="G42"/>
  <c r="H42" s="1"/>
  <c r="G43"/>
  <c r="H43" s="1"/>
  <c r="G44"/>
  <c r="H44" s="1"/>
  <c r="G45"/>
  <c r="H45" s="1"/>
  <c r="G46"/>
  <c r="H46" s="1"/>
  <c r="J46" s="1"/>
  <c r="G47"/>
  <c r="H47" s="1"/>
  <c r="J47" s="1"/>
  <c r="G48"/>
  <c r="H48" s="1"/>
  <c r="G49"/>
  <c r="H49" s="1"/>
  <c r="G50"/>
  <c r="H50" s="1"/>
  <c r="J50" s="1"/>
  <c r="G51"/>
  <c r="H51" s="1"/>
  <c r="G52"/>
  <c r="H52" s="1"/>
  <c r="G53"/>
  <c r="H53" s="1"/>
  <c r="J53" s="1"/>
  <c r="G54"/>
  <c r="H54" s="1"/>
  <c r="J54" s="1"/>
  <c r="G55"/>
  <c r="H55" s="1"/>
  <c r="G56"/>
  <c r="H56" s="1"/>
  <c r="G57"/>
  <c r="H57" s="1"/>
  <c r="J57" s="1"/>
  <c r="G58"/>
  <c r="H58" s="1"/>
  <c r="J58" s="1"/>
  <c r="G59"/>
  <c r="H59" s="1"/>
  <c r="J59" s="1"/>
  <c r="G60"/>
  <c r="H60" s="1"/>
  <c r="J60" s="1"/>
  <c r="G61"/>
  <c r="H61" s="1"/>
  <c r="G62"/>
  <c r="H62" s="1"/>
  <c r="G63"/>
  <c r="H63" s="1"/>
  <c r="J63" s="1"/>
  <c r="G64"/>
  <c r="H64" s="1"/>
  <c r="J64" s="1"/>
  <c r="G65"/>
  <c r="H65" s="1"/>
  <c r="G66"/>
  <c r="H66" s="1"/>
  <c r="J66" s="1"/>
  <c r="G67"/>
  <c r="H67" s="1"/>
  <c r="J67" s="1"/>
  <c r="G68"/>
  <c r="H68" s="1"/>
  <c r="G69"/>
  <c r="H69" s="1"/>
  <c r="G70"/>
  <c r="H70" s="1"/>
  <c r="J70" s="1"/>
  <c r="G71"/>
  <c r="H71" s="1"/>
  <c r="J71" s="1"/>
  <c r="G72"/>
  <c r="H72" s="1"/>
  <c r="J72" s="1"/>
  <c r="G73"/>
  <c r="H73" s="1"/>
  <c r="J73" s="1"/>
  <c r="G74"/>
  <c r="H74" s="1"/>
  <c r="G75"/>
  <c r="H75" s="1"/>
  <c r="J75" s="1"/>
  <c r="G76"/>
  <c r="H76" s="1"/>
  <c r="J76" s="1"/>
  <c r="G77"/>
  <c r="H77" s="1"/>
  <c r="G78"/>
  <c r="H78" s="1"/>
  <c r="G79"/>
  <c r="H79" s="1"/>
  <c r="J79" s="1"/>
  <c r="G80"/>
  <c r="H80" s="1"/>
  <c r="J80" s="1"/>
  <c r="G81"/>
  <c r="H81" s="1"/>
  <c r="J81" s="1"/>
  <c r="G82"/>
  <c r="H82" s="1"/>
  <c r="G83"/>
  <c r="H83" s="1"/>
  <c r="G84"/>
  <c r="H84" s="1"/>
  <c r="J84" s="1"/>
  <c r="G85"/>
  <c r="H85" s="1"/>
  <c r="G86"/>
  <c r="H86" s="1"/>
  <c r="G87"/>
  <c r="H87" s="1"/>
  <c r="J87" s="1"/>
  <c r="G88"/>
  <c r="H88" s="1"/>
  <c r="J88" s="1"/>
  <c r="G89"/>
  <c r="H89" s="1"/>
  <c r="G90"/>
  <c r="H90" s="1"/>
  <c r="J90" s="1"/>
  <c r="G91"/>
  <c r="H91" s="1"/>
  <c r="G92"/>
  <c r="H92" s="1"/>
  <c r="G93"/>
  <c r="H93" s="1"/>
  <c r="J93" s="1"/>
  <c r="G94"/>
  <c r="H94" s="1"/>
  <c r="J94" s="1"/>
  <c r="G95"/>
  <c r="H95" s="1"/>
  <c r="G96"/>
  <c r="H96" s="1"/>
  <c r="G97"/>
  <c r="H97" s="1"/>
  <c r="G98"/>
  <c r="H98" s="1"/>
  <c r="G99"/>
  <c r="H99" s="1"/>
  <c r="J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J106" s="1"/>
  <c r="G107"/>
  <c r="H107" s="1"/>
  <c r="J107" s="1"/>
  <c r="G108"/>
  <c r="H108" s="1"/>
  <c r="G109"/>
  <c r="H109" s="1"/>
  <c r="G110"/>
  <c r="H110" s="1"/>
  <c r="J110" s="1"/>
  <c r="G111"/>
  <c r="H111" s="1"/>
  <c r="G112"/>
  <c r="H112" s="1"/>
  <c r="G113"/>
  <c r="H113" s="1"/>
  <c r="G114"/>
  <c r="H114" s="1"/>
  <c r="J114" s="1"/>
  <c r="G115"/>
  <c r="H115" s="1"/>
  <c r="G116"/>
  <c r="H116" s="1"/>
  <c r="G117"/>
  <c r="H117" s="1"/>
  <c r="J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J124" s="1"/>
  <c r="G125"/>
  <c r="H125" s="1"/>
  <c r="G126"/>
  <c r="H126" s="1"/>
  <c r="G127"/>
  <c r="H127" s="1"/>
  <c r="G128"/>
  <c r="H128" s="1"/>
  <c r="G129"/>
  <c r="H129" s="1"/>
  <c r="J129" s="1"/>
  <c r="G130"/>
  <c r="H130" s="1"/>
  <c r="J130" s="1"/>
  <c r="G131"/>
  <c r="H131" s="1"/>
  <c r="G132"/>
  <c r="H132" s="1"/>
  <c r="J132" s="1"/>
  <c r="G133"/>
  <c r="H133" s="1"/>
  <c r="J133" s="1"/>
  <c r="G134"/>
  <c r="H134" s="1"/>
  <c r="J134" s="1"/>
  <c r="G135"/>
  <c r="H135" s="1"/>
  <c r="J135" s="1"/>
  <c r="G136"/>
  <c r="H136" s="1"/>
  <c r="G137"/>
  <c r="H137" s="1"/>
  <c r="J137" s="1"/>
  <c r="G138"/>
  <c r="H138" s="1"/>
  <c r="G139"/>
  <c r="H139" s="1"/>
  <c r="G140"/>
  <c r="H140" s="1"/>
  <c r="J140" s="1"/>
  <c r="G141"/>
  <c r="H141" s="1"/>
  <c r="G142"/>
  <c r="H142" s="1"/>
  <c r="G143"/>
  <c r="H143" s="1"/>
  <c r="J143" s="1"/>
  <c r="G144"/>
  <c r="H144" s="1"/>
  <c r="G145"/>
  <c r="H145" s="1"/>
  <c r="J145" s="1"/>
  <c r="G146"/>
  <c r="H146" s="1"/>
  <c r="G147"/>
  <c r="H147" s="1"/>
  <c r="J147" s="1"/>
  <c r="G148"/>
  <c r="H148" s="1"/>
  <c r="J148" s="1"/>
  <c r="G149"/>
  <c r="H149" s="1"/>
  <c r="J149" s="1"/>
  <c r="G150"/>
  <c r="H150" s="1"/>
  <c r="J150" s="1"/>
  <c r="G151"/>
  <c r="H151" s="1"/>
  <c r="J151" s="1"/>
  <c r="G152"/>
  <c r="H152" s="1"/>
  <c r="G153"/>
  <c r="H153" s="1"/>
  <c r="G154"/>
  <c r="H154" s="1"/>
  <c r="J154" s="1"/>
  <c r="G155"/>
  <c r="H155" s="1"/>
  <c r="G156"/>
  <c r="H156" s="1"/>
  <c r="G157"/>
  <c r="H157" s="1"/>
  <c r="G158"/>
  <c r="H158" s="1"/>
  <c r="J158" s="1"/>
  <c r="G159"/>
  <c r="H159" s="1"/>
  <c r="G160"/>
  <c r="H160" s="1"/>
  <c r="J160" s="1"/>
  <c r="G161"/>
  <c r="H161" s="1"/>
  <c r="G162"/>
  <c r="H162" s="1"/>
  <c r="G163"/>
  <c r="H163" s="1"/>
  <c r="J163" s="1"/>
  <c r="G164"/>
  <c r="H164" s="1"/>
  <c r="J164" s="1"/>
  <c r="G165"/>
  <c r="H165" s="1"/>
  <c r="G166"/>
  <c r="H166" s="1"/>
  <c r="G167"/>
  <c r="H167" s="1"/>
  <c r="G168"/>
  <c r="H168" s="1"/>
  <c r="G169"/>
  <c r="H169" s="1"/>
  <c r="G170"/>
  <c r="H170" s="1"/>
  <c r="G171"/>
  <c r="H171" s="1"/>
  <c r="J171" s="1"/>
  <c r="G172"/>
  <c r="H172" s="1"/>
  <c r="J172" s="1"/>
  <c r="G173"/>
  <c r="H173" s="1"/>
  <c r="J173" s="1"/>
  <c r="G174"/>
  <c r="H174" s="1"/>
  <c r="G175"/>
  <c r="H175" s="1"/>
  <c r="G176"/>
  <c r="H176" s="1"/>
  <c r="J176" s="1"/>
  <c r="G177"/>
  <c r="H177" s="1"/>
  <c r="J177" s="1"/>
  <c r="G178"/>
  <c r="H178" s="1"/>
  <c r="J178" s="1"/>
  <c r="G179"/>
  <c r="H179" s="1"/>
  <c r="G180"/>
  <c r="H180" s="1"/>
  <c r="G183"/>
  <c r="H183" s="1"/>
  <c r="G10"/>
  <c r="H10" s="1"/>
  <c r="T5"/>
  <c r="U5" s="1"/>
  <c r="G6"/>
  <c r="H6" s="1"/>
  <c r="J6" s="1"/>
  <c r="G7"/>
  <c r="H7" s="1"/>
  <c r="J7" s="1"/>
  <c r="G8"/>
  <c r="H8" s="1"/>
  <c r="G9"/>
  <c r="H9" s="1"/>
  <c r="J9" s="1"/>
  <c r="G5"/>
  <c r="H5" s="1"/>
  <c r="T184" l="1"/>
  <c r="T178"/>
  <c r="T171"/>
  <c r="T167"/>
  <c r="T163"/>
  <c r="T159"/>
  <c r="T155"/>
  <c r="T151"/>
  <c r="T147"/>
  <c r="T143"/>
  <c r="T139"/>
  <c r="T135"/>
  <c r="T131"/>
  <c r="T127"/>
  <c r="T123"/>
  <c r="T119"/>
  <c r="T115"/>
  <c r="T111"/>
  <c r="T107"/>
  <c r="T103"/>
  <c r="T99"/>
  <c r="T95"/>
  <c r="T92"/>
  <c r="T88"/>
  <c r="T84"/>
  <c r="T80"/>
  <c r="T76"/>
  <c r="T72"/>
  <c r="T68"/>
  <c r="T64"/>
  <c r="T60"/>
  <c r="T56"/>
  <c r="T52"/>
  <c r="T48"/>
  <c r="T44"/>
  <c r="T40"/>
  <c r="T36"/>
  <c r="T32"/>
  <c r="T28"/>
  <c r="T24"/>
  <c r="T20"/>
  <c r="T16"/>
  <c r="T12"/>
  <c r="T179"/>
  <c r="T175"/>
  <c r="T172"/>
  <c r="T168"/>
  <c r="T164"/>
  <c r="T160"/>
  <c r="T156"/>
  <c r="T152"/>
  <c r="T148"/>
  <c r="T144"/>
  <c r="T140"/>
  <c r="T136"/>
  <c r="T132"/>
  <c r="T128"/>
  <c r="T124"/>
  <c r="T120"/>
  <c r="T116"/>
  <c r="T112"/>
  <c r="T108"/>
  <c r="T104"/>
  <c r="T100"/>
  <c r="T96"/>
  <c r="T93"/>
  <c r="T89"/>
  <c r="T85"/>
  <c r="T81"/>
  <c r="T77"/>
  <c r="T73"/>
  <c r="T69"/>
  <c r="T65"/>
  <c r="T61"/>
  <c r="T57"/>
  <c r="T53"/>
  <c r="T49"/>
  <c r="T45"/>
  <c r="T41"/>
  <c r="T37"/>
  <c r="T33"/>
  <c r="T29"/>
  <c r="T25"/>
  <c r="T21"/>
  <c r="T17"/>
  <c r="T13"/>
  <c r="T180"/>
  <c r="T176"/>
  <c r="T173"/>
  <c r="T169"/>
  <c r="T165"/>
  <c r="T161"/>
  <c r="T157"/>
  <c r="T153"/>
  <c r="T149"/>
  <c r="T145"/>
  <c r="T141"/>
  <c r="T137"/>
  <c r="T133"/>
  <c r="T129"/>
  <c r="T125"/>
  <c r="T121"/>
  <c r="T117"/>
  <c r="T113"/>
  <c r="T109"/>
  <c r="T105"/>
  <c r="T101"/>
  <c r="T97"/>
  <c r="T90"/>
  <c r="T86"/>
  <c r="T82"/>
  <c r="T78"/>
  <c r="T74"/>
  <c r="T70"/>
  <c r="T66"/>
  <c r="T62"/>
  <c r="T58"/>
  <c r="T54"/>
  <c r="T50"/>
  <c r="T46"/>
  <c r="T42"/>
  <c r="T38"/>
  <c r="T34"/>
  <c r="T30"/>
  <c r="T26"/>
  <c r="T22"/>
  <c r="T18"/>
  <c r="T14"/>
  <c r="T183"/>
  <c r="T177"/>
  <c r="T174"/>
  <c r="T170"/>
  <c r="T166"/>
  <c r="T162"/>
  <c r="T158"/>
  <c r="T154"/>
  <c r="T150"/>
  <c r="T146"/>
  <c r="T142"/>
  <c r="T138"/>
  <c r="T134"/>
  <c r="T130"/>
  <c r="T126"/>
  <c r="T122"/>
  <c r="T118"/>
  <c r="T114"/>
  <c r="T110"/>
  <c r="T106"/>
  <c r="T102"/>
  <c r="T98"/>
  <c r="T94"/>
  <c r="T91"/>
  <c r="T87"/>
  <c r="T83"/>
  <c r="T79"/>
  <c r="T75"/>
  <c r="T71"/>
  <c r="T67"/>
  <c r="T63"/>
  <c r="T59"/>
  <c r="T55"/>
  <c r="T51"/>
  <c r="T47"/>
  <c r="T43"/>
  <c r="T39"/>
  <c r="T35"/>
  <c r="T31"/>
  <c r="T27"/>
  <c r="T23"/>
  <c r="T19"/>
  <c r="T15"/>
  <c r="T10"/>
  <c r="T6"/>
  <c r="T11"/>
  <c r="T7"/>
  <c r="T8"/>
  <c r="T9"/>
  <c r="P179"/>
  <c r="L179"/>
  <c r="N179"/>
  <c r="N183"/>
  <c r="P183"/>
  <c r="L183"/>
  <c r="N174"/>
  <c r="P174"/>
  <c r="L174"/>
  <c r="N166"/>
  <c r="P166"/>
  <c r="L166"/>
  <c r="N158"/>
  <c r="P158"/>
  <c r="L158"/>
  <c r="N150"/>
  <c r="P150"/>
  <c r="L150"/>
  <c r="N142"/>
  <c r="P142"/>
  <c r="L142"/>
  <c r="N134"/>
  <c r="P134"/>
  <c r="L134"/>
  <c r="N126"/>
  <c r="P126"/>
  <c r="L126"/>
  <c r="N118"/>
  <c r="P118"/>
  <c r="L118"/>
  <c r="N110"/>
  <c r="P110"/>
  <c r="L110"/>
  <c r="N102"/>
  <c r="P102"/>
  <c r="L102"/>
  <c r="N94"/>
  <c r="P94"/>
  <c r="L94"/>
  <c r="N87"/>
  <c r="P87"/>
  <c r="L87"/>
  <c r="N79"/>
  <c r="P79"/>
  <c r="L79"/>
  <c r="N71"/>
  <c r="P71"/>
  <c r="L71"/>
  <c r="N63"/>
  <c r="P63"/>
  <c r="L63"/>
  <c r="N55"/>
  <c r="P55"/>
  <c r="L55"/>
  <c r="N47"/>
  <c r="P47"/>
  <c r="L47"/>
  <c r="N39"/>
  <c r="P39"/>
  <c r="L39"/>
  <c r="N31"/>
  <c r="P31"/>
  <c r="L31"/>
  <c r="N23"/>
  <c r="P23"/>
  <c r="L23"/>
  <c r="N15"/>
  <c r="P15"/>
  <c r="L15"/>
  <c r="P168"/>
  <c r="N168"/>
  <c r="L168"/>
  <c r="P160"/>
  <c r="N160"/>
  <c r="L160"/>
  <c r="P148"/>
  <c r="N148"/>
  <c r="L148"/>
  <c r="P140"/>
  <c r="N140"/>
  <c r="L140"/>
  <c r="P128"/>
  <c r="N128"/>
  <c r="L128"/>
  <c r="P120"/>
  <c r="N120"/>
  <c r="L120"/>
  <c r="P112"/>
  <c r="N112"/>
  <c r="L112"/>
  <c r="P104"/>
  <c r="N104"/>
  <c r="L104"/>
  <c r="P89"/>
  <c r="N89"/>
  <c r="L89"/>
  <c r="P73"/>
  <c r="N73"/>
  <c r="L73"/>
  <c r="P53"/>
  <c r="N53"/>
  <c r="L53"/>
  <c r="P45"/>
  <c r="N45"/>
  <c r="L45"/>
  <c r="P41"/>
  <c r="N41"/>
  <c r="L41"/>
  <c r="P37"/>
  <c r="N37"/>
  <c r="L37"/>
  <c r="P29"/>
  <c r="N29"/>
  <c r="L29"/>
  <c r="P25"/>
  <c r="N25"/>
  <c r="L25"/>
  <c r="P21"/>
  <c r="N21"/>
  <c r="L21"/>
  <c r="P17"/>
  <c r="N17"/>
  <c r="L17"/>
  <c r="P13"/>
  <c r="N13"/>
  <c r="L13"/>
  <c r="P9"/>
  <c r="N9"/>
  <c r="L9"/>
  <c r="P175"/>
  <c r="N175"/>
  <c r="L175"/>
  <c r="P172"/>
  <c r="N172"/>
  <c r="L172"/>
  <c r="P164"/>
  <c r="N164"/>
  <c r="L164"/>
  <c r="P156"/>
  <c r="N156"/>
  <c r="L156"/>
  <c r="P152"/>
  <c r="N152"/>
  <c r="L152"/>
  <c r="P144"/>
  <c r="N144"/>
  <c r="L144"/>
  <c r="P136"/>
  <c r="N136"/>
  <c r="L136"/>
  <c r="P132"/>
  <c r="N132"/>
  <c r="L132"/>
  <c r="P124"/>
  <c r="N124"/>
  <c r="L124"/>
  <c r="P116"/>
  <c r="N116"/>
  <c r="L116"/>
  <c r="P108"/>
  <c r="N108"/>
  <c r="L108"/>
  <c r="P100"/>
  <c r="N100"/>
  <c r="L100"/>
  <c r="P96"/>
  <c r="N96"/>
  <c r="L96"/>
  <c r="P93"/>
  <c r="N93"/>
  <c r="L93"/>
  <c r="P85"/>
  <c r="N85"/>
  <c r="L85"/>
  <c r="P81"/>
  <c r="N81"/>
  <c r="L81"/>
  <c r="P77"/>
  <c r="N77"/>
  <c r="L77"/>
  <c r="P69"/>
  <c r="N69"/>
  <c r="L69"/>
  <c r="P65"/>
  <c r="N65"/>
  <c r="L65"/>
  <c r="P61"/>
  <c r="N61"/>
  <c r="L61"/>
  <c r="P57"/>
  <c r="N57"/>
  <c r="L57"/>
  <c r="P49"/>
  <c r="N49"/>
  <c r="L49"/>
  <c r="P33"/>
  <c r="N33"/>
  <c r="L33"/>
  <c r="N7"/>
  <c r="P7"/>
  <c r="L7"/>
  <c r="P178"/>
  <c r="N178"/>
  <c r="L178"/>
  <c r="P167"/>
  <c r="N167"/>
  <c r="L167"/>
  <c r="N143"/>
  <c r="P143"/>
  <c r="L143"/>
  <c r="N127"/>
  <c r="P127"/>
  <c r="L127"/>
  <c r="N111"/>
  <c r="P111"/>
  <c r="L111"/>
  <c r="N103"/>
  <c r="P103"/>
  <c r="L103"/>
  <c r="N84"/>
  <c r="P84"/>
  <c r="L84"/>
  <c r="N64"/>
  <c r="P64"/>
  <c r="L64"/>
  <c r="N48"/>
  <c r="P48"/>
  <c r="L48"/>
  <c r="N40"/>
  <c r="P40"/>
  <c r="L40"/>
  <c r="N16"/>
  <c r="P16"/>
  <c r="L16"/>
  <c r="N177"/>
  <c r="P177"/>
  <c r="L177"/>
  <c r="N162"/>
  <c r="P162"/>
  <c r="L162"/>
  <c r="N146"/>
  <c r="P146"/>
  <c r="L146"/>
  <c r="N114"/>
  <c r="P114"/>
  <c r="L114"/>
  <c r="N91"/>
  <c r="P91"/>
  <c r="L91"/>
  <c r="N67"/>
  <c r="P67"/>
  <c r="L67"/>
  <c r="N35"/>
  <c r="P35"/>
  <c r="L35"/>
  <c r="N11"/>
  <c r="P11"/>
  <c r="L11"/>
  <c r="P163"/>
  <c r="N163"/>
  <c r="L163"/>
  <c r="N151"/>
  <c r="P151"/>
  <c r="L151"/>
  <c r="N135"/>
  <c r="P135"/>
  <c r="L135"/>
  <c r="N119"/>
  <c r="P119"/>
  <c r="L119"/>
  <c r="N95"/>
  <c r="P95"/>
  <c r="L95"/>
  <c r="N88"/>
  <c r="P88"/>
  <c r="L88"/>
  <c r="N72"/>
  <c r="P72"/>
  <c r="L72"/>
  <c r="N52"/>
  <c r="P52"/>
  <c r="L52"/>
  <c r="N44"/>
  <c r="P44"/>
  <c r="L44"/>
  <c r="N36"/>
  <c r="P36"/>
  <c r="L36"/>
  <c r="N32"/>
  <c r="P32"/>
  <c r="L32"/>
  <c r="N24"/>
  <c r="P24"/>
  <c r="L24"/>
  <c r="N12"/>
  <c r="P12"/>
  <c r="L12"/>
  <c r="N170"/>
  <c r="P170"/>
  <c r="L170"/>
  <c r="N154"/>
  <c r="P154"/>
  <c r="L154"/>
  <c r="N138"/>
  <c r="P138"/>
  <c r="L138"/>
  <c r="N130"/>
  <c r="P130"/>
  <c r="L130"/>
  <c r="N122"/>
  <c r="P122"/>
  <c r="L122"/>
  <c r="N106"/>
  <c r="P106"/>
  <c r="L106"/>
  <c r="N98"/>
  <c r="P98"/>
  <c r="L98"/>
  <c r="N83"/>
  <c r="P83"/>
  <c r="L83"/>
  <c r="N75"/>
  <c r="P75"/>
  <c r="L75"/>
  <c r="N59"/>
  <c r="P59"/>
  <c r="L59"/>
  <c r="N51"/>
  <c r="P51"/>
  <c r="L51"/>
  <c r="N43"/>
  <c r="P43"/>
  <c r="L43"/>
  <c r="N27"/>
  <c r="P27"/>
  <c r="L27"/>
  <c r="N19"/>
  <c r="P19"/>
  <c r="L19"/>
  <c r="P6"/>
  <c r="N6"/>
  <c r="L6"/>
  <c r="P171"/>
  <c r="N171"/>
  <c r="L171"/>
  <c r="P155"/>
  <c r="N155"/>
  <c r="L155"/>
  <c r="N139"/>
  <c r="P139"/>
  <c r="L139"/>
  <c r="N123"/>
  <c r="P123"/>
  <c r="L123"/>
  <c r="N99"/>
  <c r="P99"/>
  <c r="L99"/>
  <c r="N80"/>
  <c r="P80"/>
  <c r="L80"/>
  <c r="N68"/>
  <c r="P68"/>
  <c r="L68"/>
  <c r="N60"/>
  <c r="P60"/>
  <c r="L60"/>
  <c r="N28"/>
  <c r="P28"/>
  <c r="L28"/>
  <c r="P180"/>
  <c r="L180"/>
  <c r="N180"/>
  <c r="P169"/>
  <c r="N169"/>
  <c r="L169"/>
  <c r="P161"/>
  <c r="N161"/>
  <c r="L161"/>
  <c r="P153"/>
  <c r="N153"/>
  <c r="L153"/>
  <c r="P141"/>
  <c r="N141"/>
  <c r="L141"/>
  <c r="P133"/>
  <c r="N133"/>
  <c r="L133"/>
  <c r="P129"/>
  <c r="N129"/>
  <c r="L129"/>
  <c r="P125"/>
  <c r="N125"/>
  <c r="L125"/>
  <c r="P121"/>
  <c r="N121"/>
  <c r="L121"/>
  <c r="P117"/>
  <c r="N117"/>
  <c r="L117"/>
  <c r="P113"/>
  <c r="N113"/>
  <c r="L113"/>
  <c r="P109"/>
  <c r="N109"/>
  <c r="L109"/>
  <c r="P105"/>
  <c r="N105"/>
  <c r="L105"/>
  <c r="P101"/>
  <c r="N101"/>
  <c r="L101"/>
  <c r="P97"/>
  <c r="N97"/>
  <c r="L97"/>
  <c r="P90"/>
  <c r="N90"/>
  <c r="L90"/>
  <c r="P86"/>
  <c r="N86"/>
  <c r="L86"/>
  <c r="P82"/>
  <c r="N82"/>
  <c r="L82"/>
  <c r="P78"/>
  <c r="N78"/>
  <c r="L78"/>
  <c r="P74"/>
  <c r="N74"/>
  <c r="L74"/>
  <c r="P70"/>
  <c r="N70"/>
  <c r="L70"/>
  <c r="P66"/>
  <c r="N66"/>
  <c r="L66"/>
  <c r="P62"/>
  <c r="N62"/>
  <c r="L62"/>
  <c r="P58"/>
  <c r="N58"/>
  <c r="L58"/>
  <c r="P54"/>
  <c r="N54"/>
  <c r="L54"/>
  <c r="P50"/>
  <c r="N50"/>
  <c r="L50"/>
  <c r="P46"/>
  <c r="N46"/>
  <c r="L46"/>
  <c r="P42"/>
  <c r="N42"/>
  <c r="L42"/>
  <c r="P38"/>
  <c r="N38"/>
  <c r="L38"/>
  <c r="P34"/>
  <c r="N34"/>
  <c r="L34"/>
  <c r="P30"/>
  <c r="N30"/>
  <c r="L30"/>
  <c r="P26"/>
  <c r="N26"/>
  <c r="L26"/>
  <c r="P22"/>
  <c r="N22"/>
  <c r="L22"/>
  <c r="P18"/>
  <c r="N18"/>
  <c r="L18"/>
  <c r="P14"/>
  <c r="N14"/>
  <c r="L14"/>
  <c r="P10"/>
  <c r="N10"/>
  <c r="L10"/>
  <c r="P159"/>
  <c r="N159"/>
  <c r="L159"/>
  <c r="N147"/>
  <c r="P147"/>
  <c r="L147"/>
  <c r="N131"/>
  <c r="P131"/>
  <c r="L131"/>
  <c r="N115"/>
  <c r="P115"/>
  <c r="L115"/>
  <c r="N107"/>
  <c r="P107"/>
  <c r="L107"/>
  <c r="N92"/>
  <c r="P92"/>
  <c r="L92"/>
  <c r="N76"/>
  <c r="P76"/>
  <c r="L76"/>
  <c r="N56"/>
  <c r="P56"/>
  <c r="L56"/>
  <c r="N20"/>
  <c r="P20"/>
  <c r="L20"/>
  <c r="P176"/>
  <c r="N176"/>
  <c r="L176"/>
  <c r="P173"/>
  <c r="N173"/>
  <c r="L173"/>
  <c r="P165"/>
  <c r="N165"/>
  <c r="L165"/>
  <c r="P157"/>
  <c r="N157"/>
  <c r="L157"/>
  <c r="P149"/>
  <c r="N149"/>
  <c r="L149"/>
  <c r="P145"/>
  <c r="N145"/>
  <c r="L145"/>
  <c r="P137"/>
  <c r="N137"/>
  <c r="L137"/>
  <c r="N8"/>
  <c r="P8"/>
  <c r="L8"/>
  <c r="R11" l="1"/>
  <c r="R104"/>
  <c r="R168"/>
  <c r="R15"/>
  <c r="R23"/>
  <c r="R31"/>
  <c r="R39"/>
  <c r="R179"/>
  <c r="R77"/>
  <c r="R132"/>
  <c r="R14"/>
  <c r="R46"/>
  <c r="R54"/>
  <c r="R78"/>
  <c r="R97"/>
  <c r="R101"/>
  <c r="R105"/>
  <c r="R117"/>
  <c r="R21"/>
  <c r="R6"/>
  <c r="R163"/>
  <c r="R16"/>
  <c r="R40"/>
  <c r="R84"/>
  <c r="R127"/>
  <c r="R143"/>
  <c r="R178"/>
  <c r="R57"/>
  <c r="R133"/>
  <c r="R58"/>
  <c r="R62"/>
  <c r="R141"/>
  <c r="R136"/>
  <c r="R37"/>
  <c r="R45"/>
  <c r="R53"/>
  <c r="R73"/>
  <c r="R137"/>
  <c r="R149"/>
  <c r="R157"/>
  <c r="R165"/>
  <c r="R30"/>
  <c r="R169"/>
  <c r="R156"/>
  <c r="R172"/>
  <c r="R128"/>
  <c r="R34"/>
  <c r="R17"/>
  <c r="R140"/>
  <c r="R145"/>
  <c r="R56"/>
  <c r="R76"/>
  <c r="R107"/>
  <c r="R115"/>
  <c r="R159"/>
  <c r="R10"/>
  <c r="R50"/>
  <c r="R70"/>
  <c r="R74"/>
  <c r="R109"/>
  <c r="R113"/>
  <c r="R28"/>
  <c r="R60"/>
  <c r="R99"/>
  <c r="R139"/>
  <c r="R35"/>
  <c r="R67"/>
  <c r="R91"/>
  <c r="R114"/>
  <c r="R146"/>
  <c r="R162"/>
  <c r="R177"/>
  <c r="R48"/>
  <c r="R64"/>
  <c r="R103"/>
  <c r="R111"/>
  <c r="R7"/>
  <c r="R33"/>
  <c r="R49"/>
  <c r="R164"/>
  <c r="R41"/>
  <c r="R47"/>
  <c r="R55"/>
  <c r="R63"/>
  <c r="R71"/>
  <c r="R79"/>
  <c r="R87"/>
  <c r="R94"/>
  <c r="R102"/>
  <c r="R110"/>
  <c r="R118"/>
  <c r="R126"/>
  <c r="R134"/>
  <c r="R142"/>
  <c r="R150"/>
  <c r="R158"/>
  <c r="R166"/>
  <c r="R174"/>
  <c r="R183"/>
  <c r="R8"/>
  <c r="R18"/>
  <c r="R38"/>
  <c r="R42"/>
  <c r="R82"/>
  <c r="R121"/>
  <c r="R153"/>
  <c r="R161"/>
  <c r="R155"/>
  <c r="R171"/>
  <c r="R19"/>
  <c r="R27"/>
  <c r="R43"/>
  <c r="R51"/>
  <c r="R59"/>
  <c r="R75"/>
  <c r="R83"/>
  <c r="R98"/>
  <c r="R106"/>
  <c r="R122"/>
  <c r="R130"/>
  <c r="R138"/>
  <c r="R154"/>
  <c r="R170"/>
  <c r="R32"/>
  <c r="R36"/>
  <c r="R72"/>
  <c r="R88"/>
  <c r="R119"/>
  <c r="R61"/>
  <c r="R81"/>
  <c r="R96"/>
  <c r="R108"/>
  <c r="R144"/>
  <c r="R152"/>
  <c r="R25"/>
  <c r="R29"/>
  <c r="R148"/>
  <c r="R160"/>
  <c r="R176"/>
  <c r="R173"/>
  <c r="R20"/>
  <c r="R92"/>
  <c r="R131"/>
  <c r="R147"/>
  <c r="R22"/>
  <c r="R26"/>
  <c r="R66"/>
  <c r="R86"/>
  <c r="R90"/>
  <c r="R125"/>
  <c r="R129"/>
  <c r="R180"/>
  <c r="R68"/>
  <c r="R80"/>
  <c r="R123"/>
  <c r="R12"/>
  <c r="R24"/>
  <c r="R44"/>
  <c r="R52"/>
  <c r="R95"/>
  <c r="R135"/>
  <c r="R151"/>
  <c r="R167"/>
  <c r="R65"/>
  <c r="R69"/>
  <c r="R85"/>
  <c r="R93"/>
  <c r="R100"/>
  <c r="R116"/>
  <c r="R124"/>
  <c r="R175"/>
  <c r="R9"/>
  <c r="R13"/>
  <c r="R89"/>
  <c r="R112"/>
  <c r="R120"/>
  <c r="L5" l="1"/>
  <c r="N5"/>
  <c r="P5"/>
  <c r="R5" l="1"/>
  <c r="F18" i="20"/>
  <c r="G18" s="1"/>
  <c r="F19"/>
  <c r="G19" s="1"/>
  <c r="F20"/>
  <c r="G20" s="1"/>
  <c r="F21"/>
  <c r="G21" s="1"/>
  <c r="K21" s="1"/>
  <c r="F22"/>
  <c r="G22" s="1"/>
  <c r="F23"/>
  <c r="G23" s="1"/>
  <c r="F24"/>
  <c r="G24" s="1"/>
  <c r="F25"/>
  <c r="G25" s="1"/>
  <c r="F26"/>
  <c r="G26" s="1"/>
  <c r="F17"/>
  <c r="G17" s="1"/>
  <c r="F31"/>
  <c r="G31" s="1"/>
  <c r="F32"/>
  <c r="G32" s="1"/>
  <c r="K32" s="1"/>
  <c r="F33"/>
  <c r="G33" s="1"/>
  <c r="K33" s="1"/>
  <c r="F30"/>
  <c r="G30" s="1"/>
  <c r="K20" l="1"/>
  <c r="M20"/>
  <c r="K24"/>
  <c r="M24"/>
  <c r="M22"/>
  <c r="K19"/>
  <c r="M19"/>
  <c r="O21"/>
  <c r="M32"/>
  <c r="M21"/>
  <c r="O26"/>
  <c r="M26"/>
  <c r="K26"/>
  <c r="O18"/>
  <c r="M18"/>
  <c r="K18"/>
  <c r="M25"/>
  <c r="K25"/>
  <c r="O25"/>
  <c r="O23"/>
  <c r="M23"/>
  <c r="K23"/>
  <c r="O24"/>
  <c r="K22"/>
  <c r="O20"/>
  <c r="O19"/>
  <c r="O22"/>
  <c r="K17"/>
  <c r="M17"/>
  <c r="O17"/>
  <c r="O31"/>
  <c r="M31"/>
  <c r="K31"/>
  <c r="M33"/>
  <c r="O33"/>
  <c r="O32"/>
  <c r="K30"/>
  <c r="M30"/>
  <c r="O30"/>
  <c r="U34" l="1"/>
  <c r="T34"/>
  <c r="P34"/>
  <c r="K34" l="1"/>
  <c r="G34"/>
  <c r="M34" l="1"/>
  <c r="O34"/>
  <c r="V5" i="33" l="1"/>
  <c r="Y5" s="1"/>
  <c r="U76" l="1"/>
  <c r="V76" s="1"/>
  <c r="Y76" s="1"/>
  <c r="U91"/>
  <c r="V91" s="1"/>
  <c r="Y91" s="1"/>
  <c r="U24"/>
  <c r="V24" s="1"/>
  <c r="Y24" s="1"/>
  <c r="U147"/>
  <c r="V147" s="1"/>
  <c r="Y147" s="1"/>
  <c r="U95"/>
  <c r="U161"/>
  <c r="V161" s="1"/>
  <c r="Y161" s="1"/>
  <c r="U68"/>
  <c r="V68" s="1"/>
  <c r="Y68" s="1"/>
  <c r="U67"/>
  <c r="V67" s="1"/>
  <c r="Y67" s="1"/>
  <c r="U154"/>
  <c r="U172"/>
  <c r="V172" s="1"/>
  <c r="Y172" s="1"/>
  <c r="U106"/>
  <c r="U35"/>
  <c r="V35" s="1"/>
  <c r="Y35" s="1"/>
  <c r="U56"/>
  <c r="V56" s="1"/>
  <c r="Y56" s="1"/>
  <c r="U17"/>
  <c r="V17" s="1"/>
  <c r="Y17" s="1"/>
  <c r="U117"/>
  <c r="V117" s="1"/>
  <c r="Y117" s="1"/>
  <c r="U72"/>
  <c r="V72" s="1"/>
  <c r="Y72" s="1"/>
  <c r="U18"/>
  <c r="V18" s="1"/>
  <c r="Y18" s="1"/>
  <c r="U94"/>
  <c r="V94" s="1"/>
  <c r="Y94" s="1"/>
  <c r="U98"/>
  <c r="V98" s="1"/>
  <c r="Y98" s="1"/>
  <c r="U87"/>
  <c r="V87" s="1"/>
  <c r="Y87" s="1"/>
  <c r="U28"/>
  <c r="V28" s="1"/>
  <c r="Y28" s="1"/>
  <c r="U38"/>
  <c r="V38" s="1"/>
  <c r="Y38" s="1"/>
  <c r="U30"/>
  <c r="U110"/>
  <c r="V110" s="1"/>
  <c r="Y110" s="1"/>
  <c r="U97"/>
  <c r="V97" s="1"/>
  <c r="Y97" s="1"/>
  <c r="U105"/>
  <c r="U27"/>
  <c r="V27" s="1"/>
  <c r="Y27" s="1"/>
  <c r="U99"/>
  <c r="V99" s="1"/>
  <c r="Y99" s="1"/>
  <c r="U151"/>
  <c r="U152"/>
  <c r="U40"/>
  <c r="V40" s="1"/>
  <c r="Y40" s="1"/>
  <c r="U142"/>
  <c r="U150"/>
  <c r="V150" s="1"/>
  <c r="Y150" s="1"/>
  <c r="U25"/>
  <c r="V25" s="1"/>
  <c r="Y25" s="1"/>
  <c r="U48"/>
  <c r="V48" s="1"/>
  <c r="Y48" s="1"/>
  <c r="U104"/>
  <c r="V104" s="1"/>
  <c r="Y104" s="1"/>
  <c r="U155"/>
  <c r="V155" s="1"/>
  <c r="Y155" s="1"/>
  <c r="U121"/>
  <c r="V121" s="1"/>
  <c r="Y121" s="1"/>
  <c r="U61"/>
  <c r="V61" s="1"/>
  <c r="Y61" s="1"/>
  <c r="U22"/>
  <c r="V22" s="1"/>
  <c r="Y22" s="1"/>
  <c r="U124"/>
  <c r="U123"/>
  <c r="V123" s="1"/>
  <c r="Y123" s="1"/>
  <c r="U177"/>
  <c r="V177" s="1"/>
  <c r="Y177" s="1"/>
  <c r="U175"/>
  <c r="U34"/>
  <c r="V34" s="1"/>
  <c r="Y34" s="1"/>
  <c r="U8"/>
  <c r="V8" s="1"/>
  <c r="Y8" s="1"/>
  <c r="U178"/>
  <c r="U145"/>
  <c r="V145" s="1"/>
  <c r="Y145" s="1"/>
  <c r="U162"/>
  <c r="V162" s="1"/>
  <c r="Y162" s="1"/>
  <c r="U137"/>
  <c r="V137" s="1"/>
  <c r="Y137" s="1"/>
  <c r="U54"/>
  <c r="V54" s="1"/>
  <c r="Y54" s="1"/>
  <c r="U44"/>
  <c r="V44" s="1"/>
  <c r="Y44" s="1"/>
  <c r="U118"/>
  <c r="V118" s="1"/>
  <c r="Y118" s="1"/>
  <c r="U93"/>
  <c r="V93" s="1"/>
  <c r="Y93" s="1"/>
  <c r="U86"/>
  <c r="V86" s="1"/>
  <c r="Y86" s="1"/>
  <c r="U131"/>
  <c r="V131" s="1"/>
  <c r="Y131" s="1"/>
  <c r="U120"/>
  <c r="V120" s="1"/>
  <c r="Y120" s="1"/>
  <c r="U29"/>
  <c r="V29" s="1"/>
  <c r="Y29" s="1"/>
  <c r="U92"/>
  <c r="V92" s="1"/>
  <c r="Y92" s="1"/>
  <c r="U43"/>
  <c r="V43" s="1"/>
  <c r="Y43" s="1"/>
  <c r="U174"/>
  <c r="V174" s="1"/>
  <c r="Y174" s="1"/>
  <c r="U173"/>
  <c r="V173" s="1"/>
  <c r="Y173" s="1"/>
  <c r="U88"/>
  <c r="V88" s="1"/>
  <c r="Y88" s="1"/>
  <c r="U57"/>
  <c r="U90"/>
  <c r="V90" s="1"/>
  <c r="Y90" s="1"/>
  <c r="U63"/>
  <c r="V63" s="1"/>
  <c r="Y63" s="1"/>
  <c r="U133"/>
  <c r="V133" s="1"/>
  <c r="Y133" s="1"/>
  <c r="U16"/>
  <c r="U160"/>
  <c r="U112"/>
  <c r="V112" s="1"/>
  <c r="Y112" s="1"/>
  <c r="U45"/>
  <c r="V45" s="1"/>
  <c r="Y45" s="1"/>
  <c r="U127"/>
  <c r="V127" s="1"/>
  <c r="Y127" s="1"/>
  <c r="U122"/>
  <c r="V122" s="1"/>
  <c r="Y122" s="1"/>
  <c r="U62"/>
  <c r="V62" s="1"/>
  <c r="Y62" s="1"/>
  <c r="U23"/>
  <c r="V23" s="1"/>
  <c r="Y23" s="1"/>
  <c r="U80"/>
  <c r="U31"/>
  <c r="V31" s="1"/>
  <c r="Y31" s="1"/>
  <c r="U101"/>
  <c r="V101" s="1"/>
  <c r="Y101" s="1"/>
  <c r="U157"/>
  <c r="V157" s="1"/>
  <c r="Y157" s="1"/>
  <c r="U140"/>
  <c r="U164"/>
  <c r="V164" s="1"/>
  <c r="Y164" s="1"/>
  <c r="U169"/>
  <c r="V169" s="1"/>
  <c r="Y169" s="1"/>
  <c r="U21"/>
  <c r="U166"/>
  <c r="U102"/>
  <c r="V102" s="1"/>
  <c r="Y102" s="1"/>
  <c r="U180"/>
  <c r="U58"/>
  <c r="V58" s="1"/>
  <c r="Y58" s="1"/>
  <c r="U50"/>
  <c r="V50" s="1"/>
  <c r="Y50" s="1"/>
  <c r="U126"/>
  <c r="V126" s="1"/>
  <c r="Y126" s="1"/>
  <c r="U69"/>
  <c r="V69" s="1"/>
  <c r="Y69" s="1"/>
  <c r="U47"/>
  <c r="V47" s="1"/>
  <c r="Y47" s="1"/>
  <c r="U79"/>
  <c r="V79" s="1"/>
  <c r="Y79" s="1"/>
  <c r="U168"/>
  <c r="V168" s="1"/>
  <c r="Y168" s="1"/>
  <c r="U143"/>
  <c r="V143" s="1"/>
  <c r="Y143" s="1"/>
  <c r="U7"/>
  <c r="V7" s="1"/>
  <c r="Y7" s="1"/>
  <c r="U19"/>
  <c r="V19" s="1"/>
  <c r="Y19" s="1"/>
  <c r="U26"/>
  <c r="V26" s="1"/>
  <c r="Y26" s="1"/>
  <c r="U10"/>
  <c r="V10" s="1"/>
  <c r="Y10" s="1"/>
  <c r="U13"/>
  <c r="V13" s="1"/>
  <c r="Y13" s="1"/>
  <c r="U78"/>
  <c r="U109"/>
  <c r="V109" s="1"/>
  <c r="Y109" s="1"/>
  <c r="U70"/>
  <c r="V70" s="1"/>
  <c r="Y70" s="1"/>
  <c r="U60"/>
  <c r="V60" s="1"/>
  <c r="Y60" s="1"/>
  <c r="U36"/>
  <c r="V36" s="1"/>
  <c r="Y36" s="1"/>
  <c r="U14"/>
  <c r="V14" s="1"/>
  <c r="Y14" s="1"/>
  <c r="U136"/>
  <c r="U132"/>
  <c r="U84"/>
  <c r="V84" s="1"/>
  <c r="Y84" s="1"/>
  <c r="U73"/>
  <c r="V73" s="1"/>
  <c r="Y73" s="1"/>
  <c r="U42"/>
  <c r="V42" s="1"/>
  <c r="Y42" s="1"/>
  <c r="U32"/>
  <c r="V32" s="1"/>
  <c r="Y32" s="1"/>
  <c r="U119"/>
  <c r="V119" s="1"/>
  <c r="Y119" s="1"/>
  <c r="U107"/>
  <c r="V107" s="1"/>
  <c r="Y107" s="1"/>
  <c r="U125"/>
  <c r="V125" s="1"/>
  <c r="Y125" s="1"/>
  <c r="U82"/>
  <c r="V82" s="1"/>
  <c r="Y82" s="1"/>
  <c r="U144"/>
  <c r="V144" s="1"/>
  <c r="Y144" s="1"/>
  <c r="U149"/>
  <c r="V149" s="1"/>
  <c r="Y149" s="1"/>
  <c r="U39"/>
  <c r="V39" s="1"/>
  <c r="Y39" s="1"/>
  <c r="U59"/>
  <c r="V59" s="1"/>
  <c r="Y59" s="1"/>
  <c r="U77"/>
  <c r="U129"/>
  <c r="V129" s="1"/>
  <c r="Y129" s="1"/>
  <c r="U65"/>
  <c r="U83"/>
  <c r="V83" s="1"/>
  <c r="Y83" s="1"/>
  <c r="U171"/>
  <c r="U75"/>
  <c r="V75" s="1"/>
  <c r="Y75" s="1"/>
  <c r="U138"/>
  <c r="V138" s="1"/>
  <c r="Y138" s="1"/>
  <c r="U128"/>
  <c r="V128" s="1"/>
  <c r="Y128" s="1"/>
  <c r="U74"/>
  <c r="V74" s="1"/>
  <c r="Y74" s="1"/>
  <c r="U159"/>
  <c r="U103"/>
  <c r="V103" s="1"/>
  <c r="Y103" s="1"/>
  <c r="U6"/>
  <c r="V6" s="1"/>
  <c r="Y6" s="1"/>
  <c r="U183"/>
  <c r="V183" s="1"/>
  <c r="Y183" s="1"/>
  <c r="U55"/>
  <c r="V55" s="1"/>
  <c r="Y55" s="1"/>
  <c r="U158"/>
  <c r="V158" s="1"/>
  <c r="Y158" s="1"/>
  <c r="U46"/>
  <c r="V46" s="1"/>
  <c r="Y46" s="1"/>
  <c r="U113"/>
  <c r="V113" s="1"/>
  <c r="Y113" s="1"/>
  <c r="U179"/>
  <c r="U148"/>
  <c r="U135"/>
  <c r="V135" s="1"/>
  <c r="Y135" s="1"/>
  <c r="U115"/>
  <c r="V115" s="1"/>
  <c r="Y115" s="1"/>
  <c r="U9"/>
  <c r="V9" s="1"/>
  <c r="Y9" s="1"/>
  <c r="U163"/>
  <c r="V163" s="1"/>
  <c r="Y163" s="1"/>
  <c r="U66"/>
  <c r="V66" s="1"/>
  <c r="Y66" s="1"/>
  <c r="U15"/>
  <c r="V15" s="1"/>
  <c r="Y15" s="1"/>
  <c r="U41"/>
  <c r="V41" s="1"/>
  <c r="Y41" s="1"/>
  <c r="U96"/>
  <c r="V96" s="1"/>
  <c r="Y96" s="1"/>
  <c r="U51"/>
  <c r="V51" s="1"/>
  <c r="Y51" s="1"/>
  <c r="U141"/>
  <c r="V141" s="1"/>
  <c r="Y141" s="1"/>
  <c r="U100"/>
  <c r="V100" s="1"/>
  <c r="Y100" s="1"/>
  <c r="U33"/>
  <c r="V33" s="1"/>
  <c r="Y33" s="1"/>
  <c r="U89"/>
  <c r="V89" s="1"/>
  <c r="Y89" s="1"/>
  <c r="U37"/>
  <c r="V37" s="1"/>
  <c r="Y37" s="1"/>
  <c r="U64"/>
  <c r="V64" s="1"/>
  <c r="Y64" s="1"/>
  <c r="U156"/>
  <c r="V156" s="1"/>
  <c r="Y156" s="1"/>
  <c r="U165"/>
  <c r="V165" s="1"/>
  <c r="Y165" s="1"/>
  <c r="U85"/>
  <c r="U153"/>
  <c r="V153" s="1"/>
  <c r="Y153" s="1"/>
  <c r="U170"/>
  <c r="V170" s="1"/>
  <c r="Y170" s="1"/>
  <c r="U81"/>
  <c r="V81" s="1"/>
  <c r="Y81" s="1"/>
  <c r="U53"/>
  <c r="U52"/>
  <c r="V52" s="1"/>
  <c r="Y52" s="1"/>
  <c r="U139"/>
  <c r="V139" s="1"/>
  <c r="Y139" s="1"/>
  <c r="U12"/>
  <c r="V12" s="1"/>
  <c r="Y12" s="1"/>
  <c r="U134"/>
  <c r="U20"/>
  <c r="V20" s="1"/>
  <c r="Y20" s="1"/>
  <c r="U108"/>
  <c r="V108" s="1"/>
  <c r="Y108" s="1"/>
  <c r="U167"/>
  <c r="V167" s="1"/>
  <c r="Y167" s="1"/>
  <c r="U116"/>
  <c r="V116" s="1"/>
  <c r="Y116" s="1"/>
  <c r="U111"/>
  <c r="V111" s="1"/>
  <c r="Y111" s="1"/>
  <c r="U11"/>
  <c r="V11" s="1"/>
  <c r="Y11" s="1"/>
  <c r="U146"/>
  <c r="V146" s="1"/>
  <c r="Y146" s="1"/>
  <c r="U71"/>
  <c r="V71" s="1"/>
  <c r="Y71" s="1"/>
  <c r="U176"/>
  <c r="V176" s="1"/>
  <c r="Y176" s="1"/>
  <c r="U49"/>
  <c r="V49" s="1"/>
  <c r="Y49" s="1"/>
  <c r="U114"/>
  <c r="V114" s="1"/>
  <c r="Y114" s="1"/>
  <c r="U130"/>
  <c r="V130" s="1"/>
  <c r="Y130" s="1"/>
  <c r="V148" l="1"/>
  <c r="Y148" s="1"/>
  <c r="R30" i="20"/>
  <c r="V159" i="33"/>
  <c r="Y159" s="1"/>
  <c r="V65"/>
  <c r="Y65" s="1"/>
  <c r="V77"/>
  <c r="Y77" s="1"/>
  <c r="V132"/>
  <c r="Y132" s="1"/>
  <c r="V180"/>
  <c r="Y180" s="1"/>
  <c r="R18" i="20"/>
  <c r="V80" i="33"/>
  <c r="Y80" s="1"/>
  <c r="R20" i="20"/>
  <c r="V57" i="33"/>
  <c r="Y57" s="1"/>
  <c r="R25" i="20"/>
  <c r="V151" i="33"/>
  <c r="Y151" s="1"/>
  <c r="V105"/>
  <c r="Y105" s="1"/>
  <c r="V30"/>
  <c r="Y30" s="1"/>
  <c r="V134"/>
  <c r="Y134" s="1"/>
  <c r="V171"/>
  <c r="Y171" s="1"/>
  <c r="R17" i="20"/>
  <c r="V124" i="33"/>
  <c r="Y124" s="1"/>
  <c r="R22" i="20"/>
  <c r="V142" i="33"/>
  <c r="Y142" s="1"/>
  <c r="V152"/>
  <c r="Y152" s="1"/>
  <c r="V154"/>
  <c r="Y154" s="1"/>
  <c r="V95"/>
  <c r="Y95" s="1"/>
  <c r="V179"/>
  <c r="Y179" s="1"/>
  <c r="R32" i="20"/>
  <c r="V21" i="33"/>
  <c r="Y21" s="1"/>
  <c r="R26" i="20"/>
  <c r="V16" i="33"/>
  <c r="Y16" s="1"/>
  <c r="R33" i="20"/>
  <c r="V178" i="33"/>
  <c r="Y178" s="1"/>
  <c r="V175"/>
  <c r="Y175" s="1"/>
  <c r="R31" i="20"/>
  <c r="V85" i="33"/>
  <c r="Y85" s="1"/>
  <c r="R24" i="20"/>
  <c r="V53" i="33"/>
  <c r="Y53" s="1"/>
  <c r="V136"/>
  <c r="Y136" s="1"/>
  <c r="V78"/>
  <c r="Y78" s="1"/>
  <c r="V166"/>
  <c r="Y166" s="1"/>
  <c r="V140"/>
  <c r="Y140" s="1"/>
  <c r="V160"/>
  <c r="Y160" s="1"/>
  <c r="R19" i="20"/>
  <c r="V106" i="33"/>
  <c r="Y106" s="1"/>
  <c r="R23" i="20"/>
  <c r="R21"/>
  <c r="G27" l="1"/>
  <c r="H23" l="1"/>
  <c r="I23" s="1"/>
  <c r="Q23" s="1"/>
  <c r="H25"/>
  <c r="I25" s="1"/>
  <c r="Q25" s="1"/>
  <c r="H21"/>
  <c r="I21" s="1"/>
  <c r="Q21" s="1"/>
  <c r="H17"/>
  <c r="H26"/>
  <c r="I26" s="1"/>
  <c r="Q26" s="1"/>
  <c r="H31"/>
  <c r="I31" s="1"/>
  <c r="Q31" s="1"/>
  <c r="S31" s="1"/>
  <c r="V31" s="1"/>
  <c r="H18"/>
  <c r="H30"/>
  <c r="I30" s="1"/>
  <c r="H33"/>
  <c r="I33" s="1"/>
  <c r="Q33" s="1"/>
  <c r="S33" s="1"/>
  <c r="V33" s="1"/>
  <c r="H32"/>
  <c r="I32" s="1"/>
  <c r="Q32" s="1"/>
  <c r="S32" s="1"/>
  <c r="V32" s="1"/>
  <c r="H24"/>
  <c r="I24" s="1"/>
  <c r="Q24" s="1"/>
  <c r="H20"/>
  <c r="I20" s="1"/>
  <c r="Q20" s="1"/>
  <c r="H22"/>
  <c r="I22" s="1"/>
  <c r="Q22" s="1"/>
  <c r="H19"/>
  <c r="S20" l="1"/>
  <c r="V20" s="1"/>
  <c r="S22"/>
  <c r="V22" s="1"/>
  <c r="S21"/>
  <c r="V21" s="1"/>
  <c r="S23"/>
  <c r="V23" s="1"/>
  <c r="S26"/>
  <c r="V26" s="1"/>
  <c r="S24"/>
  <c r="V24" s="1"/>
  <c r="S25"/>
  <c r="V25" s="1"/>
  <c r="Q30"/>
  <c r="I34"/>
  <c r="I17"/>
  <c r="Q17" s="1"/>
  <c r="I19"/>
  <c r="Q19" s="1"/>
  <c r="I18"/>
  <c r="Q18" s="1"/>
  <c r="S19" l="1"/>
  <c r="V19" s="1"/>
  <c r="Q34"/>
  <c r="S30"/>
  <c r="S18"/>
  <c r="V18" s="1"/>
  <c r="S17"/>
  <c r="V17" s="1"/>
  <c r="V30" l="1"/>
  <c r="V34" s="1"/>
  <c r="S34"/>
  <c r="D34" l="1"/>
  <c r="D27"/>
  <c r="S27" l="1"/>
  <c r="Q27"/>
  <c r="P27"/>
  <c r="O27"/>
  <c r="M27"/>
  <c r="K27"/>
  <c r="I27"/>
  <c r="V27" l="1"/>
  <c r="U27"/>
  <c r="T27" l="1"/>
</calcChain>
</file>

<file path=xl/sharedStrings.xml><?xml version="1.0" encoding="utf-8"?>
<sst xmlns="http://schemas.openxmlformats.org/spreadsheetml/2006/main" count="724" uniqueCount="365">
  <si>
    <t>- минимальная з/плата</t>
  </si>
  <si>
    <t>Подоходный налог:</t>
  </si>
  <si>
    <t>- для договорных</t>
  </si>
  <si>
    <t>Фамилия, Имя, Отчество</t>
  </si>
  <si>
    <t>Должность</t>
  </si>
  <si>
    <t>Итого:</t>
  </si>
  <si>
    <t>Степень сложности, характера и ответств.работ</t>
  </si>
  <si>
    <t>Должностной оклад</t>
  </si>
  <si>
    <t>Ответствен-ность при</t>
  </si>
  <si>
    <t>Тариф-ный разряд</t>
  </si>
  <si>
    <t>Тариф-ный коэфф</t>
  </si>
  <si>
    <t>тарифный оклад, руб.</t>
  </si>
  <si>
    <t>%</t>
  </si>
  <si>
    <t>Сумма, руб</t>
  </si>
  <si>
    <t>Директор института</t>
  </si>
  <si>
    <t>Главный инженер  (первый заместитель руководителя)</t>
  </si>
  <si>
    <t>Главный бухгалтер</t>
  </si>
  <si>
    <t>Заместитель директора по экономике - начальник ПФО</t>
  </si>
  <si>
    <t>Заместитель главного инженера</t>
  </si>
  <si>
    <t>Инженер 1 кат. по охране труда</t>
  </si>
  <si>
    <t>Грипинский А.Г.</t>
  </si>
  <si>
    <t>Ставер Е.Г.</t>
  </si>
  <si>
    <t>Бурло Т.М.</t>
  </si>
  <si>
    <t>Чигирь В.М.</t>
  </si>
  <si>
    <t>Липкинд Г.С.</t>
  </si>
  <si>
    <t>Гордеев С.П.</t>
  </si>
  <si>
    <t>Бондаровец  А.В.</t>
  </si>
  <si>
    <t>Майстренко С.А.</t>
  </si>
  <si>
    <t>Адамович В.К.</t>
  </si>
  <si>
    <t>Шевелев И.М.</t>
  </si>
  <si>
    <t>Заместитель директора по общим вопросам и информации</t>
  </si>
  <si>
    <t>Заместитель главного инженера-начальник технического отдела</t>
  </si>
  <si>
    <t>Спец.по режимно-секретн. делопроизв. 1 кат.</t>
  </si>
  <si>
    <t>Всего</t>
  </si>
  <si>
    <t>руб.</t>
  </si>
  <si>
    <t>Машинист буровой установки</t>
  </si>
  <si>
    <t>Архитектор 2 категории</t>
  </si>
  <si>
    <t>Инженер-геодезист 2 кат.</t>
  </si>
  <si>
    <t>Инженер-геолог 2 категории</t>
  </si>
  <si>
    <t>Экономист 2 категории</t>
  </si>
  <si>
    <t>Инженер 2 категории</t>
  </si>
  <si>
    <t>Водитель автомобиля 2 кл.</t>
  </si>
  <si>
    <t>Специалист по кадрам 1 кат.</t>
  </si>
  <si>
    <t>Инженер-лаборант 1 категории</t>
  </si>
  <si>
    <t>Водитель автомобиля 1 кл.</t>
  </si>
  <si>
    <t>Экономист 1 категории</t>
  </si>
  <si>
    <t>Юрисконсульт 1 кат.</t>
  </si>
  <si>
    <t>Техник 1 категории</t>
  </si>
  <si>
    <t>инженер 1 категории</t>
  </si>
  <si>
    <t>свыше</t>
  </si>
  <si>
    <t>Ведущий экономист</t>
  </si>
  <si>
    <t>Ведущий бухгалтер</t>
  </si>
  <si>
    <t>Ведущий архитектор</t>
  </si>
  <si>
    <t>Ведущий инженер</t>
  </si>
  <si>
    <t>до (лет)</t>
  </si>
  <si>
    <t>от (лет)</t>
  </si>
  <si>
    <t>категория</t>
  </si>
  <si>
    <t>Тарифный коэффициент</t>
  </si>
  <si>
    <t>Тарифный разряд</t>
  </si>
  <si>
    <t>% за стаж (выслугу лет)</t>
  </si>
  <si>
    <t>% за категорию</t>
  </si>
  <si>
    <t>Соотношение тарифных разрядов и коэффициентов для работников коммерческих организаций</t>
  </si>
  <si>
    <t>Эксплуатация  здания  ( ОЭЗ )</t>
  </si>
  <si>
    <t xml:space="preserve"> Материально-технического снабжения ( МТС )  и административно-хозяйствен. ( АХО )</t>
  </si>
  <si>
    <t>Транспортный</t>
  </si>
  <si>
    <t>Выпуска  ( ОВ )</t>
  </si>
  <si>
    <t>Управления  качеством (  ОУК  )</t>
  </si>
  <si>
    <t>Научно - технической  информации ( НТИ )</t>
  </si>
  <si>
    <t>Автоматизации проектных работ  ( АПР )</t>
  </si>
  <si>
    <t>Технический отдел ( ТО )</t>
  </si>
  <si>
    <t>( ПО-14) Технологий водоподготовки и гидрогеологических расчетов  ( ТВ и ГР )</t>
  </si>
  <si>
    <t>( ПО-13) Экологический</t>
  </si>
  <si>
    <t xml:space="preserve">( ПО-12) Экономики  </t>
  </si>
  <si>
    <t>( ПО-11)  Сметной документации  (СМ )</t>
  </si>
  <si>
    <t>( ПО-10) Сектор механического и нестандартизированного оборудования  (МиНО )</t>
  </si>
  <si>
    <t>( ПО-9)  Отопления и вентиляции  ( О и В )</t>
  </si>
  <si>
    <t>( ПО-8)  Теплоэнергетики  ( ТЭО )</t>
  </si>
  <si>
    <t>( ПО-7)  Электрооборудования и автоматизации ( Эл. И Авт. )</t>
  </si>
  <si>
    <t>( ПО-6) Проектов организации строительства  ( ПОС )</t>
  </si>
  <si>
    <t>( ПО-5)  Архитектурно-строительный (АСО)</t>
  </si>
  <si>
    <t>( ПО-4)  Гидротехнических сооружений и генпланов  (ГТС и СС)</t>
  </si>
  <si>
    <t>( ПО-3)  Водоснабжения  и  водоотведения  (В и В)</t>
  </si>
  <si>
    <t>( ПО-2)  Промышленного проектирования (ОПП)</t>
  </si>
  <si>
    <t>( ПО-1)  Инженерных  изысканий  (ОТИЗ)</t>
  </si>
  <si>
    <t>Бюро ГиПов</t>
  </si>
  <si>
    <t>Сектор  делопроизводства</t>
  </si>
  <si>
    <t xml:space="preserve">Бухгалтерия </t>
  </si>
  <si>
    <t>Планово-финансовый  (ПФО )</t>
  </si>
  <si>
    <t>Кадровой и правовой работы   ( ОК  и ПР )</t>
  </si>
  <si>
    <t>АДМИНИСТРАТИВНО  -  УПРАВЛЕНЧЕСКИЙ    ПЕРСОНАЛ</t>
  </si>
  <si>
    <t>Инженер 1 категории</t>
  </si>
  <si>
    <t>Главный специалист</t>
  </si>
  <si>
    <t>Инженер</t>
  </si>
  <si>
    <t>Шевелев И.В.</t>
  </si>
  <si>
    <t>Контролер на контрольно-пропускном пункте (КПП) 4 разряда</t>
  </si>
  <si>
    <t>Техник</t>
  </si>
  <si>
    <t>Главный инженер проектов</t>
  </si>
  <si>
    <t xml:space="preserve">Специалист по кадрам </t>
  </si>
  <si>
    <t>Чигирь Ю.А.</t>
  </si>
  <si>
    <t>Руководитель группы</t>
  </si>
  <si>
    <t>Уборщик производственных  и служебных помещений</t>
  </si>
  <si>
    <t>Начальник отдела</t>
  </si>
  <si>
    <t xml:space="preserve">Главный специалист </t>
  </si>
  <si>
    <t>Сергеенко Э.В.</t>
  </si>
  <si>
    <t>Сергеева Н.В.</t>
  </si>
  <si>
    <t>Сенько З.Н.</t>
  </si>
  <si>
    <t>Семашко Н.М.</t>
  </si>
  <si>
    <t>Бухгалтер</t>
  </si>
  <si>
    <t>Семашко А.В.</t>
  </si>
  <si>
    <t>Главный специалист (пожарной безопасности и нормоконтроль)</t>
  </si>
  <si>
    <t>Огурцов М.П.</t>
  </si>
  <si>
    <t>Новицкая И.Н.</t>
  </si>
  <si>
    <t>Новицкая А.В.</t>
  </si>
  <si>
    <t>Нехай Г.В.</t>
  </si>
  <si>
    <t xml:space="preserve">Архитектор </t>
  </si>
  <si>
    <t>Нестерова Ю.Д.</t>
  </si>
  <si>
    <t>Немцевич П.И.</t>
  </si>
  <si>
    <t>Водитель автомобиля 3 кл.</t>
  </si>
  <si>
    <t>Нежевец Д.Е.</t>
  </si>
  <si>
    <t>Навиченок А.А.</t>
  </si>
  <si>
    <t>Мушиц Н.К.</t>
  </si>
  <si>
    <t>Мутянко Е.С.</t>
  </si>
  <si>
    <t>Мочалина Т.С.</t>
  </si>
  <si>
    <t xml:space="preserve">Главный специалист (строительство) </t>
  </si>
  <si>
    <t>Морозик О.М.</t>
  </si>
  <si>
    <t>Молявко А.П.</t>
  </si>
  <si>
    <t>Молчан А.А.</t>
  </si>
  <si>
    <t>Можар Т.Б.</t>
  </si>
  <si>
    <t>Млечко С.А.</t>
  </si>
  <si>
    <t>Мичулис Е.Г.</t>
  </si>
  <si>
    <t>Михиевич И.К.</t>
  </si>
  <si>
    <t>Миронова Т.М.</t>
  </si>
  <si>
    <t>Милокостова Т.Н.</t>
  </si>
  <si>
    <t>Миколайчик Е.Ю.</t>
  </si>
  <si>
    <t>Мешкова Е.А.</t>
  </si>
  <si>
    <t>Мацкевич М.В.</t>
  </si>
  <si>
    <t>Мацкевич Е.С.</t>
  </si>
  <si>
    <t>Матарас С.В.</t>
  </si>
  <si>
    <t>Нач. отдела кадров</t>
  </si>
  <si>
    <t>Марковская И.Г.</t>
  </si>
  <si>
    <t>Манак Н.В.</t>
  </si>
  <si>
    <t>Макаренко А.И.</t>
  </si>
  <si>
    <t>Мазынская Л.Н.</t>
  </si>
  <si>
    <t xml:space="preserve">Экономист   </t>
  </si>
  <si>
    <t>Ляпунова А.Е.</t>
  </si>
  <si>
    <t>Ляпко С.В.</t>
  </si>
  <si>
    <t>Лукьянова Д.С.</t>
  </si>
  <si>
    <t>Лукашевич В.Г.</t>
  </si>
  <si>
    <t>Линник П.А.</t>
  </si>
  <si>
    <t>Лейчик С.А.</t>
  </si>
  <si>
    <t>Лейчик А.М.</t>
  </si>
  <si>
    <t>Левшунова Л.Ф.</t>
  </si>
  <si>
    <t>Левин Ю.В.</t>
  </si>
  <si>
    <t>Лебедева Н.В.</t>
  </si>
  <si>
    <t>Лашук О.А.</t>
  </si>
  <si>
    <t>Лапковская Л.Ф.</t>
  </si>
  <si>
    <t>Лазарь В.И.</t>
  </si>
  <si>
    <t xml:space="preserve">Главный специалист (нестандарт.оборудования) </t>
  </si>
  <si>
    <t>Кучерявый С.В.</t>
  </si>
  <si>
    <t>Куренчанина Т.А.</t>
  </si>
  <si>
    <t>Кураш А.В.</t>
  </si>
  <si>
    <t>Кунделева А.Н.</t>
  </si>
  <si>
    <t>Кузнецов В.В.</t>
  </si>
  <si>
    <t>Крылович С.А.</t>
  </si>
  <si>
    <t>Крикун Н.И.</t>
  </si>
  <si>
    <t>Краскина Н.А.</t>
  </si>
  <si>
    <t>Кочнева Е.И.</t>
  </si>
  <si>
    <t>Кохановская Н.В.</t>
  </si>
  <si>
    <t>Рабочий по комплексному обслуживанию и ремонту зданий и сооружений 4 разр.</t>
  </si>
  <si>
    <t>Котова О.А.</t>
  </si>
  <si>
    <t>Котлобай И.И.</t>
  </si>
  <si>
    <t>Коршук Т.П.</t>
  </si>
  <si>
    <t>Корсак О.В.</t>
  </si>
  <si>
    <t>Королева А.А.</t>
  </si>
  <si>
    <t>Коробко А.А.</t>
  </si>
  <si>
    <t>Зам.начальника отдела</t>
  </si>
  <si>
    <t>Колтович А.И.</t>
  </si>
  <si>
    <t>Колонтай Г.И.</t>
  </si>
  <si>
    <t>Уборщик производственных  и служебных помещений (совм.)</t>
  </si>
  <si>
    <t>Ковалева С.В.</t>
  </si>
  <si>
    <t xml:space="preserve">Главный специалист (ОиВ) </t>
  </si>
  <si>
    <t>Кобылянская Т.И.</t>
  </si>
  <si>
    <t>Начальник сектора</t>
  </si>
  <si>
    <t>Кнотько Л.А.</t>
  </si>
  <si>
    <t>Ключник П.В.</t>
  </si>
  <si>
    <t xml:space="preserve">Уборщик производственных  и служебных помещений </t>
  </si>
  <si>
    <t>Клышко Н.А.</t>
  </si>
  <si>
    <t>Кишкевич Д.К.</t>
  </si>
  <si>
    <t>Кичаева В.П.</t>
  </si>
  <si>
    <t>Кирина Н.К.</t>
  </si>
  <si>
    <t>Электромонтер по ремонту и обслуживанию электрооборудования 5 разр.</t>
  </si>
  <si>
    <t>Кабак Т.Г.</t>
  </si>
  <si>
    <t>Главный специалист (схемам теплоснабжения)</t>
  </si>
  <si>
    <t>Кабайкова О.М.</t>
  </si>
  <si>
    <t>Измер О.В.</t>
  </si>
  <si>
    <t>Ивашко Л.Г.</t>
  </si>
  <si>
    <t>Ивашкевич Л.А.</t>
  </si>
  <si>
    <t>Жуков А.А.</t>
  </si>
  <si>
    <t>Жолнерович Э.М.</t>
  </si>
  <si>
    <t>Главный архитектор</t>
  </si>
  <si>
    <t>Жолнерович Т.М.</t>
  </si>
  <si>
    <t>Жигалкович Н.А.</t>
  </si>
  <si>
    <t>Главный специалист (электротранспорт)</t>
  </si>
  <si>
    <t>Жартун Т.А.</t>
  </si>
  <si>
    <t>Емельяненкова С.Н.</t>
  </si>
  <si>
    <t>Елизарова Л.В.</t>
  </si>
  <si>
    <t xml:space="preserve">Главный специалист (связь, пожарн.сигнализ.) </t>
  </si>
  <si>
    <t>Дрозд С.М.</t>
  </si>
  <si>
    <t>Деруго Н.Р.</t>
  </si>
  <si>
    <t>Демидчик Е.Л.</t>
  </si>
  <si>
    <t>Главный специалист (ГТС)</t>
  </si>
  <si>
    <t>Дегтярева Н.И.</t>
  </si>
  <si>
    <t>Дворяченко Г.Н.</t>
  </si>
  <si>
    <t>Дамарацкая И.И.</t>
  </si>
  <si>
    <t>Груша И.И.</t>
  </si>
  <si>
    <t>Главный специалист (ТС)</t>
  </si>
  <si>
    <t>Граблина Н.Е.</t>
  </si>
  <si>
    <t>Горчакова И.А.</t>
  </si>
  <si>
    <t>Гончарова Н.А.</t>
  </si>
  <si>
    <t>Столяр 5 разряда</t>
  </si>
  <si>
    <t>Гончаров В.Н.</t>
  </si>
  <si>
    <t>Гончарик Н.А.</t>
  </si>
  <si>
    <t>Головчиц М.Э.</t>
  </si>
  <si>
    <t>Годун О.А.</t>
  </si>
  <si>
    <t>Глатанкова Н.Ф.</t>
  </si>
  <si>
    <t>Глазунова Л.А.</t>
  </si>
  <si>
    <t>Герасименко Е.В.</t>
  </si>
  <si>
    <t>Ганак М.Н.</t>
  </si>
  <si>
    <t>Гаврик Н.В.</t>
  </si>
  <si>
    <t>Воронько Т.П.</t>
  </si>
  <si>
    <t>Власов А.И.</t>
  </si>
  <si>
    <t>Винцкевич И.В.</t>
  </si>
  <si>
    <t>Верстова Е.Л.</t>
  </si>
  <si>
    <t>Ведрицкий Н.С.</t>
  </si>
  <si>
    <t>Васько Т.О.</t>
  </si>
  <si>
    <t>Васильева А.С.</t>
  </si>
  <si>
    <t>Василевская В.П.</t>
  </si>
  <si>
    <t>Варвашеня Н.В.</t>
  </si>
  <si>
    <t>Бучинская О.А.</t>
  </si>
  <si>
    <t>Бутримович А.И.</t>
  </si>
  <si>
    <t>Бурак Е.В.</t>
  </si>
  <si>
    <t>Букетова Т.А.</t>
  </si>
  <si>
    <t>Брезгунова Г.И.</t>
  </si>
  <si>
    <t>Бразговка Д.Н</t>
  </si>
  <si>
    <t>Боровик Н.Н.</t>
  </si>
  <si>
    <t>Борисенко А.И.</t>
  </si>
  <si>
    <t>Бондаровец А.Г.</t>
  </si>
  <si>
    <t>Главный специалист (электроснабжение)</t>
  </si>
  <si>
    <t>Бондарева Н.И.</t>
  </si>
  <si>
    <t>Делопроизводитель</t>
  </si>
  <si>
    <t>Бойченко Ю.Д.</t>
  </si>
  <si>
    <t>Бобрович Н.Н.</t>
  </si>
  <si>
    <t>Боброва И.Н.</t>
  </si>
  <si>
    <t>Блюдник Ю.П.</t>
  </si>
  <si>
    <t>Блюдник А.Г.</t>
  </si>
  <si>
    <t>Бловацкая Р.С.</t>
  </si>
  <si>
    <t>Бирюкова И.В.</t>
  </si>
  <si>
    <t>Биндюкевич А.А.</t>
  </si>
  <si>
    <t>Техник 1 кат.</t>
  </si>
  <si>
    <t>Бернякович В.О.</t>
  </si>
  <si>
    <t>Берлизев С.Н.</t>
  </si>
  <si>
    <t>Белявский В.В.</t>
  </si>
  <si>
    <t>Бельская Ю.В.</t>
  </si>
  <si>
    <t>Белогуров Д.А.</t>
  </si>
  <si>
    <t>Белецкий В.М.</t>
  </si>
  <si>
    <t>Бекасова С.М.</t>
  </si>
  <si>
    <t>Бекасов Г.И.</t>
  </si>
  <si>
    <t>Бахар А.В.</t>
  </si>
  <si>
    <t>Батвиловская А.И.</t>
  </si>
  <si>
    <t>Барановский А.Н.</t>
  </si>
  <si>
    <t>Баль К.В.</t>
  </si>
  <si>
    <t>Балендо П.В.</t>
  </si>
  <si>
    <t>Байчук Т.Н.</t>
  </si>
  <si>
    <t>Байчук О.Г.</t>
  </si>
  <si>
    <t>Базун Н.А.</t>
  </si>
  <si>
    <t>Багрий О.В.</t>
  </si>
  <si>
    <t>Бабков С.А.</t>
  </si>
  <si>
    <t>Бабицкая Г.Л.</t>
  </si>
  <si>
    <t>Астрашевская И.В.</t>
  </si>
  <si>
    <t>Астапчик В.Б.</t>
  </si>
  <si>
    <t>Антипова Л.М.</t>
  </si>
  <si>
    <t>Андреюк Е.В.</t>
  </si>
  <si>
    <t xml:space="preserve">Главный специалист (ГП) </t>
  </si>
  <si>
    <t>Андреев В.К.</t>
  </si>
  <si>
    <t>Амельчаков П.С.</t>
  </si>
  <si>
    <t>Альшванг Б.Р.</t>
  </si>
  <si>
    <t>Альшванг А.В.</t>
  </si>
  <si>
    <t>Начальник партии</t>
  </si>
  <si>
    <t>Альфер А.В.</t>
  </si>
  <si>
    <t>Адамович А.В.</t>
  </si>
  <si>
    <t>Слесарь-сантехник</t>
  </si>
  <si>
    <t>Аврамов В.М.</t>
  </si>
  <si>
    <t>УТВЕРЖДАЮ</t>
  </si>
  <si>
    <t>Штат в количестве</t>
  </si>
  <si>
    <t>единиц</t>
  </si>
  <si>
    <t>с месячным фондом заработной платы</t>
  </si>
  <si>
    <t>Директор</t>
  </si>
  <si>
    <t>ШТАТНОЕ        РАСПИСАНИЕ</t>
  </si>
  <si>
    <t xml:space="preserve">Вводится в действие  с  </t>
  </si>
  <si>
    <t>Тарифная ставка 1-го разряда</t>
  </si>
  <si>
    <t>рублей</t>
  </si>
  <si>
    <t xml:space="preserve">        По ЕТС</t>
  </si>
  <si>
    <t xml:space="preserve">     Тарифный оклад</t>
  </si>
  <si>
    <t xml:space="preserve"> руковод-               стве</t>
  </si>
  <si>
    <t xml:space="preserve"> За категорию                            высш.кат.-30%                    1кат.-20%          </t>
  </si>
  <si>
    <t>2кат.-15%</t>
  </si>
  <si>
    <t>По контракту (подп.2.5 п.2 Декрета №29)             до 50%</t>
  </si>
  <si>
    <t>служ.-до 7%</t>
  </si>
  <si>
    <t xml:space="preserve">Стимул.труда(п.4 Пост. №1748)                        рабоч.-до 10%      </t>
  </si>
  <si>
    <t xml:space="preserve">К-во </t>
  </si>
  <si>
    <t>штатных</t>
  </si>
  <si>
    <t>Управление</t>
  </si>
  <si>
    <t xml:space="preserve">Выслуга </t>
  </si>
  <si>
    <t>лет</t>
  </si>
  <si>
    <t>Доплаты</t>
  </si>
  <si>
    <t>Надбавки</t>
  </si>
  <si>
    <t>начальник сектора</t>
  </si>
  <si>
    <t>инженер</t>
  </si>
  <si>
    <t>архитектор 2 категории</t>
  </si>
  <si>
    <t>техник</t>
  </si>
  <si>
    <t>Ковалевич Ю.П.</t>
  </si>
  <si>
    <t>Королева Л.И.</t>
  </si>
  <si>
    <t>Кривенок Ю.К.</t>
  </si>
  <si>
    <t>Миронов А.П.</t>
  </si>
  <si>
    <t>Никитенко Е.А.</t>
  </si>
  <si>
    <t>Сенькевич С.Л.</t>
  </si>
  <si>
    <t>Озерцовский В.Н.</t>
  </si>
  <si>
    <t>Ф.И.О.</t>
  </si>
  <si>
    <t>С какого года работает в институте и МЖКХ</t>
  </si>
  <si>
    <t>№ П/П</t>
  </si>
  <si>
    <t>Отдел</t>
  </si>
  <si>
    <t>Белевич М.Н.</t>
  </si>
  <si>
    <t>Столбец1</t>
  </si>
  <si>
    <t>Столбец2</t>
  </si>
  <si>
    <t>Столбец3</t>
  </si>
  <si>
    <t>Столбец4</t>
  </si>
  <si>
    <t>Столбец5</t>
  </si>
  <si>
    <t>Столбец8</t>
  </si>
  <si>
    <t>Столбец9</t>
  </si>
  <si>
    <t xml:space="preserve">ДАТА </t>
  </si>
  <si>
    <t>Код отдела</t>
  </si>
  <si>
    <t>Cтаж (лет)</t>
  </si>
  <si>
    <t>Стимул.труда</t>
  </si>
  <si>
    <t>Надбавка за стаж     %</t>
  </si>
  <si>
    <t>Ответствен-ность при рук-ве    %</t>
  </si>
  <si>
    <t xml:space="preserve"> За категорию </t>
  </si>
  <si>
    <t>Сумма, руб.</t>
  </si>
  <si>
    <t>По контракту</t>
  </si>
  <si>
    <t>Степень сложности</t>
  </si>
  <si>
    <t>За выслугу</t>
  </si>
  <si>
    <t xml:space="preserve">Всего </t>
  </si>
  <si>
    <t>Дата увольнения</t>
  </si>
  <si>
    <t>%2</t>
  </si>
  <si>
    <t>Сумма, руб.3</t>
  </si>
  <si>
    <t>%4</t>
  </si>
  <si>
    <t>Сумма, руб.5</t>
  </si>
  <si>
    <t>%6</t>
  </si>
  <si>
    <t>Сумма, руб.7</t>
  </si>
  <si>
    <t>Сумма, руб.11</t>
  </si>
  <si>
    <t>Название предприятия</t>
  </si>
  <si>
    <t>1  апреля</t>
  </si>
  <si>
    <t>2012г.</t>
  </si>
  <si>
    <t>№ п/п</t>
  </si>
  <si>
    <t>и т.д.</t>
  </si>
  <si>
    <r>
      <t xml:space="preserve">В ячейке </t>
    </r>
    <r>
      <rPr>
        <b/>
        <sz val="14"/>
        <rFont val="Times New Roman"/>
        <family val="1"/>
        <charset val="204"/>
      </rPr>
      <t xml:space="preserve">С9 </t>
    </r>
    <r>
      <rPr>
        <sz val="12"/>
        <rFont val="Times New Roman"/>
        <family val="1"/>
        <charset val="204"/>
      </rPr>
      <t>вводим любую дату и должно сформироваться штатное расписание данной формы. В это штатное не должны попасть сотрудники, уволенные до этой даты (</t>
    </r>
    <r>
      <rPr>
        <b/>
        <sz val="12"/>
        <rFont val="Times New Roman"/>
        <family val="1"/>
        <charset val="204"/>
      </rPr>
      <t>Столбец Z листа База</t>
    </r>
    <r>
      <rPr>
        <sz val="12"/>
        <rFont val="Times New Roman"/>
        <family val="1"/>
        <charset val="204"/>
      </rPr>
      <t xml:space="preserve">). </t>
    </r>
  </si>
</sst>
</file>

<file path=xl/styles.xml><?xml version="1.0" encoding="utf-8"?>
<styleSheet xmlns="http://schemas.openxmlformats.org/spreadsheetml/2006/main">
  <fonts count="50">
    <font>
      <sz val="10"/>
      <name val="Arial Cyr"/>
      <charset val="204"/>
    </font>
    <font>
      <sz val="10"/>
      <color theme="1"/>
      <name val="Courier New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Courier New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Arial Cyr"/>
      <charset val="204"/>
    </font>
    <font>
      <sz val="12"/>
      <name val="Arial Cyr"/>
      <charset val="204"/>
    </font>
    <font>
      <b/>
      <sz val="12"/>
      <color rgb="FFC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name val="Arial Cyr"/>
      <charset val="204"/>
    </font>
    <font>
      <b/>
      <sz val="24"/>
      <name val="Arial Cyr"/>
      <charset val="204"/>
    </font>
    <font>
      <sz val="18"/>
      <name val="Arial Cyr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CC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theme="8" tint="-0.24997711111789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</patternFill>
    </fill>
    <fill>
      <patternFill patternType="solid">
        <fgColor rgb="FFC0C0C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6" tint="0.39997558519241921"/>
      </left>
      <right style="thin">
        <color theme="9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8"/>
      </right>
      <top style="thin">
        <color theme="8" tint="0.39997558519241921"/>
      </top>
      <bottom style="thin">
        <color theme="8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9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0" fillId="8" borderId="0" applyNumberFormat="0" applyBorder="0" applyAlignment="0" applyProtection="0"/>
    <xf numFmtId="0" fontId="1" fillId="9" borderId="0" applyNumberFormat="0" applyBorder="0" applyAlignment="0" applyProtection="0"/>
    <xf numFmtId="0" fontId="10" fillId="10" borderId="0" applyNumberFormat="0" applyBorder="0" applyAlignment="0" applyProtection="0"/>
  </cellStyleXfs>
  <cellXfs count="27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/>
    <xf numFmtId="49" fontId="0" fillId="0" borderId="0" xfId="0" applyNumberFormat="1"/>
    <xf numFmtId="2" fontId="5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49" fontId="0" fillId="2" borderId="0" xfId="0" applyNumberFormat="1" applyFill="1"/>
    <xf numFmtId="49" fontId="5" fillId="2" borderId="0" xfId="0" applyNumberFormat="1" applyFont="1" applyFill="1"/>
    <xf numFmtId="9" fontId="5" fillId="2" borderId="0" xfId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2" fontId="14" fillId="5" borderId="1" xfId="3" applyNumberFormat="1" applyFont="1" applyBorder="1" applyAlignment="1">
      <alignment horizontal="center"/>
    </xf>
    <xf numFmtId="0" fontId="15" fillId="5" borderId="1" xfId="3" applyFont="1" applyBorder="1" applyAlignment="1">
      <alignment horizontal="center"/>
    </xf>
    <xf numFmtId="0" fontId="12" fillId="0" borderId="1" xfId="0" applyFont="1" applyBorder="1"/>
    <xf numFmtId="0" fontId="12" fillId="11" borderId="1" xfId="0" applyFont="1" applyFill="1" applyBorder="1"/>
    <xf numFmtId="0" fontId="12" fillId="12" borderId="1" xfId="0" applyFont="1" applyFill="1" applyBorder="1"/>
    <xf numFmtId="0" fontId="16" fillId="9" borderId="1" xfId="7" applyFont="1" applyBorder="1"/>
    <xf numFmtId="0" fontId="16" fillId="13" borderId="1" xfId="5" applyFont="1" applyFill="1" applyBorder="1" applyAlignment="1">
      <alignment horizontal="center" vertical="center"/>
    </xf>
    <xf numFmtId="0" fontId="17" fillId="14" borderId="1" xfId="4" applyFont="1" applyFill="1" applyBorder="1" applyAlignment="1">
      <alignment horizontal="center" vertical="center"/>
    </xf>
    <xf numFmtId="0" fontId="13" fillId="0" borderId="0" xfId="0" applyFont="1"/>
    <xf numFmtId="0" fontId="17" fillId="8" borderId="0" xfId="6" applyFont="1" applyAlignment="1">
      <alignment horizontal="center" vertical="center"/>
    </xf>
    <xf numFmtId="0" fontId="17" fillId="4" borderId="1" xfId="2" applyFont="1" applyBorder="1" applyAlignment="1">
      <alignment horizontal="center" wrapText="1"/>
    </xf>
    <xf numFmtId="0" fontId="18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0" fillId="0" borderId="0" xfId="0" applyFill="1" applyBorder="1"/>
    <xf numFmtId="0" fontId="18" fillId="0" borderId="24" xfId="0" applyFont="1" applyFill="1" applyBorder="1" applyAlignment="1"/>
    <xf numFmtId="0" fontId="0" fillId="12" borderId="0" xfId="0" applyFill="1"/>
    <xf numFmtId="0" fontId="3" fillId="12" borderId="0" xfId="0" applyFont="1" applyFill="1" applyBorder="1" applyAlignment="1">
      <alignment horizontal="center"/>
    </xf>
    <xf numFmtId="0" fontId="18" fillId="0" borderId="0" xfId="0" applyFont="1" applyBorder="1" applyAlignment="1"/>
    <xf numFmtId="0" fontId="3" fillId="12" borderId="12" xfId="0" applyFont="1" applyFill="1" applyBorder="1" applyAlignment="1">
      <alignment horizontal="center"/>
    </xf>
    <xf numFmtId="0" fontId="19" fillId="0" borderId="1" xfId="0" applyFont="1" applyBorder="1"/>
    <xf numFmtId="0" fontId="21" fillId="12" borderId="24" xfId="0" applyFont="1" applyFill="1" applyBorder="1" applyAlignment="1">
      <alignment horizontal="center" vertical="center" wrapText="1"/>
    </xf>
    <xf numFmtId="0" fontId="21" fillId="12" borderId="20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 applyBorder="1"/>
    <xf numFmtId="0" fontId="25" fillId="0" borderId="0" xfId="0" applyNumberFormat="1" applyFont="1" applyBorder="1" applyAlignment="1"/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35" fillId="0" borderId="0" xfId="0" applyFont="1"/>
    <xf numFmtId="0" fontId="36" fillId="0" borderId="13" xfId="0" applyFont="1" applyBorder="1" applyAlignment="1">
      <alignment horizontal="center"/>
    </xf>
    <xf numFmtId="49" fontId="27" fillId="12" borderId="0" xfId="0" applyNumberFormat="1" applyFont="1" applyFill="1" applyBorder="1" applyAlignment="1">
      <alignment horizontal="right" vertical="center"/>
    </xf>
    <xf numFmtId="0" fontId="27" fillId="12" borderId="0" xfId="0" applyNumberFormat="1" applyFont="1" applyFill="1" applyBorder="1" applyAlignment="1">
      <alignment horizontal="right" vertical="center"/>
    </xf>
    <xf numFmtId="0" fontId="30" fillId="12" borderId="2" xfId="0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/>
    </xf>
    <xf numFmtId="3" fontId="26" fillId="12" borderId="2" xfId="8" applyNumberFormat="1" applyFont="1" applyFill="1" applyBorder="1" applyAlignment="1">
      <alignment horizontal="center" vertical="center" wrapText="1"/>
    </xf>
    <xf numFmtId="3" fontId="28" fillId="12" borderId="2" xfId="0" applyNumberFormat="1" applyFont="1" applyFill="1" applyBorder="1" applyAlignment="1">
      <alignment horizontal="center" vertical="center"/>
    </xf>
    <xf numFmtId="3" fontId="28" fillId="12" borderId="15" xfId="0" applyNumberFormat="1" applyFont="1" applyFill="1" applyBorder="1" applyAlignment="1">
      <alignment horizontal="center" vertical="center"/>
    </xf>
    <xf numFmtId="3" fontId="26" fillId="12" borderId="12" xfId="8" applyNumberFormat="1" applyFont="1" applyFill="1" applyBorder="1" applyAlignment="1">
      <alignment horizontal="center" vertical="center" wrapText="1"/>
    </xf>
    <xf numFmtId="3" fontId="22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3" fontId="25" fillId="0" borderId="1" xfId="0" applyNumberFormat="1" applyFont="1" applyBorder="1" applyAlignment="1">
      <alignment horizontal="center"/>
    </xf>
    <xf numFmtId="3" fontId="25" fillId="0" borderId="13" xfId="0" applyNumberFormat="1" applyFont="1" applyBorder="1" applyAlignment="1">
      <alignment horizontal="center"/>
    </xf>
    <xf numFmtId="3" fontId="30" fillId="12" borderId="15" xfId="0" applyNumberFormat="1" applyFont="1" applyFill="1" applyBorder="1" applyAlignment="1">
      <alignment horizontal="center" vertical="center"/>
    </xf>
    <xf numFmtId="3" fontId="26" fillId="12" borderId="2" xfId="8" applyNumberFormat="1" applyFont="1" applyFill="1" applyBorder="1" applyAlignment="1">
      <alignment horizontal="center" vertical="center" textRotation="90" wrapText="1"/>
    </xf>
    <xf numFmtId="2" fontId="26" fillId="12" borderId="14" xfId="8" applyNumberFormat="1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center"/>
    </xf>
    <xf numFmtId="0" fontId="13" fillId="12" borderId="0" xfId="0" applyFont="1" applyFill="1" applyBorder="1" applyAlignment="1">
      <alignment horizontal="center"/>
    </xf>
    <xf numFmtId="3" fontId="43" fillId="12" borderId="0" xfId="0" applyNumberFormat="1" applyFont="1" applyFill="1" applyBorder="1" applyAlignment="1">
      <alignment horizontal="center" vertical="center"/>
    </xf>
    <xf numFmtId="3" fontId="43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5" fillId="0" borderId="0" xfId="0" applyFont="1" applyAlignment="1">
      <alignment wrapText="1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5" fillId="12" borderId="0" xfId="0" applyFont="1" applyFill="1"/>
    <xf numFmtId="0" fontId="31" fillId="12" borderId="1" xfId="0" applyFont="1" applyFill="1" applyBorder="1" applyAlignment="1">
      <alignment horizontal="center"/>
    </xf>
    <xf numFmtId="0" fontId="25" fillId="0" borderId="0" xfId="0" applyFont="1" applyFill="1"/>
    <xf numFmtId="0" fontId="31" fillId="12" borderId="1" xfId="0" applyFont="1" applyFill="1" applyBorder="1"/>
    <xf numFmtId="0" fontId="31" fillId="12" borderId="1" xfId="0" applyFont="1" applyFill="1" applyBorder="1" applyAlignment="1">
      <alignment wrapText="1"/>
    </xf>
    <xf numFmtId="0" fontId="31" fillId="17" borderId="1" xfId="0" applyFont="1" applyFill="1" applyBorder="1"/>
    <xf numFmtId="0" fontId="31" fillId="17" borderId="1" xfId="0" applyFont="1" applyFill="1" applyBorder="1" applyAlignment="1">
      <alignment wrapText="1"/>
    </xf>
    <xf numFmtId="0" fontId="25" fillId="3" borderId="0" xfId="0" applyFont="1" applyFill="1"/>
    <xf numFmtId="0" fontId="25" fillId="16" borderId="0" xfId="0" applyFont="1" applyFill="1"/>
    <xf numFmtId="0" fontId="44" fillId="12" borderId="1" xfId="0" applyFont="1" applyFill="1" applyBorder="1"/>
    <xf numFmtId="0" fontId="44" fillId="12" borderId="1" xfId="0" applyFont="1" applyFill="1" applyBorder="1" applyAlignment="1">
      <alignment wrapText="1"/>
    </xf>
    <xf numFmtId="0" fontId="44" fillId="12" borderId="1" xfId="0" applyFont="1" applyFill="1" applyBorder="1" applyAlignment="1">
      <alignment horizontal="center" vertical="center"/>
    </xf>
    <xf numFmtId="0" fontId="4" fillId="20" borderId="10" xfId="0" applyFont="1" applyFill="1" applyBorder="1"/>
    <xf numFmtId="0" fontId="25" fillId="20" borderId="10" xfId="0" applyFont="1" applyFill="1" applyBorder="1" applyAlignment="1">
      <alignment wrapText="1"/>
    </xf>
    <xf numFmtId="0" fontId="25" fillId="20" borderId="10" xfId="0" applyFont="1" applyFill="1" applyBorder="1"/>
    <xf numFmtId="14" fontId="4" fillId="20" borderId="11" xfId="0" applyNumberFormat="1" applyFont="1" applyFill="1" applyBorder="1"/>
    <xf numFmtId="0" fontId="4" fillId="20" borderId="11" xfId="0" applyFont="1" applyFill="1" applyBorder="1"/>
    <xf numFmtId="0" fontId="45" fillId="0" borderId="0" xfId="0" applyFont="1"/>
    <xf numFmtId="3" fontId="25" fillId="0" borderId="0" xfId="0" applyNumberFormat="1" applyFont="1"/>
    <xf numFmtId="3" fontId="25" fillId="0" borderId="0" xfId="0" applyNumberFormat="1" applyFont="1" applyAlignment="1">
      <alignment horizontal="center" vertical="center"/>
    </xf>
    <xf numFmtId="3" fontId="26" fillId="19" borderId="10" xfId="8" applyNumberFormat="1" applyFont="1" applyFill="1" applyBorder="1" applyAlignment="1">
      <alignment vertical="center" wrapText="1"/>
    </xf>
    <xf numFmtId="14" fontId="29" fillId="20" borderId="10" xfId="0" applyNumberFormat="1" applyFont="1" applyFill="1" applyBorder="1" applyAlignment="1">
      <alignment wrapText="1"/>
    </xf>
    <xf numFmtId="0" fontId="25" fillId="20" borderId="10" xfId="0" applyFont="1" applyFill="1" applyBorder="1" applyAlignment="1">
      <alignment vertical="center" wrapText="1"/>
    </xf>
    <xf numFmtId="0" fontId="25" fillId="20" borderId="16" xfId="0" applyFont="1" applyFill="1" applyBorder="1" applyAlignment="1">
      <alignment vertical="center" wrapText="1"/>
    </xf>
    <xf numFmtId="0" fontId="25" fillId="22" borderId="10" xfId="0" applyFont="1" applyFill="1" applyBorder="1" applyAlignment="1">
      <alignment horizontal="center" wrapText="1"/>
    </xf>
    <xf numFmtId="0" fontId="31" fillId="17" borderId="12" xfId="0" applyFont="1" applyFill="1" applyBorder="1" applyAlignment="1">
      <alignment wrapText="1"/>
    </xf>
    <xf numFmtId="14" fontId="31" fillId="12" borderId="1" xfId="0" applyNumberFormat="1" applyFont="1" applyFill="1" applyBorder="1" applyAlignment="1">
      <alignment horizontal="center"/>
    </xf>
    <xf numFmtId="14" fontId="31" fillId="23" borderId="1" xfId="0" applyNumberFormat="1" applyFont="1" applyFill="1" applyBorder="1" applyAlignment="1">
      <alignment horizontal="center"/>
    </xf>
    <xf numFmtId="0" fontId="31" fillId="24" borderId="1" xfId="0" applyFont="1" applyFill="1" applyBorder="1" applyAlignment="1">
      <alignment horizontal="center"/>
    </xf>
    <xf numFmtId="0" fontId="31" fillId="17" borderId="1" xfId="0" applyFont="1" applyFill="1" applyBorder="1" applyAlignment="1">
      <alignment horizontal="center"/>
    </xf>
    <xf numFmtId="0" fontId="31" fillId="17" borderId="1" xfId="0" applyFont="1" applyFill="1" applyBorder="1" applyAlignment="1">
      <alignment horizontal="center" vertical="center"/>
    </xf>
    <xf numFmtId="0" fontId="31" fillId="12" borderId="1" xfId="0" applyFont="1" applyFill="1" applyBorder="1" applyAlignment="1">
      <alignment horizontal="center" vertical="center"/>
    </xf>
    <xf numFmtId="0" fontId="26" fillId="23" borderId="1" xfId="0" applyFont="1" applyFill="1" applyBorder="1"/>
    <xf numFmtId="0" fontId="31" fillId="24" borderId="1" xfId="0" applyFont="1" applyFill="1" applyBorder="1"/>
    <xf numFmtId="0" fontId="31" fillId="24" borderId="1" xfId="0" applyFont="1" applyFill="1" applyBorder="1" applyAlignment="1">
      <alignment wrapText="1"/>
    </xf>
    <xf numFmtId="0" fontId="31" fillId="12" borderId="1" xfId="0" applyNumberFormat="1" applyFont="1" applyFill="1" applyBorder="1"/>
    <xf numFmtId="0" fontId="31" fillId="17" borderId="1" xfId="0" applyNumberFormat="1" applyFont="1" applyFill="1" applyBorder="1"/>
    <xf numFmtId="0" fontId="41" fillId="12" borderId="1" xfId="0" applyFont="1" applyFill="1" applyBorder="1" applyAlignment="1">
      <alignment wrapText="1"/>
    </xf>
    <xf numFmtId="3" fontId="41" fillId="12" borderId="1" xfId="0" applyNumberFormat="1" applyFont="1" applyFill="1" applyBorder="1"/>
    <xf numFmtId="0" fontId="41" fillId="12" borderId="1" xfId="0" applyFont="1" applyFill="1" applyBorder="1" applyAlignment="1">
      <alignment horizontal="center"/>
    </xf>
    <xf numFmtId="1" fontId="25" fillId="0" borderId="0" xfId="0" applyNumberFormat="1" applyFont="1"/>
    <xf numFmtId="1" fontId="41" fillId="24" borderId="1" xfId="0" applyNumberFormat="1" applyFont="1" applyFill="1" applyBorder="1" applyAlignment="1">
      <alignment horizontal="center"/>
    </xf>
    <xf numFmtId="1" fontId="25" fillId="0" borderId="0" xfId="0" applyNumberFormat="1" applyFont="1" applyAlignment="1">
      <alignment wrapText="1"/>
    </xf>
    <xf numFmtId="1" fontId="34" fillId="20" borderId="10" xfId="0" applyNumberFormat="1" applyFont="1" applyFill="1" applyBorder="1" applyAlignment="1">
      <alignment horizontal="center" vertical="center" wrapText="1"/>
    </xf>
    <xf numFmtId="1" fontId="31" fillId="12" borderId="1" xfId="0" applyNumberFormat="1" applyFont="1" applyFill="1" applyBorder="1" applyAlignment="1">
      <alignment wrapText="1"/>
    </xf>
    <xf numFmtId="14" fontId="4" fillId="12" borderId="0" xfId="0" applyNumberFormat="1" applyFont="1" applyFill="1" applyBorder="1" applyAlignment="1">
      <alignment horizontal="center"/>
    </xf>
    <xf numFmtId="14" fontId="35" fillId="12" borderId="22" xfId="0" applyNumberFormat="1" applyFont="1" applyFill="1" applyBorder="1"/>
    <xf numFmtId="0" fontId="4" fillId="12" borderId="22" xfId="0" applyFont="1" applyFill="1" applyBorder="1" applyAlignment="1">
      <alignment horizontal="center"/>
    </xf>
    <xf numFmtId="0" fontId="48" fillId="3" borderId="29" xfId="0" applyFont="1" applyFill="1" applyBorder="1" applyAlignment="1">
      <alignment horizontal="center"/>
    </xf>
    <xf numFmtId="0" fontId="25" fillId="0" borderId="0" xfId="0" applyFont="1" applyBorder="1" applyAlignment="1">
      <alignment wrapText="1"/>
    </xf>
    <xf numFmtId="14" fontId="49" fillId="3" borderId="23" xfId="0" applyNumberFormat="1" applyFont="1" applyFill="1" applyBorder="1" applyAlignment="1">
      <alignment horizontal="center"/>
    </xf>
    <xf numFmtId="3" fontId="47" fillId="20" borderId="10" xfId="0" applyNumberFormat="1" applyFont="1" applyFill="1" applyBorder="1" applyAlignment="1">
      <alignment horizontal="center" vertical="center" wrapText="1"/>
    </xf>
    <xf numFmtId="0" fontId="47" fillId="20" borderId="10" xfId="0" applyFont="1" applyFill="1" applyBorder="1" applyAlignment="1">
      <alignment horizontal="center" vertical="center" wrapText="1"/>
    </xf>
    <xf numFmtId="1" fontId="47" fillId="20" borderId="10" xfId="0" applyNumberFormat="1" applyFont="1" applyFill="1" applyBorder="1" applyAlignment="1">
      <alignment horizontal="center" vertical="center" wrapText="1"/>
    </xf>
    <xf numFmtId="0" fontId="28" fillId="20" borderId="30" xfId="0" applyFont="1" applyFill="1" applyBorder="1" applyAlignment="1">
      <alignment horizontal="center" vertical="center" wrapText="1"/>
    </xf>
    <xf numFmtId="0" fontId="28" fillId="20" borderId="31" xfId="0" applyFont="1" applyFill="1" applyBorder="1" applyAlignment="1">
      <alignment horizontal="center" vertical="center" wrapText="1"/>
    </xf>
    <xf numFmtId="1" fontId="46" fillId="22" borderId="30" xfId="0" applyNumberFormat="1" applyFont="1" applyFill="1" applyBorder="1"/>
    <xf numFmtId="0" fontId="47" fillId="21" borderId="30" xfId="0" applyFont="1" applyFill="1" applyBorder="1" applyAlignment="1">
      <alignment horizontal="center" vertical="center" wrapText="1"/>
    </xf>
    <xf numFmtId="3" fontId="47" fillId="19" borderId="30" xfId="8" applyNumberFormat="1" applyFont="1" applyFill="1" applyBorder="1" applyAlignment="1">
      <alignment horizontal="center" vertical="center" wrapText="1"/>
    </xf>
    <xf numFmtId="2" fontId="47" fillId="19" borderId="30" xfId="8" applyNumberFormat="1" applyFont="1" applyFill="1" applyBorder="1" applyAlignment="1">
      <alignment horizontal="center" vertical="center" wrapText="1"/>
    </xf>
    <xf numFmtId="3" fontId="47" fillId="19" borderId="32" xfId="8" applyNumberFormat="1" applyFont="1" applyFill="1" applyBorder="1" applyAlignment="1">
      <alignment horizontal="center" vertical="center" wrapText="1"/>
    </xf>
    <xf numFmtId="3" fontId="47" fillId="19" borderId="30" xfId="8" applyNumberFormat="1" applyFont="1" applyFill="1" applyBorder="1" applyAlignment="1">
      <alignment vertical="center" wrapText="1"/>
    </xf>
    <xf numFmtId="14" fontId="28" fillId="20" borderId="30" xfId="0" applyNumberFormat="1" applyFont="1" applyFill="1" applyBorder="1" applyAlignment="1">
      <alignment wrapText="1"/>
    </xf>
    <xf numFmtId="1" fontId="47" fillId="20" borderId="17" xfId="0" applyNumberFormat="1" applyFont="1" applyFill="1" applyBorder="1" applyAlignment="1">
      <alignment horizontal="center" vertical="center" wrapText="1"/>
    </xf>
    <xf numFmtId="0" fontId="41" fillId="17" borderId="1" xfId="0" applyFont="1" applyFill="1" applyBorder="1"/>
    <xf numFmtId="3" fontId="41" fillId="17" borderId="1" xfId="0" applyNumberFormat="1" applyFont="1" applyFill="1" applyBorder="1"/>
    <xf numFmtId="3" fontId="41" fillId="12" borderId="1" xfId="0" applyNumberFormat="1" applyFont="1" applyFill="1" applyBorder="1" applyAlignment="1">
      <alignment horizontal="center"/>
    </xf>
    <xf numFmtId="14" fontId="41" fillId="23" borderId="1" xfId="0" applyNumberFormat="1" applyFont="1" applyFill="1" applyBorder="1" applyAlignment="1">
      <alignment horizontal="center"/>
    </xf>
    <xf numFmtId="1" fontId="41" fillId="23" borderId="1" xfId="0" applyNumberFormat="1" applyFont="1" applyFill="1" applyBorder="1" applyAlignment="1">
      <alignment horizontal="center"/>
    </xf>
    <xf numFmtId="0" fontId="31" fillId="26" borderId="1" xfId="0" applyFont="1" applyFill="1" applyBorder="1" applyAlignment="1">
      <alignment wrapText="1"/>
    </xf>
    <xf numFmtId="0" fontId="31" fillId="25" borderId="1" xfId="0" applyFont="1" applyFill="1" applyBorder="1" applyAlignment="1">
      <alignment wrapText="1"/>
    </xf>
    <xf numFmtId="0" fontId="31" fillId="26" borderId="1" xfId="0" applyFont="1" applyFill="1" applyBorder="1" applyAlignment="1"/>
    <xf numFmtId="0" fontId="47" fillId="21" borderId="33" xfId="0" applyFont="1" applyFill="1" applyBorder="1" applyAlignment="1">
      <alignment horizontal="center" vertical="center" wrapText="1"/>
    </xf>
    <xf numFmtId="0" fontId="31" fillId="17" borderId="15" xfId="0" applyFont="1" applyFill="1" applyBorder="1"/>
    <xf numFmtId="0" fontId="46" fillId="22" borderId="31" xfId="0" applyFont="1" applyFill="1" applyBorder="1"/>
    <xf numFmtId="0" fontId="31" fillId="25" borderId="14" xfId="0" applyFont="1" applyFill="1" applyBorder="1"/>
    <xf numFmtId="0" fontId="31" fillId="26" borderId="14" xfId="0" applyFont="1" applyFill="1" applyBorder="1"/>
    <xf numFmtId="0" fontId="31" fillId="12" borderId="14" xfId="0" applyFont="1" applyFill="1" applyBorder="1"/>
    <xf numFmtId="0" fontId="31" fillId="12" borderId="10" xfId="0" applyFont="1" applyFill="1" applyBorder="1" applyAlignment="1">
      <alignment wrapText="1"/>
    </xf>
    <xf numFmtId="0" fontId="41" fillId="17" borderId="10" xfId="0" applyFont="1" applyFill="1" applyBorder="1"/>
    <xf numFmtId="0" fontId="31" fillId="12" borderId="10" xfId="0" applyFont="1" applyFill="1" applyBorder="1"/>
    <xf numFmtId="3" fontId="41" fillId="17" borderId="10" xfId="0" applyNumberFormat="1" applyFont="1" applyFill="1" applyBorder="1"/>
    <xf numFmtId="0" fontId="31" fillId="12" borderId="10" xfId="0" applyFont="1" applyFill="1" applyBorder="1" applyAlignment="1">
      <alignment horizontal="center" vertical="center"/>
    </xf>
    <xf numFmtId="3" fontId="41" fillId="12" borderId="10" xfId="0" applyNumberFormat="1" applyFont="1" applyFill="1" applyBorder="1" applyAlignment="1">
      <alignment horizontal="center"/>
    </xf>
    <xf numFmtId="1" fontId="41" fillId="23" borderId="10" xfId="0" applyNumberFormat="1" applyFont="1" applyFill="1" applyBorder="1" applyAlignment="1">
      <alignment horizontal="center"/>
    </xf>
    <xf numFmtId="1" fontId="41" fillId="24" borderId="10" xfId="0" applyNumberFormat="1" applyFont="1" applyFill="1" applyBorder="1" applyAlignment="1">
      <alignment horizontal="center"/>
    </xf>
    <xf numFmtId="1" fontId="31" fillId="12" borderId="10" xfId="0" applyNumberFormat="1" applyFont="1" applyFill="1" applyBorder="1" applyAlignment="1">
      <alignment wrapText="1"/>
    </xf>
    <xf numFmtId="0" fontId="25" fillId="12" borderId="0" xfId="0" applyFont="1" applyFill="1" applyBorder="1" applyAlignment="1"/>
    <xf numFmtId="49" fontId="11" fillId="18" borderId="1" xfId="0" applyNumberFormat="1" applyFont="1" applyFill="1" applyBorder="1" applyAlignment="1">
      <alignment vertical="center"/>
    </xf>
    <xf numFmtId="0" fontId="9" fillId="12" borderId="3" xfId="0" applyNumberFormat="1" applyFont="1" applyFill="1" applyBorder="1" applyAlignment="1">
      <alignment horizontal="center"/>
    </xf>
    <xf numFmtId="3" fontId="9" fillId="12" borderId="8" xfId="0" applyNumberFormat="1" applyFont="1" applyFill="1" applyBorder="1" applyAlignment="1">
      <alignment horizontal="center"/>
    </xf>
    <xf numFmtId="2" fontId="41" fillId="12" borderId="0" xfId="0" applyNumberFormat="1" applyFont="1" applyFill="1" applyBorder="1" applyAlignment="1">
      <alignment horizontal="center"/>
    </xf>
    <xf numFmtId="3" fontId="41" fillId="12" borderId="3" xfId="0" applyNumberFormat="1" applyFont="1" applyFill="1" applyBorder="1" applyAlignment="1">
      <alignment horizontal="center"/>
    </xf>
    <xf numFmtId="3" fontId="41" fillId="12" borderId="1" xfId="0" applyNumberFormat="1" applyFont="1" applyFill="1" applyBorder="1" applyAlignment="1">
      <alignment horizontal="center" vertical="center"/>
    </xf>
    <xf numFmtId="3" fontId="9" fillId="12" borderId="3" xfId="0" applyNumberFormat="1" applyFont="1" applyFill="1" applyBorder="1" applyAlignment="1">
      <alignment horizontal="center"/>
    </xf>
    <xf numFmtId="1" fontId="21" fillId="18" borderId="1" xfId="0" applyNumberFormat="1" applyFont="1" applyFill="1" applyBorder="1" applyAlignment="1">
      <alignment horizontal="center" vertical="center"/>
    </xf>
    <xf numFmtId="3" fontId="42" fillId="12" borderId="0" xfId="0" applyNumberFormat="1" applyFont="1" applyFill="1" applyAlignment="1">
      <alignment horizontal="center"/>
    </xf>
    <xf numFmtId="0" fontId="9" fillId="12" borderId="0" xfId="0" applyFont="1" applyFill="1" applyBorder="1" applyAlignment="1"/>
    <xf numFmtId="49" fontId="11" fillId="18" borderId="28" xfId="0" applyNumberFormat="1" applyFont="1" applyFill="1" applyBorder="1" applyAlignment="1">
      <alignment vertical="center"/>
    </xf>
    <xf numFmtId="1" fontId="21" fillId="18" borderId="28" xfId="0" applyNumberFormat="1" applyFont="1" applyFill="1" applyBorder="1" applyAlignment="1">
      <alignment horizontal="center" vertical="center"/>
    </xf>
    <xf numFmtId="0" fontId="30" fillId="12" borderId="4" xfId="0" applyFont="1" applyFill="1" applyBorder="1" applyAlignment="1">
      <alignment horizontal="center" vertical="center"/>
    </xf>
    <xf numFmtId="3" fontId="33" fillId="12" borderId="9" xfId="0" applyNumberFormat="1" applyFont="1" applyFill="1" applyBorder="1" applyAlignment="1">
      <alignment horizontal="center"/>
    </xf>
    <xf numFmtId="2" fontId="34" fillId="12" borderId="5" xfId="0" applyNumberFormat="1" applyFont="1" applyFill="1" applyBorder="1" applyAlignment="1">
      <alignment horizontal="center"/>
    </xf>
    <xf numFmtId="3" fontId="33" fillId="12" borderId="6" xfId="0" applyNumberFormat="1" applyFont="1" applyFill="1" applyBorder="1" applyAlignment="1">
      <alignment horizontal="center"/>
    </xf>
    <xf numFmtId="0" fontId="33" fillId="12" borderId="0" xfId="0" applyFont="1" applyFill="1" applyBorder="1" applyAlignment="1"/>
    <xf numFmtId="0" fontId="25" fillId="12" borderId="0" xfId="0" applyFont="1" applyFill="1" applyBorder="1"/>
    <xf numFmtId="0" fontId="25" fillId="12" borderId="10" xfId="0" applyFont="1" applyFill="1" applyBorder="1" applyAlignment="1">
      <alignment horizontal="left"/>
    </xf>
    <xf numFmtId="0" fontId="25" fillId="12" borderId="10" xfId="0" applyFont="1" applyFill="1" applyBorder="1" applyAlignment="1">
      <alignment horizontal="center"/>
    </xf>
    <xf numFmtId="0" fontId="26" fillId="12" borderId="17" xfId="8" applyFont="1" applyFill="1" applyBorder="1" applyAlignment="1">
      <alignment horizontal="center" vertical="center" wrapText="1"/>
    </xf>
    <xf numFmtId="3" fontId="26" fillId="27" borderId="20" xfId="8" applyNumberFormat="1" applyFont="1" applyFill="1" applyBorder="1" applyAlignment="1">
      <alignment horizontal="center" wrapText="1"/>
    </xf>
    <xf numFmtId="3" fontId="26" fillId="27" borderId="16" xfId="8" applyNumberFormat="1" applyFont="1" applyFill="1" applyBorder="1" applyAlignment="1">
      <alignment horizontal="center" vertical="center" wrapText="1"/>
    </xf>
    <xf numFmtId="3" fontId="40" fillId="18" borderId="16" xfId="0" applyNumberFormat="1" applyFont="1" applyFill="1" applyBorder="1" applyAlignment="1">
      <alignment horizontal="right" vertical="center" wrapText="1"/>
    </xf>
    <xf numFmtId="3" fontId="26" fillId="18" borderId="17" xfId="0" applyNumberFormat="1" applyFont="1" applyFill="1" applyBorder="1" applyAlignment="1">
      <alignment horizontal="left" vertical="center"/>
    </xf>
    <xf numFmtId="3" fontId="39" fillId="18" borderId="17" xfId="0" applyNumberFormat="1" applyFont="1" applyFill="1" applyBorder="1" applyAlignment="1">
      <alignment horizontal="center" vertical="center" wrapText="1"/>
    </xf>
    <xf numFmtId="3" fontId="39" fillId="18" borderId="10" xfId="0" applyNumberFormat="1" applyFont="1" applyFill="1" applyBorder="1" applyAlignment="1">
      <alignment horizontal="center" vertical="center" wrapText="1"/>
    </xf>
    <xf numFmtId="3" fontId="11" fillId="18" borderId="10" xfId="0" applyNumberFormat="1" applyFont="1" applyFill="1" applyBorder="1" applyAlignment="1">
      <alignment horizontal="center" vertical="center" wrapText="1"/>
    </xf>
    <xf numFmtId="0" fontId="25" fillId="12" borderId="0" xfId="0" applyNumberFormat="1" applyFont="1" applyFill="1" applyBorder="1" applyAlignment="1"/>
    <xf numFmtId="49" fontId="26" fillId="12" borderId="11" xfId="8" applyNumberFormat="1" applyFont="1" applyFill="1" applyBorder="1" applyAlignment="1">
      <alignment vertical="center"/>
    </xf>
    <xf numFmtId="49" fontId="26" fillId="12" borderId="11" xfId="8" applyNumberFormat="1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/>
    </xf>
    <xf numFmtId="3" fontId="26" fillId="27" borderId="24" xfId="8" applyNumberFormat="1" applyFont="1" applyFill="1" applyBorder="1" applyAlignment="1">
      <alignment horizontal="center" vertical="center" wrapText="1"/>
    </xf>
    <xf numFmtId="3" fontId="26" fillId="27" borderId="20" xfId="8" applyNumberFormat="1" applyFont="1" applyFill="1" applyBorder="1" applyAlignment="1">
      <alignment horizontal="center" vertical="center" wrapText="1"/>
    </xf>
    <xf numFmtId="3" fontId="26" fillId="27" borderId="11" xfId="8" applyNumberFormat="1" applyFont="1" applyFill="1" applyBorder="1" applyAlignment="1">
      <alignment horizontal="center" vertical="top" wrapText="1"/>
    </xf>
    <xf numFmtId="3" fontId="26" fillId="27" borderId="24" xfId="8" applyNumberFormat="1" applyFont="1" applyFill="1" applyBorder="1" applyAlignment="1">
      <alignment horizontal="center" vertical="center" textRotation="90" wrapText="1"/>
    </xf>
    <xf numFmtId="3" fontId="25" fillId="12" borderId="18" xfId="0" applyNumberFormat="1" applyFont="1" applyFill="1" applyBorder="1" applyAlignment="1">
      <alignment horizontal="center"/>
    </xf>
    <xf numFmtId="3" fontId="25" fillId="12" borderId="19" xfId="0" applyNumberFormat="1" applyFont="1" applyFill="1" applyBorder="1" applyAlignment="1">
      <alignment horizontal="center"/>
    </xf>
    <xf numFmtId="3" fontId="25" fillId="12" borderId="12" xfId="0" applyNumberFormat="1" applyFont="1" applyFill="1" applyBorder="1" applyAlignment="1">
      <alignment horizontal="center"/>
    </xf>
    <xf numFmtId="3" fontId="26" fillId="27" borderId="1" xfId="8" applyNumberFormat="1" applyFont="1" applyFill="1" applyBorder="1" applyAlignment="1">
      <alignment horizontal="center" vertical="center" wrapText="1"/>
    </xf>
    <xf numFmtId="2" fontId="26" fillId="27" borderId="10" xfId="8" applyNumberFormat="1" applyFont="1" applyFill="1" applyBorder="1" applyAlignment="1">
      <alignment horizontal="center" vertical="center" wrapText="1"/>
    </xf>
    <xf numFmtId="3" fontId="26" fillId="27" borderId="10" xfId="8" applyNumberFormat="1" applyFont="1" applyFill="1" applyBorder="1" applyAlignment="1">
      <alignment horizontal="center" vertical="center" wrapText="1"/>
    </xf>
    <xf numFmtId="3" fontId="26" fillId="27" borderId="11" xfId="8" applyNumberFormat="1" applyFont="1" applyFill="1" applyBorder="1" applyAlignment="1">
      <alignment horizontal="center" vertical="center" wrapText="1"/>
    </xf>
    <xf numFmtId="3" fontId="28" fillId="12" borderId="10" xfId="0" applyNumberFormat="1" applyFont="1" applyFill="1" applyBorder="1" applyAlignment="1">
      <alignment horizontal="center" vertical="center"/>
    </xf>
    <xf numFmtId="0" fontId="36" fillId="12" borderId="0" xfId="0" applyFont="1" applyFill="1" applyBorder="1" applyAlignment="1"/>
    <xf numFmtId="0" fontId="25" fillId="12" borderId="0" xfId="0" applyFont="1" applyFill="1" applyBorder="1" applyAlignment="1">
      <alignment horizontal="center"/>
    </xf>
    <xf numFmtId="3" fontId="25" fillId="12" borderId="0" xfId="0" applyNumberFormat="1" applyFont="1" applyFill="1" applyBorder="1" applyAlignment="1">
      <alignment horizontal="center"/>
    </xf>
    <xf numFmtId="2" fontId="27" fillId="12" borderId="27" xfId="0" applyNumberFormat="1" applyFont="1" applyFill="1" applyBorder="1" applyAlignment="1">
      <alignment horizontal="center"/>
    </xf>
    <xf numFmtId="3" fontId="27" fillId="12" borderId="27" xfId="0" applyNumberFormat="1" applyFont="1" applyFill="1" applyBorder="1" applyAlignment="1">
      <alignment horizontal="center"/>
    </xf>
    <xf numFmtId="3" fontId="29" fillId="12" borderId="27" xfId="0" applyNumberFormat="1" applyFont="1" applyFill="1" applyBorder="1" applyAlignment="1">
      <alignment horizontal="center"/>
    </xf>
    <xf numFmtId="3" fontId="37" fillId="12" borderId="27" xfId="0" applyNumberFormat="1" applyFont="1" applyFill="1" applyBorder="1" applyAlignment="1">
      <alignment horizontal="center"/>
    </xf>
    <xf numFmtId="0" fontId="31" fillId="17" borderId="26" xfId="0" applyFont="1" applyFill="1" applyBorder="1"/>
    <xf numFmtId="49" fontId="11" fillId="12" borderId="1" xfId="0" applyNumberFormat="1" applyFont="1" applyFill="1" applyBorder="1" applyAlignment="1">
      <alignment vertical="center" wrapText="1"/>
    </xf>
    <xf numFmtId="1" fontId="21" fillId="12" borderId="1" xfId="0" applyNumberFormat="1" applyFont="1" applyFill="1" applyBorder="1" applyAlignment="1">
      <alignment horizontal="center" vertical="center"/>
    </xf>
    <xf numFmtId="49" fontId="11" fillId="18" borderId="1" xfId="0" applyNumberFormat="1" applyFont="1" applyFill="1" applyBorder="1" applyAlignment="1">
      <alignment vertical="center" wrapText="1"/>
    </xf>
    <xf numFmtId="49" fontId="11" fillId="12" borderId="1" xfId="0" applyNumberFormat="1" applyFont="1" applyFill="1" applyBorder="1" applyAlignment="1">
      <alignment vertical="center"/>
    </xf>
    <xf numFmtId="49" fontId="11" fillId="12" borderId="21" xfId="0" applyNumberFormat="1" applyFont="1" applyFill="1" applyBorder="1" applyAlignment="1">
      <alignment vertical="center" wrapText="1"/>
    </xf>
    <xf numFmtId="49" fontId="11" fillId="18" borderId="21" xfId="0" applyNumberFormat="1" applyFont="1" applyFill="1" applyBorder="1" applyAlignment="1">
      <alignment vertical="center" wrapText="1"/>
    </xf>
    <xf numFmtId="3" fontId="33" fillId="12" borderId="4" xfId="0" applyNumberFormat="1" applyFont="1" applyFill="1" applyBorder="1" applyAlignment="1">
      <alignment horizontal="center"/>
    </xf>
    <xf numFmtId="0" fontId="30" fillId="12" borderId="0" xfId="0" applyFont="1" applyFill="1" applyBorder="1" applyAlignment="1">
      <alignment horizontal="left" vertical="top"/>
    </xf>
    <xf numFmtId="0" fontId="30" fillId="12" borderId="0" xfId="0" applyFont="1" applyFill="1" applyBorder="1" applyAlignment="1">
      <alignment horizontal="center" vertical="center"/>
    </xf>
    <xf numFmtId="0" fontId="33" fillId="12" borderId="0" xfId="0" applyNumberFormat="1" applyFont="1" applyFill="1" applyBorder="1" applyAlignment="1">
      <alignment horizontal="center"/>
    </xf>
    <xf numFmtId="3" fontId="33" fillId="12" borderId="0" xfId="0" applyNumberFormat="1" applyFont="1" applyFill="1" applyBorder="1" applyAlignment="1">
      <alignment horizontal="center"/>
    </xf>
    <xf numFmtId="2" fontId="34" fillId="12" borderId="0" xfId="0" applyNumberFormat="1" applyFont="1" applyFill="1" applyBorder="1" applyAlignment="1">
      <alignment horizontal="center"/>
    </xf>
    <xf numFmtId="3" fontId="34" fillId="12" borderId="0" xfId="0" applyNumberFormat="1" applyFont="1" applyFill="1" applyBorder="1" applyAlignment="1">
      <alignment horizontal="center"/>
    </xf>
    <xf numFmtId="0" fontId="38" fillId="12" borderId="25" xfId="0" applyFont="1" applyFill="1" applyBorder="1" applyAlignment="1">
      <alignment vertical="center"/>
    </xf>
    <xf numFmtId="0" fontId="38" fillId="12" borderId="25" xfId="0" applyFont="1" applyFill="1" applyBorder="1" applyAlignment="1">
      <alignment horizontal="center" vertical="center"/>
    </xf>
    <xf numFmtId="3" fontId="38" fillId="12" borderId="25" xfId="0" applyNumberFormat="1" applyFont="1" applyFill="1" applyBorder="1" applyAlignment="1">
      <alignment horizontal="center" vertical="center"/>
    </xf>
    <xf numFmtId="2" fontId="29" fillId="12" borderId="7" xfId="0" applyNumberFormat="1" applyFont="1" applyFill="1" applyBorder="1" applyAlignment="1">
      <alignment horizontal="center"/>
    </xf>
    <xf numFmtId="3" fontId="29" fillId="12" borderId="7" xfId="0" applyNumberFormat="1" applyFont="1" applyFill="1" applyBorder="1" applyAlignment="1">
      <alignment horizontal="center"/>
    </xf>
    <xf numFmtId="3" fontId="9" fillId="12" borderId="7" xfId="0" applyNumberFormat="1" applyFont="1" applyFill="1" applyBorder="1" applyAlignment="1">
      <alignment horizontal="center"/>
    </xf>
    <xf numFmtId="0" fontId="32" fillId="12" borderId="2" xfId="0" applyFont="1" applyFill="1" applyBorder="1" applyAlignment="1">
      <alignment horizontal="left" vertical="top"/>
    </xf>
    <xf numFmtId="0" fontId="32" fillId="12" borderId="2" xfId="0" applyFont="1" applyFill="1" applyBorder="1" applyAlignment="1">
      <alignment horizontal="center" vertical="center"/>
    </xf>
    <xf numFmtId="0" fontId="9" fillId="12" borderId="2" xfId="0" applyNumberFormat="1" applyFont="1" applyFill="1" applyBorder="1" applyAlignment="1">
      <alignment horizontal="center"/>
    </xf>
    <xf numFmtId="3" fontId="9" fillId="12" borderId="2" xfId="0" applyNumberFormat="1" applyFont="1" applyFill="1" applyBorder="1" applyAlignment="1">
      <alignment horizontal="center"/>
    </xf>
    <xf numFmtId="2" fontId="29" fillId="12" borderId="2" xfId="0" applyNumberFormat="1" applyFont="1" applyFill="1" applyBorder="1" applyAlignment="1">
      <alignment horizontal="center"/>
    </xf>
    <xf numFmtId="3" fontId="29" fillId="12" borderId="2" xfId="0" applyNumberFormat="1" applyFont="1" applyFill="1" applyBorder="1" applyAlignment="1">
      <alignment horizontal="center"/>
    </xf>
    <xf numFmtId="3" fontId="41" fillId="12" borderId="10" xfId="0" applyNumberFormat="1" applyFont="1" applyFill="1" applyBorder="1" applyAlignment="1">
      <alignment horizontal="center" vertical="center"/>
    </xf>
    <xf numFmtId="0" fontId="31" fillId="12" borderId="10" xfId="0" applyFont="1" applyFill="1" applyBorder="1" applyAlignment="1"/>
    <xf numFmtId="0" fontId="19" fillId="3" borderId="0" xfId="0" applyFont="1" applyFill="1" applyAlignment="1">
      <alignment horizontal="center"/>
    </xf>
    <xf numFmtId="14" fontId="31" fillId="25" borderId="14" xfId="0" applyNumberFormat="1" applyFont="1" applyFill="1" applyBorder="1"/>
    <xf numFmtId="14" fontId="31" fillId="26" borderId="14" xfId="0" applyNumberFormat="1" applyFont="1" applyFill="1" applyBorder="1"/>
    <xf numFmtId="0" fontId="25" fillId="28" borderId="1" xfId="0" applyFont="1" applyFill="1" applyBorder="1" applyAlignment="1">
      <alignment horizontal="center" wrapText="1"/>
    </xf>
    <xf numFmtId="0" fontId="31" fillId="12" borderId="15" xfId="0" applyFont="1" applyFill="1" applyBorder="1" applyAlignment="1">
      <alignment vertical="center"/>
    </xf>
    <xf numFmtId="0" fontId="31" fillId="18" borderId="15" xfId="0" applyFont="1" applyFill="1" applyBorder="1" applyAlignment="1">
      <alignment vertical="center"/>
    </xf>
    <xf numFmtId="0" fontId="30" fillId="12" borderId="2" xfId="0" applyFont="1" applyFill="1" applyBorder="1" applyAlignment="1">
      <alignment horizontal="left" vertical="top"/>
    </xf>
    <xf numFmtId="3" fontId="20" fillId="18" borderId="15" xfId="0" applyNumberFormat="1" applyFont="1" applyFill="1" applyBorder="1" applyAlignment="1">
      <alignment vertical="center"/>
    </xf>
    <xf numFmtId="3" fontId="20" fillId="18" borderId="34" xfId="0" applyNumberFormat="1" applyFont="1" applyFill="1" applyBorder="1" applyAlignment="1">
      <alignment vertical="center"/>
    </xf>
    <xf numFmtId="0" fontId="25" fillId="12" borderId="1" xfId="0" applyFont="1" applyFill="1" applyBorder="1" applyAlignment="1"/>
    <xf numFmtId="49" fontId="27" fillId="12" borderId="12" xfId="0" applyNumberFormat="1" applyFont="1" applyFill="1" applyBorder="1" applyAlignment="1">
      <alignment horizontal="right" vertical="center"/>
    </xf>
    <xf numFmtId="0" fontId="25" fillId="12" borderId="10" xfId="0" applyFont="1" applyFill="1" applyBorder="1"/>
    <xf numFmtId="49" fontId="27" fillId="12" borderId="15" xfId="0" applyNumberFormat="1" applyFont="1" applyFill="1" applyBorder="1" applyAlignment="1">
      <alignment horizontal="center" vertical="center"/>
    </xf>
    <xf numFmtId="0" fontId="25" fillId="12" borderId="12" xfId="0" applyFont="1" applyFill="1" applyBorder="1" applyAlignment="1"/>
    <xf numFmtId="0" fontId="30" fillId="12" borderId="13" xfId="0" applyFont="1" applyFill="1" applyBorder="1" applyAlignment="1">
      <alignment vertical="center"/>
    </xf>
    <xf numFmtId="0" fontId="25" fillId="12" borderId="11" xfId="0" applyFont="1" applyFill="1" applyBorder="1"/>
    <xf numFmtId="1" fontId="33" fillId="12" borderId="6" xfId="0" applyNumberFormat="1" applyFont="1" applyFill="1" applyBorder="1" applyAlignment="1">
      <alignment horizontal="center"/>
    </xf>
    <xf numFmtId="1" fontId="29" fillId="20" borderId="14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15" xfId="0" applyBorder="1"/>
    <xf numFmtId="3" fontId="26" fillId="19" borderId="14" xfId="8" applyNumberFormat="1" applyFont="1" applyFill="1" applyBorder="1" applyAlignment="1">
      <alignment horizontal="center" vertical="center" wrapText="1"/>
    </xf>
    <xf numFmtId="0" fontId="29" fillId="20" borderId="14" xfId="0" applyFont="1" applyFill="1" applyBorder="1" applyAlignment="1">
      <alignment horizontal="center" wrapText="1"/>
    </xf>
    <xf numFmtId="0" fontId="29" fillId="20" borderId="14" xfId="0" applyFont="1" applyFill="1" applyBorder="1" applyAlignment="1">
      <alignment horizontal="center" vertical="center" wrapText="1"/>
    </xf>
    <xf numFmtId="3" fontId="26" fillId="27" borderId="16" xfId="8" applyNumberFormat="1" applyFont="1" applyFill="1" applyBorder="1" applyAlignment="1">
      <alignment horizontal="center" vertical="center" wrapText="1"/>
    </xf>
    <xf numFmtId="3" fontId="26" fillId="27" borderId="17" xfId="8" applyNumberFormat="1" applyFont="1" applyFill="1" applyBorder="1" applyAlignment="1">
      <alignment horizontal="center" vertical="center" wrapText="1"/>
    </xf>
    <xf numFmtId="3" fontId="26" fillId="27" borderId="24" xfId="8" applyNumberFormat="1" applyFont="1" applyFill="1" applyBorder="1" applyAlignment="1">
      <alignment horizontal="center" vertical="center" wrapText="1"/>
    </xf>
    <xf numFmtId="3" fontId="26" fillId="27" borderId="20" xfId="8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3" fontId="26" fillId="27" borderId="16" xfId="8" applyNumberFormat="1" applyFont="1" applyFill="1" applyBorder="1" applyAlignment="1">
      <alignment horizontal="center" vertical="center"/>
    </xf>
    <xf numFmtId="3" fontId="26" fillId="27" borderId="25" xfId="8" applyNumberFormat="1" applyFont="1" applyFill="1" applyBorder="1" applyAlignment="1">
      <alignment horizontal="center" vertical="center"/>
    </xf>
    <xf numFmtId="3" fontId="26" fillId="27" borderId="17" xfId="8" applyNumberFormat="1" applyFont="1" applyFill="1" applyBorder="1" applyAlignment="1">
      <alignment horizontal="center" vertical="center"/>
    </xf>
    <xf numFmtId="3" fontId="26" fillId="27" borderId="14" xfId="8" applyNumberFormat="1" applyFont="1" applyFill="1" applyBorder="1" applyAlignment="1">
      <alignment horizontal="center" vertical="center"/>
    </xf>
    <xf numFmtId="3" fontId="26" fillId="27" borderId="2" xfId="8" applyNumberFormat="1" applyFont="1" applyFill="1" applyBorder="1" applyAlignment="1">
      <alignment horizontal="center" vertical="center"/>
    </xf>
    <xf numFmtId="3" fontId="26" fillId="27" borderId="15" xfId="8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9">
    <cellStyle name="40% - Акцент3" xfId="3" builtinId="39"/>
    <cellStyle name="40% - Акцент4" xfId="5" builtinId="43"/>
    <cellStyle name="40% - Акцент5" xfId="7" builtinId="47"/>
    <cellStyle name="Акцент3" xfId="2" builtinId="37"/>
    <cellStyle name="Акцент4" xfId="4" builtinId="41"/>
    <cellStyle name="Акцент5" xfId="6" builtinId="45"/>
    <cellStyle name="Акцент6" xfId="8" builtinId="49"/>
    <cellStyle name="Обычный" xfId="0" builtinId="0"/>
    <cellStyle name="Процентный" xfId="1" builtinId="5"/>
  </cellStyles>
  <dxfs count="2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" formatCode="0"/>
      <fill>
        <patternFill patternType="solid">
          <fgColor theme="0" tint="-0.14999847407452621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" formatCode="0"/>
      <fill>
        <patternFill patternType="solid">
          <fgColor theme="9" tint="0.79998168889431442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" formatCode="#,##0"/>
      <fill>
        <patternFill patternType="solid">
          <fgColor theme="8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theme="8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1" defaultTableStyle="TableStyleMedium9" defaultPivotStyle="PivotStyleLight16">
    <tableStyle name="Стиль таблицы 1" pivot="0" count="0"/>
  </tableStyles>
  <colors>
    <mruColors>
      <color rgb="FFC0C0C0"/>
      <color rgb="FFCC0000"/>
      <color rgb="FFFF3300"/>
      <color rgb="FF0000FF"/>
      <color rgb="FF01E91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90;&#1072;&#1090;&#1085;&#1086;&#1077;%20&#1088;&#1072;&#1089;&#1087;&#1080;&#1089;&#1072;&#1085;&#1080;&#1077;&#1086;&#1090;_&#1084;&#1072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ы"/>
      <sheetName val="База"/>
      <sheetName val="штат"/>
      <sheetName val="разряды"/>
      <sheetName val="список должностей"/>
      <sheetName val="отдел"/>
      <sheetName val="Ведомость оплаты (2)"/>
      <sheetName val="Ведомость оплаты"/>
      <sheetName val="Лист1"/>
    </sheetNames>
    <sheetDataSet>
      <sheetData sheetId="0"/>
      <sheetData sheetId="1"/>
      <sheetData sheetId="2"/>
      <sheetData sheetId="3">
        <row r="5">
          <cell r="A5">
            <v>1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5" name="Таблица5" displayName="Таблица5" ref="A4:Z184" totalsRowShown="0" tableBorderDxfId="27">
  <autoFilter ref="A4:Z184"/>
  <tableColumns count="26">
    <tableColumn id="1" name="№ П/П" dataDxfId="26"/>
    <tableColumn id="2" name="Ф.И.О." dataDxfId="25"/>
    <tableColumn id="3" name="Должность" dataDxfId="24"/>
    <tableColumn id="4" name="Отдел" dataDxfId="23"/>
    <tableColumn id="5" name="Код отдела" dataDxfId="22"/>
    <tableColumn id="6" name="Тариф-ный разряд" dataDxfId="21"/>
    <tableColumn id="7" name="Тариф-ный коэфф" dataDxfId="20">
      <calculatedColumnFormula>IF(ISBLANK(F5),"",VLOOKUP(F5,разряды!$A$5:$B$31,2))</calculatedColumnFormula>
    </tableColumn>
    <tableColumn id="8" name="тарифный оклад, руб." dataDxfId="19">
      <calculatedColumnFormula>IF(G5&lt;&gt;"",$D$2*G5,0)</calculatedColumnFormula>
    </tableColumn>
    <tableColumn id="9" name="%" dataDxfId="18"/>
    <tableColumn id="10" name="Сумма, руб." dataDxfId="17">
      <calculatedColumnFormula>IF(I5&lt;&gt;"",($H5*I5)/100,0)</calculatedColumnFormula>
    </tableColumn>
    <tableColumn id="11" name="%2" dataDxfId="16"/>
    <tableColumn id="12" name="Сумма, руб.3" dataDxfId="15">
      <calculatedColumnFormula>($H5*K5)/100</calculatedColumnFormula>
    </tableColumn>
    <tableColumn id="13" name="%4" dataDxfId="14"/>
    <tableColumn id="14" name="Сумма, руб.5" dataDxfId="13">
      <calculatedColumnFormula>($H5*M5)/100</calculatedColumnFormula>
    </tableColumn>
    <tableColumn id="15" name="%6" dataDxfId="12"/>
    <tableColumn id="16" name="Сумма, руб.7" dataDxfId="11">
      <calculatedColumnFormula>($H5*O5)/100</calculatedColumnFormula>
    </tableColumn>
    <tableColumn id="17" name="Столбец8" dataDxfId="10"/>
    <tableColumn id="18" name="Столбец9" dataDxfId="9">
      <calculatedColumnFormula>H5+J5+L5+N5+P5+Q5</calculatedColumnFormula>
    </tableColumn>
    <tableColumn id="19" name="Столбец1" dataDxfId="8"/>
    <tableColumn id="20" name="Cтаж (лет)" dataDxfId="7">
      <calculatedColumnFormula>YEARFRAC($D$1,S5)</calculatedColumnFormula>
    </tableColumn>
    <tableColumn id="21" name="Надбавка за стаж     %" dataDxfId="6"/>
    <tableColumn id="22" name="Сумма, руб.11" dataDxfId="5">
      <calculatedColumnFormula>(R5*U5)/100</calculatedColumnFormula>
    </tableColumn>
    <tableColumn id="23" name="Столбец2" dataDxfId="4"/>
    <tableColumn id="24" name="Столбец3"/>
    <tableColumn id="25" name="Столбец4" dataDxfId="3"/>
    <tableColumn id="26" name="Столбец5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theme="8" tint="-0.499984740745262"/>
  </sheetPr>
  <dimension ref="B1:T4"/>
  <sheetViews>
    <sheetView showGridLines="0" showZeros="0" showOutlineSymbols="0" workbookViewId="0">
      <selection activeCell="B4" sqref="B4"/>
    </sheetView>
  </sheetViews>
  <sheetFormatPr defaultRowHeight="12.75"/>
  <cols>
    <col min="1" max="1" width="4.7109375" bestFit="1" customWidth="1"/>
    <col min="2" max="2" width="34" customWidth="1"/>
    <col min="3" max="8" width="9.5703125" style="1" bestFit="1" customWidth="1"/>
    <col min="9" max="9" width="2.85546875" style="4" bestFit="1" customWidth="1"/>
    <col min="10" max="10" width="3.5703125" customWidth="1"/>
    <col min="11" max="11" width="5.28515625" style="3" bestFit="1" customWidth="1"/>
    <col min="12" max="12" width="4.42578125" style="4" bestFit="1" customWidth="1"/>
    <col min="13" max="13" width="2.140625" bestFit="1" customWidth="1"/>
    <col min="14" max="14" width="2.85546875" style="15" bestFit="1" customWidth="1"/>
    <col min="15" max="15" width="2.140625" style="14" bestFit="1" customWidth="1"/>
    <col min="16" max="16" width="5.28515625" style="14" bestFit="1" customWidth="1"/>
    <col min="17" max="17" width="9.140625" style="14"/>
    <col min="18" max="18" width="4.42578125" style="14" bestFit="1" customWidth="1"/>
    <col min="19" max="19" width="2.140625" style="14" bestFit="1" customWidth="1"/>
    <col min="20" max="20" width="5.28515625" style="14" bestFit="1" customWidth="1"/>
  </cols>
  <sheetData>
    <row r="1" spans="2:20" s="6" customFormat="1" ht="15.75">
      <c r="B1" s="7"/>
      <c r="C1" s="8"/>
      <c r="D1" s="1"/>
      <c r="E1" s="1"/>
      <c r="F1" s="1"/>
      <c r="G1" s="1"/>
      <c r="H1" s="1"/>
      <c r="I1" s="5"/>
      <c r="J1" s="2"/>
      <c r="K1" s="3"/>
      <c r="L1" s="5"/>
      <c r="M1" s="2"/>
      <c r="N1" s="15"/>
      <c r="O1" s="14"/>
      <c r="P1" s="14"/>
      <c r="Q1" s="14"/>
      <c r="R1" s="14"/>
      <c r="S1" s="14"/>
      <c r="T1" s="14"/>
    </row>
    <row r="2" spans="2:20" s="6" customFormat="1" ht="15.75">
      <c r="B2" s="12" t="s">
        <v>1</v>
      </c>
      <c r="C2" s="9"/>
      <c r="D2" s="1"/>
      <c r="E2" s="1"/>
      <c r="F2" s="1"/>
      <c r="G2" s="1"/>
      <c r="H2" s="1"/>
      <c r="I2" s="5"/>
      <c r="J2" s="2"/>
      <c r="K2" s="3"/>
      <c r="L2" s="5"/>
      <c r="M2" s="2"/>
      <c r="N2" s="15"/>
      <c r="O2" s="14"/>
      <c r="P2" s="14"/>
      <c r="Q2" s="14"/>
      <c r="R2" s="14"/>
      <c r="S2" s="14"/>
      <c r="T2" s="14"/>
    </row>
    <row r="3" spans="2:20" s="6" customFormat="1" ht="15.75">
      <c r="B3" s="11" t="s">
        <v>0</v>
      </c>
      <c r="C3" s="10">
        <v>40</v>
      </c>
      <c r="D3" s="1"/>
      <c r="E3" s="1"/>
      <c r="F3" s="1"/>
      <c r="G3" s="1"/>
      <c r="H3" s="1"/>
      <c r="I3" s="5"/>
      <c r="J3" s="2"/>
      <c r="K3" s="3"/>
      <c r="L3" s="5"/>
      <c r="M3" s="2"/>
      <c r="N3" s="15"/>
      <c r="O3" s="14"/>
      <c r="P3" s="14"/>
      <c r="Q3" s="14"/>
      <c r="R3" s="14"/>
      <c r="S3" s="14"/>
      <c r="T3" s="14"/>
    </row>
    <row r="4" spans="2:20" s="6" customFormat="1" ht="15.75">
      <c r="B4" s="11" t="s">
        <v>2</v>
      </c>
      <c r="C4" s="13">
        <v>0.13</v>
      </c>
      <c r="D4" s="1"/>
      <c r="E4" s="1"/>
      <c r="F4" s="1"/>
      <c r="G4" s="1"/>
      <c r="H4" s="1"/>
      <c r="I4" s="5"/>
      <c r="J4" s="2"/>
      <c r="K4" s="3"/>
      <c r="L4" s="5"/>
      <c r="M4" s="2"/>
      <c r="N4" s="15"/>
      <c r="O4" s="14"/>
      <c r="P4" s="14"/>
      <c r="Q4" s="14"/>
      <c r="R4" s="14"/>
      <c r="S4" s="14"/>
      <c r="T4" s="14"/>
    </row>
  </sheetData>
  <customSheetViews>
    <customSheetView guid="{B7749F0D-A6E5-4550-B277-2D5630BDBD61}" showGridLines="0" outlineSymbols="0" zeroValues="0" state="hidden" showRuler="0" topLeftCell="A5">
      <pane ySplit="2" topLeftCell="A7" activePane="bottomLeft" state="frozen"/>
      <selection pane="bottomLeft" activeCell="B30" sqref="B30"/>
      <pageMargins left="0.75" right="0.36" top="0.7" bottom="1" header="0.5" footer="0.5"/>
      <pageSetup paperSize="9" scale="95" orientation="landscape" horizontalDpi="180" verticalDpi="180" r:id="rId1"/>
      <headerFooter alignWithMargins="0"/>
    </customSheetView>
  </customSheetViews>
  <phoneticPr fontId="3" type="noConversion"/>
  <pageMargins left="0.75" right="0.36" top="0.7" bottom="1" header="0.5" footer="0.5"/>
  <pageSetup paperSize="9" scale="95" orientation="landscape" horizontalDpi="180" verticalDpi="18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84"/>
  <sheetViews>
    <sheetView showZeros="0" topLeftCell="D1" workbookViewId="0">
      <selection activeCell="R5" sqref="R5"/>
    </sheetView>
  </sheetViews>
  <sheetFormatPr defaultRowHeight="15.75"/>
  <cols>
    <col min="1" max="1" width="8.140625" style="2" customWidth="1"/>
    <col min="2" max="2" width="22.7109375" style="2" customWidth="1"/>
    <col min="3" max="3" width="31.85546875" style="2" customWidth="1"/>
    <col min="4" max="4" width="72.85546875" style="70" customWidth="1"/>
    <col min="5" max="5" width="11.7109375" style="71" customWidth="1"/>
    <col min="6" max="6" width="16.5703125" style="71" customWidth="1"/>
    <col min="7" max="7" width="16.42578125" style="71" customWidth="1"/>
    <col min="8" max="8" width="19.42578125" style="92" customWidth="1"/>
    <col min="9" max="9" width="4.5703125" style="71" customWidth="1"/>
    <col min="10" max="10" width="12.28515625" style="93" customWidth="1"/>
    <col min="11" max="11" width="5.42578125" style="72" customWidth="1"/>
    <col min="12" max="12" width="13.140625" style="72" customWidth="1"/>
    <col min="13" max="13" width="5.42578125" style="72" customWidth="1"/>
    <col min="14" max="14" width="13.140625" style="72" customWidth="1"/>
    <col min="15" max="15" width="5.42578125" style="72" customWidth="1"/>
    <col min="16" max="16" width="13.140625" style="72" customWidth="1"/>
    <col min="17" max="19" width="10.5703125" style="72" customWidth="1"/>
    <col min="20" max="20" width="11.5703125" style="73" customWidth="1"/>
    <col min="21" max="21" width="19.85546875" style="71" customWidth="1"/>
    <col min="22" max="22" width="14" style="114" customWidth="1"/>
    <col min="23" max="23" width="11.85546875" style="70" customWidth="1"/>
    <col min="24" max="24" width="11.42578125" style="70" customWidth="1"/>
    <col min="25" max="25" width="11.42578125" style="116" customWidth="1"/>
    <col min="26" max="26" width="11.42578125" style="71" customWidth="1"/>
    <col min="27" max="16384" width="9.140625" style="71"/>
  </cols>
  <sheetData>
    <row r="1" spans="1:26" ht="30" customHeight="1" thickBot="1">
      <c r="A1" s="91" t="s">
        <v>339</v>
      </c>
      <c r="B1" s="119"/>
      <c r="D1" s="124">
        <f ca="1">TODAY()</f>
        <v>41032</v>
      </c>
    </row>
    <row r="2" spans="1:26" ht="30" customHeight="1" thickBot="1">
      <c r="A2" s="91" t="s">
        <v>299</v>
      </c>
      <c r="B2" s="120"/>
      <c r="C2" s="121"/>
      <c r="D2" s="122">
        <v>293560</v>
      </c>
    </row>
    <row r="3" spans="1:26" ht="56.25" customHeight="1">
      <c r="A3" s="86"/>
      <c r="B3" s="89"/>
      <c r="C3" s="90"/>
      <c r="D3" s="87"/>
      <c r="E3" s="88"/>
      <c r="F3" s="261" t="s">
        <v>302</v>
      </c>
      <c r="G3" s="259"/>
      <c r="H3" s="260"/>
      <c r="I3" s="262" t="s">
        <v>345</v>
      </c>
      <c r="J3" s="260"/>
      <c r="K3" s="263" t="s">
        <v>347</v>
      </c>
      <c r="L3" s="260"/>
      <c r="M3" s="263" t="s">
        <v>342</v>
      </c>
      <c r="N3" s="260"/>
      <c r="O3" s="263" t="s">
        <v>348</v>
      </c>
      <c r="P3" s="260"/>
      <c r="Q3" s="94" t="s">
        <v>344</v>
      </c>
      <c r="R3" s="94" t="s">
        <v>7</v>
      </c>
      <c r="S3" s="95" t="s">
        <v>328</v>
      </c>
      <c r="T3" s="258" t="s">
        <v>349</v>
      </c>
      <c r="U3" s="259"/>
      <c r="V3" s="260"/>
      <c r="W3" s="96" t="s">
        <v>314</v>
      </c>
      <c r="X3" s="97" t="s">
        <v>315</v>
      </c>
      <c r="Y3" s="117" t="s">
        <v>350</v>
      </c>
      <c r="Z3" s="98" t="s">
        <v>351</v>
      </c>
    </row>
    <row r="4" spans="1:26" s="74" customFormat="1" ht="45" customHeight="1">
      <c r="A4" s="146" t="s">
        <v>329</v>
      </c>
      <c r="B4" s="131" t="s">
        <v>327</v>
      </c>
      <c r="C4" s="131" t="s">
        <v>4</v>
      </c>
      <c r="D4" s="131" t="s">
        <v>330</v>
      </c>
      <c r="E4" s="131" t="s">
        <v>340</v>
      </c>
      <c r="F4" s="132" t="s">
        <v>9</v>
      </c>
      <c r="G4" s="133" t="s">
        <v>10</v>
      </c>
      <c r="H4" s="134" t="s">
        <v>11</v>
      </c>
      <c r="I4" s="126" t="s">
        <v>12</v>
      </c>
      <c r="J4" s="125" t="s">
        <v>346</v>
      </c>
      <c r="K4" s="126" t="s">
        <v>352</v>
      </c>
      <c r="L4" s="126" t="s">
        <v>353</v>
      </c>
      <c r="M4" s="126" t="s">
        <v>354</v>
      </c>
      <c r="N4" s="126" t="s">
        <v>355</v>
      </c>
      <c r="O4" s="126" t="s">
        <v>356</v>
      </c>
      <c r="P4" s="126" t="s">
        <v>357</v>
      </c>
      <c r="Q4" s="135" t="s">
        <v>337</v>
      </c>
      <c r="R4" s="135" t="s">
        <v>338</v>
      </c>
      <c r="S4" s="136" t="s">
        <v>332</v>
      </c>
      <c r="T4" s="137" t="s">
        <v>341</v>
      </c>
      <c r="U4" s="126" t="s">
        <v>343</v>
      </c>
      <c r="V4" s="127" t="s">
        <v>358</v>
      </c>
      <c r="W4" s="128" t="s">
        <v>333</v>
      </c>
      <c r="X4" s="129" t="s">
        <v>334</v>
      </c>
      <c r="Y4" s="130" t="s">
        <v>335</v>
      </c>
      <c r="Z4" s="148" t="s">
        <v>336</v>
      </c>
    </row>
    <row r="5" spans="1:26" ht="25.5">
      <c r="A5" s="147">
        <v>1</v>
      </c>
      <c r="B5" s="79" t="s">
        <v>291</v>
      </c>
      <c r="C5" s="79" t="s">
        <v>290</v>
      </c>
      <c r="D5" s="80" t="s">
        <v>63</v>
      </c>
      <c r="E5" s="138">
        <v>27</v>
      </c>
      <c r="F5" s="138">
        <v>2</v>
      </c>
      <c r="G5" s="138">
        <f>VLOOKUP(F5,разряды!$A$5:$B$31,2)</f>
        <v>1.1599999999999999</v>
      </c>
      <c r="H5" s="139">
        <f t="shared" ref="H5:H36" si="0">IF(G5&lt;&gt;"",$D$2*G5,0)</f>
        <v>340529.6</v>
      </c>
      <c r="I5" s="113"/>
      <c r="J5" s="112">
        <f t="shared" ref="J5:J36" si="1">IF(I5&lt;&gt;"",($H5*I5)/100,0)</f>
        <v>0</v>
      </c>
      <c r="K5" s="113"/>
      <c r="L5" s="112">
        <f t="shared" ref="L5:L36" si="2">($H5*K5)/100</f>
        <v>0</v>
      </c>
      <c r="M5" s="113"/>
      <c r="N5" s="112">
        <f t="shared" ref="N5:N36" si="3">($H5*M5)/100</f>
        <v>0</v>
      </c>
      <c r="O5" s="113"/>
      <c r="P5" s="112">
        <f t="shared" ref="P5:P36" si="4">($H5*O5)/100</f>
        <v>0</v>
      </c>
      <c r="Q5" s="113"/>
      <c r="R5" s="140">
        <f t="shared" ref="R5:R36" si="5">H5+J5+L5+N5+P5+Q5</f>
        <v>340529.6</v>
      </c>
      <c r="S5" s="141">
        <v>39071</v>
      </c>
      <c r="T5" s="142">
        <f t="shared" ref="T5:T36" ca="1" si="6">YEARFRAC($D$1,S5)</f>
        <v>5.3694444444444445</v>
      </c>
      <c r="U5" s="75">
        <f t="shared" ref="U5" ca="1" si="7">IF(AND(T5&gt;=1,T5&lt;=5),5,IF(AND(T5&gt;5,T5&lt;=10),10,IF(AND(T5&gt;10,T5&lt;=15),15,IF(AND(T5&gt;15),20,"0"))))</f>
        <v>10</v>
      </c>
      <c r="V5" s="115">
        <f t="shared" ref="V5:V36" ca="1" si="8">(R5*U5)/100</f>
        <v>34052.959999999999</v>
      </c>
      <c r="W5" s="111"/>
      <c r="X5" s="78"/>
      <c r="Y5" s="118">
        <f t="shared" ref="Y5:Y36" ca="1" si="9">V5+W5+X5</f>
        <v>34052.959999999999</v>
      </c>
      <c r="Z5" s="149"/>
    </row>
    <row r="6" spans="1:26" ht="12.75" customHeight="1">
      <c r="A6" s="147">
        <v>2</v>
      </c>
      <c r="B6" s="77" t="s">
        <v>289</v>
      </c>
      <c r="C6" s="77" t="s">
        <v>42</v>
      </c>
      <c r="D6" s="78" t="s">
        <v>88</v>
      </c>
      <c r="E6" s="110">
        <v>2</v>
      </c>
      <c r="F6" s="77">
        <v>12</v>
      </c>
      <c r="G6" s="138">
        <f>VLOOKUP(F6,разряды!$A$5:$B$31,2)</f>
        <v>2.84</v>
      </c>
      <c r="H6" s="139">
        <f t="shared" si="0"/>
        <v>833710.39999999991</v>
      </c>
      <c r="I6" s="75">
        <v>20</v>
      </c>
      <c r="J6" s="112">
        <f t="shared" si="1"/>
        <v>166742.07999999999</v>
      </c>
      <c r="K6" s="75"/>
      <c r="L6" s="112">
        <f t="shared" si="2"/>
        <v>0</v>
      </c>
      <c r="M6" s="75"/>
      <c r="N6" s="112">
        <f t="shared" si="3"/>
        <v>0</v>
      </c>
      <c r="O6" s="75"/>
      <c r="P6" s="112">
        <f t="shared" si="4"/>
        <v>0</v>
      </c>
      <c r="Q6" s="75"/>
      <c r="R6" s="140">
        <f t="shared" si="5"/>
        <v>1000452.4799999999</v>
      </c>
      <c r="S6" s="100"/>
      <c r="T6" s="142">
        <f t="shared" ca="1" si="6"/>
        <v>112.34166666666667</v>
      </c>
      <c r="U6" s="75">
        <f t="shared" ref="U6:U37" ca="1" si="10">IF(AND(T6&gt;=1,T6&lt;=5),5,IF(AND(T6&gt;5,T6&lt;=10),10,IF(AND(T6&gt;10,T6&lt;=15),15,IF(AND(T6&gt;15),20,"0"))))</f>
        <v>20</v>
      </c>
      <c r="V6" s="115">
        <f t="shared" ca="1" si="8"/>
        <v>200090.49599999998</v>
      </c>
      <c r="W6" s="78"/>
      <c r="X6" s="143"/>
      <c r="Y6" s="118">
        <f t="shared" ca="1" si="9"/>
        <v>200090.49599999998</v>
      </c>
      <c r="Z6" s="150"/>
    </row>
    <row r="7" spans="1:26" ht="12.75" customHeight="1">
      <c r="A7" s="147">
        <v>3</v>
      </c>
      <c r="B7" s="79" t="s">
        <v>28</v>
      </c>
      <c r="C7" s="79" t="s">
        <v>32</v>
      </c>
      <c r="D7" s="80" t="s">
        <v>89</v>
      </c>
      <c r="E7" s="110">
        <v>1</v>
      </c>
      <c r="F7" s="79">
        <v>12</v>
      </c>
      <c r="G7" s="138">
        <f>VLOOKUP(F7,разряды!$A$5:$B$31,2)</f>
        <v>2.84</v>
      </c>
      <c r="H7" s="139">
        <f t="shared" si="0"/>
        <v>833710.39999999991</v>
      </c>
      <c r="I7" s="75">
        <v>20</v>
      </c>
      <c r="J7" s="112">
        <f t="shared" si="1"/>
        <v>166742.07999999999</v>
      </c>
      <c r="K7" s="75"/>
      <c r="L7" s="112">
        <f t="shared" si="2"/>
        <v>0</v>
      </c>
      <c r="M7" s="75"/>
      <c r="N7" s="112">
        <f t="shared" si="3"/>
        <v>0</v>
      </c>
      <c r="O7" s="75"/>
      <c r="P7" s="112">
        <f t="shared" si="4"/>
        <v>0</v>
      </c>
      <c r="Q7" s="75"/>
      <c r="R7" s="140">
        <f t="shared" si="5"/>
        <v>1000452.4799999999</v>
      </c>
      <c r="S7" s="101">
        <v>39818</v>
      </c>
      <c r="T7" s="142">
        <f t="shared" ca="1" si="6"/>
        <v>3.3277777777777779</v>
      </c>
      <c r="U7" s="102">
        <f t="shared" ca="1" si="10"/>
        <v>5</v>
      </c>
      <c r="V7" s="115">
        <f t="shared" ca="1" si="8"/>
        <v>50022.623999999996</v>
      </c>
      <c r="W7" s="78"/>
      <c r="X7" s="144"/>
      <c r="Y7" s="118">
        <f t="shared" ca="1" si="9"/>
        <v>50022.623999999996</v>
      </c>
      <c r="Z7" s="149"/>
    </row>
    <row r="8" spans="1:26" ht="12.75" customHeight="1">
      <c r="A8" s="147">
        <v>4</v>
      </c>
      <c r="B8" s="77" t="s">
        <v>288</v>
      </c>
      <c r="C8" s="77" t="s">
        <v>287</v>
      </c>
      <c r="D8" s="78" t="s">
        <v>83</v>
      </c>
      <c r="E8" s="109">
        <v>7</v>
      </c>
      <c r="F8" s="77">
        <v>18</v>
      </c>
      <c r="G8" s="138">
        <f>VLOOKUP(F8,разряды!$A$5:$B$31,2)</f>
        <v>4.26</v>
      </c>
      <c r="H8" s="139">
        <f t="shared" si="0"/>
        <v>1250565.5999999999</v>
      </c>
      <c r="I8" s="75"/>
      <c r="J8" s="112">
        <f t="shared" si="1"/>
        <v>0</v>
      </c>
      <c r="K8" s="75"/>
      <c r="L8" s="112">
        <f t="shared" si="2"/>
        <v>0</v>
      </c>
      <c r="M8" s="75"/>
      <c r="N8" s="112">
        <f t="shared" si="3"/>
        <v>0</v>
      </c>
      <c r="O8" s="75"/>
      <c r="P8" s="112">
        <f t="shared" si="4"/>
        <v>0</v>
      </c>
      <c r="Q8" s="75"/>
      <c r="R8" s="140">
        <f t="shared" si="5"/>
        <v>1250565.5999999999</v>
      </c>
      <c r="S8" s="100">
        <v>38236</v>
      </c>
      <c r="T8" s="142">
        <f t="shared" ca="1" si="6"/>
        <v>7.6583333333333332</v>
      </c>
      <c r="U8" s="75">
        <f t="shared" ca="1" si="10"/>
        <v>10</v>
      </c>
      <c r="V8" s="115">
        <f t="shared" ca="1" si="8"/>
        <v>125056.55999999998</v>
      </c>
      <c r="W8" s="78"/>
      <c r="X8" s="143"/>
      <c r="Y8" s="118">
        <f t="shared" ca="1" si="9"/>
        <v>125056.55999999998</v>
      </c>
      <c r="Z8" s="150"/>
    </row>
    <row r="9" spans="1:26" ht="12.75" customHeight="1">
      <c r="A9" s="147">
        <v>5</v>
      </c>
      <c r="B9" s="79" t="s">
        <v>286</v>
      </c>
      <c r="C9" s="79" t="s">
        <v>90</v>
      </c>
      <c r="D9" s="80" t="s">
        <v>87</v>
      </c>
      <c r="E9" s="110">
        <v>3</v>
      </c>
      <c r="F9" s="79">
        <v>12</v>
      </c>
      <c r="G9" s="138">
        <f>VLOOKUP(F9,разряды!$A$5:$B$31,2)</f>
        <v>2.84</v>
      </c>
      <c r="H9" s="139">
        <f t="shared" si="0"/>
        <v>833710.39999999991</v>
      </c>
      <c r="I9" s="103">
        <v>20</v>
      </c>
      <c r="J9" s="112">
        <f t="shared" si="1"/>
        <v>166742.07999999999</v>
      </c>
      <c r="K9" s="103"/>
      <c r="L9" s="112">
        <f t="shared" si="2"/>
        <v>0</v>
      </c>
      <c r="M9" s="103"/>
      <c r="N9" s="112">
        <f t="shared" si="3"/>
        <v>0</v>
      </c>
      <c r="O9" s="103"/>
      <c r="P9" s="112">
        <f t="shared" si="4"/>
        <v>0</v>
      </c>
      <c r="Q9" s="103"/>
      <c r="R9" s="140">
        <f t="shared" si="5"/>
        <v>1000452.4799999999</v>
      </c>
      <c r="S9" s="101">
        <v>39692</v>
      </c>
      <c r="T9" s="142">
        <f t="shared" ca="1" si="6"/>
        <v>3.6722222222222221</v>
      </c>
      <c r="U9" s="102">
        <f t="shared" ca="1" si="10"/>
        <v>5</v>
      </c>
      <c r="V9" s="115">
        <f t="shared" ca="1" si="8"/>
        <v>50022.623999999996</v>
      </c>
      <c r="W9" s="78"/>
      <c r="X9" s="144"/>
      <c r="Y9" s="118">
        <f t="shared" ca="1" si="9"/>
        <v>50022.623999999996</v>
      </c>
      <c r="Z9" s="149"/>
    </row>
    <row r="10" spans="1:26" ht="12.75" customHeight="1">
      <c r="A10" s="147">
        <v>6</v>
      </c>
      <c r="B10" s="77" t="s">
        <v>285</v>
      </c>
      <c r="C10" s="77" t="s">
        <v>101</v>
      </c>
      <c r="D10" s="78" t="s">
        <v>77</v>
      </c>
      <c r="E10" s="109">
        <v>13</v>
      </c>
      <c r="F10" s="77"/>
      <c r="G10" s="138" t="str">
        <f>IF(ISBLANK(F10),"",VLOOKUP(F10,разряды!$A$5:$B$31,2))</f>
        <v/>
      </c>
      <c r="H10" s="139">
        <f t="shared" si="0"/>
        <v>0</v>
      </c>
      <c r="I10" s="75"/>
      <c r="J10" s="112">
        <f t="shared" si="1"/>
        <v>0</v>
      </c>
      <c r="K10" s="75"/>
      <c r="L10" s="112">
        <f t="shared" si="2"/>
        <v>0</v>
      </c>
      <c r="M10" s="75"/>
      <c r="N10" s="112">
        <f t="shared" si="3"/>
        <v>0</v>
      </c>
      <c r="O10" s="75"/>
      <c r="P10" s="112">
        <f t="shared" si="4"/>
        <v>0</v>
      </c>
      <c r="Q10" s="75"/>
      <c r="R10" s="140">
        <f t="shared" si="5"/>
        <v>0</v>
      </c>
      <c r="S10" s="100">
        <v>27449</v>
      </c>
      <c r="T10" s="142">
        <f t="shared" ca="1" si="6"/>
        <v>37.19166666666667</v>
      </c>
      <c r="U10" s="75">
        <f t="shared" ca="1" si="10"/>
        <v>20</v>
      </c>
      <c r="V10" s="115">
        <f t="shared" ca="1" si="8"/>
        <v>0</v>
      </c>
      <c r="W10" s="78"/>
      <c r="X10" s="143"/>
      <c r="Y10" s="118">
        <f t="shared" ca="1" si="9"/>
        <v>0</v>
      </c>
      <c r="Z10" s="150"/>
    </row>
    <row r="11" spans="1:26" ht="12.75" customHeight="1">
      <c r="A11" s="147">
        <v>7</v>
      </c>
      <c r="B11" s="79" t="s">
        <v>284</v>
      </c>
      <c r="C11" s="79" t="s">
        <v>101</v>
      </c>
      <c r="D11" s="80" t="s">
        <v>63</v>
      </c>
      <c r="E11" s="138">
        <v>27</v>
      </c>
      <c r="F11" s="79"/>
      <c r="G11" s="138" t="str">
        <f>IF(ISBLANK(F11),"",VLOOKUP(F11,разряды!$A$5:$B$31,2))</f>
        <v/>
      </c>
      <c r="H11" s="139">
        <f t="shared" si="0"/>
        <v>0</v>
      </c>
      <c r="I11" s="103"/>
      <c r="J11" s="112">
        <f t="shared" si="1"/>
        <v>0</v>
      </c>
      <c r="K11" s="103"/>
      <c r="L11" s="112">
        <f t="shared" si="2"/>
        <v>0</v>
      </c>
      <c r="M11" s="103"/>
      <c r="N11" s="112">
        <f t="shared" si="3"/>
        <v>0</v>
      </c>
      <c r="O11" s="103"/>
      <c r="P11" s="112">
        <f t="shared" si="4"/>
        <v>0</v>
      </c>
      <c r="Q11" s="103"/>
      <c r="R11" s="140">
        <f t="shared" si="5"/>
        <v>0</v>
      </c>
      <c r="S11" s="101">
        <v>37956</v>
      </c>
      <c r="T11" s="142">
        <f t="shared" ca="1" si="6"/>
        <v>8.4222222222222225</v>
      </c>
      <c r="U11" s="102">
        <f t="shared" ca="1" si="10"/>
        <v>10</v>
      </c>
      <c r="V11" s="115">
        <f t="shared" ca="1" si="8"/>
        <v>0</v>
      </c>
      <c r="W11" s="78"/>
      <c r="X11" s="144"/>
      <c r="Y11" s="118">
        <f t="shared" ca="1" si="9"/>
        <v>0</v>
      </c>
      <c r="Z11" s="149"/>
    </row>
    <row r="12" spans="1:26" ht="12.75" customHeight="1">
      <c r="A12" s="147">
        <v>8</v>
      </c>
      <c r="B12" s="77" t="s">
        <v>283</v>
      </c>
      <c r="C12" s="77" t="s">
        <v>282</v>
      </c>
      <c r="D12" s="78" t="s">
        <v>80</v>
      </c>
      <c r="E12" s="109">
        <v>10</v>
      </c>
      <c r="F12" s="77"/>
      <c r="G12" s="138" t="str">
        <f>IF(ISBLANK(F12),"",VLOOKUP(F12,разряды!$A$5:$B$31,2))</f>
        <v/>
      </c>
      <c r="H12" s="139">
        <f t="shared" si="0"/>
        <v>0</v>
      </c>
      <c r="I12" s="75"/>
      <c r="J12" s="112">
        <f t="shared" si="1"/>
        <v>0</v>
      </c>
      <c r="K12" s="75"/>
      <c r="L12" s="112">
        <f t="shared" si="2"/>
        <v>0</v>
      </c>
      <c r="M12" s="75"/>
      <c r="N12" s="112">
        <f t="shared" si="3"/>
        <v>0</v>
      </c>
      <c r="O12" s="75"/>
      <c r="P12" s="112">
        <f t="shared" si="4"/>
        <v>0</v>
      </c>
      <c r="Q12" s="75"/>
      <c r="R12" s="140">
        <f t="shared" si="5"/>
        <v>0</v>
      </c>
      <c r="S12" s="100">
        <v>26672</v>
      </c>
      <c r="T12" s="142">
        <f t="shared" ca="1" si="6"/>
        <v>39.319444444444443</v>
      </c>
      <c r="U12" s="75">
        <f t="shared" ca="1" si="10"/>
        <v>20</v>
      </c>
      <c r="V12" s="115">
        <f t="shared" ca="1" si="8"/>
        <v>0</v>
      </c>
      <c r="W12" s="78"/>
      <c r="X12" s="143"/>
      <c r="Y12" s="118">
        <f t="shared" ca="1" si="9"/>
        <v>0</v>
      </c>
      <c r="Z12" s="150"/>
    </row>
    <row r="13" spans="1:26" ht="12.75" customHeight="1">
      <c r="A13" s="147">
        <v>9</v>
      </c>
      <c r="B13" s="79" t="s">
        <v>281</v>
      </c>
      <c r="C13" s="79" t="s">
        <v>92</v>
      </c>
      <c r="D13" s="80" t="s">
        <v>76</v>
      </c>
      <c r="E13" s="110">
        <v>14</v>
      </c>
      <c r="F13" s="79"/>
      <c r="G13" s="138" t="str">
        <f>IF(ISBLANK(F13),"",VLOOKUP(F13,разряды!$A$5:$B$31,2))</f>
        <v/>
      </c>
      <c r="H13" s="139">
        <f t="shared" si="0"/>
        <v>0</v>
      </c>
      <c r="I13" s="103"/>
      <c r="J13" s="112">
        <f t="shared" si="1"/>
        <v>0</v>
      </c>
      <c r="K13" s="103"/>
      <c r="L13" s="112">
        <f t="shared" si="2"/>
        <v>0</v>
      </c>
      <c r="M13" s="103"/>
      <c r="N13" s="112">
        <f t="shared" si="3"/>
        <v>0</v>
      </c>
      <c r="O13" s="103"/>
      <c r="P13" s="112">
        <f t="shared" si="4"/>
        <v>0</v>
      </c>
      <c r="Q13" s="103"/>
      <c r="R13" s="140">
        <f t="shared" si="5"/>
        <v>0</v>
      </c>
      <c r="S13" s="101">
        <v>39621</v>
      </c>
      <c r="T13" s="142">
        <f t="shared" ca="1" si="6"/>
        <v>3.8638888888888889</v>
      </c>
      <c r="U13" s="102">
        <f t="shared" ca="1" si="10"/>
        <v>5</v>
      </c>
      <c r="V13" s="115">
        <f t="shared" ca="1" si="8"/>
        <v>0</v>
      </c>
      <c r="W13" s="78"/>
      <c r="X13" s="144"/>
      <c r="Y13" s="118">
        <f t="shared" ca="1" si="9"/>
        <v>0</v>
      </c>
      <c r="Z13" s="149"/>
    </row>
    <row r="14" spans="1:26" ht="12.75" customHeight="1">
      <c r="A14" s="147">
        <v>10</v>
      </c>
      <c r="B14" s="77" t="s">
        <v>280</v>
      </c>
      <c r="C14" s="77" t="s">
        <v>91</v>
      </c>
      <c r="D14" s="78" t="s">
        <v>81</v>
      </c>
      <c r="E14" s="109">
        <v>9</v>
      </c>
      <c r="F14" s="77"/>
      <c r="G14" s="138" t="str">
        <f>IF(ISBLANK(F14),"",VLOOKUP(F14,разряды!$A$5:$B$31,2))</f>
        <v/>
      </c>
      <c r="H14" s="139">
        <f t="shared" si="0"/>
        <v>0</v>
      </c>
      <c r="I14" s="75"/>
      <c r="J14" s="112">
        <f t="shared" si="1"/>
        <v>0</v>
      </c>
      <c r="K14" s="75"/>
      <c r="L14" s="112">
        <f t="shared" si="2"/>
        <v>0</v>
      </c>
      <c r="M14" s="75"/>
      <c r="N14" s="112">
        <f t="shared" si="3"/>
        <v>0</v>
      </c>
      <c r="O14" s="75"/>
      <c r="P14" s="112">
        <f t="shared" si="4"/>
        <v>0</v>
      </c>
      <c r="Q14" s="75"/>
      <c r="R14" s="140">
        <f t="shared" si="5"/>
        <v>0</v>
      </c>
      <c r="S14" s="100">
        <v>27442</v>
      </c>
      <c r="T14" s="142">
        <f t="shared" ca="1" si="6"/>
        <v>37.211111111111109</v>
      </c>
      <c r="U14" s="75">
        <f t="shared" ca="1" si="10"/>
        <v>20</v>
      </c>
      <c r="V14" s="115">
        <f t="shared" ca="1" si="8"/>
        <v>0</v>
      </c>
      <c r="W14" s="78"/>
      <c r="X14" s="143"/>
      <c r="Y14" s="118">
        <f t="shared" ca="1" si="9"/>
        <v>0</v>
      </c>
      <c r="Z14" s="150"/>
    </row>
    <row r="15" spans="1:26" ht="12.75" customHeight="1">
      <c r="A15" s="147">
        <v>11</v>
      </c>
      <c r="B15" s="79" t="s">
        <v>279</v>
      </c>
      <c r="C15" s="79" t="s">
        <v>101</v>
      </c>
      <c r="D15" s="80" t="s">
        <v>80</v>
      </c>
      <c r="E15" s="109">
        <v>10</v>
      </c>
      <c r="F15" s="79"/>
      <c r="G15" s="138" t="str">
        <f>IF(ISBLANK(F15),"",VLOOKUP(F15,разряды!$A$5:$B$31,2))</f>
        <v/>
      </c>
      <c r="H15" s="139">
        <f t="shared" si="0"/>
        <v>0</v>
      </c>
      <c r="I15" s="103"/>
      <c r="J15" s="112">
        <f t="shared" si="1"/>
        <v>0</v>
      </c>
      <c r="K15" s="103"/>
      <c r="L15" s="112">
        <f t="shared" si="2"/>
        <v>0</v>
      </c>
      <c r="M15" s="103"/>
      <c r="N15" s="112">
        <f t="shared" si="3"/>
        <v>0</v>
      </c>
      <c r="O15" s="103"/>
      <c r="P15" s="112">
        <f t="shared" si="4"/>
        <v>0</v>
      </c>
      <c r="Q15" s="103"/>
      <c r="R15" s="140">
        <f t="shared" si="5"/>
        <v>0</v>
      </c>
      <c r="S15" s="101">
        <v>27974</v>
      </c>
      <c r="T15" s="142">
        <f t="shared" ca="1" si="6"/>
        <v>35.75277777777778</v>
      </c>
      <c r="U15" s="102">
        <f t="shared" ca="1" si="10"/>
        <v>20</v>
      </c>
      <c r="V15" s="115">
        <f t="shared" ca="1" si="8"/>
        <v>0</v>
      </c>
      <c r="W15" s="78"/>
      <c r="X15" s="144"/>
      <c r="Y15" s="118">
        <f t="shared" ca="1" si="9"/>
        <v>0</v>
      </c>
      <c r="Z15" s="149"/>
    </row>
    <row r="16" spans="1:26" ht="12.75" customHeight="1">
      <c r="A16" s="147">
        <v>12</v>
      </c>
      <c r="B16" s="77" t="s">
        <v>278</v>
      </c>
      <c r="C16" s="77" t="s">
        <v>99</v>
      </c>
      <c r="D16" s="78" t="s">
        <v>79</v>
      </c>
      <c r="E16" s="109">
        <v>11</v>
      </c>
      <c r="F16" s="77"/>
      <c r="G16" s="138" t="str">
        <f>IF(ISBLANK(F16),"",VLOOKUP(F16,разряды!$A$5:$B$31,2))</f>
        <v/>
      </c>
      <c r="H16" s="139">
        <f t="shared" si="0"/>
        <v>0</v>
      </c>
      <c r="I16" s="75"/>
      <c r="J16" s="112">
        <f t="shared" si="1"/>
        <v>0</v>
      </c>
      <c r="K16" s="75"/>
      <c r="L16" s="112">
        <f t="shared" si="2"/>
        <v>0</v>
      </c>
      <c r="M16" s="75"/>
      <c r="N16" s="112">
        <f t="shared" si="3"/>
        <v>0</v>
      </c>
      <c r="O16" s="75"/>
      <c r="P16" s="112">
        <f t="shared" si="4"/>
        <v>0</v>
      </c>
      <c r="Q16" s="75"/>
      <c r="R16" s="140">
        <f t="shared" si="5"/>
        <v>0</v>
      </c>
      <c r="S16" s="100">
        <v>36475</v>
      </c>
      <c r="T16" s="142">
        <f t="shared" ca="1" si="6"/>
        <v>12.477777777777778</v>
      </c>
      <c r="U16" s="75">
        <f t="shared" ca="1" si="10"/>
        <v>15</v>
      </c>
      <c r="V16" s="115">
        <f t="shared" ca="1" si="8"/>
        <v>0</v>
      </c>
      <c r="W16" s="78"/>
      <c r="X16" s="143"/>
      <c r="Y16" s="118">
        <f t="shared" ca="1" si="9"/>
        <v>0</v>
      </c>
      <c r="Z16" s="150"/>
    </row>
    <row r="17" spans="1:26" ht="12.75" customHeight="1">
      <c r="A17" s="147">
        <v>13</v>
      </c>
      <c r="B17" s="79" t="s">
        <v>277</v>
      </c>
      <c r="C17" s="79" t="s">
        <v>99</v>
      </c>
      <c r="D17" s="80" t="s">
        <v>81</v>
      </c>
      <c r="E17" s="109">
        <v>9</v>
      </c>
      <c r="F17" s="79"/>
      <c r="G17" s="138" t="str">
        <f>IF(ISBLANK(F17),"",VLOOKUP(F17,разряды!$A$5:$B$31,2))</f>
        <v/>
      </c>
      <c r="H17" s="139">
        <f t="shared" si="0"/>
        <v>0</v>
      </c>
      <c r="I17" s="103"/>
      <c r="J17" s="112">
        <f t="shared" si="1"/>
        <v>0</v>
      </c>
      <c r="K17" s="103"/>
      <c r="L17" s="112">
        <f t="shared" si="2"/>
        <v>0</v>
      </c>
      <c r="M17" s="103"/>
      <c r="N17" s="112">
        <f t="shared" si="3"/>
        <v>0</v>
      </c>
      <c r="O17" s="103"/>
      <c r="P17" s="112">
        <f t="shared" si="4"/>
        <v>0</v>
      </c>
      <c r="Q17" s="103"/>
      <c r="R17" s="140">
        <f t="shared" si="5"/>
        <v>0</v>
      </c>
      <c r="S17" s="101">
        <v>26932</v>
      </c>
      <c r="T17" s="142">
        <f t="shared" ca="1" si="6"/>
        <v>38.605555555555554</v>
      </c>
      <c r="U17" s="102">
        <f t="shared" ca="1" si="10"/>
        <v>20</v>
      </c>
      <c r="V17" s="115">
        <f t="shared" ca="1" si="8"/>
        <v>0</v>
      </c>
      <c r="W17" s="78"/>
      <c r="X17" s="144"/>
      <c r="Y17" s="118">
        <f t="shared" ca="1" si="9"/>
        <v>0</v>
      </c>
      <c r="Z17" s="149"/>
    </row>
    <row r="18" spans="1:26" ht="12.75" customHeight="1">
      <c r="A18" s="147">
        <v>14</v>
      </c>
      <c r="B18" s="77" t="s">
        <v>276</v>
      </c>
      <c r="C18" s="77" t="s">
        <v>117</v>
      </c>
      <c r="D18" s="78" t="s">
        <v>64</v>
      </c>
      <c r="E18" s="109">
        <v>26</v>
      </c>
      <c r="F18" s="77"/>
      <c r="G18" s="138" t="str">
        <f>IF(ISBLANK(F18),"",VLOOKUP(F18,разряды!$A$5:$B$31,2))</f>
        <v/>
      </c>
      <c r="H18" s="139">
        <f t="shared" si="0"/>
        <v>0</v>
      </c>
      <c r="I18" s="75"/>
      <c r="J18" s="112">
        <f t="shared" si="1"/>
        <v>0</v>
      </c>
      <c r="K18" s="75"/>
      <c r="L18" s="112">
        <f t="shared" si="2"/>
        <v>0</v>
      </c>
      <c r="M18" s="75"/>
      <c r="N18" s="112">
        <f t="shared" si="3"/>
        <v>0</v>
      </c>
      <c r="O18" s="75"/>
      <c r="P18" s="112">
        <f t="shared" si="4"/>
        <v>0</v>
      </c>
      <c r="Q18" s="75"/>
      <c r="R18" s="140">
        <f t="shared" si="5"/>
        <v>0</v>
      </c>
      <c r="S18" s="100">
        <v>40616</v>
      </c>
      <c r="T18" s="142">
        <f t="shared" ca="1" si="6"/>
        <v>1.1361111111111111</v>
      </c>
      <c r="U18" s="75">
        <f t="shared" ca="1" si="10"/>
        <v>5</v>
      </c>
      <c r="V18" s="115">
        <f t="shared" ca="1" si="8"/>
        <v>0</v>
      </c>
      <c r="W18" s="78"/>
      <c r="X18" s="143"/>
      <c r="Y18" s="118">
        <f t="shared" ca="1" si="9"/>
        <v>0</v>
      </c>
      <c r="Z18" s="150"/>
    </row>
    <row r="19" spans="1:26" ht="12.75" customHeight="1">
      <c r="A19" s="147">
        <v>15</v>
      </c>
      <c r="B19" s="79" t="s">
        <v>275</v>
      </c>
      <c r="C19" s="79" t="s">
        <v>99</v>
      </c>
      <c r="D19" s="80" t="s">
        <v>79</v>
      </c>
      <c r="E19" s="109">
        <v>11</v>
      </c>
      <c r="F19" s="79"/>
      <c r="G19" s="138" t="str">
        <f>IF(ISBLANK(F19),"",VLOOKUP(F19,разряды!$A$5:$B$31,2))</f>
        <v/>
      </c>
      <c r="H19" s="139">
        <f t="shared" si="0"/>
        <v>0</v>
      </c>
      <c r="I19" s="103"/>
      <c r="J19" s="112">
        <f t="shared" si="1"/>
        <v>0</v>
      </c>
      <c r="K19" s="103"/>
      <c r="L19" s="112">
        <f t="shared" si="2"/>
        <v>0</v>
      </c>
      <c r="M19" s="103"/>
      <c r="N19" s="112">
        <f t="shared" si="3"/>
        <v>0</v>
      </c>
      <c r="O19" s="103"/>
      <c r="P19" s="112">
        <f t="shared" si="4"/>
        <v>0</v>
      </c>
      <c r="Q19" s="103"/>
      <c r="R19" s="140">
        <f t="shared" si="5"/>
        <v>0</v>
      </c>
      <c r="S19" s="101">
        <v>28946</v>
      </c>
      <c r="T19" s="142">
        <f t="shared" ca="1" si="6"/>
        <v>33.088888888888889</v>
      </c>
      <c r="U19" s="102">
        <f t="shared" ca="1" si="10"/>
        <v>20</v>
      </c>
      <c r="V19" s="115">
        <f t="shared" ca="1" si="8"/>
        <v>0</v>
      </c>
      <c r="W19" s="78"/>
      <c r="X19" s="144"/>
      <c r="Y19" s="118">
        <f t="shared" ca="1" si="9"/>
        <v>0</v>
      </c>
      <c r="Z19" s="149"/>
    </row>
    <row r="20" spans="1:26" ht="12.75" customHeight="1">
      <c r="A20" s="147">
        <v>16</v>
      </c>
      <c r="B20" s="79" t="s">
        <v>274</v>
      </c>
      <c r="C20" s="79" t="s">
        <v>41</v>
      </c>
      <c r="D20" s="80" t="s">
        <v>64</v>
      </c>
      <c r="E20" s="109">
        <v>26</v>
      </c>
      <c r="F20" s="79"/>
      <c r="G20" s="138" t="str">
        <f>IF(ISBLANK(F20),"",VLOOKUP(F20,разряды!$A$5:$B$31,2))</f>
        <v/>
      </c>
      <c r="H20" s="139">
        <f t="shared" si="0"/>
        <v>0</v>
      </c>
      <c r="I20" s="103"/>
      <c r="J20" s="112">
        <f t="shared" si="1"/>
        <v>0</v>
      </c>
      <c r="K20" s="103"/>
      <c r="L20" s="112">
        <f t="shared" si="2"/>
        <v>0</v>
      </c>
      <c r="M20" s="103"/>
      <c r="N20" s="112">
        <f t="shared" si="3"/>
        <v>0</v>
      </c>
      <c r="O20" s="103"/>
      <c r="P20" s="112">
        <f t="shared" si="4"/>
        <v>0</v>
      </c>
      <c r="Q20" s="103"/>
      <c r="R20" s="140">
        <f t="shared" si="5"/>
        <v>0</v>
      </c>
      <c r="S20" s="100">
        <v>37585</v>
      </c>
      <c r="T20" s="142">
        <f t="shared" ca="1" si="6"/>
        <v>9.4388888888888882</v>
      </c>
      <c r="U20" s="75">
        <f t="shared" ca="1" si="10"/>
        <v>10</v>
      </c>
      <c r="V20" s="115">
        <f t="shared" ca="1" si="8"/>
        <v>0</v>
      </c>
      <c r="W20" s="78"/>
      <c r="X20" s="143"/>
      <c r="Y20" s="118">
        <f t="shared" ca="1" si="9"/>
        <v>0</v>
      </c>
      <c r="Z20" s="150"/>
    </row>
    <row r="21" spans="1:26" ht="12.75" customHeight="1">
      <c r="A21" s="147">
        <v>17</v>
      </c>
      <c r="B21" s="79" t="s">
        <v>273</v>
      </c>
      <c r="C21" s="79" t="s">
        <v>178</v>
      </c>
      <c r="D21" s="80" t="s">
        <v>62</v>
      </c>
      <c r="E21" s="110">
        <v>28</v>
      </c>
      <c r="F21" s="79"/>
      <c r="G21" s="138" t="str">
        <f>IF(ISBLANK(F21),"",VLOOKUP(F21,разряды!$A$5:$B$31,2))</f>
        <v/>
      </c>
      <c r="H21" s="139">
        <f t="shared" si="0"/>
        <v>0</v>
      </c>
      <c r="I21" s="103"/>
      <c r="J21" s="112">
        <f t="shared" si="1"/>
        <v>0</v>
      </c>
      <c r="K21" s="103"/>
      <c r="L21" s="112">
        <f t="shared" si="2"/>
        <v>0</v>
      </c>
      <c r="M21" s="103"/>
      <c r="N21" s="112">
        <f t="shared" si="3"/>
        <v>0</v>
      </c>
      <c r="O21" s="103"/>
      <c r="P21" s="112">
        <f t="shared" si="4"/>
        <v>0</v>
      </c>
      <c r="Q21" s="103"/>
      <c r="R21" s="140">
        <f t="shared" si="5"/>
        <v>0</v>
      </c>
      <c r="S21" s="101">
        <v>39902</v>
      </c>
      <c r="T21" s="142">
        <f t="shared" ca="1" si="6"/>
        <v>3.0916666666666668</v>
      </c>
      <c r="U21" s="102">
        <f t="shared" ca="1" si="10"/>
        <v>5</v>
      </c>
      <c r="V21" s="115">
        <f t="shared" ca="1" si="8"/>
        <v>0</v>
      </c>
      <c r="W21" s="78"/>
      <c r="X21" s="144"/>
      <c r="Y21" s="118">
        <f t="shared" ca="1" si="9"/>
        <v>0</v>
      </c>
      <c r="Z21" s="149"/>
    </row>
    <row r="22" spans="1:26" ht="12.75" customHeight="1">
      <c r="A22" s="147">
        <v>18</v>
      </c>
      <c r="B22" s="79" t="s">
        <v>272</v>
      </c>
      <c r="C22" s="79" t="s">
        <v>100</v>
      </c>
      <c r="D22" s="80" t="s">
        <v>62</v>
      </c>
      <c r="E22" s="110">
        <v>28</v>
      </c>
      <c r="F22" s="79"/>
      <c r="G22" s="138" t="str">
        <f>IF(ISBLANK(F22),"",VLOOKUP(F22,разряды!$A$5:$B$31,2))</f>
        <v/>
      </c>
      <c r="H22" s="139">
        <f t="shared" si="0"/>
        <v>0</v>
      </c>
      <c r="I22" s="103"/>
      <c r="J22" s="112">
        <f t="shared" si="1"/>
        <v>0</v>
      </c>
      <c r="K22" s="103"/>
      <c r="L22" s="112">
        <f t="shared" si="2"/>
        <v>0</v>
      </c>
      <c r="M22" s="103"/>
      <c r="N22" s="112">
        <f t="shared" si="3"/>
        <v>0</v>
      </c>
      <c r="O22" s="103"/>
      <c r="P22" s="112">
        <f t="shared" si="4"/>
        <v>0</v>
      </c>
      <c r="Q22" s="103"/>
      <c r="R22" s="140">
        <f t="shared" si="5"/>
        <v>0</v>
      </c>
      <c r="S22" s="100">
        <v>38777</v>
      </c>
      <c r="T22" s="142">
        <f t="shared" ca="1" si="6"/>
        <v>6.1722222222222225</v>
      </c>
      <c r="U22" s="75">
        <f t="shared" ca="1" si="10"/>
        <v>10</v>
      </c>
      <c r="V22" s="115">
        <f t="shared" ca="1" si="8"/>
        <v>0</v>
      </c>
      <c r="W22" s="78"/>
      <c r="X22" s="143"/>
      <c r="Y22" s="118">
        <f t="shared" ca="1" si="9"/>
        <v>0</v>
      </c>
      <c r="Z22" s="150"/>
    </row>
    <row r="23" spans="1:26" ht="12.75" customHeight="1">
      <c r="A23" s="147">
        <v>19</v>
      </c>
      <c r="B23" s="79" t="s">
        <v>271</v>
      </c>
      <c r="C23" s="79" t="s">
        <v>91</v>
      </c>
      <c r="D23" s="80" t="s">
        <v>72</v>
      </c>
      <c r="E23" s="110">
        <v>19</v>
      </c>
      <c r="F23" s="79"/>
      <c r="G23" s="138" t="str">
        <f>IF(ISBLANK(F23),"",VLOOKUP(F23,разряды!$A$5:$B$31,2))</f>
        <v/>
      </c>
      <c r="H23" s="139">
        <f t="shared" si="0"/>
        <v>0</v>
      </c>
      <c r="I23" s="103"/>
      <c r="J23" s="112">
        <f t="shared" si="1"/>
        <v>0</v>
      </c>
      <c r="K23" s="103"/>
      <c r="L23" s="112">
        <f t="shared" si="2"/>
        <v>0</v>
      </c>
      <c r="M23" s="103"/>
      <c r="N23" s="112">
        <f t="shared" si="3"/>
        <v>0</v>
      </c>
      <c r="O23" s="103"/>
      <c r="P23" s="112">
        <f t="shared" si="4"/>
        <v>0</v>
      </c>
      <c r="Q23" s="103"/>
      <c r="R23" s="140">
        <f t="shared" si="5"/>
        <v>0</v>
      </c>
      <c r="S23" s="101">
        <v>36983</v>
      </c>
      <c r="T23" s="142">
        <f t="shared" ca="1" si="6"/>
        <v>11.08611111111111</v>
      </c>
      <c r="U23" s="102">
        <f t="shared" ca="1" si="10"/>
        <v>15</v>
      </c>
      <c r="V23" s="115">
        <f t="shared" ca="1" si="8"/>
        <v>0</v>
      </c>
      <c r="W23" s="78"/>
      <c r="X23" s="144"/>
      <c r="Y23" s="118">
        <f t="shared" ca="1" si="9"/>
        <v>0</v>
      </c>
      <c r="Z23" s="149"/>
    </row>
    <row r="24" spans="1:26" ht="12.75" customHeight="1">
      <c r="A24" s="147">
        <v>20</v>
      </c>
      <c r="B24" s="79" t="s">
        <v>270</v>
      </c>
      <c r="C24" s="79" t="s">
        <v>95</v>
      </c>
      <c r="D24" s="80" t="s">
        <v>79</v>
      </c>
      <c r="E24" s="109">
        <v>11</v>
      </c>
      <c r="F24" s="79"/>
      <c r="G24" s="138" t="str">
        <f>IF(ISBLANK(F24),"",VLOOKUP(F24,разряды!$A$5:$B$31,2))</f>
        <v/>
      </c>
      <c r="H24" s="139">
        <f t="shared" si="0"/>
        <v>0</v>
      </c>
      <c r="I24" s="103"/>
      <c r="J24" s="112">
        <f t="shared" si="1"/>
        <v>0</v>
      </c>
      <c r="K24" s="103"/>
      <c r="L24" s="112">
        <f t="shared" si="2"/>
        <v>0</v>
      </c>
      <c r="M24" s="103"/>
      <c r="N24" s="112">
        <f t="shared" si="3"/>
        <v>0</v>
      </c>
      <c r="O24" s="103"/>
      <c r="P24" s="112">
        <f t="shared" si="4"/>
        <v>0</v>
      </c>
      <c r="Q24" s="103"/>
      <c r="R24" s="140">
        <f t="shared" si="5"/>
        <v>0</v>
      </c>
      <c r="S24" s="100">
        <v>40021</v>
      </c>
      <c r="T24" s="142">
        <f t="shared" ca="1" si="6"/>
        <v>2.7666666666666666</v>
      </c>
      <c r="U24" s="75">
        <f t="shared" ca="1" si="10"/>
        <v>5</v>
      </c>
      <c r="V24" s="115">
        <f t="shared" ca="1" si="8"/>
        <v>0</v>
      </c>
      <c r="W24" s="78"/>
      <c r="X24" s="143"/>
      <c r="Y24" s="118">
        <f t="shared" ca="1" si="9"/>
        <v>0</v>
      </c>
      <c r="Z24" s="150"/>
    </row>
    <row r="25" spans="1:26" ht="12.75" customHeight="1">
      <c r="A25" s="147">
        <v>21</v>
      </c>
      <c r="B25" s="79" t="s">
        <v>269</v>
      </c>
      <c r="C25" s="79" t="s">
        <v>53</v>
      </c>
      <c r="D25" s="80" t="s">
        <v>81</v>
      </c>
      <c r="E25" s="109">
        <v>9</v>
      </c>
      <c r="F25" s="79"/>
      <c r="G25" s="138" t="str">
        <f>IF(ISBLANK(F25),"",VLOOKUP(F25,разряды!$A$5:$B$31,2))</f>
        <v/>
      </c>
      <c r="H25" s="139">
        <f t="shared" si="0"/>
        <v>0</v>
      </c>
      <c r="I25" s="104">
        <v>30</v>
      </c>
      <c r="J25" s="112">
        <f t="shared" si="1"/>
        <v>0</v>
      </c>
      <c r="K25" s="104"/>
      <c r="L25" s="112">
        <f t="shared" si="2"/>
        <v>0</v>
      </c>
      <c r="M25" s="104"/>
      <c r="N25" s="112">
        <f t="shared" si="3"/>
        <v>0</v>
      </c>
      <c r="O25" s="104"/>
      <c r="P25" s="112">
        <f t="shared" si="4"/>
        <v>0</v>
      </c>
      <c r="Q25" s="104"/>
      <c r="R25" s="140">
        <f t="shared" si="5"/>
        <v>0</v>
      </c>
      <c r="S25" s="101">
        <v>39293</v>
      </c>
      <c r="T25" s="142">
        <f t="shared" ca="1" si="6"/>
        <v>4.7583333333333337</v>
      </c>
      <c r="U25" s="102">
        <f t="shared" ca="1" si="10"/>
        <v>5</v>
      </c>
      <c r="V25" s="115">
        <f t="shared" ca="1" si="8"/>
        <v>0</v>
      </c>
      <c r="W25" s="78"/>
      <c r="X25" s="144"/>
      <c r="Y25" s="118">
        <f t="shared" ca="1" si="9"/>
        <v>0</v>
      </c>
      <c r="Z25" s="242">
        <v>41029</v>
      </c>
    </row>
    <row r="26" spans="1:26" s="76" customFormat="1" ht="12.75" customHeight="1">
      <c r="A26" s="147">
        <v>22</v>
      </c>
      <c r="B26" s="77" t="s">
        <v>268</v>
      </c>
      <c r="C26" s="77" t="s">
        <v>91</v>
      </c>
      <c r="D26" s="78" t="s">
        <v>79</v>
      </c>
      <c r="E26" s="109">
        <v>11</v>
      </c>
      <c r="F26" s="77"/>
      <c r="G26" s="138" t="str">
        <f>IF(ISBLANK(F26),"",VLOOKUP(F26,разряды!$A$5:$B$31,2))</f>
        <v/>
      </c>
      <c r="H26" s="139">
        <f t="shared" si="0"/>
        <v>0</v>
      </c>
      <c r="I26" s="75"/>
      <c r="J26" s="112">
        <f t="shared" si="1"/>
        <v>0</v>
      </c>
      <c r="K26" s="75"/>
      <c r="L26" s="112">
        <f t="shared" si="2"/>
        <v>0</v>
      </c>
      <c r="M26" s="75"/>
      <c r="N26" s="112">
        <f t="shared" si="3"/>
        <v>0</v>
      </c>
      <c r="O26" s="75"/>
      <c r="P26" s="112">
        <f t="shared" si="4"/>
        <v>0</v>
      </c>
      <c r="Q26" s="75"/>
      <c r="R26" s="140">
        <f t="shared" si="5"/>
        <v>0</v>
      </c>
      <c r="S26" s="100">
        <v>38327</v>
      </c>
      <c r="T26" s="142">
        <f t="shared" ca="1" si="6"/>
        <v>7.4083333333333332</v>
      </c>
      <c r="U26" s="75">
        <f t="shared" ca="1" si="10"/>
        <v>10</v>
      </c>
      <c r="V26" s="115">
        <f t="shared" ca="1" si="8"/>
        <v>0</v>
      </c>
      <c r="W26" s="78"/>
      <c r="X26" s="143"/>
      <c r="Y26" s="118">
        <f t="shared" ca="1" si="9"/>
        <v>0</v>
      </c>
      <c r="Z26" s="150"/>
    </row>
    <row r="27" spans="1:26" s="76" customFormat="1" ht="12.75" customHeight="1">
      <c r="A27" s="147">
        <v>23</v>
      </c>
      <c r="B27" s="79" t="s">
        <v>267</v>
      </c>
      <c r="C27" s="79" t="s">
        <v>92</v>
      </c>
      <c r="D27" s="80" t="s">
        <v>75</v>
      </c>
      <c r="E27" s="110">
        <v>15</v>
      </c>
      <c r="F27" s="79"/>
      <c r="G27" s="138" t="str">
        <f>IF(ISBLANK(F27),"",VLOOKUP(F27,разряды!$A$5:$B$31,2))</f>
        <v/>
      </c>
      <c r="H27" s="139">
        <f t="shared" si="0"/>
        <v>0</v>
      </c>
      <c r="I27" s="103"/>
      <c r="J27" s="112">
        <f t="shared" si="1"/>
        <v>0</v>
      </c>
      <c r="K27" s="103"/>
      <c r="L27" s="112">
        <f t="shared" si="2"/>
        <v>0</v>
      </c>
      <c r="M27" s="103"/>
      <c r="N27" s="112">
        <f t="shared" si="3"/>
        <v>0</v>
      </c>
      <c r="O27" s="103"/>
      <c r="P27" s="112">
        <f t="shared" si="4"/>
        <v>0</v>
      </c>
      <c r="Q27" s="103"/>
      <c r="R27" s="140">
        <f t="shared" si="5"/>
        <v>0</v>
      </c>
      <c r="S27" s="101">
        <v>40392</v>
      </c>
      <c r="T27" s="142">
        <f t="shared" ca="1" si="6"/>
        <v>1.7527777777777778</v>
      </c>
      <c r="U27" s="102">
        <f t="shared" ca="1" si="10"/>
        <v>5</v>
      </c>
      <c r="V27" s="115">
        <f t="shared" ca="1" si="8"/>
        <v>0</v>
      </c>
      <c r="W27" s="78"/>
      <c r="X27" s="144"/>
      <c r="Y27" s="118">
        <f t="shared" ca="1" si="9"/>
        <v>0</v>
      </c>
      <c r="Z27" s="149"/>
    </row>
    <row r="28" spans="1:26" s="76" customFormat="1" ht="12.75" customHeight="1">
      <c r="A28" s="147">
        <v>24</v>
      </c>
      <c r="B28" s="77" t="s">
        <v>266</v>
      </c>
      <c r="C28" s="77" t="s">
        <v>95</v>
      </c>
      <c r="D28" s="78" t="s">
        <v>79</v>
      </c>
      <c r="E28" s="109">
        <v>11</v>
      </c>
      <c r="F28" s="77"/>
      <c r="G28" s="138" t="str">
        <f>IF(ISBLANK(F28),"",VLOOKUP(F28,разряды!$A$5:$B$31,2))</f>
        <v/>
      </c>
      <c r="H28" s="139">
        <f t="shared" si="0"/>
        <v>0</v>
      </c>
      <c r="I28" s="75"/>
      <c r="J28" s="112">
        <f t="shared" si="1"/>
        <v>0</v>
      </c>
      <c r="K28" s="75"/>
      <c r="L28" s="112">
        <f t="shared" si="2"/>
        <v>0</v>
      </c>
      <c r="M28" s="75"/>
      <c r="N28" s="112">
        <f t="shared" si="3"/>
        <v>0</v>
      </c>
      <c r="O28" s="75"/>
      <c r="P28" s="112">
        <f t="shared" si="4"/>
        <v>0</v>
      </c>
      <c r="Q28" s="75"/>
      <c r="R28" s="140">
        <f t="shared" si="5"/>
        <v>0</v>
      </c>
      <c r="S28" s="100">
        <v>40021</v>
      </c>
      <c r="T28" s="142">
        <f t="shared" ca="1" si="6"/>
        <v>2.7666666666666666</v>
      </c>
      <c r="U28" s="75">
        <f t="shared" ca="1" si="10"/>
        <v>5</v>
      </c>
      <c r="V28" s="115">
        <f t="shared" ca="1" si="8"/>
        <v>0</v>
      </c>
      <c r="W28" s="78"/>
      <c r="X28" s="143"/>
      <c r="Y28" s="118">
        <f t="shared" ca="1" si="9"/>
        <v>0</v>
      </c>
      <c r="Z28" s="150"/>
    </row>
    <row r="29" spans="1:26" ht="12.75" customHeight="1">
      <c r="A29" s="147">
        <v>25</v>
      </c>
      <c r="B29" s="79" t="s">
        <v>265</v>
      </c>
      <c r="C29" s="79" t="s">
        <v>53</v>
      </c>
      <c r="D29" s="80" t="s">
        <v>76</v>
      </c>
      <c r="E29" s="110">
        <v>14</v>
      </c>
      <c r="F29" s="79"/>
      <c r="G29" s="138" t="str">
        <f>IF(ISBLANK(F29),"",VLOOKUP(F29,разряды!$A$5:$B$31,2))</f>
        <v/>
      </c>
      <c r="H29" s="139">
        <f t="shared" si="0"/>
        <v>0</v>
      </c>
      <c r="I29" s="104">
        <v>30</v>
      </c>
      <c r="J29" s="112">
        <f t="shared" si="1"/>
        <v>0</v>
      </c>
      <c r="K29" s="104"/>
      <c r="L29" s="112">
        <f t="shared" si="2"/>
        <v>0</v>
      </c>
      <c r="M29" s="104"/>
      <c r="N29" s="112">
        <f t="shared" si="3"/>
        <v>0</v>
      </c>
      <c r="O29" s="104"/>
      <c r="P29" s="112">
        <f t="shared" si="4"/>
        <v>0</v>
      </c>
      <c r="Q29" s="104"/>
      <c r="R29" s="140">
        <f t="shared" si="5"/>
        <v>0</v>
      </c>
      <c r="S29" s="101">
        <v>32602</v>
      </c>
      <c r="T29" s="142">
        <f t="shared" ca="1" si="6"/>
        <v>23.080555555555556</v>
      </c>
      <c r="U29" s="102">
        <f t="shared" ca="1" si="10"/>
        <v>20</v>
      </c>
      <c r="V29" s="115">
        <f t="shared" ca="1" si="8"/>
        <v>0</v>
      </c>
      <c r="W29" s="78"/>
      <c r="X29" s="144"/>
      <c r="Y29" s="118">
        <f t="shared" ca="1" si="9"/>
        <v>0</v>
      </c>
      <c r="Z29" s="149"/>
    </row>
    <row r="30" spans="1:26" ht="12.75" customHeight="1">
      <c r="A30" s="147">
        <v>26</v>
      </c>
      <c r="B30" s="77" t="s">
        <v>331</v>
      </c>
      <c r="C30" s="77" t="s">
        <v>99</v>
      </c>
      <c r="D30" s="78" t="s">
        <v>77</v>
      </c>
      <c r="E30" s="109">
        <v>13</v>
      </c>
      <c r="F30" s="77"/>
      <c r="G30" s="138" t="str">
        <f>IF(ISBLANK(F30),"",VLOOKUP(F30,разряды!$A$5:$B$31,2))</f>
        <v/>
      </c>
      <c r="H30" s="139">
        <f t="shared" si="0"/>
        <v>0</v>
      </c>
      <c r="I30" s="75"/>
      <c r="J30" s="112">
        <f t="shared" si="1"/>
        <v>0</v>
      </c>
      <c r="K30" s="75"/>
      <c r="L30" s="112">
        <f t="shared" si="2"/>
        <v>0</v>
      </c>
      <c r="M30" s="75"/>
      <c r="N30" s="112">
        <f t="shared" si="3"/>
        <v>0</v>
      </c>
      <c r="O30" s="75"/>
      <c r="P30" s="112">
        <f t="shared" si="4"/>
        <v>0</v>
      </c>
      <c r="Q30" s="75"/>
      <c r="R30" s="140">
        <f t="shared" si="5"/>
        <v>0</v>
      </c>
      <c r="S30" s="100">
        <v>27456</v>
      </c>
      <c r="T30" s="142">
        <f t="shared" ca="1" si="6"/>
        <v>37.166666666666664</v>
      </c>
      <c r="U30" s="75">
        <f t="shared" ca="1" si="10"/>
        <v>20</v>
      </c>
      <c r="V30" s="115">
        <f t="shared" ca="1" si="8"/>
        <v>0</v>
      </c>
      <c r="W30" s="78"/>
      <c r="X30" s="143"/>
      <c r="Y30" s="118">
        <f t="shared" ca="1" si="9"/>
        <v>0</v>
      </c>
      <c r="Z30" s="150"/>
    </row>
    <row r="31" spans="1:26" ht="12.75" customHeight="1">
      <c r="A31" s="147">
        <v>27</v>
      </c>
      <c r="B31" s="79" t="s">
        <v>264</v>
      </c>
      <c r="C31" s="79" t="s">
        <v>175</v>
      </c>
      <c r="D31" s="80" t="s">
        <v>69</v>
      </c>
      <c r="E31" s="110">
        <v>21</v>
      </c>
      <c r="F31" s="79"/>
      <c r="G31" s="138" t="str">
        <f>IF(ISBLANK(F31),"",VLOOKUP(F31,разряды!$A$5:$B$31,2))</f>
        <v/>
      </c>
      <c r="H31" s="139">
        <f t="shared" si="0"/>
        <v>0</v>
      </c>
      <c r="I31" s="103"/>
      <c r="J31" s="112">
        <f t="shared" si="1"/>
        <v>0</v>
      </c>
      <c r="K31" s="103"/>
      <c r="L31" s="112">
        <f t="shared" si="2"/>
        <v>0</v>
      </c>
      <c r="M31" s="103"/>
      <c r="N31" s="112">
        <f t="shared" si="3"/>
        <v>0</v>
      </c>
      <c r="O31" s="103"/>
      <c r="P31" s="112">
        <f t="shared" si="4"/>
        <v>0</v>
      </c>
      <c r="Q31" s="103"/>
      <c r="R31" s="140">
        <f t="shared" si="5"/>
        <v>0</v>
      </c>
      <c r="S31" s="101">
        <v>26910</v>
      </c>
      <c r="T31" s="142">
        <f t="shared" ca="1" si="6"/>
        <v>38.666666666666664</v>
      </c>
      <c r="U31" s="102">
        <f t="shared" ca="1" si="10"/>
        <v>20</v>
      </c>
      <c r="V31" s="115">
        <f t="shared" ca="1" si="8"/>
        <v>0</v>
      </c>
      <c r="W31" s="78"/>
      <c r="X31" s="144"/>
      <c r="Y31" s="118">
        <f t="shared" ca="1" si="9"/>
        <v>0</v>
      </c>
      <c r="Z31" s="149"/>
    </row>
    <row r="32" spans="1:26" ht="12.75" customHeight="1">
      <c r="A32" s="147">
        <v>28</v>
      </c>
      <c r="B32" s="77" t="s">
        <v>263</v>
      </c>
      <c r="C32" s="77" t="s">
        <v>92</v>
      </c>
      <c r="D32" s="78" t="s">
        <v>80</v>
      </c>
      <c r="E32" s="109">
        <v>10</v>
      </c>
      <c r="F32" s="77"/>
      <c r="G32" s="138" t="str">
        <f>IF(ISBLANK(F32),"",VLOOKUP(F32,разряды!$A$5:$B$31,2))</f>
        <v/>
      </c>
      <c r="H32" s="139">
        <f t="shared" si="0"/>
        <v>0</v>
      </c>
      <c r="I32" s="75"/>
      <c r="J32" s="112">
        <f t="shared" si="1"/>
        <v>0</v>
      </c>
      <c r="K32" s="75"/>
      <c r="L32" s="112">
        <f t="shared" si="2"/>
        <v>0</v>
      </c>
      <c r="M32" s="75"/>
      <c r="N32" s="112">
        <f t="shared" si="3"/>
        <v>0</v>
      </c>
      <c r="O32" s="75"/>
      <c r="P32" s="112">
        <f t="shared" si="4"/>
        <v>0</v>
      </c>
      <c r="Q32" s="75"/>
      <c r="R32" s="140">
        <f t="shared" si="5"/>
        <v>0</v>
      </c>
      <c r="S32" s="100">
        <v>40389</v>
      </c>
      <c r="T32" s="142">
        <f t="shared" ca="1" si="6"/>
        <v>1.7583333333333333</v>
      </c>
      <c r="U32" s="75">
        <f t="shared" ca="1" si="10"/>
        <v>5</v>
      </c>
      <c r="V32" s="115">
        <f t="shared" ca="1" si="8"/>
        <v>0</v>
      </c>
      <c r="W32" s="78"/>
      <c r="X32" s="143"/>
      <c r="Y32" s="118">
        <f t="shared" ca="1" si="9"/>
        <v>0</v>
      </c>
      <c r="Z32" s="150"/>
    </row>
    <row r="33" spans="1:26" ht="12.75">
      <c r="A33" s="147">
        <v>29</v>
      </c>
      <c r="B33" s="79" t="s">
        <v>262</v>
      </c>
      <c r="C33" s="79" t="s">
        <v>95</v>
      </c>
      <c r="D33" s="80" t="s">
        <v>79</v>
      </c>
      <c r="E33" s="109">
        <v>11</v>
      </c>
      <c r="F33" s="79"/>
      <c r="G33" s="138" t="str">
        <f>IF(ISBLANK(F33),"",VLOOKUP(F33,разряды!$A$5:$B$31,2))</f>
        <v/>
      </c>
      <c r="H33" s="139">
        <f t="shared" si="0"/>
        <v>0</v>
      </c>
      <c r="I33" s="103"/>
      <c r="J33" s="112">
        <f t="shared" si="1"/>
        <v>0</v>
      </c>
      <c r="K33" s="103"/>
      <c r="L33" s="112">
        <f t="shared" si="2"/>
        <v>0</v>
      </c>
      <c r="M33" s="103"/>
      <c r="N33" s="112">
        <f t="shared" si="3"/>
        <v>0</v>
      </c>
      <c r="O33" s="103"/>
      <c r="P33" s="112">
        <f t="shared" si="4"/>
        <v>0</v>
      </c>
      <c r="Q33" s="103"/>
      <c r="R33" s="140">
        <f t="shared" si="5"/>
        <v>0</v>
      </c>
      <c r="S33" s="101">
        <v>40240</v>
      </c>
      <c r="T33" s="142">
        <f t="shared" ca="1" si="6"/>
        <v>2.1666666666666665</v>
      </c>
      <c r="U33" s="102">
        <f t="shared" ca="1" si="10"/>
        <v>5</v>
      </c>
      <c r="V33" s="115">
        <f t="shared" ca="1" si="8"/>
        <v>0</v>
      </c>
      <c r="W33" s="78"/>
      <c r="X33" s="144"/>
      <c r="Y33" s="118">
        <f t="shared" ca="1" si="9"/>
        <v>0</v>
      </c>
      <c r="Z33" s="149"/>
    </row>
    <row r="34" spans="1:26" ht="12.75">
      <c r="A34" s="147">
        <v>30</v>
      </c>
      <c r="B34" s="77" t="s">
        <v>261</v>
      </c>
      <c r="C34" s="77" t="s">
        <v>96</v>
      </c>
      <c r="D34" s="78" t="s">
        <v>84</v>
      </c>
      <c r="E34" s="109">
        <v>6</v>
      </c>
      <c r="F34" s="77">
        <v>17</v>
      </c>
      <c r="G34" s="138">
        <f>IF(ISBLANK(F34),"",VLOOKUP(F34,разряды!$A$5:$B$31,2))</f>
        <v>3.98</v>
      </c>
      <c r="H34" s="139">
        <f t="shared" si="0"/>
        <v>1168368.8</v>
      </c>
      <c r="I34" s="75"/>
      <c r="J34" s="112">
        <f t="shared" si="1"/>
        <v>0</v>
      </c>
      <c r="K34" s="75"/>
      <c r="L34" s="112">
        <f t="shared" si="2"/>
        <v>0</v>
      </c>
      <c r="M34" s="75"/>
      <c r="N34" s="112">
        <f t="shared" si="3"/>
        <v>0</v>
      </c>
      <c r="O34" s="75"/>
      <c r="P34" s="112">
        <f t="shared" si="4"/>
        <v>0</v>
      </c>
      <c r="Q34" s="75"/>
      <c r="R34" s="140">
        <f t="shared" si="5"/>
        <v>1168368.8</v>
      </c>
      <c r="S34" s="100">
        <v>26999</v>
      </c>
      <c r="T34" s="142">
        <f t="shared" ca="1" si="6"/>
        <v>38.422222222222224</v>
      </c>
      <c r="U34" s="75">
        <f t="shared" ca="1" si="10"/>
        <v>20</v>
      </c>
      <c r="V34" s="115">
        <f t="shared" ca="1" si="8"/>
        <v>233673.76</v>
      </c>
      <c r="W34" s="78"/>
      <c r="X34" s="143"/>
      <c r="Y34" s="118">
        <f t="shared" ca="1" si="9"/>
        <v>233673.76</v>
      </c>
      <c r="Z34" s="150"/>
    </row>
    <row r="35" spans="1:26" ht="12.75" customHeight="1">
      <c r="A35" s="147">
        <v>31</v>
      </c>
      <c r="B35" s="79" t="s">
        <v>260</v>
      </c>
      <c r="C35" s="79" t="s">
        <v>53</v>
      </c>
      <c r="D35" s="80" t="s">
        <v>83</v>
      </c>
      <c r="E35" s="109">
        <v>7</v>
      </c>
      <c r="F35" s="79">
        <v>15</v>
      </c>
      <c r="G35" s="138">
        <f>IF(ISBLANK(F35),"",VLOOKUP(F35,разряды!$A$5:$B$31,2))</f>
        <v>3.48</v>
      </c>
      <c r="H35" s="139">
        <f t="shared" si="0"/>
        <v>1021588.8</v>
      </c>
      <c r="I35" s="104">
        <v>30</v>
      </c>
      <c r="J35" s="112">
        <f t="shared" si="1"/>
        <v>306476.64</v>
      </c>
      <c r="K35" s="104"/>
      <c r="L35" s="112">
        <f t="shared" si="2"/>
        <v>0</v>
      </c>
      <c r="M35" s="104"/>
      <c r="N35" s="112">
        <f t="shared" si="3"/>
        <v>0</v>
      </c>
      <c r="O35" s="104"/>
      <c r="P35" s="112">
        <f t="shared" si="4"/>
        <v>0</v>
      </c>
      <c r="Q35" s="104"/>
      <c r="R35" s="140">
        <f t="shared" si="5"/>
        <v>1328065.44</v>
      </c>
      <c r="S35" s="101">
        <v>39734</v>
      </c>
      <c r="T35" s="142">
        <f t="shared" ca="1" si="6"/>
        <v>3.5555555555555554</v>
      </c>
      <c r="U35" s="102">
        <f t="shared" ca="1" si="10"/>
        <v>5</v>
      </c>
      <c r="V35" s="115">
        <f t="shared" ca="1" si="8"/>
        <v>66403.271999999997</v>
      </c>
      <c r="W35" s="78"/>
      <c r="X35" s="144"/>
      <c r="Y35" s="118">
        <f t="shared" ca="1" si="9"/>
        <v>66403.271999999997</v>
      </c>
      <c r="Z35" s="149"/>
    </row>
    <row r="36" spans="1:26" ht="12.75" customHeight="1">
      <c r="A36" s="147">
        <v>32</v>
      </c>
      <c r="B36" s="77" t="s">
        <v>259</v>
      </c>
      <c r="C36" s="77" t="s">
        <v>258</v>
      </c>
      <c r="D36" s="78" t="s">
        <v>83</v>
      </c>
      <c r="E36" s="109">
        <v>7</v>
      </c>
      <c r="F36" s="77">
        <v>9</v>
      </c>
      <c r="G36" s="138">
        <f>IF(ISBLANK(F36),"",VLOOKUP(F36,разряды!$A$5:$B$31,2))</f>
        <v>2.3199999999999998</v>
      </c>
      <c r="H36" s="139">
        <f t="shared" si="0"/>
        <v>681059.2</v>
      </c>
      <c r="I36" s="75">
        <v>20</v>
      </c>
      <c r="J36" s="112">
        <f t="shared" si="1"/>
        <v>136211.84</v>
      </c>
      <c r="K36" s="75"/>
      <c r="L36" s="112">
        <f t="shared" si="2"/>
        <v>0</v>
      </c>
      <c r="M36" s="75"/>
      <c r="N36" s="112">
        <f t="shared" si="3"/>
        <v>0</v>
      </c>
      <c r="O36" s="75"/>
      <c r="P36" s="112">
        <f t="shared" si="4"/>
        <v>0</v>
      </c>
      <c r="Q36" s="75"/>
      <c r="R36" s="140">
        <f t="shared" si="5"/>
        <v>817271.03999999992</v>
      </c>
      <c r="S36" s="100">
        <v>39269</v>
      </c>
      <c r="T36" s="142">
        <f t="shared" ca="1" si="6"/>
        <v>4.8250000000000002</v>
      </c>
      <c r="U36" s="75">
        <f t="shared" ca="1" si="10"/>
        <v>5</v>
      </c>
      <c r="V36" s="115">
        <f t="shared" ca="1" si="8"/>
        <v>40863.551999999996</v>
      </c>
      <c r="W36" s="78"/>
      <c r="X36" s="143"/>
      <c r="Y36" s="118">
        <f t="shared" ca="1" si="9"/>
        <v>40863.551999999996</v>
      </c>
      <c r="Z36" s="150"/>
    </row>
    <row r="37" spans="1:26" ht="12.75" customHeight="1">
      <c r="A37" s="147">
        <v>33</v>
      </c>
      <c r="B37" s="79" t="s">
        <v>257</v>
      </c>
      <c r="C37" s="79" t="s">
        <v>53</v>
      </c>
      <c r="D37" s="80" t="s">
        <v>77</v>
      </c>
      <c r="E37" s="109">
        <v>13</v>
      </c>
      <c r="F37" s="79"/>
      <c r="G37" s="138" t="str">
        <f>IF(ISBLANK(F37),"",VLOOKUP(F37,разряды!$A$5:$B$31,2))</f>
        <v/>
      </c>
      <c r="H37" s="139">
        <f t="shared" ref="H37:H68" si="11">IF(G37&lt;&gt;"",$D$2*G37,0)</f>
        <v>0</v>
      </c>
      <c r="I37" s="104">
        <v>30</v>
      </c>
      <c r="J37" s="112">
        <f t="shared" ref="J37:J68" si="12">IF(I37&lt;&gt;"",($H37*I37)/100,0)</f>
        <v>0</v>
      </c>
      <c r="K37" s="104"/>
      <c r="L37" s="112">
        <f t="shared" ref="L37:L68" si="13">($H37*K37)/100</f>
        <v>0</v>
      </c>
      <c r="M37" s="104"/>
      <c r="N37" s="112">
        <f t="shared" ref="N37:N68" si="14">($H37*M37)/100</f>
        <v>0</v>
      </c>
      <c r="O37" s="104"/>
      <c r="P37" s="112">
        <f t="shared" ref="P37:P68" si="15">($H37*O37)/100</f>
        <v>0</v>
      </c>
      <c r="Q37" s="104"/>
      <c r="R37" s="140">
        <f t="shared" ref="R37:R68" si="16">H37+J37+L37+N37+P37+Q37</f>
        <v>0</v>
      </c>
      <c r="S37" s="101">
        <v>39043</v>
      </c>
      <c r="T37" s="142">
        <f t="shared" ref="T37:T68" ca="1" si="17">YEARFRAC($D$1,S37)</f>
        <v>5.447222222222222</v>
      </c>
      <c r="U37" s="102">
        <f t="shared" ca="1" si="10"/>
        <v>10</v>
      </c>
      <c r="V37" s="115">
        <f t="shared" ref="V37:V68" ca="1" si="18">(R37*U37)/100</f>
        <v>0</v>
      </c>
      <c r="W37" s="78"/>
      <c r="X37" s="144"/>
      <c r="Y37" s="118">
        <f t="shared" ref="Y37:Y68" ca="1" si="19">V37+W37+X37</f>
        <v>0</v>
      </c>
      <c r="Z37" s="149"/>
    </row>
    <row r="38" spans="1:26" ht="12.75" customHeight="1">
      <c r="A38" s="147">
        <v>34</v>
      </c>
      <c r="B38" s="77" t="s">
        <v>256</v>
      </c>
      <c r="C38" s="77" t="s">
        <v>101</v>
      </c>
      <c r="D38" s="78" t="s">
        <v>78</v>
      </c>
      <c r="E38" s="109">
        <v>12</v>
      </c>
      <c r="F38" s="77"/>
      <c r="G38" s="138" t="str">
        <f>IF(ISBLANK(F38),"",VLOOKUP(F38,разряды!$A$5:$B$31,2))</f>
        <v/>
      </c>
      <c r="H38" s="139">
        <f t="shared" si="11"/>
        <v>0</v>
      </c>
      <c r="I38" s="75"/>
      <c r="J38" s="112">
        <f t="shared" si="12"/>
        <v>0</v>
      </c>
      <c r="K38" s="75"/>
      <c r="L38" s="112">
        <f t="shared" si="13"/>
        <v>0</v>
      </c>
      <c r="M38" s="75"/>
      <c r="N38" s="112">
        <f t="shared" si="14"/>
        <v>0</v>
      </c>
      <c r="O38" s="75"/>
      <c r="P38" s="112">
        <f t="shared" si="15"/>
        <v>0</v>
      </c>
      <c r="Q38" s="75"/>
      <c r="R38" s="140">
        <f t="shared" si="16"/>
        <v>0</v>
      </c>
      <c r="S38" s="100">
        <v>30956</v>
      </c>
      <c r="T38" s="142">
        <f t="shared" ca="1" si="17"/>
        <v>27.588888888888889</v>
      </c>
      <c r="U38" s="75">
        <f t="shared" ref="U38:U69" ca="1" si="20">IF(AND(T38&gt;=1,T38&lt;=5),5,IF(AND(T38&gt;5,T38&lt;=10),10,IF(AND(T38&gt;10,T38&lt;=15),15,IF(AND(T38&gt;15),20,"0"))))</f>
        <v>20</v>
      </c>
      <c r="V38" s="115">
        <f t="shared" ca="1" si="18"/>
        <v>0</v>
      </c>
      <c r="W38" s="78"/>
      <c r="X38" s="143"/>
      <c r="Y38" s="118">
        <f t="shared" ca="1" si="19"/>
        <v>0</v>
      </c>
      <c r="Z38" s="150"/>
    </row>
    <row r="39" spans="1:26" ht="12.75" customHeight="1">
      <c r="A39" s="147">
        <v>35</v>
      </c>
      <c r="B39" s="79" t="s">
        <v>255</v>
      </c>
      <c r="C39" s="79" t="s">
        <v>99</v>
      </c>
      <c r="D39" s="80" t="s">
        <v>73</v>
      </c>
      <c r="E39" s="110">
        <v>17</v>
      </c>
      <c r="F39" s="79"/>
      <c r="G39" s="138" t="str">
        <f>IF(ISBLANK(F39),"",VLOOKUP(F39,разряды!$A$5:$B$31,2))</f>
        <v/>
      </c>
      <c r="H39" s="139">
        <f t="shared" si="11"/>
        <v>0</v>
      </c>
      <c r="I39" s="103"/>
      <c r="J39" s="112">
        <f t="shared" si="12"/>
        <v>0</v>
      </c>
      <c r="K39" s="103"/>
      <c r="L39" s="112">
        <f t="shared" si="13"/>
        <v>0</v>
      </c>
      <c r="M39" s="103"/>
      <c r="N39" s="112">
        <f t="shared" si="14"/>
        <v>0</v>
      </c>
      <c r="O39" s="103"/>
      <c r="P39" s="112">
        <f t="shared" si="15"/>
        <v>0</v>
      </c>
      <c r="Q39" s="103"/>
      <c r="R39" s="140">
        <f t="shared" si="16"/>
        <v>0</v>
      </c>
      <c r="S39" s="101">
        <v>29633</v>
      </c>
      <c r="T39" s="142">
        <f t="shared" ca="1" si="17"/>
        <v>31.213888888888889</v>
      </c>
      <c r="U39" s="102">
        <f t="shared" ca="1" si="20"/>
        <v>20</v>
      </c>
      <c r="V39" s="115">
        <f t="shared" ca="1" si="18"/>
        <v>0</v>
      </c>
      <c r="W39" s="78"/>
      <c r="X39" s="144"/>
      <c r="Y39" s="118">
        <f t="shared" ca="1" si="19"/>
        <v>0</v>
      </c>
      <c r="Z39" s="149"/>
    </row>
    <row r="40" spans="1:26" ht="12.75" customHeight="1">
      <c r="A40" s="147">
        <v>36</v>
      </c>
      <c r="B40" s="77" t="s">
        <v>254</v>
      </c>
      <c r="C40" s="77" t="s">
        <v>90</v>
      </c>
      <c r="D40" s="78" t="s">
        <v>68</v>
      </c>
      <c r="E40" s="109">
        <v>22</v>
      </c>
      <c r="F40" s="77"/>
      <c r="G40" s="138" t="str">
        <f>IF(ISBLANK(F40),"",VLOOKUP(F40,разряды!$A$5:$B$31,2))</f>
        <v/>
      </c>
      <c r="H40" s="139">
        <f t="shared" si="11"/>
        <v>0</v>
      </c>
      <c r="I40" s="75">
        <v>20</v>
      </c>
      <c r="J40" s="112">
        <f t="shared" si="12"/>
        <v>0</v>
      </c>
      <c r="K40" s="75"/>
      <c r="L40" s="112">
        <f t="shared" si="13"/>
        <v>0</v>
      </c>
      <c r="M40" s="75"/>
      <c r="N40" s="112">
        <f t="shared" si="14"/>
        <v>0</v>
      </c>
      <c r="O40" s="75"/>
      <c r="P40" s="112">
        <f t="shared" si="15"/>
        <v>0</v>
      </c>
      <c r="Q40" s="75"/>
      <c r="R40" s="140">
        <f t="shared" si="16"/>
        <v>0</v>
      </c>
      <c r="S40" s="100">
        <v>37881</v>
      </c>
      <c r="T40" s="142">
        <f t="shared" ca="1" si="17"/>
        <v>8.6277777777777782</v>
      </c>
      <c r="U40" s="75">
        <f t="shared" ca="1" si="20"/>
        <v>10</v>
      </c>
      <c r="V40" s="115">
        <f t="shared" ca="1" si="18"/>
        <v>0</v>
      </c>
      <c r="W40" s="78"/>
      <c r="X40" s="143"/>
      <c r="Y40" s="118">
        <f t="shared" ca="1" si="19"/>
        <v>0</v>
      </c>
      <c r="Z40" s="150"/>
    </row>
    <row r="41" spans="1:26" ht="12.75" customHeight="1">
      <c r="A41" s="147">
        <v>37</v>
      </c>
      <c r="B41" s="79" t="s">
        <v>253</v>
      </c>
      <c r="C41" s="79" t="s">
        <v>99</v>
      </c>
      <c r="D41" s="80" t="s">
        <v>80</v>
      </c>
      <c r="E41" s="109">
        <v>10</v>
      </c>
      <c r="F41" s="79"/>
      <c r="G41" s="138" t="str">
        <f>IF(ISBLANK(F41),"",VLOOKUP(F41,разряды!$A$5:$B$31,2))</f>
        <v/>
      </c>
      <c r="H41" s="139">
        <f t="shared" si="11"/>
        <v>0</v>
      </c>
      <c r="I41" s="103"/>
      <c r="J41" s="112">
        <f t="shared" si="12"/>
        <v>0</v>
      </c>
      <c r="K41" s="103"/>
      <c r="L41" s="112">
        <f t="shared" si="13"/>
        <v>0</v>
      </c>
      <c r="M41" s="103"/>
      <c r="N41" s="112">
        <f t="shared" si="14"/>
        <v>0</v>
      </c>
      <c r="O41" s="103"/>
      <c r="P41" s="112">
        <f t="shared" si="15"/>
        <v>0</v>
      </c>
      <c r="Q41" s="103"/>
      <c r="R41" s="140">
        <f t="shared" si="16"/>
        <v>0</v>
      </c>
      <c r="S41" s="101">
        <v>37834</v>
      </c>
      <c r="T41" s="142">
        <f t="shared" ca="1" si="17"/>
        <v>8.7555555555555564</v>
      </c>
      <c r="U41" s="102">
        <f t="shared" ca="1" si="20"/>
        <v>10</v>
      </c>
      <c r="V41" s="115">
        <f t="shared" ca="1" si="18"/>
        <v>0</v>
      </c>
      <c r="W41" s="78"/>
      <c r="X41" s="144"/>
      <c r="Y41" s="118">
        <f t="shared" ca="1" si="19"/>
        <v>0</v>
      </c>
      <c r="Z41" s="149"/>
    </row>
    <row r="42" spans="1:26" ht="12.75" customHeight="1">
      <c r="A42" s="147">
        <v>38</v>
      </c>
      <c r="B42" s="77" t="s">
        <v>252</v>
      </c>
      <c r="C42" s="77" t="s">
        <v>182</v>
      </c>
      <c r="D42" s="78" t="s">
        <v>85</v>
      </c>
      <c r="E42" s="109">
        <v>5</v>
      </c>
      <c r="F42" s="77">
        <v>16</v>
      </c>
      <c r="G42" s="138">
        <f>IF(ISBLANK(F42),"",VLOOKUP(F42,разряды!$A$5:$B$31,2))</f>
        <v>3.72</v>
      </c>
      <c r="H42" s="139">
        <f t="shared" si="11"/>
        <v>1092043.2</v>
      </c>
      <c r="I42" s="75"/>
      <c r="J42" s="112">
        <f t="shared" si="12"/>
        <v>0</v>
      </c>
      <c r="K42" s="75"/>
      <c r="L42" s="112">
        <f t="shared" si="13"/>
        <v>0</v>
      </c>
      <c r="M42" s="75"/>
      <c r="N42" s="112">
        <f t="shared" si="14"/>
        <v>0</v>
      </c>
      <c r="O42" s="75"/>
      <c r="P42" s="112">
        <f t="shared" si="15"/>
        <v>0</v>
      </c>
      <c r="Q42" s="75"/>
      <c r="R42" s="140">
        <f t="shared" si="16"/>
        <v>1092043.2</v>
      </c>
      <c r="S42" s="100">
        <v>30225</v>
      </c>
      <c r="T42" s="142">
        <f t="shared" ca="1" si="17"/>
        <v>29.588888888888889</v>
      </c>
      <c r="U42" s="75">
        <f t="shared" ca="1" si="20"/>
        <v>20</v>
      </c>
      <c r="V42" s="115">
        <f t="shared" ca="1" si="18"/>
        <v>218408.64</v>
      </c>
      <c r="W42" s="78"/>
      <c r="X42" s="143"/>
      <c r="Y42" s="118">
        <f t="shared" ca="1" si="19"/>
        <v>218408.64</v>
      </c>
      <c r="Z42" s="150"/>
    </row>
    <row r="43" spans="1:26" ht="12.75" customHeight="1">
      <c r="A43" s="147">
        <v>39</v>
      </c>
      <c r="B43" s="79" t="s">
        <v>251</v>
      </c>
      <c r="C43" s="79" t="s">
        <v>182</v>
      </c>
      <c r="D43" s="80" t="s">
        <v>73</v>
      </c>
      <c r="E43" s="110">
        <v>17</v>
      </c>
      <c r="F43" s="79"/>
      <c r="G43" s="138" t="str">
        <f>IF(ISBLANK(F43),"",VLOOKUP(F43,разряды!$A$5:$B$31,2))</f>
        <v/>
      </c>
      <c r="H43" s="139">
        <f t="shared" si="11"/>
        <v>0</v>
      </c>
      <c r="I43" s="103"/>
      <c r="J43" s="112">
        <f t="shared" si="12"/>
        <v>0</v>
      </c>
      <c r="K43" s="103"/>
      <c r="L43" s="112">
        <f t="shared" si="13"/>
        <v>0</v>
      </c>
      <c r="M43" s="103"/>
      <c r="N43" s="112">
        <f t="shared" si="14"/>
        <v>0</v>
      </c>
      <c r="O43" s="103"/>
      <c r="P43" s="112">
        <f t="shared" si="15"/>
        <v>0</v>
      </c>
      <c r="Q43" s="103"/>
      <c r="R43" s="140">
        <f t="shared" si="16"/>
        <v>0</v>
      </c>
      <c r="S43" s="101">
        <v>27064</v>
      </c>
      <c r="T43" s="142">
        <f t="shared" ca="1" si="17"/>
        <v>38.24722222222222</v>
      </c>
      <c r="U43" s="102">
        <f t="shared" ca="1" si="20"/>
        <v>20</v>
      </c>
      <c r="V43" s="115">
        <f t="shared" ca="1" si="18"/>
        <v>0</v>
      </c>
      <c r="W43" s="78"/>
      <c r="X43" s="144"/>
      <c r="Y43" s="118">
        <f t="shared" ca="1" si="19"/>
        <v>0</v>
      </c>
      <c r="Z43" s="149"/>
    </row>
    <row r="44" spans="1:26" ht="12.75" customHeight="1">
      <c r="A44" s="147">
        <v>40</v>
      </c>
      <c r="B44" s="77" t="s">
        <v>250</v>
      </c>
      <c r="C44" s="77" t="s">
        <v>249</v>
      </c>
      <c r="D44" s="78" t="s">
        <v>85</v>
      </c>
      <c r="E44" s="109">
        <v>5</v>
      </c>
      <c r="F44" s="77">
        <v>10</v>
      </c>
      <c r="G44" s="138">
        <f>IF(ISBLANK(F44),"",VLOOKUP(F44,разряды!$A$5:$B$31,2))</f>
        <v>2.48</v>
      </c>
      <c r="H44" s="139">
        <f t="shared" si="11"/>
        <v>728028.8</v>
      </c>
      <c r="I44" s="75"/>
      <c r="J44" s="112">
        <f t="shared" si="12"/>
        <v>0</v>
      </c>
      <c r="K44" s="75"/>
      <c r="L44" s="112">
        <f t="shared" si="13"/>
        <v>0</v>
      </c>
      <c r="M44" s="75"/>
      <c r="N44" s="112">
        <f t="shared" si="14"/>
        <v>0</v>
      </c>
      <c r="O44" s="75"/>
      <c r="P44" s="112">
        <f t="shared" si="15"/>
        <v>0</v>
      </c>
      <c r="Q44" s="75"/>
      <c r="R44" s="140">
        <f t="shared" si="16"/>
        <v>728028.8</v>
      </c>
      <c r="S44" s="100">
        <v>39818</v>
      </c>
      <c r="T44" s="142">
        <f t="shared" ca="1" si="17"/>
        <v>3.3277777777777779</v>
      </c>
      <c r="U44" s="75">
        <f t="shared" ca="1" si="20"/>
        <v>5</v>
      </c>
      <c r="V44" s="115">
        <f t="shared" ca="1" si="18"/>
        <v>36401.440000000002</v>
      </c>
      <c r="W44" s="78"/>
      <c r="X44" s="143"/>
      <c r="Y44" s="118">
        <f t="shared" ca="1" si="19"/>
        <v>36401.440000000002</v>
      </c>
      <c r="Z44" s="150"/>
    </row>
    <row r="45" spans="1:26" ht="12.75" customHeight="1">
      <c r="A45" s="147">
        <v>41</v>
      </c>
      <c r="B45" s="79" t="s">
        <v>248</v>
      </c>
      <c r="C45" s="79" t="s">
        <v>247</v>
      </c>
      <c r="D45" s="80" t="s">
        <v>77</v>
      </c>
      <c r="E45" s="109">
        <v>13</v>
      </c>
      <c r="F45" s="79"/>
      <c r="G45" s="138" t="str">
        <f>IF(ISBLANK(F45),"",VLOOKUP(F45,разряды!$A$5:$B$31,2))</f>
        <v/>
      </c>
      <c r="H45" s="139">
        <f t="shared" si="11"/>
        <v>0</v>
      </c>
      <c r="I45" s="103"/>
      <c r="J45" s="112">
        <f t="shared" si="12"/>
        <v>0</v>
      </c>
      <c r="K45" s="103"/>
      <c r="L45" s="112">
        <f t="shared" si="13"/>
        <v>0</v>
      </c>
      <c r="M45" s="103"/>
      <c r="N45" s="112">
        <f t="shared" si="14"/>
        <v>0</v>
      </c>
      <c r="O45" s="103"/>
      <c r="P45" s="112">
        <f t="shared" si="15"/>
        <v>0</v>
      </c>
      <c r="Q45" s="103"/>
      <c r="R45" s="140">
        <f t="shared" si="16"/>
        <v>0</v>
      </c>
      <c r="S45" s="101">
        <v>26171</v>
      </c>
      <c r="T45" s="142">
        <f t="shared" ca="1" si="17"/>
        <v>40.68611111111111</v>
      </c>
      <c r="U45" s="102">
        <f t="shared" ca="1" si="20"/>
        <v>20</v>
      </c>
      <c r="V45" s="115">
        <f t="shared" ca="1" si="18"/>
        <v>0</v>
      </c>
      <c r="W45" s="78"/>
      <c r="X45" s="144"/>
      <c r="Y45" s="118">
        <f t="shared" ca="1" si="19"/>
        <v>0</v>
      </c>
      <c r="Z45" s="149"/>
    </row>
    <row r="46" spans="1:26" s="74" customFormat="1" ht="12.75" customHeight="1">
      <c r="A46" s="147">
        <v>42</v>
      </c>
      <c r="B46" s="77" t="s">
        <v>26</v>
      </c>
      <c r="C46" s="77" t="s">
        <v>19</v>
      </c>
      <c r="D46" s="78" t="s">
        <v>89</v>
      </c>
      <c r="E46" s="110">
        <v>1</v>
      </c>
      <c r="F46" s="77">
        <v>12</v>
      </c>
      <c r="G46" s="138">
        <f>IF(ISBLANK(F46),"",VLOOKUP(F46,разряды!$A$5:$B$31,2))</f>
        <v>2.84</v>
      </c>
      <c r="H46" s="139">
        <f t="shared" si="11"/>
        <v>833710.39999999991</v>
      </c>
      <c r="I46" s="75">
        <v>20</v>
      </c>
      <c r="J46" s="112">
        <f t="shared" si="12"/>
        <v>166742.07999999999</v>
      </c>
      <c r="K46" s="75"/>
      <c r="L46" s="112">
        <f t="shared" si="13"/>
        <v>0</v>
      </c>
      <c r="M46" s="75"/>
      <c r="N46" s="112">
        <f t="shared" si="14"/>
        <v>0</v>
      </c>
      <c r="O46" s="75"/>
      <c r="P46" s="112">
        <f t="shared" si="15"/>
        <v>0</v>
      </c>
      <c r="Q46" s="75"/>
      <c r="R46" s="140">
        <f t="shared" si="16"/>
        <v>1000452.4799999999</v>
      </c>
      <c r="S46" s="100">
        <v>38938</v>
      </c>
      <c r="T46" s="142">
        <f t="shared" ca="1" si="17"/>
        <v>5.7333333333333334</v>
      </c>
      <c r="U46" s="75">
        <f t="shared" ca="1" si="20"/>
        <v>10</v>
      </c>
      <c r="V46" s="115">
        <f t="shared" ca="1" si="18"/>
        <v>100045.24799999999</v>
      </c>
      <c r="W46" s="78"/>
      <c r="X46" s="143"/>
      <c r="Y46" s="118">
        <f t="shared" ca="1" si="19"/>
        <v>100045.24799999999</v>
      </c>
      <c r="Z46" s="243">
        <v>40980</v>
      </c>
    </row>
    <row r="47" spans="1:26" ht="12.75" customHeight="1">
      <c r="A47" s="147">
        <v>43</v>
      </c>
      <c r="B47" s="79" t="s">
        <v>246</v>
      </c>
      <c r="C47" s="79" t="s">
        <v>53</v>
      </c>
      <c r="D47" s="80" t="s">
        <v>77</v>
      </c>
      <c r="E47" s="109">
        <v>13</v>
      </c>
      <c r="F47" s="79"/>
      <c r="G47" s="138" t="str">
        <f>IF(ISBLANK(F47),"",VLOOKUP(F47,разряды!$A$5:$B$31,2))</f>
        <v/>
      </c>
      <c r="H47" s="139">
        <f t="shared" si="11"/>
        <v>0</v>
      </c>
      <c r="I47" s="104">
        <v>30</v>
      </c>
      <c r="J47" s="112">
        <f t="shared" si="12"/>
        <v>0</v>
      </c>
      <c r="K47" s="104"/>
      <c r="L47" s="112">
        <f t="shared" si="13"/>
        <v>0</v>
      </c>
      <c r="M47" s="104"/>
      <c r="N47" s="112">
        <f t="shared" si="14"/>
        <v>0</v>
      </c>
      <c r="O47" s="104"/>
      <c r="P47" s="112">
        <f t="shared" si="15"/>
        <v>0</v>
      </c>
      <c r="Q47" s="104"/>
      <c r="R47" s="140">
        <f t="shared" si="16"/>
        <v>0</v>
      </c>
      <c r="S47" s="101">
        <v>37914</v>
      </c>
      <c r="T47" s="142">
        <f t="shared" ca="1" si="17"/>
        <v>8.5361111111111114</v>
      </c>
      <c r="U47" s="102">
        <f t="shared" ca="1" si="20"/>
        <v>10</v>
      </c>
      <c r="V47" s="115">
        <f t="shared" ca="1" si="18"/>
        <v>0</v>
      </c>
      <c r="W47" s="78"/>
      <c r="X47" s="78"/>
      <c r="Y47" s="118">
        <f t="shared" ca="1" si="19"/>
        <v>0</v>
      </c>
      <c r="Z47" s="151"/>
    </row>
    <row r="48" spans="1:26" ht="12.75">
      <c r="A48" s="147">
        <v>44</v>
      </c>
      <c r="B48" s="77" t="s">
        <v>245</v>
      </c>
      <c r="C48" s="77" t="s">
        <v>92</v>
      </c>
      <c r="D48" s="78" t="s">
        <v>81</v>
      </c>
      <c r="E48" s="109">
        <v>9</v>
      </c>
      <c r="F48" s="77"/>
      <c r="G48" s="138" t="str">
        <f>IF(ISBLANK(F48),"",VLOOKUP(F48,разряды!$A$5:$B$31,2))</f>
        <v/>
      </c>
      <c r="H48" s="139">
        <f t="shared" si="11"/>
        <v>0</v>
      </c>
      <c r="I48" s="75"/>
      <c r="J48" s="112">
        <f t="shared" si="12"/>
        <v>0</v>
      </c>
      <c r="K48" s="75"/>
      <c r="L48" s="112">
        <f t="shared" si="13"/>
        <v>0</v>
      </c>
      <c r="M48" s="75"/>
      <c r="N48" s="112">
        <f t="shared" si="14"/>
        <v>0</v>
      </c>
      <c r="O48" s="75"/>
      <c r="P48" s="112">
        <f t="shared" si="15"/>
        <v>0</v>
      </c>
      <c r="Q48" s="75"/>
      <c r="R48" s="140">
        <f t="shared" si="16"/>
        <v>0</v>
      </c>
      <c r="S48" s="100">
        <v>40028</v>
      </c>
      <c r="T48" s="142">
        <f t="shared" ca="1" si="17"/>
        <v>2.75</v>
      </c>
      <c r="U48" s="75">
        <f t="shared" ca="1" si="20"/>
        <v>5</v>
      </c>
      <c r="V48" s="115">
        <f t="shared" ca="1" si="18"/>
        <v>0</v>
      </c>
      <c r="W48" s="78"/>
      <c r="X48" s="143"/>
      <c r="Y48" s="118">
        <f t="shared" ca="1" si="19"/>
        <v>0</v>
      </c>
      <c r="Z48" s="150"/>
    </row>
    <row r="49" spans="1:26" ht="12.75" customHeight="1">
      <c r="A49" s="147">
        <v>45</v>
      </c>
      <c r="B49" s="79" t="s">
        <v>244</v>
      </c>
      <c r="C49" s="79" t="s">
        <v>35</v>
      </c>
      <c r="D49" s="80" t="s">
        <v>83</v>
      </c>
      <c r="E49" s="109">
        <v>7</v>
      </c>
      <c r="F49" s="79">
        <v>10</v>
      </c>
      <c r="G49" s="138">
        <f>IF(ISBLANK(F49),"",VLOOKUP(F49,разряды!$A$5:$B$31,2))</f>
        <v>2.48</v>
      </c>
      <c r="H49" s="139">
        <f t="shared" si="11"/>
        <v>728028.8</v>
      </c>
      <c r="I49" s="103"/>
      <c r="J49" s="112">
        <f t="shared" si="12"/>
        <v>0</v>
      </c>
      <c r="K49" s="103"/>
      <c r="L49" s="112">
        <f t="shared" si="13"/>
        <v>0</v>
      </c>
      <c r="M49" s="103"/>
      <c r="N49" s="112">
        <f t="shared" si="14"/>
        <v>0</v>
      </c>
      <c r="O49" s="103"/>
      <c r="P49" s="112">
        <f t="shared" si="15"/>
        <v>0</v>
      </c>
      <c r="Q49" s="103"/>
      <c r="R49" s="140">
        <f t="shared" si="16"/>
        <v>728028.8</v>
      </c>
      <c r="S49" s="101">
        <v>30277</v>
      </c>
      <c r="T49" s="142">
        <f t="shared" ca="1" si="17"/>
        <v>29.447222222222223</v>
      </c>
      <c r="U49" s="102">
        <f t="shared" ca="1" si="20"/>
        <v>20</v>
      </c>
      <c r="V49" s="115">
        <f t="shared" ca="1" si="18"/>
        <v>145605.76000000001</v>
      </c>
      <c r="W49" s="78"/>
      <c r="X49" s="144"/>
      <c r="Y49" s="118">
        <f t="shared" ca="1" si="19"/>
        <v>145605.76000000001</v>
      </c>
      <c r="Z49" s="149"/>
    </row>
    <row r="50" spans="1:26" ht="12.75" customHeight="1">
      <c r="A50" s="147">
        <v>46</v>
      </c>
      <c r="B50" s="79" t="s">
        <v>243</v>
      </c>
      <c r="C50" s="79" t="s">
        <v>53</v>
      </c>
      <c r="D50" s="80" t="s">
        <v>83</v>
      </c>
      <c r="E50" s="109">
        <v>7</v>
      </c>
      <c r="F50" s="79">
        <v>15</v>
      </c>
      <c r="G50" s="138">
        <f>IF(ISBLANK(F50),"",VLOOKUP(F50,разряды!$A$5:$B$31,2))</f>
        <v>3.48</v>
      </c>
      <c r="H50" s="139">
        <f t="shared" si="11"/>
        <v>1021588.8</v>
      </c>
      <c r="I50" s="104">
        <v>30</v>
      </c>
      <c r="J50" s="112">
        <f t="shared" si="12"/>
        <v>306476.64</v>
      </c>
      <c r="K50" s="104"/>
      <c r="L50" s="112">
        <f t="shared" si="13"/>
        <v>0</v>
      </c>
      <c r="M50" s="104"/>
      <c r="N50" s="112">
        <f t="shared" si="14"/>
        <v>0</v>
      </c>
      <c r="O50" s="104"/>
      <c r="P50" s="112">
        <f t="shared" si="15"/>
        <v>0</v>
      </c>
      <c r="Q50" s="104"/>
      <c r="R50" s="140">
        <f t="shared" si="16"/>
        <v>1328065.44</v>
      </c>
      <c r="S50" s="100">
        <v>37229</v>
      </c>
      <c r="T50" s="142">
        <f t="shared" ca="1" si="17"/>
        <v>10.41388888888889</v>
      </c>
      <c r="U50" s="75">
        <f t="shared" ca="1" si="20"/>
        <v>15</v>
      </c>
      <c r="V50" s="115">
        <f t="shared" ca="1" si="18"/>
        <v>199209.81599999999</v>
      </c>
      <c r="W50" s="78"/>
      <c r="X50" s="143"/>
      <c r="Y50" s="118">
        <f t="shared" ca="1" si="19"/>
        <v>199209.81599999999</v>
      </c>
      <c r="Z50" s="150"/>
    </row>
    <row r="51" spans="1:26" s="74" customFormat="1" ht="25.5">
      <c r="A51" s="147">
        <v>47</v>
      </c>
      <c r="B51" s="79" t="s">
        <v>242</v>
      </c>
      <c r="C51" s="79" t="s">
        <v>100</v>
      </c>
      <c r="D51" s="80" t="s">
        <v>63</v>
      </c>
      <c r="E51" s="138">
        <v>27</v>
      </c>
      <c r="F51" s="79"/>
      <c r="G51" s="138" t="str">
        <f>IF(ISBLANK(F51),"",VLOOKUP(F51,разряды!$A$5:$B$31,2))</f>
        <v/>
      </c>
      <c r="H51" s="139">
        <f t="shared" si="11"/>
        <v>0</v>
      </c>
      <c r="I51" s="103"/>
      <c r="J51" s="112">
        <f t="shared" si="12"/>
        <v>0</v>
      </c>
      <c r="K51" s="103"/>
      <c r="L51" s="112">
        <f t="shared" si="13"/>
        <v>0</v>
      </c>
      <c r="M51" s="103"/>
      <c r="N51" s="112">
        <f t="shared" si="14"/>
        <v>0</v>
      </c>
      <c r="O51" s="103"/>
      <c r="P51" s="112">
        <f t="shared" si="15"/>
        <v>0</v>
      </c>
      <c r="Q51" s="103"/>
      <c r="R51" s="140">
        <f t="shared" si="16"/>
        <v>0</v>
      </c>
      <c r="S51" s="101">
        <v>37623</v>
      </c>
      <c r="T51" s="142">
        <f t="shared" ca="1" si="17"/>
        <v>9.3361111111111104</v>
      </c>
      <c r="U51" s="102">
        <f t="shared" ca="1" si="20"/>
        <v>10</v>
      </c>
      <c r="V51" s="115">
        <f t="shared" ca="1" si="18"/>
        <v>0</v>
      </c>
      <c r="W51" s="78"/>
      <c r="X51" s="144"/>
      <c r="Y51" s="118">
        <f t="shared" ca="1" si="19"/>
        <v>0</v>
      </c>
      <c r="Z51" s="149"/>
    </row>
    <row r="52" spans="1:26" s="74" customFormat="1" ht="12.75" customHeight="1">
      <c r="A52" s="147">
        <v>48</v>
      </c>
      <c r="B52" s="79" t="s">
        <v>241</v>
      </c>
      <c r="C52" s="79" t="s">
        <v>182</v>
      </c>
      <c r="D52" s="80" t="s">
        <v>81</v>
      </c>
      <c r="E52" s="109">
        <v>9</v>
      </c>
      <c r="F52" s="79"/>
      <c r="G52" s="138" t="str">
        <f>IF(ISBLANK(F52),"",VLOOKUP(F52,разряды!$A$5:$B$31,2))</f>
        <v/>
      </c>
      <c r="H52" s="139">
        <f t="shared" si="11"/>
        <v>0</v>
      </c>
      <c r="I52" s="103"/>
      <c r="J52" s="112">
        <f t="shared" si="12"/>
        <v>0</v>
      </c>
      <c r="K52" s="103"/>
      <c r="L52" s="112">
        <f t="shared" si="13"/>
        <v>0</v>
      </c>
      <c r="M52" s="103"/>
      <c r="N52" s="112">
        <f t="shared" si="14"/>
        <v>0</v>
      </c>
      <c r="O52" s="103"/>
      <c r="P52" s="112">
        <f t="shared" si="15"/>
        <v>0</v>
      </c>
      <c r="Q52" s="103"/>
      <c r="R52" s="140">
        <f t="shared" si="16"/>
        <v>0</v>
      </c>
      <c r="S52" s="100">
        <v>27242</v>
      </c>
      <c r="T52" s="142">
        <f t="shared" ca="1" si="17"/>
        <v>37.755555555555553</v>
      </c>
      <c r="U52" s="75">
        <f t="shared" ca="1" si="20"/>
        <v>20</v>
      </c>
      <c r="V52" s="115">
        <f t="shared" ca="1" si="18"/>
        <v>0</v>
      </c>
      <c r="W52" s="78"/>
      <c r="X52" s="78"/>
      <c r="Y52" s="118">
        <f t="shared" ca="1" si="19"/>
        <v>0</v>
      </c>
      <c r="Z52" s="151"/>
    </row>
    <row r="53" spans="1:26" ht="12.75" customHeight="1">
      <c r="A53" s="147">
        <v>49</v>
      </c>
      <c r="B53" s="77" t="s">
        <v>240</v>
      </c>
      <c r="C53" s="77" t="s">
        <v>40</v>
      </c>
      <c r="D53" s="78" t="s">
        <v>83</v>
      </c>
      <c r="E53" s="109">
        <v>7</v>
      </c>
      <c r="F53" s="77">
        <v>13</v>
      </c>
      <c r="G53" s="138">
        <f>IF(ISBLANK(F53),"",VLOOKUP(F53,разряды!$A$5:$B$31,2))</f>
        <v>3.04</v>
      </c>
      <c r="H53" s="139">
        <f t="shared" si="11"/>
        <v>892422.4</v>
      </c>
      <c r="I53" s="75">
        <v>15</v>
      </c>
      <c r="J53" s="112">
        <f t="shared" si="12"/>
        <v>133863.35999999999</v>
      </c>
      <c r="K53" s="75"/>
      <c r="L53" s="112">
        <f t="shared" si="13"/>
        <v>0</v>
      </c>
      <c r="M53" s="75"/>
      <c r="N53" s="112">
        <f t="shared" si="14"/>
        <v>0</v>
      </c>
      <c r="O53" s="75"/>
      <c r="P53" s="112">
        <f t="shared" si="15"/>
        <v>0</v>
      </c>
      <c r="Q53" s="75"/>
      <c r="R53" s="140">
        <f t="shared" si="16"/>
        <v>1026285.76</v>
      </c>
      <c r="S53" s="101">
        <v>40422</v>
      </c>
      <c r="T53" s="142">
        <f t="shared" ca="1" si="17"/>
        <v>1.6722222222222223</v>
      </c>
      <c r="U53" s="102">
        <f t="shared" ca="1" si="20"/>
        <v>5</v>
      </c>
      <c r="V53" s="115">
        <f t="shared" ca="1" si="18"/>
        <v>51314.288</v>
      </c>
      <c r="W53" s="78"/>
      <c r="X53" s="78"/>
      <c r="Y53" s="118">
        <f t="shared" ca="1" si="19"/>
        <v>51314.288</v>
      </c>
      <c r="Z53" s="151"/>
    </row>
    <row r="54" spans="1:26" ht="12.75" customHeight="1">
      <c r="A54" s="147">
        <v>50</v>
      </c>
      <c r="B54" s="79" t="s">
        <v>22</v>
      </c>
      <c r="C54" s="79" t="s">
        <v>17</v>
      </c>
      <c r="D54" s="80" t="s">
        <v>89</v>
      </c>
      <c r="E54" s="110">
        <v>1</v>
      </c>
      <c r="F54" s="79">
        <v>20</v>
      </c>
      <c r="G54" s="138">
        <f>IF(ISBLANK(F54),"",VLOOKUP(F54,разряды!$A$5:$B$31,2))</f>
        <v>4.88</v>
      </c>
      <c r="H54" s="139">
        <f t="shared" si="11"/>
        <v>1432572.8</v>
      </c>
      <c r="I54" s="75">
        <v>0</v>
      </c>
      <c r="J54" s="112">
        <f t="shared" si="12"/>
        <v>0</v>
      </c>
      <c r="K54" s="75"/>
      <c r="L54" s="112">
        <f t="shared" si="13"/>
        <v>0</v>
      </c>
      <c r="M54" s="75"/>
      <c r="N54" s="112">
        <f t="shared" si="14"/>
        <v>0</v>
      </c>
      <c r="O54" s="75"/>
      <c r="P54" s="112">
        <f t="shared" si="15"/>
        <v>0</v>
      </c>
      <c r="Q54" s="75"/>
      <c r="R54" s="140">
        <f t="shared" si="16"/>
        <v>1432572.8</v>
      </c>
      <c r="S54" s="100">
        <v>30531</v>
      </c>
      <c r="T54" s="142">
        <f t="shared" ca="1" si="17"/>
        <v>28.75</v>
      </c>
      <c r="U54" s="75">
        <f t="shared" ca="1" si="20"/>
        <v>20</v>
      </c>
      <c r="V54" s="115">
        <f t="shared" ca="1" si="18"/>
        <v>286514.56</v>
      </c>
      <c r="W54" s="78"/>
      <c r="X54" s="143"/>
      <c r="Y54" s="118">
        <f t="shared" ca="1" si="19"/>
        <v>286514.56</v>
      </c>
      <c r="Z54" s="150"/>
    </row>
    <row r="55" spans="1:26" ht="12.75" customHeight="1">
      <c r="A55" s="147">
        <v>51</v>
      </c>
      <c r="B55" s="79" t="s">
        <v>239</v>
      </c>
      <c r="C55" s="79" t="s">
        <v>92</v>
      </c>
      <c r="D55" s="80"/>
      <c r="E55" s="110"/>
      <c r="F55" s="79"/>
      <c r="G55" s="138" t="str">
        <f>IF(ISBLANK(F55),"",VLOOKUP(F55,разряды!$A$5:$B$31,2))</f>
        <v/>
      </c>
      <c r="H55" s="139">
        <f t="shared" si="11"/>
        <v>0</v>
      </c>
      <c r="I55" s="103"/>
      <c r="J55" s="112">
        <f t="shared" si="12"/>
        <v>0</v>
      </c>
      <c r="K55" s="103"/>
      <c r="L55" s="112">
        <f t="shared" si="13"/>
        <v>0</v>
      </c>
      <c r="M55" s="103"/>
      <c r="N55" s="112">
        <f t="shared" si="14"/>
        <v>0</v>
      </c>
      <c r="O55" s="103"/>
      <c r="P55" s="112">
        <f t="shared" si="15"/>
        <v>0</v>
      </c>
      <c r="Q55" s="103"/>
      <c r="R55" s="140">
        <f t="shared" si="16"/>
        <v>0</v>
      </c>
      <c r="S55" s="101">
        <v>40752</v>
      </c>
      <c r="T55" s="142">
        <f t="shared" ca="1" si="17"/>
        <v>0.76388888888888884</v>
      </c>
      <c r="U55" s="102" t="str">
        <f t="shared" ca="1" si="20"/>
        <v>0</v>
      </c>
      <c r="V55" s="115">
        <f t="shared" ca="1" si="18"/>
        <v>0</v>
      </c>
      <c r="W55" s="78"/>
      <c r="X55" s="144"/>
      <c r="Y55" s="118">
        <f t="shared" ca="1" si="19"/>
        <v>0</v>
      </c>
      <c r="Z55" s="149"/>
    </row>
    <row r="56" spans="1:26" ht="12.75" customHeight="1">
      <c r="A56" s="147">
        <v>52</v>
      </c>
      <c r="B56" s="79" t="s">
        <v>238</v>
      </c>
      <c r="C56" s="79" t="s">
        <v>92</v>
      </c>
      <c r="D56" s="80"/>
      <c r="E56" s="110"/>
      <c r="F56" s="79"/>
      <c r="G56" s="138" t="str">
        <f>IF(ISBLANK(F56),"",VLOOKUP(F56,разряды!$A$5:$B$31,2))</f>
        <v/>
      </c>
      <c r="H56" s="139">
        <f t="shared" si="11"/>
        <v>0</v>
      </c>
      <c r="I56" s="103"/>
      <c r="J56" s="112">
        <f t="shared" si="12"/>
        <v>0</v>
      </c>
      <c r="K56" s="103"/>
      <c r="L56" s="112">
        <f t="shared" si="13"/>
        <v>0</v>
      </c>
      <c r="M56" s="103"/>
      <c r="N56" s="112">
        <f t="shared" si="14"/>
        <v>0</v>
      </c>
      <c r="O56" s="103"/>
      <c r="P56" s="112">
        <f t="shared" si="15"/>
        <v>0</v>
      </c>
      <c r="Q56" s="103"/>
      <c r="R56" s="140">
        <f t="shared" si="16"/>
        <v>0</v>
      </c>
      <c r="S56" s="100">
        <v>40742</v>
      </c>
      <c r="T56" s="142">
        <f t="shared" ca="1" si="17"/>
        <v>0.79166666666666663</v>
      </c>
      <c r="U56" s="75" t="str">
        <f t="shared" ca="1" si="20"/>
        <v>0</v>
      </c>
      <c r="V56" s="115">
        <f t="shared" ca="1" si="18"/>
        <v>0</v>
      </c>
      <c r="W56" s="78"/>
      <c r="X56" s="143"/>
      <c r="Y56" s="118">
        <f t="shared" ca="1" si="19"/>
        <v>0</v>
      </c>
      <c r="Z56" s="150"/>
    </row>
    <row r="57" spans="1:26" ht="12.75" customHeight="1">
      <c r="A57" s="147">
        <v>53</v>
      </c>
      <c r="B57" s="79" t="s">
        <v>237</v>
      </c>
      <c r="C57" s="79" t="s">
        <v>90</v>
      </c>
      <c r="D57" s="80" t="s">
        <v>80</v>
      </c>
      <c r="E57" s="109">
        <v>10</v>
      </c>
      <c r="F57" s="79"/>
      <c r="G57" s="138" t="str">
        <f>IF(ISBLANK(F57),"",VLOOKUP(F57,разряды!$A$5:$B$31,2))</f>
        <v/>
      </c>
      <c r="H57" s="139">
        <f t="shared" si="11"/>
        <v>0</v>
      </c>
      <c r="I57" s="103">
        <v>20</v>
      </c>
      <c r="J57" s="112">
        <f t="shared" si="12"/>
        <v>0</v>
      </c>
      <c r="K57" s="103"/>
      <c r="L57" s="112">
        <f t="shared" si="13"/>
        <v>0</v>
      </c>
      <c r="M57" s="103"/>
      <c r="N57" s="112">
        <f t="shared" si="14"/>
        <v>0</v>
      </c>
      <c r="O57" s="103"/>
      <c r="P57" s="112">
        <f t="shared" si="15"/>
        <v>0</v>
      </c>
      <c r="Q57" s="103"/>
      <c r="R57" s="140">
        <f t="shared" si="16"/>
        <v>0</v>
      </c>
      <c r="S57" s="101">
        <v>36780</v>
      </c>
      <c r="T57" s="142">
        <f t="shared" ca="1" si="17"/>
        <v>11.644444444444444</v>
      </c>
      <c r="U57" s="102">
        <f t="shared" ca="1" si="20"/>
        <v>15</v>
      </c>
      <c r="V57" s="115">
        <f t="shared" ca="1" si="18"/>
        <v>0</v>
      </c>
      <c r="W57" s="78"/>
      <c r="X57" s="144"/>
      <c r="Y57" s="118">
        <f t="shared" ca="1" si="19"/>
        <v>0</v>
      </c>
      <c r="Z57" s="149"/>
    </row>
    <row r="58" spans="1:26" ht="12.75" customHeight="1">
      <c r="A58" s="147">
        <v>54</v>
      </c>
      <c r="B58" s="79" t="s">
        <v>236</v>
      </c>
      <c r="C58" s="79" t="s">
        <v>90</v>
      </c>
      <c r="D58" s="80" t="s">
        <v>84</v>
      </c>
      <c r="E58" s="109">
        <v>6</v>
      </c>
      <c r="F58" s="79">
        <v>12</v>
      </c>
      <c r="G58" s="138">
        <f>IF(ISBLANK(F58),"",VLOOKUP(F58,разряды!$A$5:$B$31,2))</f>
        <v>2.84</v>
      </c>
      <c r="H58" s="139">
        <f t="shared" si="11"/>
        <v>833710.39999999991</v>
      </c>
      <c r="I58" s="103">
        <v>20</v>
      </c>
      <c r="J58" s="112">
        <f t="shared" si="12"/>
        <v>166742.07999999999</v>
      </c>
      <c r="K58" s="103"/>
      <c r="L58" s="112">
        <f t="shared" si="13"/>
        <v>0</v>
      </c>
      <c r="M58" s="103"/>
      <c r="N58" s="112">
        <f t="shared" si="14"/>
        <v>0</v>
      </c>
      <c r="O58" s="103"/>
      <c r="P58" s="112">
        <f t="shared" si="15"/>
        <v>0</v>
      </c>
      <c r="Q58" s="103"/>
      <c r="R58" s="140">
        <f t="shared" si="16"/>
        <v>1000452.4799999999</v>
      </c>
      <c r="S58" s="100">
        <v>28774</v>
      </c>
      <c r="T58" s="142">
        <f t="shared" ca="1" si="17"/>
        <v>33.56111111111111</v>
      </c>
      <c r="U58" s="75">
        <f t="shared" ca="1" si="20"/>
        <v>20</v>
      </c>
      <c r="V58" s="115">
        <f t="shared" ca="1" si="18"/>
        <v>200090.49599999998</v>
      </c>
      <c r="W58" s="78"/>
      <c r="X58" s="143"/>
      <c r="Y58" s="118">
        <f t="shared" ca="1" si="19"/>
        <v>200090.49599999998</v>
      </c>
      <c r="Z58" s="150"/>
    </row>
    <row r="59" spans="1:26" ht="12.75" customHeight="1">
      <c r="A59" s="147">
        <v>55</v>
      </c>
      <c r="B59" s="79" t="s">
        <v>235</v>
      </c>
      <c r="C59" s="79" t="s">
        <v>53</v>
      </c>
      <c r="D59" s="80" t="s">
        <v>71</v>
      </c>
      <c r="E59" s="110">
        <v>19</v>
      </c>
      <c r="F59" s="79"/>
      <c r="G59" s="138" t="str">
        <f>IF(ISBLANK(F59),"",VLOOKUP(F59,разряды!$A$5:$B$31,2))</f>
        <v/>
      </c>
      <c r="H59" s="139">
        <f t="shared" si="11"/>
        <v>0</v>
      </c>
      <c r="I59" s="104">
        <v>30</v>
      </c>
      <c r="J59" s="112">
        <f t="shared" si="12"/>
        <v>0</v>
      </c>
      <c r="K59" s="104"/>
      <c r="L59" s="112">
        <f t="shared" si="13"/>
        <v>0</v>
      </c>
      <c r="M59" s="104"/>
      <c r="N59" s="112">
        <f t="shared" si="14"/>
        <v>0</v>
      </c>
      <c r="O59" s="104"/>
      <c r="P59" s="112">
        <f t="shared" si="15"/>
        <v>0</v>
      </c>
      <c r="Q59" s="104"/>
      <c r="R59" s="140">
        <f t="shared" si="16"/>
        <v>0</v>
      </c>
      <c r="S59" s="101">
        <v>39722</v>
      </c>
      <c r="T59" s="142">
        <f t="shared" ca="1" si="17"/>
        <v>3.588888888888889</v>
      </c>
      <c r="U59" s="102">
        <f t="shared" ca="1" si="20"/>
        <v>5</v>
      </c>
      <c r="V59" s="115">
        <f t="shared" ca="1" si="18"/>
        <v>0</v>
      </c>
      <c r="W59" s="78"/>
      <c r="X59" s="144"/>
      <c r="Y59" s="118">
        <f t="shared" ca="1" si="19"/>
        <v>0</v>
      </c>
      <c r="Z59" s="149"/>
    </row>
    <row r="60" spans="1:26" ht="12.75" customHeight="1">
      <c r="A60" s="147">
        <v>56</v>
      </c>
      <c r="B60" s="79" t="s">
        <v>234</v>
      </c>
      <c r="C60" s="79" t="s">
        <v>39</v>
      </c>
      <c r="D60" s="80" t="s">
        <v>66</v>
      </c>
      <c r="E60" s="110">
        <v>24</v>
      </c>
      <c r="F60" s="79"/>
      <c r="G60" s="138" t="str">
        <f>IF(ISBLANK(F60),"",VLOOKUP(F60,разряды!$A$5:$B$31,2))</f>
        <v/>
      </c>
      <c r="H60" s="139">
        <f t="shared" si="11"/>
        <v>0</v>
      </c>
      <c r="I60" s="103">
        <v>15</v>
      </c>
      <c r="J60" s="112">
        <f t="shared" si="12"/>
        <v>0</v>
      </c>
      <c r="K60" s="103"/>
      <c r="L60" s="112">
        <f t="shared" si="13"/>
        <v>0</v>
      </c>
      <c r="M60" s="103"/>
      <c r="N60" s="112">
        <f t="shared" si="14"/>
        <v>0</v>
      </c>
      <c r="O60" s="103"/>
      <c r="P60" s="112">
        <f t="shared" si="15"/>
        <v>0</v>
      </c>
      <c r="Q60" s="103"/>
      <c r="R60" s="140">
        <f t="shared" si="16"/>
        <v>0</v>
      </c>
      <c r="S60" s="100">
        <v>39762</v>
      </c>
      <c r="T60" s="142">
        <f t="shared" ca="1" si="17"/>
        <v>3.4805555555555556</v>
      </c>
      <c r="U60" s="75">
        <f t="shared" ca="1" si="20"/>
        <v>5</v>
      </c>
      <c r="V60" s="115">
        <f t="shared" ca="1" si="18"/>
        <v>0</v>
      </c>
      <c r="W60" s="78"/>
      <c r="X60" s="143"/>
      <c r="Y60" s="118">
        <f t="shared" ca="1" si="19"/>
        <v>0</v>
      </c>
      <c r="Z60" s="150"/>
    </row>
    <row r="61" spans="1:26" s="76" customFormat="1" ht="12.75" customHeight="1">
      <c r="A61" s="147">
        <v>57</v>
      </c>
      <c r="B61" s="79" t="s">
        <v>233</v>
      </c>
      <c r="C61" s="79" t="s">
        <v>190</v>
      </c>
      <c r="D61" s="80" t="s">
        <v>62</v>
      </c>
      <c r="E61" s="110">
        <v>28</v>
      </c>
      <c r="F61" s="79"/>
      <c r="G61" s="138" t="str">
        <f>IF(ISBLANK(F61),"",VLOOKUP(F61,разряды!$A$5:$B$31,2))</f>
        <v/>
      </c>
      <c r="H61" s="139">
        <f t="shared" si="11"/>
        <v>0</v>
      </c>
      <c r="I61" s="103"/>
      <c r="J61" s="112">
        <f t="shared" si="12"/>
        <v>0</v>
      </c>
      <c r="K61" s="103"/>
      <c r="L61" s="112">
        <f t="shared" si="13"/>
        <v>0</v>
      </c>
      <c r="M61" s="103"/>
      <c r="N61" s="112">
        <f t="shared" si="14"/>
        <v>0</v>
      </c>
      <c r="O61" s="103"/>
      <c r="P61" s="112">
        <f t="shared" si="15"/>
        <v>0</v>
      </c>
      <c r="Q61" s="103"/>
      <c r="R61" s="140">
        <f t="shared" si="16"/>
        <v>0</v>
      </c>
      <c r="S61" s="101">
        <v>37956</v>
      </c>
      <c r="T61" s="142">
        <f t="shared" ca="1" si="17"/>
        <v>8.4222222222222225</v>
      </c>
      <c r="U61" s="102">
        <f t="shared" ca="1" si="20"/>
        <v>10</v>
      </c>
      <c r="V61" s="115">
        <f t="shared" ca="1" si="18"/>
        <v>0</v>
      </c>
      <c r="W61" s="78"/>
      <c r="X61" s="144"/>
      <c r="Y61" s="118">
        <f t="shared" ca="1" si="19"/>
        <v>0</v>
      </c>
      <c r="Z61" s="149"/>
    </row>
    <row r="62" spans="1:26" s="76" customFormat="1" ht="12.75" customHeight="1">
      <c r="A62" s="147">
        <v>58</v>
      </c>
      <c r="B62" s="79" t="s">
        <v>232</v>
      </c>
      <c r="C62" s="79" t="s">
        <v>99</v>
      </c>
      <c r="D62" s="80" t="s">
        <v>75</v>
      </c>
      <c r="E62" s="110">
        <v>15</v>
      </c>
      <c r="F62" s="79"/>
      <c r="G62" s="138" t="str">
        <f>IF(ISBLANK(F62),"",VLOOKUP(F62,разряды!$A$5:$B$31,2))</f>
        <v/>
      </c>
      <c r="H62" s="139">
        <f t="shared" si="11"/>
        <v>0</v>
      </c>
      <c r="I62" s="103"/>
      <c r="J62" s="112">
        <f t="shared" si="12"/>
        <v>0</v>
      </c>
      <c r="K62" s="103"/>
      <c r="L62" s="112">
        <f t="shared" si="13"/>
        <v>0</v>
      </c>
      <c r="M62" s="103"/>
      <c r="N62" s="112">
        <f t="shared" si="14"/>
        <v>0</v>
      </c>
      <c r="O62" s="103"/>
      <c r="P62" s="112">
        <f t="shared" si="15"/>
        <v>0</v>
      </c>
      <c r="Q62" s="103"/>
      <c r="R62" s="140">
        <f t="shared" si="16"/>
        <v>0</v>
      </c>
      <c r="S62" s="100">
        <v>30902</v>
      </c>
      <c r="T62" s="142">
        <f t="shared" ca="1" si="17"/>
        <v>27.736111111111111</v>
      </c>
      <c r="U62" s="75">
        <f t="shared" ca="1" si="20"/>
        <v>20</v>
      </c>
      <c r="V62" s="115">
        <f t="shared" ca="1" si="18"/>
        <v>0</v>
      </c>
      <c r="W62" s="78"/>
      <c r="X62" s="143"/>
      <c r="Y62" s="118">
        <f t="shared" ca="1" si="19"/>
        <v>0</v>
      </c>
      <c r="Z62" s="150"/>
    </row>
    <row r="63" spans="1:26" s="76" customFormat="1" ht="12.75" customHeight="1">
      <c r="A63" s="147">
        <v>59</v>
      </c>
      <c r="B63" s="79" t="s">
        <v>231</v>
      </c>
      <c r="C63" s="79" t="s">
        <v>90</v>
      </c>
      <c r="D63" s="80" t="s">
        <v>85</v>
      </c>
      <c r="E63" s="109">
        <v>5</v>
      </c>
      <c r="F63" s="79">
        <v>12</v>
      </c>
      <c r="G63" s="138">
        <f>IF(ISBLANK(F63),"",VLOOKUP(F63,разряды!$A$5:$B$31,2))</f>
        <v>2.84</v>
      </c>
      <c r="H63" s="139">
        <f t="shared" si="11"/>
        <v>833710.39999999991</v>
      </c>
      <c r="I63" s="103">
        <v>20</v>
      </c>
      <c r="J63" s="112">
        <f t="shared" si="12"/>
        <v>166742.07999999999</v>
      </c>
      <c r="K63" s="103"/>
      <c r="L63" s="112">
        <f t="shared" si="13"/>
        <v>0</v>
      </c>
      <c r="M63" s="103"/>
      <c r="N63" s="112">
        <f t="shared" si="14"/>
        <v>0</v>
      </c>
      <c r="O63" s="103"/>
      <c r="P63" s="112">
        <f t="shared" si="15"/>
        <v>0</v>
      </c>
      <c r="Q63" s="103"/>
      <c r="R63" s="140">
        <f t="shared" si="16"/>
        <v>1000452.4799999999</v>
      </c>
      <c r="S63" s="101">
        <v>37743</v>
      </c>
      <c r="T63" s="142">
        <f t="shared" ca="1" si="17"/>
        <v>9.0027777777777782</v>
      </c>
      <c r="U63" s="102">
        <f t="shared" ca="1" si="20"/>
        <v>10</v>
      </c>
      <c r="V63" s="115">
        <f t="shared" ca="1" si="18"/>
        <v>100045.24799999999</v>
      </c>
      <c r="W63" s="78"/>
      <c r="X63" s="144"/>
      <c r="Y63" s="118">
        <f t="shared" ca="1" si="19"/>
        <v>100045.24799999999</v>
      </c>
      <c r="Z63" s="149"/>
    </row>
    <row r="64" spans="1:26" s="76" customFormat="1" ht="12.75" customHeight="1">
      <c r="A64" s="147">
        <v>60</v>
      </c>
      <c r="B64" s="79" t="s">
        <v>230</v>
      </c>
      <c r="C64" s="79" t="s">
        <v>53</v>
      </c>
      <c r="D64" s="80" t="s">
        <v>77</v>
      </c>
      <c r="E64" s="109">
        <v>13</v>
      </c>
      <c r="F64" s="79"/>
      <c r="G64" s="138" t="str">
        <f>IF(ISBLANK(F64),"",VLOOKUP(F64,разряды!$A$5:$B$31,2))</f>
        <v/>
      </c>
      <c r="H64" s="139">
        <f t="shared" si="11"/>
        <v>0</v>
      </c>
      <c r="I64" s="104">
        <v>30</v>
      </c>
      <c r="J64" s="112">
        <f t="shared" si="12"/>
        <v>0</v>
      </c>
      <c r="K64" s="104"/>
      <c r="L64" s="112">
        <f t="shared" si="13"/>
        <v>0</v>
      </c>
      <c r="M64" s="104"/>
      <c r="N64" s="112">
        <f t="shared" si="14"/>
        <v>0</v>
      </c>
      <c r="O64" s="104"/>
      <c r="P64" s="112">
        <f t="shared" si="15"/>
        <v>0</v>
      </c>
      <c r="Q64" s="104"/>
      <c r="R64" s="140">
        <f t="shared" si="16"/>
        <v>0</v>
      </c>
      <c r="S64" s="100">
        <v>39874</v>
      </c>
      <c r="T64" s="142">
        <f t="shared" ca="1" si="17"/>
        <v>3.1694444444444443</v>
      </c>
      <c r="U64" s="75">
        <f t="shared" ca="1" si="20"/>
        <v>5</v>
      </c>
      <c r="V64" s="115">
        <f t="shared" ca="1" si="18"/>
        <v>0</v>
      </c>
      <c r="W64" s="78"/>
      <c r="X64" s="143"/>
      <c r="Y64" s="118">
        <f t="shared" ca="1" si="19"/>
        <v>0</v>
      </c>
      <c r="Z64" s="150"/>
    </row>
    <row r="65" spans="1:26" s="76" customFormat="1" ht="12.75" customHeight="1">
      <c r="A65" s="147">
        <v>61</v>
      </c>
      <c r="B65" s="79" t="s">
        <v>229</v>
      </c>
      <c r="C65" s="79" t="s">
        <v>91</v>
      </c>
      <c r="D65" s="80" t="s">
        <v>81</v>
      </c>
      <c r="E65" s="109">
        <v>9</v>
      </c>
      <c r="F65" s="79"/>
      <c r="G65" s="138" t="str">
        <f>IF(ISBLANK(F65),"",VLOOKUP(F65,разряды!$A$5:$B$31,2))</f>
        <v/>
      </c>
      <c r="H65" s="139">
        <f t="shared" si="11"/>
        <v>0</v>
      </c>
      <c r="I65" s="103"/>
      <c r="J65" s="112">
        <f t="shared" si="12"/>
        <v>0</v>
      </c>
      <c r="K65" s="103"/>
      <c r="L65" s="112">
        <f t="shared" si="13"/>
        <v>0</v>
      </c>
      <c r="M65" s="103"/>
      <c r="N65" s="112">
        <f t="shared" si="14"/>
        <v>0</v>
      </c>
      <c r="O65" s="103"/>
      <c r="P65" s="112">
        <f t="shared" si="15"/>
        <v>0</v>
      </c>
      <c r="Q65" s="103"/>
      <c r="R65" s="140">
        <f t="shared" si="16"/>
        <v>0</v>
      </c>
      <c r="S65" s="101">
        <v>28206</v>
      </c>
      <c r="T65" s="142">
        <f t="shared" ca="1" si="17"/>
        <v>35.113888888888887</v>
      </c>
      <c r="U65" s="102">
        <f t="shared" ca="1" si="20"/>
        <v>20</v>
      </c>
      <c r="V65" s="115">
        <f t="shared" ca="1" si="18"/>
        <v>0</v>
      </c>
      <c r="W65" s="78"/>
      <c r="X65" s="144"/>
      <c r="Y65" s="118">
        <f t="shared" ca="1" si="19"/>
        <v>0</v>
      </c>
      <c r="Z65" s="149"/>
    </row>
    <row r="66" spans="1:26" s="76" customFormat="1" ht="12.75" customHeight="1">
      <c r="A66" s="147">
        <v>62</v>
      </c>
      <c r="B66" s="79" t="s">
        <v>228</v>
      </c>
      <c r="C66" s="79" t="s">
        <v>53</v>
      </c>
      <c r="D66" s="80" t="s">
        <v>81</v>
      </c>
      <c r="E66" s="109">
        <v>9</v>
      </c>
      <c r="F66" s="79"/>
      <c r="G66" s="138" t="str">
        <f>IF(ISBLANK(F66),"",VLOOKUP(F66,разряды!$A$5:$B$31,2))</f>
        <v/>
      </c>
      <c r="H66" s="139">
        <f t="shared" si="11"/>
        <v>0</v>
      </c>
      <c r="I66" s="104">
        <v>30</v>
      </c>
      <c r="J66" s="112">
        <f t="shared" si="12"/>
        <v>0</v>
      </c>
      <c r="K66" s="104"/>
      <c r="L66" s="112">
        <f t="shared" si="13"/>
        <v>0</v>
      </c>
      <c r="M66" s="104"/>
      <c r="N66" s="112">
        <f t="shared" si="14"/>
        <v>0</v>
      </c>
      <c r="O66" s="104"/>
      <c r="P66" s="112">
        <f t="shared" si="15"/>
        <v>0</v>
      </c>
      <c r="Q66" s="104"/>
      <c r="R66" s="140">
        <f t="shared" si="16"/>
        <v>0</v>
      </c>
      <c r="S66" s="100">
        <v>39296</v>
      </c>
      <c r="T66" s="142">
        <f t="shared" ca="1" si="17"/>
        <v>4.7527777777777782</v>
      </c>
      <c r="U66" s="75">
        <f t="shared" ca="1" si="20"/>
        <v>5</v>
      </c>
      <c r="V66" s="115">
        <f t="shared" ca="1" si="18"/>
        <v>0</v>
      </c>
      <c r="W66" s="78"/>
      <c r="X66" s="143"/>
      <c r="Y66" s="118">
        <f t="shared" ca="1" si="19"/>
        <v>0</v>
      </c>
      <c r="Z66" s="150"/>
    </row>
    <row r="67" spans="1:26" s="76" customFormat="1" ht="12.75" customHeight="1">
      <c r="A67" s="147">
        <v>63</v>
      </c>
      <c r="B67" s="79" t="s">
        <v>227</v>
      </c>
      <c r="C67" s="79" t="s">
        <v>90</v>
      </c>
      <c r="D67" s="80" t="s">
        <v>72</v>
      </c>
      <c r="E67" s="110">
        <v>18</v>
      </c>
      <c r="F67" s="79"/>
      <c r="G67" s="138" t="str">
        <f>IF(ISBLANK(F67),"",VLOOKUP(F67,разряды!$A$5:$B$31,2))</f>
        <v/>
      </c>
      <c r="H67" s="139">
        <f t="shared" si="11"/>
        <v>0</v>
      </c>
      <c r="I67" s="103">
        <v>20</v>
      </c>
      <c r="J67" s="112">
        <f t="shared" si="12"/>
        <v>0</v>
      </c>
      <c r="K67" s="103"/>
      <c r="L67" s="112">
        <f t="shared" si="13"/>
        <v>0</v>
      </c>
      <c r="M67" s="103"/>
      <c r="N67" s="112">
        <f t="shared" si="14"/>
        <v>0</v>
      </c>
      <c r="O67" s="103"/>
      <c r="P67" s="112">
        <f t="shared" si="15"/>
        <v>0</v>
      </c>
      <c r="Q67" s="103"/>
      <c r="R67" s="140">
        <f t="shared" si="16"/>
        <v>0</v>
      </c>
      <c r="S67" s="101">
        <v>39301</v>
      </c>
      <c r="T67" s="142">
        <f t="shared" ca="1" si="17"/>
        <v>4.7388888888888889</v>
      </c>
      <c r="U67" s="102">
        <f t="shared" ca="1" si="20"/>
        <v>5</v>
      </c>
      <c r="V67" s="115">
        <f t="shared" ca="1" si="18"/>
        <v>0</v>
      </c>
      <c r="W67" s="78"/>
      <c r="X67" s="144"/>
      <c r="Y67" s="118">
        <f t="shared" ca="1" si="19"/>
        <v>0</v>
      </c>
      <c r="Z67" s="149"/>
    </row>
    <row r="68" spans="1:26" s="76" customFormat="1" ht="12.75" customHeight="1">
      <c r="A68" s="147">
        <v>64</v>
      </c>
      <c r="B68" s="77" t="s">
        <v>226</v>
      </c>
      <c r="C68" s="77" t="s">
        <v>92</v>
      </c>
      <c r="D68" s="78" t="s">
        <v>73</v>
      </c>
      <c r="E68" s="110">
        <v>17</v>
      </c>
      <c r="F68" s="77"/>
      <c r="G68" s="138" t="str">
        <f>IF(ISBLANK(F68),"",VLOOKUP(F68,разряды!$A$5:$B$31,2))</f>
        <v/>
      </c>
      <c r="H68" s="139">
        <f t="shared" si="11"/>
        <v>0</v>
      </c>
      <c r="I68" s="75"/>
      <c r="J68" s="112">
        <f t="shared" si="12"/>
        <v>0</v>
      </c>
      <c r="K68" s="75"/>
      <c r="L68" s="112">
        <f t="shared" si="13"/>
        <v>0</v>
      </c>
      <c r="M68" s="75"/>
      <c r="N68" s="112">
        <f t="shared" si="14"/>
        <v>0</v>
      </c>
      <c r="O68" s="75"/>
      <c r="P68" s="112">
        <f t="shared" si="15"/>
        <v>0</v>
      </c>
      <c r="Q68" s="75"/>
      <c r="R68" s="140">
        <f t="shared" si="16"/>
        <v>0</v>
      </c>
      <c r="S68" s="100">
        <v>39783</v>
      </c>
      <c r="T68" s="142">
        <f t="shared" ca="1" si="17"/>
        <v>3.4222222222222221</v>
      </c>
      <c r="U68" s="75">
        <f t="shared" ca="1" si="20"/>
        <v>5</v>
      </c>
      <c r="V68" s="115">
        <f t="shared" ca="1" si="18"/>
        <v>0</v>
      </c>
      <c r="W68" s="78"/>
      <c r="X68" s="143"/>
      <c r="Y68" s="118">
        <f t="shared" ca="1" si="19"/>
        <v>0</v>
      </c>
      <c r="Z68" s="150"/>
    </row>
    <row r="69" spans="1:26" s="76" customFormat="1" ht="12.75" customHeight="1">
      <c r="A69" s="147">
        <v>65</v>
      </c>
      <c r="B69" s="79" t="s">
        <v>225</v>
      </c>
      <c r="C69" s="79" t="s">
        <v>96</v>
      </c>
      <c r="D69" s="80" t="s">
        <v>81</v>
      </c>
      <c r="E69" s="109">
        <v>9</v>
      </c>
      <c r="F69" s="79">
        <v>17</v>
      </c>
      <c r="G69" s="138">
        <f>IF(ISBLANK(F69),"",VLOOKUP(F69,разряды!$A$5:$B$31,2))</f>
        <v>3.98</v>
      </c>
      <c r="H69" s="139">
        <f t="shared" ref="H69:H100" si="21">IF(G69&lt;&gt;"",$D$2*G69,0)</f>
        <v>1168368.8</v>
      </c>
      <c r="I69" s="103"/>
      <c r="J69" s="112">
        <f t="shared" ref="J69:J100" si="22">IF(I69&lt;&gt;"",($H69*I69)/100,0)</f>
        <v>0</v>
      </c>
      <c r="K69" s="103"/>
      <c r="L69" s="112">
        <f t="shared" ref="L69:L100" si="23">($H69*K69)/100</f>
        <v>0</v>
      </c>
      <c r="M69" s="103"/>
      <c r="N69" s="112">
        <f t="shared" ref="N69:N100" si="24">($H69*M69)/100</f>
        <v>0</v>
      </c>
      <c r="O69" s="103"/>
      <c r="P69" s="112">
        <f t="shared" ref="P69:P100" si="25">($H69*O69)/100</f>
        <v>0</v>
      </c>
      <c r="Q69" s="103"/>
      <c r="R69" s="140">
        <f t="shared" ref="R69:R100" si="26">H69+J69+L69+N69+P69+Q69</f>
        <v>1168368.8</v>
      </c>
      <c r="S69" s="101">
        <v>28717</v>
      </c>
      <c r="T69" s="142">
        <f t="shared" ref="T69:T100" ca="1" si="27">YEARFRAC($D$1,S69)</f>
        <v>33.716666666666669</v>
      </c>
      <c r="U69" s="102">
        <f t="shared" ca="1" si="20"/>
        <v>20</v>
      </c>
      <c r="V69" s="115">
        <f t="shared" ref="V69:V100" ca="1" si="28">(R69*U69)/100</f>
        <v>233673.76</v>
      </c>
      <c r="W69" s="78"/>
      <c r="X69" s="144"/>
      <c r="Y69" s="118">
        <f t="shared" ref="Y69:Y100" ca="1" si="29">V69+W69+X69</f>
        <v>233673.76</v>
      </c>
      <c r="Z69" s="149"/>
    </row>
    <row r="70" spans="1:26" s="76" customFormat="1" ht="12.75" customHeight="1">
      <c r="A70" s="147">
        <v>66</v>
      </c>
      <c r="B70" s="79" t="s">
        <v>224</v>
      </c>
      <c r="C70" s="79" t="s">
        <v>53</v>
      </c>
      <c r="D70" s="80" t="s">
        <v>73</v>
      </c>
      <c r="E70" s="110">
        <v>17</v>
      </c>
      <c r="F70" s="79"/>
      <c r="G70" s="138" t="str">
        <f>IF(ISBLANK(F70),"",VLOOKUP(F70,разряды!$A$5:$B$31,2))</f>
        <v/>
      </c>
      <c r="H70" s="139">
        <f t="shared" si="21"/>
        <v>0</v>
      </c>
      <c r="I70" s="104">
        <v>30</v>
      </c>
      <c r="J70" s="112">
        <f t="shared" si="22"/>
        <v>0</v>
      </c>
      <c r="K70" s="104"/>
      <c r="L70" s="112">
        <f t="shared" si="23"/>
        <v>0</v>
      </c>
      <c r="M70" s="104"/>
      <c r="N70" s="112">
        <f t="shared" si="24"/>
        <v>0</v>
      </c>
      <c r="O70" s="104"/>
      <c r="P70" s="112">
        <f t="shared" si="25"/>
        <v>0</v>
      </c>
      <c r="Q70" s="104"/>
      <c r="R70" s="140">
        <f t="shared" si="26"/>
        <v>0</v>
      </c>
      <c r="S70" s="100">
        <v>27450</v>
      </c>
      <c r="T70" s="142">
        <f t="shared" ca="1" si="27"/>
        <v>37.18888888888889</v>
      </c>
      <c r="U70" s="75">
        <f t="shared" ref="U70:U101" ca="1" si="30">IF(AND(T70&gt;=1,T70&lt;=5),5,IF(AND(T70&gt;5,T70&lt;=10),10,IF(AND(T70&gt;10,T70&lt;=15),15,IF(AND(T70&gt;15),20,"0"))))</f>
        <v>20</v>
      </c>
      <c r="V70" s="115">
        <f t="shared" ca="1" si="28"/>
        <v>0</v>
      </c>
      <c r="W70" s="78"/>
      <c r="X70" s="143"/>
      <c r="Y70" s="118">
        <f t="shared" ca="1" si="29"/>
        <v>0</v>
      </c>
      <c r="Z70" s="150"/>
    </row>
    <row r="71" spans="1:26" s="76" customFormat="1" ht="12.75" customHeight="1">
      <c r="A71" s="147">
        <v>67</v>
      </c>
      <c r="B71" s="79" t="s">
        <v>223</v>
      </c>
      <c r="C71" s="79" t="s">
        <v>46</v>
      </c>
      <c r="D71" s="80" t="s">
        <v>88</v>
      </c>
      <c r="E71" s="110">
        <v>2</v>
      </c>
      <c r="F71" s="79">
        <v>19</v>
      </c>
      <c r="G71" s="138">
        <f>IF(ISBLANK(F71),"",VLOOKUP(F71,разряды!$A$5:$B$31,2))</f>
        <v>4.5599999999999996</v>
      </c>
      <c r="H71" s="139">
        <f t="shared" si="21"/>
        <v>1338633.5999999999</v>
      </c>
      <c r="I71" s="103">
        <v>20</v>
      </c>
      <c r="J71" s="112">
        <f t="shared" si="22"/>
        <v>267726.71999999997</v>
      </c>
      <c r="K71" s="103"/>
      <c r="L71" s="112">
        <f t="shared" si="23"/>
        <v>0</v>
      </c>
      <c r="M71" s="103"/>
      <c r="N71" s="112">
        <f t="shared" si="24"/>
        <v>0</v>
      </c>
      <c r="O71" s="103"/>
      <c r="P71" s="112">
        <f t="shared" si="25"/>
        <v>0</v>
      </c>
      <c r="Q71" s="103"/>
      <c r="R71" s="140">
        <f t="shared" si="26"/>
        <v>1606360.3199999998</v>
      </c>
      <c r="S71" s="101"/>
      <c r="T71" s="142">
        <f t="shared" ca="1" si="27"/>
        <v>112.34166666666667</v>
      </c>
      <c r="U71" s="102">
        <f t="shared" ca="1" si="30"/>
        <v>20</v>
      </c>
      <c r="V71" s="115">
        <f t="shared" ca="1" si="28"/>
        <v>321272.06400000001</v>
      </c>
      <c r="W71" s="78"/>
      <c r="X71" s="144"/>
      <c r="Y71" s="118">
        <f t="shared" ca="1" si="29"/>
        <v>321272.06400000001</v>
      </c>
      <c r="Z71" s="149"/>
    </row>
    <row r="72" spans="1:26" s="76" customFormat="1" ht="12.75" customHeight="1">
      <c r="A72" s="147">
        <v>68</v>
      </c>
      <c r="B72" s="79" t="s">
        <v>222</v>
      </c>
      <c r="C72" s="79" t="s">
        <v>90</v>
      </c>
      <c r="D72" s="80" t="s">
        <v>67</v>
      </c>
      <c r="E72" s="110">
        <v>23</v>
      </c>
      <c r="F72" s="79"/>
      <c r="G72" s="138" t="str">
        <f>IF(ISBLANK(F72),"",VLOOKUP(F72,разряды!$A$5:$B$31,2))</f>
        <v/>
      </c>
      <c r="H72" s="139">
        <f t="shared" si="21"/>
        <v>0</v>
      </c>
      <c r="I72" s="103">
        <v>20</v>
      </c>
      <c r="J72" s="112">
        <f t="shared" si="22"/>
        <v>0</v>
      </c>
      <c r="K72" s="103"/>
      <c r="L72" s="112">
        <f t="shared" si="23"/>
        <v>0</v>
      </c>
      <c r="M72" s="103"/>
      <c r="N72" s="112">
        <f t="shared" si="24"/>
        <v>0</v>
      </c>
      <c r="O72" s="103"/>
      <c r="P72" s="112">
        <f t="shared" si="25"/>
        <v>0</v>
      </c>
      <c r="Q72" s="103"/>
      <c r="R72" s="140">
        <f t="shared" si="26"/>
        <v>0</v>
      </c>
      <c r="S72" s="100">
        <v>38855</v>
      </c>
      <c r="T72" s="142">
        <f t="shared" ca="1" si="27"/>
        <v>5.958333333333333</v>
      </c>
      <c r="U72" s="75">
        <f t="shared" ca="1" si="30"/>
        <v>10</v>
      </c>
      <c r="V72" s="115">
        <f t="shared" ca="1" si="28"/>
        <v>0</v>
      </c>
      <c r="W72" s="78"/>
      <c r="X72" s="143"/>
      <c r="Y72" s="118">
        <f t="shared" ca="1" si="29"/>
        <v>0</v>
      </c>
      <c r="Z72" s="150"/>
    </row>
    <row r="73" spans="1:26" s="76" customFormat="1" ht="12.75" customHeight="1">
      <c r="A73" s="147">
        <v>69</v>
      </c>
      <c r="B73" s="79" t="s">
        <v>221</v>
      </c>
      <c r="C73" s="79" t="s">
        <v>47</v>
      </c>
      <c r="D73" s="80" t="s">
        <v>65</v>
      </c>
      <c r="E73" s="110">
        <v>25</v>
      </c>
      <c r="F73" s="79"/>
      <c r="G73" s="138" t="str">
        <f>IF(ISBLANK(F73),"",VLOOKUP(F73,разряды!$A$5:$B$31,2))</f>
        <v/>
      </c>
      <c r="H73" s="139">
        <f t="shared" si="21"/>
        <v>0</v>
      </c>
      <c r="I73" s="103">
        <v>20</v>
      </c>
      <c r="J73" s="112">
        <f t="shared" si="22"/>
        <v>0</v>
      </c>
      <c r="K73" s="103"/>
      <c r="L73" s="112">
        <f t="shared" si="23"/>
        <v>0</v>
      </c>
      <c r="M73" s="103"/>
      <c r="N73" s="112">
        <f t="shared" si="24"/>
        <v>0</v>
      </c>
      <c r="O73" s="103"/>
      <c r="P73" s="112">
        <f t="shared" si="25"/>
        <v>0</v>
      </c>
      <c r="Q73" s="103"/>
      <c r="R73" s="140">
        <f t="shared" si="26"/>
        <v>0</v>
      </c>
      <c r="S73" s="101">
        <v>32370</v>
      </c>
      <c r="T73" s="142">
        <f t="shared" ca="1" si="27"/>
        <v>23.716666666666665</v>
      </c>
      <c r="U73" s="102">
        <f t="shared" ca="1" si="30"/>
        <v>20</v>
      </c>
      <c r="V73" s="115">
        <f t="shared" ca="1" si="28"/>
        <v>0</v>
      </c>
      <c r="W73" s="78"/>
      <c r="X73" s="144"/>
      <c r="Y73" s="118">
        <f t="shared" ca="1" si="29"/>
        <v>0</v>
      </c>
      <c r="Z73" s="149"/>
    </row>
    <row r="74" spans="1:26" s="76" customFormat="1" ht="12.75" customHeight="1">
      <c r="A74" s="147">
        <v>70</v>
      </c>
      <c r="B74" s="79" t="s">
        <v>220</v>
      </c>
      <c r="C74" s="79" t="s">
        <v>219</v>
      </c>
      <c r="D74" s="80" t="s">
        <v>62</v>
      </c>
      <c r="E74" s="110">
        <v>28</v>
      </c>
      <c r="F74" s="79"/>
      <c r="G74" s="138" t="str">
        <f>IF(ISBLANK(F74),"",VLOOKUP(F74,разряды!$A$5:$B$31,2))</f>
        <v/>
      </c>
      <c r="H74" s="139">
        <f t="shared" si="21"/>
        <v>0</v>
      </c>
      <c r="I74" s="103"/>
      <c r="J74" s="112">
        <f t="shared" si="22"/>
        <v>0</v>
      </c>
      <c r="K74" s="103"/>
      <c r="L74" s="112">
        <f t="shared" si="23"/>
        <v>0</v>
      </c>
      <c r="M74" s="103"/>
      <c r="N74" s="112">
        <f t="shared" si="24"/>
        <v>0</v>
      </c>
      <c r="O74" s="103"/>
      <c r="P74" s="112">
        <f t="shared" si="25"/>
        <v>0</v>
      </c>
      <c r="Q74" s="103"/>
      <c r="R74" s="140">
        <f t="shared" si="26"/>
        <v>0</v>
      </c>
      <c r="S74" s="100">
        <v>39967</v>
      </c>
      <c r="T74" s="142">
        <f t="shared" ca="1" si="27"/>
        <v>2.9166666666666665</v>
      </c>
      <c r="U74" s="75">
        <f t="shared" ca="1" si="30"/>
        <v>5</v>
      </c>
      <c r="V74" s="115">
        <f t="shared" ca="1" si="28"/>
        <v>0</v>
      </c>
      <c r="W74" s="78"/>
      <c r="X74" s="143"/>
      <c r="Y74" s="118">
        <f t="shared" ca="1" si="29"/>
        <v>0</v>
      </c>
      <c r="Z74" s="150"/>
    </row>
    <row r="75" spans="1:26" s="81" customFormat="1" ht="12.75" customHeight="1">
      <c r="A75" s="147">
        <v>71</v>
      </c>
      <c r="B75" s="79" t="s">
        <v>218</v>
      </c>
      <c r="C75" s="79" t="s">
        <v>47</v>
      </c>
      <c r="D75" s="80" t="s">
        <v>65</v>
      </c>
      <c r="E75" s="110">
        <v>25</v>
      </c>
      <c r="F75" s="79"/>
      <c r="G75" s="138" t="str">
        <f>IF(ISBLANK(F75),"",VLOOKUP(F75,разряды!$A$5:$B$31,2))</f>
        <v/>
      </c>
      <c r="H75" s="139">
        <f t="shared" si="21"/>
        <v>0</v>
      </c>
      <c r="I75" s="103">
        <v>20</v>
      </c>
      <c r="J75" s="112">
        <f t="shared" si="22"/>
        <v>0</v>
      </c>
      <c r="K75" s="103"/>
      <c r="L75" s="112">
        <f t="shared" si="23"/>
        <v>0</v>
      </c>
      <c r="M75" s="103"/>
      <c r="N75" s="112">
        <f t="shared" si="24"/>
        <v>0</v>
      </c>
      <c r="O75" s="103"/>
      <c r="P75" s="112">
        <f t="shared" si="25"/>
        <v>0</v>
      </c>
      <c r="Q75" s="103"/>
      <c r="R75" s="140">
        <f t="shared" si="26"/>
        <v>0</v>
      </c>
      <c r="S75" s="101">
        <v>29479</v>
      </c>
      <c r="T75" s="142">
        <f t="shared" ca="1" si="27"/>
        <v>31.633333333333333</v>
      </c>
      <c r="U75" s="102">
        <f t="shared" ca="1" si="30"/>
        <v>20</v>
      </c>
      <c r="V75" s="115">
        <f t="shared" ca="1" si="28"/>
        <v>0</v>
      </c>
      <c r="W75" s="78"/>
      <c r="X75" s="144"/>
      <c r="Y75" s="118">
        <f t="shared" ca="1" si="29"/>
        <v>0</v>
      </c>
      <c r="Z75" s="149"/>
    </row>
    <row r="76" spans="1:26" s="76" customFormat="1" ht="12.75" customHeight="1">
      <c r="A76" s="147">
        <v>72</v>
      </c>
      <c r="B76" s="79" t="s">
        <v>25</v>
      </c>
      <c r="C76" s="79" t="s">
        <v>31</v>
      </c>
      <c r="D76" s="80" t="s">
        <v>89</v>
      </c>
      <c r="E76" s="110">
        <v>1</v>
      </c>
      <c r="F76" s="79">
        <v>20</v>
      </c>
      <c r="G76" s="138">
        <f>IF(ISBLANK(F76),"",VLOOKUP(F76,разряды!$A$5:$B$31,2))</f>
        <v>4.88</v>
      </c>
      <c r="H76" s="139">
        <f t="shared" si="21"/>
        <v>1432572.8</v>
      </c>
      <c r="I76" s="103">
        <v>0</v>
      </c>
      <c r="J76" s="112">
        <f t="shared" si="22"/>
        <v>0</v>
      </c>
      <c r="K76" s="103"/>
      <c r="L76" s="112">
        <f t="shared" si="23"/>
        <v>0</v>
      </c>
      <c r="M76" s="103"/>
      <c r="N76" s="112">
        <f t="shared" si="24"/>
        <v>0</v>
      </c>
      <c r="O76" s="103"/>
      <c r="P76" s="112">
        <f t="shared" si="25"/>
        <v>0</v>
      </c>
      <c r="Q76" s="103"/>
      <c r="R76" s="140">
        <f t="shared" si="26"/>
        <v>1432572.8</v>
      </c>
      <c r="S76" s="100">
        <v>32399</v>
      </c>
      <c r="T76" s="142">
        <f t="shared" ca="1" si="27"/>
        <v>23.638888888888889</v>
      </c>
      <c r="U76" s="75">
        <f t="shared" ca="1" si="30"/>
        <v>20</v>
      </c>
      <c r="V76" s="115">
        <f t="shared" ca="1" si="28"/>
        <v>286514.56</v>
      </c>
      <c r="W76" s="78"/>
      <c r="X76" s="78"/>
      <c r="Y76" s="118">
        <f t="shared" ca="1" si="29"/>
        <v>286514.56</v>
      </c>
      <c r="Z76" s="151"/>
    </row>
    <row r="77" spans="1:26" s="76" customFormat="1" ht="12.75" customHeight="1">
      <c r="A77" s="147">
        <v>73</v>
      </c>
      <c r="B77" s="79" t="s">
        <v>217</v>
      </c>
      <c r="C77" s="79" t="s">
        <v>182</v>
      </c>
      <c r="D77" s="80" t="s">
        <v>68</v>
      </c>
      <c r="E77" s="109">
        <v>22</v>
      </c>
      <c r="F77" s="79"/>
      <c r="G77" s="138" t="str">
        <f>IF(ISBLANK(F77),"",VLOOKUP(F77,разряды!$A$5:$B$31,2))</f>
        <v/>
      </c>
      <c r="H77" s="139">
        <f t="shared" si="21"/>
        <v>0</v>
      </c>
      <c r="I77" s="75"/>
      <c r="J77" s="112">
        <f t="shared" si="22"/>
        <v>0</v>
      </c>
      <c r="K77" s="75"/>
      <c r="L77" s="112">
        <f t="shared" si="23"/>
        <v>0</v>
      </c>
      <c r="M77" s="75"/>
      <c r="N77" s="112">
        <f t="shared" si="24"/>
        <v>0</v>
      </c>
      <c r="O77" s="75"/>
      <c r="P77" s="112">
        <f t="shared" si="25"/>
        <v>0</v>
      </c>
      <c r="Q77" s="75"/>
      <c r="R77" s="140">
        <f t="shared" si="26"/>
        <v>0</v>
      </c>
      <c r="S77" s="101">
        <v>30641</v>
      </c>
      <c r="T77" s="142">
        <f t="shared" ca="1" si="27"/>
        <v>28.45</v>
      </c>
      <c r="U77" s="102">
        <f t="shared" ca="1" si="30"/>
        <v>20</v>
      </c>
      <c r="V77" s="115">
        <f t="shared" ca="1" si="28"/>
        <v>0</v>
      </c>
      <c r="W77" s="78"/>
      <c r="X77" s="144"/>
      <c r="Y77" s="118">
        <f t="shared" ca="1" si="29"/>
        <v>0</v>
      </c>
      <c r="Z77" s="149"/>
    </row>
    <row r="78" spans="1:26" s="76" customFormat="1" ht="12.75" customHeight="1">
      <c r="A78" s="147">
        <v>74</v>
      </c>
      <c r="B78" s="79" t="s">
        <v>216</v>
      </c>
      <c r="C78" s="79" t="s">
        <v>215</v>
      </c>
      <c r="D78" s="80" t="s">
        <v>75</v>
      </c>
      <c r="E78" s="110">
        <v>15</v>
      </c>
      <c r="F78" s="79"/>
      <c r="G78" s="138" t="str">
        <f>IF(ISBLANK(F78),"",VLOOKUP(F78,разряды!$A$5:$B$31,2))</f>
        <v/>
      </c>
      <c r="H78" s="139">
        <f t="shared" si="21"/>
        <v>0</v>
      </c>
      <c r="I78" s="103"/>
      <c r="J78" s="112">
        <f t="shared" si="22"/>
        <v>0</v>
      </c>
      <c r="K78" s="103"/>
      <c r="L78" s="112">
        <f t="shared" si="23"/>
        <v>0</v>
      </c>
      <c r="M78" s="103"/>
      <c r="N78" s="112">
        <f t="shared" si="24"/>
        <v>0</v>
      </c>
      <c r="O78" s="103"/>
      <c r="P78" s="112">
        <f t="shared" si="25"/>
        <v>0</v>
      </c>
      <c r="Q78" s="103"/>
      <c r="R78" s="140">
        <f t="shared" si="26"/>
        <v>0</v>
      </c>
      <c r="S78" s="100">
        <v>38726</v>
      </c>
      <c r="T78" s="142">
        <f t="shared" ca="1" si="27"/>
        <v>6.3166666666666664</v>
      </c>
      <c r="U78" s="75">
        <f t="shared" ca="1" si="30"/>
        <v>10</v>
      </c>
      <c r="V78" s="115">
        <f t="shared" ca="1" si="28"/>
        <v>0</v>
      </c>
      <c r="W78" s="78"/>
      <c r="X78" s="143"/>
      <c r="Y78" s="118">
        <f t="shared" ca="1" si="29"/>
        <v>0</v>
      </c>
      <c r="Z78" s="150"/>
    </row>
    <row r="79" spans="1:26" s="76" customFormat="1" ht="12.75" customHeight="1">
      <c r="A79" s="147">
        <v>75</v>
      </c>
      <c r="B79" s="79" t="s">
        <v>20</v>
      </c>
      <c r="C79" s="79" t="s">
        <v>15</v>
      </c>
      <c r="D79" s="80" t="s">
        <v>89</v>
      </c>
      <c r="E79" s="110">
        <v>1</v>
      </c>
      <c r="F79" s="79">
        <v>20</v>
      </c>
      <c r="G79" s="138">
        <f>IF(ISBLANK(F79),"",VLOOKUP(F79,разряды!$A$5:$B$31,2))</f>
        <v>4.88</v>
      </c>
      <c r="H79" s="139">
        <f t="shared" si="21"/>
        <v>1432572.8</v>
      </c>
      <c r="I79" s="103">
        <v>0</v>
      </c>
      <c r="J79" s="112">
        <f t="shared" si="22"/>
        <v>0</v>
      </c>
      <c r="K79" s="103"/>
      <c r="L79" s="112">
        <f t="shared" si="23"/>
        <v>0</v>
      </c>
      <c r="M79" s="103"/>
      <c r="N79" s="112">
        <f t="shared" si="24"/>
        <v>0</v>
      </c>
      <c r="O79" s="103"/>
      <c r="P79" s="112">
        <f t="shared" si="25"/>
        <v>0</v>
      </c>
      <c r="Q79" s="103"/>
      <c r="R79" s="140">
        <f t="shared" si="26"/>
        <v>1432572.8</v>
      </c>
      <c r="S79" s="101">
        <v>28786</v>
      </c>
      <c r="T79" s="142">
        <f t="shared" ca="1" si="27"/>
        <v>33.527777777777779</v>
      </c>
      <c r="U79" s="102">
        <f t="shared" ca="1" si="30"/>
        <v>20</v>
      </c>
      <c r="V79" s="115">
        <f t="shared" ca="1" si="28"/>
        <v>286514.56</v>
      </c>
      <c r="W79" s="78"/>
      <c r="X79" s="144"/>
      <c r="Y79" s="118">
        <f t="shared" ca="1" si="29"/>
        <v>286514.56</v>
      </c>
      <c r="Z79" s="149"/>
    </row>
    <row r="80" spans="1:26" s="76" customFormat="1" ht="12.75" customHeight="1">
      <c r="A80" s="147">
        <v>76</v>
      </c>
      <c r="B80" s="77" t="s">
        <v>214</v>
      </c>
      <c r="C80" s="77" t="s">
        <v>40</v>
      </c>
      <c r="D80" s="78" t="s">
        <v>68</v>
      </c>
      <c r="E80" s="109">
        <v>22</v>
      </c>
      <c r="F80" s="77"/>
      <c r="G80" s="138" t="str">
        <f>IF(ISBLANK(F80),"",VLOOKUP(F80,разряды!$A$5:$B$31,2))</f>
        <v/>
      </c>
      <c r="H80" s="139">
        <f t="shared" si="21"/>
        <v>0</v>
      </c>
      <c r="I80" s="75">
        <v>15</v>
      </c>
      <c r="J80" s="112">
        <f t="shared" si="22"/>
        <v>0</v>
      </c>
      <c r="K80" s="75"/>
      <c r="L80" s="112">
        <f t="shared" si="23"/>
        <v>0</v>
      </c>
      <c r="M80" s="75"/>
      <c r="N80" s="112">
        <f t="shared" si="24"/>
        <v>0</v>
      </c>
      <c r="O80" s="75"/>
      <c r="P80" s="112">
        <f t="shared" si="25"/>
        <v>0</v>
      </c>
      <c r="Q80" s="75"/>
      <c r="R80" s="140">
        <f t="shared" si="26"/>
        <v>0</v>
      </c>
      <c r="S80" s="100">
        <v>29507</v>
      </c>
      <c r="T80" s="142">
        <f t="shared" ca="1" si="27"/>
        <v>31.555555555555557</v>
      </c>
      <c r="U80" s="75">
        <f t="shared" ca="1" si="30"/>
        <v>20</v>
      </c>
      <c r="V80" s="115">
        <f t="shared" ca="1" si="28"/>
        <v>0</v>
      </c>
      <c r="W80" s="78"/>
      <c r="X80" s="143"/>
      <c r="Y80" s="118">
        <f t="shared" ca="1" si="29"/>
        <v>0</v>
      </c>
      <c r="Z80" s="150"/>
    </row>
    <row r="81" spans="1:26" s="76" customFormat="1" ht="12.75" customHeight="1">
      <c r="A81" s="147">
        <v>77</v>
      </c>
      <c r="B81" s="79" t="s">
        <v>213</v>
      </c>
      <c r="C81" s="79" t="s">
        <v>45</v>
      </c>
      <c r="D81" s="80" t="s">
        <v>87</v>
      </c>
      <c r="E81" s="110">
        <v>3</v>
      </c>
      <c r="F81" s="79">
        <v>12</v>
      </c>
      <c r="G81" s="138">
        <f>IF(ISBLANK(F81),"",VLOOKUP(F81,разряды!$A$5:$B$31,2))</f>
        <v>2.84</v>
      </c>
      <c r="H81" s="139">
        <f t="shared" si="21"/>
        <v>833710.39999999991</v>
      </c>
      <c r="I81" s="103">
        <v>20</v>
      </c>
      <c r="J81" s="112">
        <f t="shared" si="22"/>
        <v>166742.07999999999</v>
      </c>
      <c r="K81" s="103"/>
      <c r="L81" s="112">
        <f t="shared" si="23"/>
        <v>0</v>
      </c>
      <c r="M81" s="103"/>
      <c r="N81" s="112">
        <f t="shared" si="24"/>
        <v>0</v>
      </c>
      <c r="O81" s="103"/>
      <c r="P81" s="112">
        <f t="shared" si="25"/>
        <v>0</v>
      </c>
      <c r="Q81" s="103"/>
      <c r="R81" s="140">
        <f t="shared" si="26"/>
        <v>1000452.4799999999</v>
      </c>
      <c r="S81" s="101">
        <v>40603</v>
      </c>
      <c r="T81" s="142">
        <f t="shared" ca="1" si="27"/>
        <v>1.1722222222222223</v>
      </c>
      <c r="U81" s="102">
        <f t="shared" ca="1" si="30"/>
        <v>5</v>
      </c>
      <c r="V81" s="115">
        <f t="shared" ca="1" si="28"/>
        <v>50022.623999999996</v>
      </c>
      <c r="W81" s="78"/>
      <c r="X81" s="144"/>
      <c r="Y81" s="118">
        <f t="shared" ca="1" si="29"/>
        <v>50022.623999999996</v>
      </c>
      <c r="Z81" s="149"/>
    </row>
    <row r="82" spans="1:26" s="76" customFormat="1" ht="12.75" customHeight="1">
      <c r="A82" s="147">
        <v>78</v>
      </c>
      <c r="B82" s="77" t="s">
        <v>212</v>
      </c>
      <c r="C82" s="77" t="s">
        <v>99</v>
      </c>
      <c r="D82" s="78" t="s">
        <v>77</v>
      </c>
      <c r="E82" s="109">
        <v>13</v>
      </c>
      <c r="F82" s="77"/>
      <c r="G82" s="138" t="str">
        <f>IF(ISBLANK(F82),"",VLOOKUP(F82,разряды!$A$5:$B$31,2))</f>
        <v/>
      </c>
      <c r="H82" s="139">
        <f t="shared" si="21"/>
        <v>0</v>
      </c>
      <c r="I82" s="75"/>
      <c r="J82" s="112">
        <f t="shared" si="22"/>
        <v>0</v>
      </c>
      <c r="K82" s="75"/>
      <c r="L82" s="112">
        <f t="shared" si="23"/>
        <v>0</v>
      </c>
      <c r="M82" s="75"/>
      <c r="N82" s="112">
        <f t="shared" si="24"/>
        <v>0</v>
      </c>
      <c r="O82" s="75"/>
      <c r="P82" s="112">
        <f t="shared" si="25"/>
        <v>0</v>
      </c>
      <c r="Q82" s="75"/>
      <c r="R82" s="140">
        <f t="shared" si="26"/>
        <v>0</v>
      </c>
      <c r="S82" s="100">
        <v>32546</v>
      </c>
      <c r="T82" s="142">
        <f t="shared" ca="1" si="27"/>
        <v>23.238888888888887</v>
      </c>
      <c r="U82" s="75">
        <f t="shared" ca="1" si="30"/>
        <v>20</v>
      </c>
      <c r="V82" s="115">
        <f t="shared" ca="1" si="28"/>
        <v>0</v>
      </c>
      <c r="W82" s="78"/>
      <c r="X82" s="143"/>
      <c r="Y82" s="118">
        <f t="shared" ca="1" si="29"/>
        <v>0</v>
      </c>
      <c r="Z82" s="150"/>
    </row>
    <row r="83" spans="1:26" s="76" customFormat="1" ht="12.75" customHeight="1">
      <c r="A83" s="147">
        <v>79</v>
      </c>
      <c r="B83" s="79" t="s">
        <v>211</v>
      </c>
      <c r="C83" s="79" t="s">
        <v>210</v>
      </c>
      <c r="D83" s="80" t="s">
        <v>80</v>
      </c>
      <c r="E83" s="109">
        <v>10</v>
      </c>
      <c r="F83" s="79"/>
      <c r="G83" s="138" t="str">
        <f>IF(ISBLANK(F83),"",VLOOKUP(F83,разряды!$A$5:$B$31,2))</f>
        <v/>
      </c>
      <c r="H83" s="139">
        <f t="shared" si="21"/>
        <v>0</v>
      </c>
      <c r="I83" s="103"/>
      <c r="J83" s="112">
        <f t="shared" si="22"/>
        <v>0</v>
      </c>
      <c r="K83" s="103"/>
      <c r="L83" s="112">
        <f t="shared" si="23"/>
        <v>0</v>
      </c>
      <c r="M83" s="103"/>
      <c r="N83" s="112">
        <f t="shared" si="24"/>
        <v>0</v>
      </c>
      <c r="O83" s="103"/>
      <c r="P83" s="112">
        <f t="shared" si="25"/>
        <v>0</v>
      </c>
      <c r="Q83" s="103"/>
      <c r="R83" s="140">
        <f t="shared" si="26"/>
        <v>0</v>
      </c>
      <c r="S83" s="101">
        <v>29037</v>
      </c>
      <c r="T83" s="142">
        <f t="shared" ca="1" si="27"/>
        <v>32.838888888888889</v>
      </c>
      <c r="U83" s="102">
        <f t="shared" ca="1" si="30"/>
        <v>20</v>
      </c>
      <c r="V83" s="115">
        <f t="shared" ca="1" si="28"/>
        <v>0</v>
      </c>
      <c r="W83" s="78"/>
      <c r="X83" s="144"/>
      <c r="Y83" s="118">
        <f t="shared" ca="1" si="29"/>
        <v>0</v>
      </c>
      <c r="Z83" s="149"/>
    </row>
    <row r="84" spans="1:26" s="76" customFormat="1" ht="12.75" customHeight="1">
      <c r="A84" s="147">
        <v>80</v>
      </c>
      <c r="B84" s="79" t="s">
        <v>209</v>
      </c>
      <c r="C84" s="79" t="s">
        <v>52</v>
      </c>
      <c r="D84" s="80" t="s">
        <v>80</v>
      </c>
      <c r="E84" s="109">
        <v>10</v>
      </c>
      <c r="F84" s="79"/>
      <c r="G84" s="138" t="str">
        <f>IF(ISBLANK(F84),"",VLOOKUP(F84,разряды!$A$5:$B$31,2))</f>
        <v/>
      </c>
      <c r="H84" s="139">
        <f t="shared" si="21"/>
        <v>0</v>
      </c>
      <c r="I84" s="104">
        <v>30</v>
      </c>
      <c r="J84" s="112">
        <f t="shared" si="22"/>
        <v>0</v>
      </c>
      <c r="K84" s="104"/>
      <c r="L84" s="112">
        <f t="shared" si="23"/>
        <v>0</v>
      </c>
      <c r="M84" s="104"/>
      <c r="N84" s="112">
        <f t="shared" si="24"/>
        <v>0</v>
      </c>
      <c r="O84" s="104"/>
      <c r="P84" s="112">
        <f t="shared" si="25"/>
        <v>0</v>
      </c>
      <c r="Q84" s="104"/>
      <c r="R84" s="140">
        <f t="shared" si="26"/>
        <v>0</v>
      </c>
      <c r="S84" s="100">
        <v>39062</v>
      </c>
      <c r="T84" s="142">
        <f t="shared" ca="1" si="27"/>
        <v>5.3944444444444448</v>
      </c>
      <c r="U84" s="75">
        <f t="shared" ca="1" si="30"/>
        <v>10</v>
      </c>
      <c r="V84" s="115">
        <f t="shared" ca="1" si="28"/>
        <v>0</v>
      </c>
      <c r="W84" s="78"/>
      <c r="X84" s="143"/>
      <c r="Y84" s="118">
        <f t="shared" ca="1" si="29"/>
        <v>0</v>
      </c>
      <c r="Z84" s="150"/>
    </row>
    <row r="85" spans="1:26" s="76" customFormat="1" ht="12.75" customHeight="1">
      <c r="A85" s="147">
        <v>81</v>
      </c>
      <c r="B85" s="79" t="s">
        <v>208</v>
      </c>
      <c r="C85" s="79" t="s">
        <v>99</v>
      </c>
      <c r="D85" s="80" t="s">
        <v>73</v>
      </c>
      <c r="E85" s="110">
        <v>17</v>
      </c>
      <c r="F85" s="79"/>
      <c r="G85" s="138" t="str">
        <f>IF(ISBLANK(F85),"",VLOOKUP(F85,разряды!$A$5:$B$31,2))</f>
        <v/>
      </c>
      <c r="H85" s="139">
        <f t="shared" si="21"/>
        <v>0</v>
      </c>
      <c r="I85" s="103"/>
      <c r="J85" s="112">
        <f t="shared" si="22"/>
        <v>0</v>
      </c>
      <c r="K85" s="103"/>
      <c r="L85" s="112">
        <f t="shared" si="23"/>
        <v>0</v>
      </c>
      <c r="M85" s="103"/>
      <c r="N85" s="112">
        <f t="shared" si="24"/>
        <v>0</v>
      </c>
      <c r="O85" s="103"/>
      <c r="P85" s="112">
        <f t="shared" si="25"/>
        <v>0</v>
      </c>
      <c r="Q85" s="103"/>
      <c r="R85" s="140">
        <f t="shared" si="26"/>
        <v>0</v>
      </c>
      <c r="S85" s="101">
        <v>29759</v>
      </c>
      <c r="T85" s="142">
        <f t="shared" ca="1" si="27"/>
        <v>30.863888888888887</v>
      </c>
      <c r="U85" s="102">
        <f t="shared" ca="1" si="30"/>
        <v>20</v>
      </c>
      <c r="V85" s="115">
        <f t="shared" ca="1" si="28"/>
        <v>0</v>
      </c>
      <c r="W85" s="78"/>
      <c r="X85" s="144"/>
      <c r="Y85" s="118">
        <f t="shared" ca="1" si="29"/>
        <v>0</v>
      </c>
      <c r="Z85" s="149"/>
    </row>
    <row r="86" spans="1:26" s="76" customFormat="1" ht="12.75" customHeight="1">
      <c r="A86" s="147">
        <v>82</v>
      </c>
      <c r="B86" s="77" t="s">
        <v>207</v>
      </c>
      <c r="C86" s="77" t="s">
        <v>206</v>
      </c>
      <c r="D86" s="78" t="s">
        <v>77</v>
      </c>
      <c r="E86" s="109">
        <v>13</v>
      </c>
      <c r="F86" s="77"/>
      <c r="G86" s="138" t="str">
        <f>IF(ISBLANK(F86),"",VLOOKUP(F86,разряды!$A$5:$B$31,2))</f>
        <v/>
      </c>
      <c r="H86" s="139">
        <f t="shared" si="21"/>
        <v>0</v>
      </c>
      <c r="I86" s="75"/>
      <c r="J86" s="112">
        <f t="shared" si="22"/>
        <v>0</v>
      </c>
      <c r="K86" s="75"/>
      <c r="L86" s="112">
        <f t="shared" si="23"/>
        <v>0</v>
      </c>
      <c r="M86" s="75"/>
      <c r="N86" s="112">
        <f t="shared" si="24"/>
        <v>0</v>
      </c>
      <c r="O86" s="75"/>
      <c r="P86" s="112">
        <f t="shared" si="25"/>
        <v>0</v>
      </c>
      <c r="Q86" s="75"/>
      <c r="R86" s="140">
        <f t="shared" si="26"/>
        <v>0</v>
      </c>
      <c r="S86" s="100">
        <v>27162</v>
      </c>
      <c r="T86" s="142">
        <f t="shared" ca="1" si="27"/>
        <v>37.972222222222221</v>
      </c>
      <c r="U86" s="75">
        <f t="shared" ca="1" si="30"/>
        <v>20</v>
      </c>
      <c r="V86" s="115">
        <f t="shared" ca="1" si="28"/>
        <v>0</v>
      </c>
      <c r="W86" s="78"/>
      <c r="X86" s="143"/>
      <c r="Y86" s="118">
        <f t="shared" ca="1" si="29"/>
        <v>0</v>
      </c>
      <c r="Z86" s="150"/>
    </row>
    <row r="87" spans="1:26" s="76" customFormat="1" ht="12.75" customHeight="1">
      <c r="A87" s="147">
        <v>83</v>
      </c>
      <c r="B87" s="79" t="s">
        <v>205</v>
      </c>
      <c r="C87" s="79" t="s">
        <v>52</v>
      </c>
      <c r="D87" s="80" t="s">
        <v>79</v>
      </c>
      <c r="E87" s="109">
        <v>11</v>
      </c>
      <c r="F87" s="79"/>
      <c r="G87" s="138" t="str">
        <f>IF(ISBLANK(F87),"",VLOOKUP(F87,разряды!$A$5:$B$31,2))</f>
        <v/>
      </c>
      <c r="H87" s="139">
        <f t="shared" si="21"/>
        <v>0</v>
      </c>
      <c r="I87" s="104">
        <v>30</v>
      </c>
      <c r="J87" s="112">
        <f t="shared" si="22"/>
        <v>0</v>
      </c>
      <c r="K87" s="104"/>
      <c r="L87" s="112">
        <f t="shared" si="23"/>
        <v>0</v>
      </c>
      <c r="M87" s="104"/>
      <c r="N87" s="112">
        <f t="shared" si="24"/>
        <v>0</v>
      </c>
      <c r="O87" s="104"/>
      <c r="P87" s="112">
        <f t="shared" si="25"/>
        <v>0</v>
      </c>
      <c r="Q87" s="104"/>
      <c r="R87" s="140">
        <f t="shared" si="26"/>
        <v>0</v>
      </c>
      <c r="S87" s="101">
        <v>32212</v>
      </c>
      <c r="T87" s="142">
        <f t="shared" ca="1" si="27"/>
        <v>24.147222222222222</v>
      </c>
      <c r="U87" s="102">
        <f t="shared" ca="1" si="30"/>
        <v>20</v>
      </c>
      <c r="V87" s="115">
        <f t="shared" ca="1" si="28"/>
        <v>0</v>
      </c>
      <c r="W87" s="78"/>
      <c r="X87" s="144"/>
      <c r="Y87" s="118">
        <f t="shared" ca="1" si="29"/>
        <v>0</v>
      </c>
      <c r="Z87" s="149"/>
    </row>
    <row r="88" spans="1:26" s="76" customFormat="1" ht="12.75" customHeight="1">
      <c r="A88" s="147">
        <v>84</v>
      </c>
      <c r="B88" s="77" t="s">
        <v>204</v>
      </c>
      <c r="C88" s="77" t="s">
        <v>53</v>
      </c>
      <c r="D88" s="78" t="s">
        <v>81</v>
      </c>
      <c r="E88" s="109">
        <v>9</v>
      </c>
      <c r="F88" s="77"/>
      <c r="G88" s="138" t="str">
        <f>IF(ISBLANK(F88),"",VLOOKUP(F88,разряды!$A$5:$B$31,2))</f>
        <v/>
      </c>
      <c r="H88" s="139">
        <f t="shared" si="21"/>
        <v>0</v>
      </c>
      <c r="I88" s="105">
        <v>30</v>
      </c>
      <c r="J88" s="112">
        <f t="shared" si="22"/>
        <v>0</v>
      </c>
      <c r="K88" s="105"/>
      <c r="L88" s="112">
        <f t="shared" si="23"/>
        <v>0</v>
      </c>
      <c r="M88" s="105"/>
      <c r="N88" s="112">
        <f t="shared" si="24"/>
        <v>0</v>
      </c>
      <c r="O88" s="105"/>
      <c r="P88" s="112">
        <f t="shared" si="25"/>
        <v>0</v>
      </c>
      <c r="Q88" s="105"/>
      <c r="R88" s="140">
        <f t="shared" si="26"/>
        <v>0</v>
      </c>
      <c r="S88" s="100">
        <v>37151</v>
      </c>
      <c r="T88" s="142">
        <f t="shared" ca="1" si="27"/>
        <v>10.627777777777778</v>
      </c>
      <c r="U88" s="75">
        <f t="shared" ca="1" si="30"/>
        <v>15</v>
      </c>
      <c r="V88" s="115">
        <f t="shared" ca="1" si="28"/>
        <v>0</v>
      </c>
      <c r="W88" s="78"/>
      <c r="X88" s="143"/>
      <c r="Y88" s="118">
        <f t="shared" ca="1" si="29"/>
        <v>0</v>
      </c>
      <c r="Z88" s="150"/>
    </row>
    <row r="89" spans="1:26" s="76" customFormat="1" ht="12.75" customHeight="1">
      <c r="A89" s="147">
        <v>85</v>
      </c>
      <c r="B89" s="79" t="s">
        <v>203</v>
      </c>
      <c r="C89" s="79" t="s">
        <v>202</v>
      </c>
      <c r="D89" s="80" t="s">
        <v>77</v>
      </c>
      <c r="E89" s="109">
        <v>13</v>
      </c>
      <c r="F89" s="79"/>
      <c r="G89" s="138" t="str">
        <f>IF(ISBLANK(F89),"",VLOOKUP(F89,разряды!$A$5:$B$31,2))</f>
        <v/>
      </c>
      <c r="H89" s="139">
        <f t="shared" si="21"/>
        <v>0</v>
      </c>
      <c r="I89" s="103"/>
      <c r="J89" s="112">
        <f t="shared" si="22"/>
        <v>0</v>
      </c>
      <c r="K89" s="103"/>
      <c r="L89" s="112">
        <f t="shared" si="23"/>
        <v>0</v>
      </c>
      <c r="M89" s="103"/>
      <c r="N89" s="112">
        <f t="shared" si="24"/>
        <v>0</v>
      </c>
      <c r="O89" s="103"/>
      <c r="P89" s="112">
        <f t="shared" si="25"/>
        <v>0</v>
      </c>
      <c r="Q89" s="103"/>
      <c r="R89" s="140">
        <f t="shared" si="26"/>
        <v>0</v>
      </c>
      <c r="S89" s="101">
        <v>32547</v>
      </c>
      <c r="T89" s="142">
        <f t="shared" ca="1" si="27"/>
        <v>23.236111111111111</v>
      </c>
      <c r="U89" s="102">
        <f t="shared" ca="1" si="30"/>
        <v>20</v>
      </c>
      <c r="V89" s="115">
        <f t="shared" ca="1" si="28"/>
        <v>0</v>
      </c>
      <c r="W89" s="78"/>
      <c r="X89" s="144"/>
      <c r="Y89" s="118">
        <f t="shared" ca="1" si="29"/>
        <v>0</v>
      </c>
      <c r="Z89" s="149"/>
    </row>
    <row r="90" spans="1:26" s="76" customFormat="1" ht="12.75" customHeight="1">
      <c r="A90" s="147">
        <v>86</v>
      </c>
      <c r="B90" s="77" t="s">
        <v>201</v>
      </c>
      <c r="C90" s="77" t="s">
        <v>90</v>
      </c>
      <c r="D90" s="78" t="s">
        <v>67</v>
      </c>
      <c r="E90" s="110">
        <v>23</v>
      </c>
      <c r="F90" s="77"/>
      <c r="G90" s="138" t="str">
        <f>IF(ISBLANK(F90),"",VLOOKUP(F90,разряды!$A$5:$B$31,2))</f>
        <v/>
      </c>
      <c r="H90" s="139">
        <f t="shared" si="21"/>
        <v>0</v>
      </c>
      <c r="I90" s="75">
        <v>20</v>
      </c>
      <c r="J90" s="112">
        <f t="shared" si="22"/>
        <v>0</v>
      </c>
      <c r="K90" s="75"/>
      <c r="L90" s="112">
        <f t="shared" si="23"/>
        <v>0</v>
      </c>
      <c r="M90" s="75"/>
      <c r="N90" s="112">
        <f t="shared" si="24"/>
        <v>0</v>
      </c>
      <c r="O90" s="75"/>
      <c r="P90" s="112">
        <f t="shared" si="25"/>
        <v>0</v>
      </c>
      <c r="Q90" s="75"/>
      <c r="R90" s="140">
        <f t="shared" si="26"/>
        <v>0</v>
      </c>
      <c r="S90" s="100">
        <v>39335</v>
      </c>
      <c r="T90" s="142">
        <f t="shared" ca="1" si="27"/>
        <v>4.6472222222222221</v>
      </c>
      <c r="U90" s="75">
        <f t="shared" ca="1" si="30"/>
        <v>5</v>
      </c>
      <c r="V90" s="115">
        <f t="shared" ca="1" si="28"/>
        <v>0</v>
      </c>
      <c r="W90" s="78"/>
      <c r="X90" s="143"/>
      <c r="Y90" s="118">
        <f t="shared" ca="1" si="29"/>
        <v>0</v>
      </c>
      <c r="Z90" s="150"/>
    </row>
    <row r="91" spans="1:26" s="76" customFormat="1" ht="12.75" customHeight="1">
      <c r="A91" s="147">
        <v>87</v>
      </c>
      <c r="B91" s="79" t="s">
        <v>200</v>
      </c>
      <c r="C91" s="79" t="s">
        <v>199</v>
      </c>
      <c r="D91" s="80" t="s">
        <v>79</v>
      </c>
      <c r="E91" s="109">
        <v>11</v>
      </c>
      <c r="F91" s="79"/>
      <c r="G91" s="138" t="str">
        <f>IF(ISBLANK(F91),"",VLOOKUP(F91,разряды!$A$5:$B$31,2))</f>
        <v/>
      </c>
      <c r="H91" s="139">
        <f t="shared" si="21"/>
        <v>0</v>
      </c>
      <c r="I91" s="103"/>
      <c r="J91" s="112">
        <f t="shared" si="22"/>
        <v>0</v>
      </c>
      <c r="K91" s="103"/>
      <c r="L91" s="112">
        <f t="shared" si="23"/>
        <v>0</v>
      </c>
      <c r="M91" s="103"/>
      <c r="N91" s="112">
        <f t="shared" si="24"/>
        <v>0</v>
      </c>
      <c r="O91" s="103"/>
      <c r="P91" s="112">
        <f t="shared" si="25"/>
        <v>0</v>
      </c>
      <c r="Q91" s="103"/>
      <c r="R91" s="140">
        <f t="shared" si="26"/>
        <v>0</v>
      </c>
      <c r="S91" s="101">
        <v>37179</v>
      </c>
      <c r="T91" s="142">
        <f t="shared" ca="1" si="27"/>
        <v>10.55</v>
      </c>
      <c r="U91" s="102">
        <f t="shared" ca="1" si="30"/>
        <v>15</v>
      </c>
      <c r="V91" s="115">
        <f t="shared" ca="1" si="28"/>
        <v>0</v>
      </c>
      <c r="W91" s="78"/>
      <c r="X91" s="144"/>
      <c r="Y91" s="118">
        <f t="shared" ca="1" si="29"/>
        <v>0</v>
      </c>
      <c r="Z91" s="149"/>
    </row>
    <row r="92" spans="1:26" s="76" customFormat="1" ht="12.75" customHeight="1">
      <c r="A92" s="147">
        <v>88</v>
      </c>
      <c r="B92" s="77" t="s">
        <v>198</v>
      </c>
      <c r="C92" s="77" t="s">
        <v>101</v>
      </c>
      <c r="D92" s="78" t="s">
        <v>75</v>
      </c>
      <c r="E92" s="110">
        <v>15</v>
      </c>
      <c r="F92" s="77"/>
      <c r="G92" s="138" t="str">
        <f>IF(ISBLANK(F92),"",VLOOKUP(F92,разряды!$A$5:$B$31,2))</f>
        <v/>
      </c>
      <c r="H92" s="139">
        <f t="shared" si="21"/>
        <v>0</v>
      </c>
      <c r="I92" s="75"/>
      <c r="J92" s="112">
        <f t="shared" si="22"/>
        <v>0</v>
      </c>
      <c r="K92" s="75"/>
      <c r="L92" s="112">
        <f t="shared" si="23"/>
        <v>0</v>
      </c>
      <c r="M92" s="75"/>
      <c r="N92" s="112">
        <f t="shared" si="24"/>
        <v>0</v>
      </c>
      <c r="O92" s="75"/>
      <c r="P92" s="112">
        <f t="shared" si="25"/>
        <v>0</v>
      </c>
      <c r="Q92" s="75"/>
      <c r="R92" s="140">
        <f t="shared" si="26"/>
        <v>0</v>
      </c>
      <c r="S92" s="100">
        <v>30903</v>
      </c>
      <c r="T92" s="142">
        <f t="shared" ca="1" si="27"/>
        <v>27.733333333333334</v>
      </c>
      <c r="U92" s="75">
        <f t="shared" ca="1" si="30"/>
        <v>20</v>
      </c>
      <c r="V92" s="115">
        <f t="shared" ca="1" si="28"/>
        <v>0</v>
      </c>
      <c r="W92" s="78"/>
      <c r="X92" s="143"/>
      <c r="Y92" s="118">
        <f t="shared" ca="1" si="29"/>
        <v>0</v>
      </c>
      <c r="Z92" s="150"/>
    </row>
    <row r="93" spans="1:26" s="81" customFormat="1" ht="12.75" customHeight="1">
      <c r="A93" s="147">
        <v>89</v>
      </c>
      <c r="B93" s="79" t="s">
        <v>197</v>
      </c>
      <c r="C93" s="79" t="s">
        <v>53</v>
      </c>
      <c r="D93" s="80" t="s">
        <v>79</v>
      </c>
      <c r="E93" s="109">
        <v>11</v>
      </c>
      <c r="F93" s="79"/>
      <c r="G93" s="138" t="str">
        <f>IF(ISBLANK(F93),"",VLOOKUP(F93,разряды!$A$5:$B$31,2))</f>
        <v/>
      </c>
      <c r="H93" s="139">
        <f t="shared" si="21"/>
        <v>0</v>
      </c>
      <c r="I93" s="104">
        <v>30</v>
      </c>
      <c r="J93" s="112">
        <f t="shared" si="22"/>
        <v>0</v>
      </c>
      <c r="K93" s="104"/>
      <c r="L93" s="112">
        <f t="shared" si="23"/>
        <v>0</v>
      </c>
      <c r="M93" s="104"/>
      <c r="N93" s="112">
        <f t="shared" si="24"/>
        <v>0</v>
      </c>
      <c r="O93" s="104"/>
      <c r="P93" s="112">
        <f t="shared" si="25"/>
        <v>0</v>
      </c>
      <c r="Q93" s="104"/>
      <c r="R93" s="140">
        <f t="shared" si="26"/>
        <v>0</v>
      </c>
      <c r="S93" s="101">
        <v>39916</v>
      </c>
      <c r="T93" s="142">
        <f t="shared" ca="1" si="27"/>
        <v>3.0555555555555554</v>
      </c>
      <c r="U93" s="102">
        <f t="shared" ca="1" si="30"/>
        <v>5</v>
      </c>
      <c r="V93" s="115">
        <f t="shared" ca="1" si="28"/>
        <v>0</v>
      </c>
      <c r="W93" s="78"/>
      <c r="X93" s="144"/>
      <c r="Y93" s="118">
        <f t="shared" ca="1" si="29"/>
        <v>0</v>
      </c>
      <c r="Z93" s="149"/>
    </row>
    <row r="94" spans="1:26" s="76" customFormat="1" ht="12.75" customHeight="1">
      <c r="A94" s="147">
        <v>90</v>
      </c>
      <c r="B94" s="79" t="s">
        <v>196</v>
      </c>
      <c r="C94" s="79" t="s">
        <v>45</v>
      </c>
      <c r="D94" s="80" t="s">
        <v>87</v>
      </c>
      <c r="E94" s="110">
        <v>3</v>
      </c>
      <c r="F94" s="79">
        <v>12</v>
      </c>
      <c r="G94" s="138">
        <f>IF(ISBLANK(F94),"",VLOOKUP(F94,разряды!$A$5:$B$31,2))</f>
        <v>2.84</v>
      </c>
      <c r="H94" s="139">
        <f t="shared" si="21"/>
        <v>833710.39999999991</v>
      </c>
      <c r="I94" s="103">
        <v>20</v>
      </c>
      <c r="J94" s="112">
        <f t="shared" si="22"/>
        <v>166742.07999999999</v>
      </c>
      <c r="K94" s="103"/>
      <c r="L94" s="112">
        <f t="shared" si="23"/>
        <v>0</v>
      </c>
      <c r="M94" s="103"/>
      <c r="N94" s="112">
        <f t="shared" si="24"/>
        <v>0</v>
      </c>
      <c r="O94" s="103"/>
      <c r="P94" s="112">
        <f t="shared" si="25"/>
        <v>0</v>
      </c>
      <c r="Q94" s="103"/>
      <c r="R94" s="140">
        <f t="shared" si="26"/>
        <v>1000452.4799999999</v>
      </c>
      <c r="S94" s="101">
        <v>39539</v>
      </c>
      <c r="T94" s="142">
        <f t="shared" ca="1" si="27"/>
        <v>4.0888888888888886</v>
      </c>
      <c r="U94" s="102">
        <f t="shared" ca="1" si="30"/>
        <v>5</v>
      </c>
      <c r="V94" s="115">
        <f t="shared" ca="1" si="28"/>
        <v>50022.623999999996</v>
      </c>
      <c r="W94" s="78"/>
      <c r="X94" s="144"/>
      <c r="Y94" s="118">
        <f t="shared" ca="1" si="29"/>
        <v>50022.623999999996</v>
      </c>
      <c r="Z94" s="149"/>
    </row>
    <row r="95" spans="1:26" s="76" customFormat="1" ht="12.75" customHeight="1">
      <c r="A95" s="147">
        <v>91</v>
      </c>
      <c r="B95" s="77" t="s">
        <v>195</v>
      </c>
      <c r="C95" s="77" t="s">
        <v>92</v>
      </c>
      <c r="D95" s="78" t="s">
        <v>75</v>
      </c>
      <c r="E95" s="110">
        <v>15</v>
      </c>
      <c r="F95" s="77"/>
      <c r="G95" s="138" t="str">
        <f>IF(ISBLANK(F95),"",VLOOKUP(F95,разряды!$A$5:$B$31,2))</f>
        <v/>
      </c>
      <c r="H95" s="139">
        <f t="shared" si="21"/>
        <v>0</v>
      </c>
      <c r="I95" s="75"/>
      <c r="J95" s="112">
        <f t="shared" si="22"/>
        <v>0</v>
      </c>
      <c r="K95" s="75"/>
      <c r="L95" s="112">
        <f t="shared" si="23"/>
        <v>0</v>
      </c>
      <c r="M95" s="75"/>
      <c r="N95" s="112">
        <f t="shared" si="24"/>
        <v>0</v>
      </c>
      <c r="O95" s="75"/>
      <c r="P95" s="112">
        <f t="shared" si="25"/>
        <v>0</v>
      </c>
      <c r="Q95" s="75"/>
      <c r="R95" s="140">
        <f t="shared" si="26"/>
        <v>0</v>
      </c>
      <c r="S95" s="100">
        <v>40392</v>
      </c>
      <c r="T95" s="142">
        <f t="shared" ca="1" si="27"/>
        <v>1.7527777777777778</v>
      </c>
      <c r="U95" s="75">
        <f t="shared" ca="1" si="30"/>
        <v>5</v>
      </c>
      <c r="V95" s="115">
        <f t="shared" ca="1" si="28"/>
        <v>0</v>
      </c>
      <c r="W95" s="78"/>
      <c r="X95" s="143"/>
      <c r="Y95" s="118">
        <f t="shared" ca="1" si="29"/>
        <v>0</v>
      </c>
      <c r="Z95" s="150"/>
    </row>
    <row r="96" spans="1:26" s="76" customFormat="1" ht="12.75" customHeight="1">
      <c r="A96" s="147">
        <v>92</v>
      </c>
      <c r="B96" s="79" t="s">
        <v>194</v>
      </c>
      <c r="C96" s="79" t="s">
        <v>101</v>
      </c>
      <c r="D96" s="80" t="s">
        <v>65</v>
      </c>
      <c r="E96" s="110">
        <v>25</v>
      </c>
      <c r="F96" s="79"/>
      <c r="G96" s="138" t="str">
        <f>IF(ISBLANK(F96),"",VLOOKUP(F96,разряды!$A$5:$B$31,2))</f>
        <v/>
      </c>
      <c r="H96" s="139">
        <f t="shared" si="21"/>
        <v>0</v>
      </c>
      <c r="I96" s="103"/>
      <c r="J96" s="112">
        <f t="shared" si="22"/>
        <v>0</v>
      </c>
      <c r="K96" s="103"/>
      <c r="L96" s="112">
        <f t="shared" si="23"/>
        <v>0</v>
      </c>
      <c r="M96" s="103"/>
      <c r="N96" s="112">
        <f t="shared" si="24"/>
        <v>0</v>
      </c>
      <c r="O96" s="103"/>
      <c r="P96" s="112">
        <f t="shared" si="25"/>
        <v>0</v>
      </c>
      <c r="Q96" s="103"/>
      <c r="R96" s="140">
        <f t="shared" si="26"/>
        <v>0</v>
      </c>
      <c r="S96" s="101">
        <v>28004</v>
      </c>
      <c r="T96" s="142">
        <f t="shared" ca="1" si="27"/>
        <v>35.672222222222224</v>
      </c>
      <c r="U96" s="102">
        <f t="shared" ca="1" si="30"/>
        <v>20</v>
      </c>
      <c r="V96" s="115">
        <f t="shared" ca="1" si="28"/>
        <v>0</v>
      </c>
      <c r="W96" s="78"/>
      <c r="X96" s="144"/>
      <c r="Y96" s="118">
        <f t="shared" ca="1" si="29"/>
        <v>0</v>
      </c>
      <c r="Z96" s="149"/>
    </row>
    <row r="97" spans="1:26" s="76" customFormat="1" ht="12.75" customHeight="1">
      <c r="A97" s="147">
        <v>93</v>
      </c>
      <c r="B97" s="77" t="s">
        <v>193</v>
      </c>
      <c r="C97" s="77" t="s">
        <v>192</v>
      </c>
      <c r="D97" s="78" t="s">
        <v>76</v>
      </c>
      <c r="E97" s="110">
        <v>14</v>
      </c>
      <c r="F97" s="77"/>
      <c r="G97" s="138" t="str">
        <f>IF(ISBLANK(F97),"",VLOOKUP(F97,разряды!$A$5:$B$31,2))</f>
        <v/>
      </c>
      <c r="H97" s="139">
        <f t="shared" si="21"/>
        <v>0</v>
      </c>
      <c r="I97" s="75"/>
      <c r="J97" s="112">
        <f t="shared" si="22"/>
        <v>0</v>
      </c>
      <c r="K97" s="75"/>
      <c r="L97" s="112">
        <f t="shared" si="23"/>
        <v>0</v>
      </c>
      <c r="M97" s="75"/>
      <c r="N97" s="112">
        <f t="shared" si="24"/>
        <v>0</v>
      </c>
      <c r="O97" s="75"/>
      <c r="P97" s="112">
        <f t="shared" si="25"/>
        <v>0</v>
      </c>
      <c r="Q97" s="75"/>
      <c r="R97" s="140">
        <f t="shared" si="26"/>
        <v>0</v>
      </c>
      <c r="S97" s="100">
        <v>31705</v>
      </c>
      <c r="T97" s="142">
        <f t="shared" ca="1" si="27"/>
        <v>25.536111111111111</v>
      </c>
      <c r="U97" s="75">
        <f t="shared" ca="1" si="30"/>
        <v>20</v>
      </c>
      <c r="V97" s="115">
        <f t="shared" ca="1" si="28"/>
        <v>0</v>
      </c>
      <c r="W97" s="78"/>
      <c r="X97" s="143"/>
      <c r="Y97" s="118">
        <f t="shared" ca="1" si="29"/>
        <v>0</v>
      </c>
      <c r="Z97" s="150"/>
    </row>
    <row r="98" spans="1:26" s="76" customFormat="1" ht="12.75" customHeight="1">
      <c r="A98" s="147">
        <v>94</v>
      </c>
      <c r="B98" s="79" t="s">
        <v>191</v>
      </c>
      <c r="C98" s="79" t="s">
        <v>92</v>
      </c>
      <c r="D98" s="80" t="s">
        <v>80</v>
      </c>
      <c r="E98" s="109">
        <v>10</v>
      </c>
      <c r="F98" s="79"/>
      <c r="G98" s="138" t="str">
        <f>IF(ISBLANK(F98),"",VLOOKUP(F98,разряды!$A$5:$B$31,2))</f>
        <v/>
      </c>
      <c r="H98" s="139">
        <f t="shared" si="21"/>
        <v>0</v>
      </c>
      <c r="I98" s="103"/>
      <c r="J98" s="112">
        <f t="shared" si="22"/>
        <v>0</v>
      </c>
      <c r="K98" s="103"/>
      <c r="L98" s="112">
        <f t="shared" si="23"/>
        <v>0</v>
      </c>
      <c r="M98" s="103"/>
      <c r="N98" s="112">
        <f t="shared" si="24"/>
        <v>0</v>
      </c>
      <c r="O98" s="103"/>
      <c r="P98" s="112">
        <f t="shared" si="25"/>
        <v>0</v>
      </c>
      <c r="Q98" s="103"/>
      <c r="R98" s="140">
        <f t="shared" si="26"/>
        <v>0</v>
      </c>
      <c r="S98" s="101">
        <v>40658</v>
      </c>
      <c r="T98" s="142">
        <f t="shared" ca="1" si="27"/>
        <v>1.0222222222222221</v>
      </c>
      <c r="U98" s="102">
        <f t="shared" ca="1" si="30"/>
        <v>5</v>
      </c>
      <c r="V98" s="115">
        <f t="shared" ca="1" si="28"/>
        <v>0</v>
      </c>
      <c r="W98" s="78"/>
      <c r="X98" s="144"/>
      <c r="Y98" s="118">
        <f t="shared" ca="1" si="29"/>
        <v>0</v>
      </c>
      <c r="Z98" s="149"/>
    </row>
    <row r="99" spans="1:26" s="76" customFormat="1" ht="12.75">
      <c r="A99" s="147">
        <v>95</v>
      </c>
      <c r="B99" s="77" t="s">
        <v>189</v>
      </c>
      <c r="C99" s="77" t="s">
        <v>53</v>
      </c>
      <c r="D99" s="78" t="s">
        <v>73</v>
      </c>
      <c r="E99" s="110">
        <v>17</v>
      </c>
      <c r="F99" s="77"/>
      <c r="G99" s="138" t="str">
        <f>IF(ISBLANK(F99),"",VLOOKUP(F99,разряды!$A$5:$B$31,2))</f>
        <v/>
      </c>
      <c r="H99" s="139">
        <f t="shared" si="21"/>
        <v>0</v>
      </c>
      <c r="I99" s="105">
        <v>30</v>
      </c>
      <c r="J99" s="112">
        <f t="shared" si="22"/>
        <v>0</v>
      </c>
      <c r="K99" s="105"/>
      <c r="L99" s="112">
        <f t="shared" si="23"/>
        <v>0</v>
      </c>
      <c r="M99" s="105"/>
      <c r="N99" s="112">
        <f t="shared" si="24"/>
        <v>0</v>
      </c>
      <c r="O99" s="105"/>
      <c r="P99" s="112">
        <f t="shared" si="25"/>
        <v>0</v>
      </c>
      <c r="Q99" s="105"/>
      <c r="R99" s="140">
        <f t="shared" si="26"/>
        <v>0</v>
      </c>
      <c r="S99" s="100">
        <v>34904</v>
      </c>
      <c r="T99" s="142">
        <f t="shared" ca="1" si="27"/>
        <v>16.774999999999999</v>
      </c>
      <c r="U99" s="75">
        <f t="shared" ca="1" si="30"/>
        <v>20</v>
      </c>
      <c r="V99" s="115">
        <f t="shared" ca="1" si="28"/>
        <v>0</v>
      </c>
      <c r="W99" s="78"/>
      <c r="X99" s="143"/>
      <c r="Y99" s="118">
        <f t="shared" ca="1" si="29"/>
        <v>0</v>
      </c>
      <c r="Z99" s="150"/>
    </row>
    <row r="100" spans="1:26" s="76" customFormat="1" ht="12.75" customHeight="1">
      <c r="A100" s="147">
        <v>96</v>
      </c>
      <c r="B100" s="79" t="s">
        <v>188</v>
      </c>
      <c r="C100" s="79" t="s">
        <v>101</v>
      </c>
      <c r="D100" s="80" t="s">
        <v>79</v>
      </c>
      <c r="E100" s="109">
        <v>11</v>
      </c>
      <c r="F100" s="79"/>
      <c r="G100" s="138" t="str">
        <f>IF(ISBLANK(F100),"",VLOOKUP(F100,разряды!$A$5:$B$31,2))</f>
        <v/>
      </c>
      <c r="H100" s="139">
        <f t="shared" si="21"/>
        <v>0</v>
      </c>
      <c r="I100" s="103"/>
      <c r="J100" s="112">
        <f t="shared" si="22"/>
        <v>0</v>
      </c>
      <c r="K100" s="103"/>
      <c r="L100" s="112">
        <f t="shared" si="23"/>
        <v>0</v>
      </c>
      <c r="M100" s="103"/>
      <c r="N100" s="112">
        <f t="shared" si="24"/>
        <v>0</v>
      </c>
      <c r="O100" s="103"/>
      <c r="P100" s="112">
        <f t="shared" si="25"/>
        <v>0</v>
      </c>
      <c r="Q100" s="103"/>
      <c r="R100" s="140">
        <f t="shared" si="26"/>
        <v>0</v>
      </c>
      <c r="S100" s="101">
        <v>36395</v>
      </c>
      <c r="T100" s="142">
        <f t="shared" ca="1" si="27"/>
        <v>12.694444444444445</v>
      </c>
      <c r="U100" s="102">
        <f t="shared" ca="1" si="30"/>
        <v>15</v>
      </c>
      <c r="V100" s="115">
        <f t="shared" ca="1" si="28"/>
        <v>0</v>
      </c>
      <c r="W100" s="78"/>
      <c r="X100" s="144"/>
      <c r="Y100" s="118">
        <f t="shared" ca="1" si="29"/>
        <v>0</v>
      </c>
      <c r="Z100" s="149"/>
    </row>
    <row r="101" spans="1:26" s="76" customFormat="1" ht="12.75" customHeight="1">
      <c r="A101" s="147">
        <v>97</v>
      </c>
      <c r="B101" s="77" t="s">
        <v>187</v>
      </c>
      <c r="C101" s="77" t="s">
        <v>99</v>
      </c>
      <c r="D101" s="78" t="s">
        <v>83</v>
      </c>
      <c r="E101" s="109">
        <v>7</v>
      </c>
      <c r="F101" s="77">
        <v>16</v>
      </c>
      <c r="G101" s="138">
        <f>IF(ISBLANK(F101),"",VLOOKUP(F101,разряды!$A$5:$B$31,2))</f>
        <v>3.72</v>
      </c>
      <c r="H101" s="139">
        <f t="shared" ref="H101:H132" si="31">IF(G101&lt;&gt;"",$D$2*G101,0)</f>
        <v>1092043.2</v>
      </c>
      <c r="I101" s="75"/>
      <c r="J101" s="112">
        <f t="shared" ref="J101:J132" si="32">IF(I101&lt;&gt;"",($H101*I101)/100,0)</f>
        <v>0</v>
      </c>
      <c r="K101" s="75"/>
      <c r="L101" s="112">
        <f t="shared" ref="L101:L132" si="33">($H101*K101)/100</f>
        <v>0</v>
      </c>
      <c r="M101" s="75"/>
      <c r="N101" s="112">
        <f t="shared" ref="N101:N132" si="34">($H101*M101)/100</f>
        <v>0</v>
      </c>
      <c r="O101" s="75"/>
      <c r="P101" s="112">
        <f t="shared" ref="P101:P132" si="35">($H101*O101)/100</f>
        <v>0</v>
      </c>
      <c r="Q101" s="75"/>
      <c r="R101" s="140">
        <f t="shared" ref="R101:R132" si="36">H101+J101+L101+N101+P101+Q101</f>
        <v>1092043.2</v>
      </c>
      <c r="S101" s="100">
        <v>39734</v>
      </c>
      <c r="T101" s="142">
        <f t="shared" ref="T101:T132" ca="1" si="37">YEARFRAC($D$1,S101)</f>
        <v>3.5555555555555554</v>
      </c>
      <c r="U101" s="75">
        <f t="shared" ca="1" si="30"/>
        <v>5</v>
      </c>
      <c r="V101" s="115">
        <f t="shared" ref="V101:V132" ca="1" si="38">(R101*U101)/100</f>
        <v>54602.16</v>
      </c>
      <c r="W101" s="78"/>
      <c r="X101" s="143"/>
      <c r="Y101" s="118">
        <f t="shared" ref="Y101:Y132" ca="1" si="39">V101+W101+X101</f>
        <v>54602.16</v>
      </c>
      <c r="Z101" s="150"/>
    </row>
    <row r="102" spans="1:26" s="76" customFormat="1" ht="12.75" customHeight="1">
      <c r="A102" s="147">
        <v>98</v>
      </c>
      <c r="B102" s="79" t="s">
        <v>186</v>
      </c>
      <c r="C102" s="79" t="s">
        <v>185</v>
      </c>
      <c r="D102" s="80" t="s">
        <v>62</v>
      </c>
      <c r="E102" s="110">
        <v>28</v>
      </c>
      <c r="F102" s="79"/>
      <c r="G102" s="138" t="str">
        <f>IF(ISBLANK(F102),"",VLOOKUP(F102,разряды!$A$5:$B$31,2))</f>
        <v/>
      </c>
      <c r="H102" s="139">
        <f t="shared" si="31"/>
        <v>0</v>
      </c>
      <c r="I102" s="103"/>
      <c r="J102" s="112">
        <f t="shared" si="32"/>
        <v>0</v>
      </c>
      <c r="K102" s="103"/>
      <c r="L102" s="112">
        <f t="shared" si="33"/>
        <v>0</v>
      </c>
      <c r="M102" s="103"/>
      <c r="N102" s="112">
        <f t="shared" si="34"/>
        <v>0</v>
      </c>
      <c r="O102" s="103"/>
      <c r="P102" s="112">
        <f t="shared" si="35"/>
        <v>0</v>
      </c>
      <c r="Q102" s="103"/>
      <c r="R102" s="140">
        <f t="shared" si="36"/>
        <v>0</v>
      </c>
      <c r="S102" s="101">
        <v>40756</v>
      </c>
      <c r="T102" s="142">
        <f t="shared" ca="1" si="37"/>
        <v>0.75555555555555554</v>
      </c>
      <c r="U102" s="102" t="str">
        <f t="shared" ref="U102:U133" ca="1" si="40">IF(AND(T102&gt;=1,T102&lt;=5),5,IF(AND(T102&gt;5,T102&lt;=10),10,IF(AND(T102&gt;10,T102&lt;=15),15,IF(AND(T102&gt;15),20,"0"))))</f>
        <v>0</v>
      </c>
      <c r="V102" s="115">
        <f t="shared" ca="1" si="38"/>
        <v>0</v>
      </c>
      <c r="W102" s="78"/>
      <c r="X102" s="144"/>
      <c r="Y102" s="118">
        <f t="shared" ca="1" si="39"/>
        <v>0</v>
      </c>
      <c r="Z102" s="149"/>
    </row>
    <row r="103" spans="1:26" s="76" customFormat="1" ht="12.75" customHeight="1">
      <c r="A103" s="147">
        <v>99</v>
      </c>
      <c r="B103" s="77" t="s">
        <v>184</v>
      </c>
      <c r="C103" s="77" t="s">
        <v>94</v>
      </c>
      <c r="D103" s="78" t="s">
        <v>62</v>
      </c>
      <c r="E103" s="110">
        <v>28</v>
      </c>
      <c r="F103" s="77"/>
      <c r="G103" s="138" t="str">
        <f>IF(ISBLANK(F103),"",VLOOKUP(F103,разряды!$A$5:$B$31,2))</f>
        <v/>
      </c>
      <c r="H103" s="139">
        <f t="shared" si="31"/>
        <v>0</v>
      </c>
      <c r="I103" s="75"/>
      <c r="J103" s="112">
        <f t="shared" si="32"/>
        <v>0</v>
      </c>
      <c r="K103" s="75"/>
      <c r="L103" s="112">
        <f t="shared" si="33"/>
        <v>0</v>
      </c>
      <c r="M103" s="75"/>
      <c r="N103" s="112">
        <f t="shared" si="34"/>
        <v>0</v>
      </c>
      <c r="O103" s="75"/>
      <c r="P103" s="112">
        <f t="shared" si="35"/>
        <v>0</v>
      </c>
      <c r="Q103" s="75"/>
      <c r="R103" s="140">
        <f t="shared" si="36"/>
        <v>0</v>
      </c>
      <c r="S103" s="100">
        <v>40190</v>
      </c>
      <c r="T103" s="142">
        <f t="shared" ca="1" si="37"/>
        <v>2.3083333333333331</v>
      </c>
      <c r="U103" s="75">
        <f t="shared" ca="1" si="40"/>
        <v>5</v>
      </c>
      <c r="V103" s="115">
        <f t="shared" ca="1" si="38"/>
        <v>0</v>
      </c>
      <c r="W103" s="78"/>
      <c r="X103" s="143"/>
      <c r="Y103" s="118">
        <f t="shared" ca="1" si="39"/>
        <v>0</v>
      </c>
      <c r="Z103" s="150"/>
    </row>
    <row r="104" spans="1:26" s="76" customFormat="1" ht="12.75" customHeight="1">
      <c r="A104" s="147">
        <v>100</v>
      </c>
      <c r="B104" s="79" t="s">
        <v>183</v>
      </c>
      <c r="C104" s="79" t="s">
        <v>182</v>
      </c>
      <c r="D104" s="80" t="s">
        <v>81</v>
      </c>
      <c r="E104" s="109">
        <v>9</v>
      </c>
      <c r="F104" s="79"/>
      <c r="G104" s="138" t="str">
        <f>IF(ISBLANK(F104),"",VLOOKUP(F104,разряды!$A$5:$B$31,2))</f>
        <v/>
      </c>
      <c r="H104" s="139">
        <f t="shared" si="31"/>
        <v>0</v>
      </c>
      <c r="I104" s="103"/>
      <c r="J104" s="112">
        <f t="shared" si="32"/>
        <v>0</v>
      </c>
      <c r="K104" s="103"/>
      <c r="L104" s="112">
        <f t="shared" si="33"/>
        <v>0</v>
      </c>
      <c r="M104" s="103"/>
      <c r="N104" s="112">
        <f t="shared" si="34"/>
        <v>0</v>
      </c>
      <c r="O104" s="103"/>
      <c r="P104" s="112">
        <f t="shared" si="35"/>
        <v>0</v>
      </c>
      <c r="Q104" s="103"/>
      <c r="R104" s="140">
        <f t="shared" si="36"/>
        <v>0</v>
      </c>
      <c r="S104" s="101">
        <v>30127</v>
      </c>
      <c r="T104" s="142">
        <f t="shared" ca="1" si="37"/>
        <v>29.855555555555554</v>
      </c>
      <c r="U104" s="102">
        <f t="shared" ca="1" si="40"/>
        <v>20</v>
      </c>
      <c r="V104" s="115">
        <f t="shared" ca="1" si="38"/>
        <v>0</v>
      </c>
      <c r="W104" s="78"/>
      <c r="X104" s="144"/>
      <c r="Y104" s="118">
        <f t="shared" ca="1" si="39"/>
        <v>0</v>
      </c>
      <c r="Z104" s="149"/>
    </row>
    <row r="105" spans="1:26" s="76" customFormat="1" ht="12.75" customHeight="1">
      <c r="A105" s="147">
        <v>101</v>
      </c>
      <c r="B105" s="77" t="s">
        <v>181</v>
      </c>
      <c r="C105" s="77" t="s">
        <v>180</v>
      </c>
      <c r="D105" s="78" t="s">
        <v>75</v>
      </c>
      <c r="E105" s="110">
        <v>15</v>
      </c>
      <c r="F105" s="77"/>
      <c r="G105" s="138" t="str">
        <f>IF(ISBLANK(F105),"",VLOOKUP(F105,разряды!$A$5:$B$31,2))</f>
        <v/>
      </c>
      <c r="H105" s="139">
        <f t="shared" si="31"/>
        <v>0</v>
      </c>
      <c r="I105" s="75"/>
      <c r="J105" s="112">
        <f t="shared" si="32"/>
        <v>0</v>
      </c>
      <c r="K105" s="75"/>
      <c r="L105" s="112">
        <f t="shared" si="33"/>
        <v>0</v>
      </c>
      <c r="M105" s="75"/>
      <c r="N105" s="112">
        <f t="shared" si="34"/>
        <v>0</v>
      </c>
      <c r="O105" s="75"/>
      <c r="P105" s="112">
        <f t="shared" si="35"/>
        <v>0</v>
      </c>
      <c r="Q105" s="75"/>
      <c r="R105" s="140">
        <f t="shared" si="36"/>
        <v>0</v>
      </c>
      <c r="S105" s="100">
        <v>29628</v>
      </c>
      <c r="T105" s="142">
        <f t="shared" ca="1" si="37"/>
        <v>31.227777777777778</v>
      </c>
      <c r="U105" s="75">
        <f t="shared" ca="1" si="40"/>
        <v>20</v>
      </c>
      <c r="V105" s="115">
        <f t="shared" ca="1" si="38"/>
        <v>0</v>
      </c>
      <c r="W105" s="78"/>
      <c r="X105" s="143"/>
      <c r="Y105" s="118">
        <f t="shared" ca="1" si="39"/>
        <v>0</v>
      </c>
      <c r="Z105" s="150"/>
    </row>
    <row r="106" spans="1:26" s="76" customFormat="1" ht="12.75">
      <c r="A106" s="147">
        <v>102</v>
      </c>
      <c r="B106" s="79" t="s">
        <v>179</v>
      </c>
      <c r="C106" s="79" t="s">
        <v>53</v>
      </c>
      <c r="D106" s="80" t="s">
        <v>69</v>
      </c>
      <c r="E106" s="110">
        <v>21</v>
      </c>
      <c r="F106" s="79"/>
      <c r="G106" s="138" t="str">
        <f>IF(ISBLANK(F106),"",VLOOKUP(F106,разряды!$A$5:$B$31,2))</f>
        <v/>
      </c>
      <c r="H106" s="139">
        <f t="shared" si="31"/>
        <v>0</v>
      </c>
      <c r="I106" s="104">
        <v>30</v>
      </c>
      <c r="J106" s="112">
        <f t="shared" si="32"/>
        <v>0</v>
      </c>
      <c r="K106" s="104"/>
      <c r="L106" s="112">
        <f t="shared" si="33"/>
        <v>0</v>
      </c>
      <c r="M106" s="104"/>
      <c r="N106" s="112">
        <f t="shared" si="34"/>
        <v>0</v>
      </c>
      <c r="O106" s="104"/>
      <c r="P106" s="112">
        <f t="shared" si="35"/>
        <v>0</v>
      </c>
      <c r="Q106" s="104"/>
      <c r="R106" s="140">
        <f t="shared" si="36"/>
        <v>0</v>
      </c>
      <c r="S106" s="101">
        <v>39554</v>
      </c>
      <c r="T106" s="142">
        <f t="shared" ca="1" si="37"/>
        <v>4.0472222222222225</v>
      </c>
      <c r="U106" s="102">
        <f t="shared" ca="1" si="40"/>
        <v>5</v>
      </c>
      <c r="V106" s="115">
        <f t="shared" ca="1" si="38"/>
        <v>0</v>
      </c>
      <c r="W106" s="78"/>
      <c r="X106" s="144"/>
      <c r="Y106" s="118">
        <f t="shared" ca="1" si="39"/>
        <v>0</v>
      </c>
      <c r="Z106" s="149"/>
    </row>
    <row r="107" spans="1:26" s="76" customFormat="1" ht="12.75" customHeight="1">
      <c r="A107" s="147">
        <v>103</v>
      </c>
      <c r="B107" s="79" t="s">
        <v>320</v>
      </c>
      <c r="C107" s="79" t="s">
        <v>318</v>
      </c>
      <c r="D107" s="80" t="s">
        <v>79</v>
      </c>
      <c r="E107" s="110">
        <v>11</v>
      </c>
      <c r="F107" s="79"/>
      <c r="G107" s="138" t="str">
        <f>IF(ISBLANK(F107),"",VLOOKUP(F107,разряды!$A$5:$B$31,2))</f>
        <v/>
      </c>
      <c r="H107" s="139">
        <f t="shared" si="31"/>
        <v>0</v>
      </c>
      <c r="I107" s="104">
        <v>15</v>
      </c>
      <c r="J107" s="112">
        <f t="shared" si="32"/>
        <v>0</v>
      </c>
      <c r="K107" s="104"/>
      <c r="L107" s="112">
        <f t="shared" si="33"/>
        <v>0</v>
      </c>
      <c r="M107" s="104"/>
      <c r="N107" s="112">
        <f t="shared" si="34"/>
        <v>0</v>
      </c>
      <c r="O107" s="104"/>
      <c r="P107" s="112">
        <f t="shared" si="35"/>
        <v>0</v>
      </c>
      <c r="Q107" s="104"/>
      <c r="R107" s="140">
        <f t="shared" si="36"/>
        <v>0</v>
      </c>
      <c r="S107" s="100">
        <v>40855</v>
      </c>
      <c r="T107" s="142">
        <f t="shared" ca="1" si="37"/>
        <v>0.4861111111111111</v>
      </c>
      <c r="U107" s="75" t="str">
        <f t="shared" ca="1" si="40"/>
        <v>0</v>
      </c>
      <c r="V107" s="115">
        <f t="shared" ca="1" si="38"/>
        <v>0</v>
      </c>
      <c r="W107" s="78"/>
      <c r="X107" s="143"/>
      <c r="Y107" s="118">
        <f t="shared" ca="1" si="39"/>
        <v>0</v>
      </c>
      <c r="Z107" s="150"/>
    </row>
    <row r="108" spans="1:26" s="74" customFormat="1" ht="12.75" customHeight="1">
      <c r="A108" s="147">
        <v>104</v>
      </c>
      <c r="B108" s="79" t="s">
        <v>177</v>
      </c>
      <c r="C108" s="79" t="s">
        <v>100</v>
      </c>
      <c r="D108" s="80" t="s">
        <v>63</v>
      </c>
      <c r="E108" s="138">
        <v>27</v>
      </c>
      <c r="F108" s="79"/>
      <c r="G108" s="138" t="str">
        <f>IF(ISBLANK(F108),"",VLOOKUP(F108,разряды!$A$5:$B$31,2))</f>
        <v/>
      </c>
      <c r="H108" s="139">
        <f t="shared" si="31"/>
        <v>0</v>
      </c>
      <c r="I108" s="103"/>
      <c r="J108" s="112">
        <f t="shared" si="32"/>
        <v>0</v>
      </c>
      <c r="K108" s="103"/>
      <c r="L108" s="112">
        <f t="shared" si="33"/>
        <v>0</v>
      </c>
      <c r="M108" s="103"/>
      <c r="N108" s="112">
        <f t="shared" si="34"/>
        <v>0</v>
      </c>
      <c r="O108" s="103"/>
      <c r="P108" s="112">
        <f t="shared" si="35"/>
        <v>0</v>
      </c>
      <c r="Q108" s="103"/>
      <c r="R108" s="140">
        <f t="shared" si="36"/>
        <v>0</v>
      </c>
      <c r="S108" s="101">
        <v>37834</v>
      </c>
      <c r="T108" s="142">
        <f t="shared" ca="1" si="37"/>
        <v>8.7555555555555564</v>
      </c>
      <c r="U108" s="102">
        <f t="shared" ca="1" si="40"/>
        <v>10</v>
      </c>
      <c r="V108" s="115">
        <f t="shared" ca="1" si="38"/>
        <v>0</v>
      </c>
      <c r="W108" s="78"/>
      <c r="X108" s="144"/>
      <c r="Y108" s="118">
        <f t="shared" ca="1" si="39"/>
        <v>0</v>
      </c>
      <c r="Z108" s="149"/>
    </row>
    <row r="109" spans="1:26" s="74" customFormat="1" ht="12.75" customHeight="1">
      <c r="A109" s="147">
        <v>105</v>
      </c>
      <c r="B109" s="79" t="s">
        <v>176</v>
      </c>
      <c r="C109" s="79" t="s">
        <v>175</v>
      </c>
      <c r="D109" s="80" t="s">
        <v>73</v>
      </c>
      <c r="E109" s="110">
        <v>17</v>
      </c>
      <c r="F109" s="79"/>
      <c r="G109" s="138" t="str">
        <f>IF(ISBLANK(F109),"",VLOOKUP(F109,разряды!$A$5:$B$31,2))</f>
        <v/>
      </c>
      <c r="H109" s="139">
        <f t="shared" si="31"/>
        <v>0</v>
      </c>
      <c r="I109" s="103"/>
      <c r="J109" s="112">
        <f t="shared" si="32"/>
        <v>0</v>
      </c>
      <c r="K109" s="103"/>
      <c r="L109" s="112">
        <f t="shared" si="33"/>
        <v>0</v>
      </c>
      <c r="M109" s="103"/>
      <c r="N109" s="112">
        <f t="shared" si="34"/>
        <v>0</v>
      </c>
      <c r="O109" s="103"/>
      <c r="P109" s="112">
        <f t="shared" si="35"/>
        <v>0</v>
      </c>
      <c r="Q109" s="103"/>
      <c r="R109" s="140">
        <f t="shared" si="36"/>
        <v>0</v>
      </c>
      <c r="S109" s="100">
        <v>27116</v>
      </c>
      <c r="T109" s="142">
        <f t="shared" ca="1" si="37"/>
        <v>38.097222222222221</v>
      </c>
      <c r="U109" s="75">
        <f t="shared" ca="1" si="40"/>
        <v>20</v>
      </c>
      <c r="V109" s="115">
        <f t="shared" ca="1" si="38"/>
        <v>0</v>
      </c>
      <c r="W109" s="78"/>
      <c r="X109" s="78"/>
      <c r="Y109" s="118">
        <f t="shared" ca="1" si="39"/>
        <v>0</v>
      </c>
      <c r="Z109" s="151"/>
    </row>
    <row r="110" spans="1:26" s="81" customFormat="1" ht="12.75" customHeight="1">
      <c r="A110" s="147">
        <v>106</v>
      </c>
      <c r="B110" s="77" t="s">
        <v>174</v>
      </c>
      <c r="C110" s="77" t="s">
        <v>40</v>
      </c>
      <c r="D110" s="78" t="s">
        <v>77</v>
      </c>
      <c r="E110" s="109">
        <v>13</v>
      </c>
      <c r="F110" s="77"/>
      <c r="G110" s="138" t="str">
        <f>IF(ISBLANK(F110),"",VLOOKUP(F110,разряды!$A$5:$B$31,2))</f>
        <v/>
      </c>
      <c r="H110" s="139">
        <f t="shared" si="31"/>
        <v>0</v>
      </c>
      <c r="I110" s="75">
        <v>15</v>
      </c>
      <c r="J110" s="112">
        <f t="shared" si="32"/>
        <v>0</v>
      </c>
      <c r="K110" s="75"/>
      <c r="L110" s="112">
        <f t="shared" si="33"/>
        <v>0</v>
      </c>
      <c r="M110" s="75"/>
      <c r="N110" s="112">
        <f t="shared" si="34"/>
        <v>0</v>
      </c>
      <c r="O110" s="75"/>
      <c r="P110" s="112">
        <f t="shared" si="35"/>
        <v>0</v>
      </c>
      <c r="Q110" s="75"/>
      <c r="R110" s="140">
        <f t="shared" si="36"/>
        <v>0</v>
      </c>
      <c r="S110" s="101">
        <v>39783</v>
      </c>
      <c r="T110" s="142">
        <f t="shared" ca="1" si="37"/>
        <v>3.4222222222222221</v>
      </c>
      <c r="U110" s="102">
        <f t="shared" ca="1" si="40"/>
        <v>5</v>
      </c>
      <c r="V110" s="115">
        <f t="shared" ca="1" si="38"/>
        <v>0</v>
      </c>
      <c r="W110" s="78"/>
      <c r="X110" s="78"/>
      <c r="Y110" s="118">
        <f t="shared" ca="1" si="39"/>
        <v>0</v>
      </c>
      <c r="Z110" s="151"/>
    </row>
    <row r="111" spans="1:26" s="76" customFormat="1" ht="12.75" customHeight="1">
      <c r="A111" s="147">
        <v>107</v>
      </c>
      <c r="B111" s="79" t="s">
        <v>173</v>
      </c>
      <c r="C111" s="79" t="s">
        <v>100</v>
      </c>
      <c r="D111" s="80" t="s">
        <v>63</v>
      </c>
      <c r="E111" s="138">
        <v>27</v>
      </c>
      <c r="F111" s="79"/>
      <c r="G111" s="138" t="str">
        <f>IF(ISBLANK(F111),"",VLOOKUP(F111,разряды!$A$5:$B$31,2))</f>
        <v/>
      </c>
      <c r="H111" s="139">
        <f t="shared" si="31"/>
        <v>0</v>
      </c>
      <c r="I111" s="103"/>
      <c r="J111" s="112">
        <f t="shared" si="32"/>
        <v>0</v>
      </c>
      <c r="K111" s="103"/>
      <c r="L111" s="112">
        <f t="shared" si="33"/>
        <v>0</v>
      </c>
      <c r="M111" s="103"/>
      <c r="N111" s="112">
        <f t="shared" si="34"/>
        <v>0</v>
      </c>
      <c r="O111" s="103"/>
      <c r="P111" s="112">
        <f t="shared" si="35"/>
        <v>0</v>
      </c>
      <c r="Q111" s="103"/>
      <c r="R111" s="140">
        <f t="shared" si="36"/>
        <v>0</v>
      </c>
      <c r="S111" s="100">
        <v>40330</v>
      </c>
      <c r="T111" s="142">
        <f t="shared" ca="1" si="37"/>
        <v>1.9222222222222223</v>
      </c>
      <c r="U111" s="75">
        <f t="shared" ca="1" si="40"/>
        <v>5</v>
      </c>
      <c r="V111" s="115">
        <f t="shared" ca="1" si="38"/>
        <v>0</v>
      </c>
      <c r="W111" s="78"/>
      <c r="X111" s="78"/>
      <c r="Y111" s="118">
        <f t="shared" ca="1" si="39"/>
        <v>0</v>
      </c>
      <c r="Z111" s="151"/>
    </row>
    <row r="112" spans="1:26" s="76" customFormat="1" ht="12.75">
      <c r="A112" s="147">
        <v>108</v>
      </c>
      <c r="B112" s="79" t="s">
        <v>321</v>
      </c>
      <c r="C112" s="79" t="s">
        <v>91</v>
      </c>
      <c r="D112" s="80" t="s">
        <v>79</v>
      </c>
      <c r="E112" s="109">
        <v>11</v>
      </c>
      <c r="F112" s="79"/>
      <c r="G112" s="138" t="str">
        <f>IF(ISBLANK(F112),"",VLOOKUP(F112,разряды!$A$5:$B$31,2))</f>
        <v/>
      </c>
      <c r="H112" s="139">
        <f t="shared" si="31"/>
        <v>0</v>
      </c>
      <c r="I112" s="103"/>
      <c r="J112" s="112">
        <f t="shared" si="32"/>
        <v>0</v>
      </c>
      <c r="K112" s="103"/>
      <c r="L112" s="112">
        <f t="shared" si="33"/>
        <v>0</v>
      </c>
      <c r="M112" s="103"/>
      <c r="N112" s="112">
        <f t="shared" si="34"/>
        <v>0</v>
      </c>
      <c r="O112" s="103"/>
      <c r="P112" s="112">
        <f t="shared" si="35"/>
        <v>0</v>
      </c>
      <c r="Q112" s="103"/>
      <c r="R112" s="140">
        <f t="shared" si="36"/>
        <v>0</v>
      </c>
      <c r="S112" s="101">
        <v>40899</v>
      </c>
      <c r="T112" s="142">
        <f t="shared" ca="1" si="37"/>
        <v>0.36388888888888887</v>
      </c>
      <c r="U112" s="102" t="str">
        <f t="shared" ca="1" si="40"/>
        <v>0</v>
      </c>
      <c r="V112" s="115">
        <f t="shared" ca="1" si="38"/>
        <v>0</v>
      </c>
      <c r="W112" s="78"/>
      <c r="X112" s="144"/>
      <c r="Y112" s="118">
        <f t="shared" ca="1" si="39"/>
        <v>0</v>
      </c>
      <c r="Z112" s="149"/>
    </row>
    <row r="113" spans="1:26" s="82" customFormat="1" ht="12.75" customHeight="1">
      <c r="A113" s="147">
        <v>109</v>
      </c>
      <c r="B113" s="79" t="s">
        <v>172</v>
      </c>
      <c r="C113" s="79" t="s">
        <v>92</v>
      </c>
      <c r="D113" s="80" t="s">
        <v>78</v>
      </c>
      <c r="E113" s="109">
        <v>12</v>
      </c>
      <c r="F113" s="79"/>
      <c r="G113" s="138" t="str">
        <f>IF(ISBLANK(F113),"",VLOOKUP(F113,разряды!$A$5:$B$31,2))</f>
        <v/>
      </c>
      <c r="H113" s="139">
        <f t="shared" si="31"/>
        <v>0</v>
      </c>
      <c r="I113" s="103"/>
      <c r="J113" s="112">
        <f t="shared" si="32"/>
        <v>0</v>
      </c>
      <c r="K113" s="103"/>
      <c r="L113" s="112">
        <f t="shared" si="33"/>
        <v>0</v>
      </c>
      <c r="M113" s="103"/>
      <c r="N113" s="112">
        <f t="shared" si="34"/>
        <v>0</v>
      </c>
      <c r="O113" s="103"/>
      <c r="P113" s="112">
        <f t="shared" si="35"/>
        <v>0</v>
      </c>
      <c r="Q113" s="103"/>
      <c r="R113" s="140">
        <f t="shared" si="36"/>
        <v>0</v>
      </c>
      <c r="S113" s="100">
        <v>39654</v>
      </c>
      <c r="T113" s="142">
        <f t="shared" ca="1" si="37"/>
        <v>3.7722222222222221</v>
      </c>
      <c r="U113" s="75">
        <f t="shared" ca="1" si="40"/>
        <v>5</v>
      </c>
      <c r="V113" s="115">
        <f t="shared" ca="1" si="38"/>
        <v>0</v>
      </c>
      <c r="W113" s="78"/>
      <c r="X113" s="143"/>
      <c r="Y113" s="118">
        <f t="shared" ca="1" si="39"/>
        <v>0</v>
      </c>
      <c r="Z113" s="150"/>
    </row>
    <row r="114" spans="1:26" s="76" customFormat="1" ht="12.75" customHeight="1">
      <c r="A114" s="147">
        <v>110</v>
      </c>
      <c r="B114" s="79" t="s">
        <v>171</v>
      </c>
      <c r="C114" s="79" t="s">
        <v>40</v>
      </c>
      <c r="D114" s="80" t="s">
        <v>83</v>
      </c>
      <c r="E114" s="109">
        <v>7</v>
      </c>
      <c r="F114" s="79">
        <v>12</v>
      </c>
      <c r="G114" s="138">
        <f>IF(ISBLANK(F114),"",VLOOKUP(F114,разряды!$A$5:$B$31,2))</f>
        <v>2.84</v>
      </c>
      <c r="H114" s="139">
        <f t="shared" si="31"/>
        <v>833710.39999999991</v>
      </c>
      <c r="I114" s="103">
        <v>15</v>
      </c>
      <c r="J114" s="112">
        <f t="shared" si="32"/>
        <v>125056.55999999998</v>
      </c>
      <c r="K114" s="103"/>
      <c r="L114" s="112">
        <f t="shared" si="33"/>
        <v>0</v>
      </c>
      <c r="M114" s="103"/>
      <c r="N114" s="112">
        <f t="shared" si="34"/>
        <v>0</v>
      </c>
      <c r="O114" s="103"/>
      <c r="P114" s="112">
        <f t="shared" si="35"/>
        <v>0</v>
      </c>
      <c r="Q114" s="103"/>
      <c r="R114" s="140">
        <f t="shared" si="36"/>
        <v>958766.95999999985</v>
      </c>
      <c r="S114" s="101">
        <v>32975</v>
      </c>
      <c r="T114" s="142">
        <f t="shared" ca="1" si="37"/>
        <v>22.058333333333334</v>
      </c>
      <c r="U114" s="102">
        <f t="shared" ca="1" si="40"/>
        <v>20</v>
      </c>
      <c r="V114" s="115">
        <f t="shared" ca="1" si="38"/>
        <v>191753.39199999996</v>
      </c>
      <c r="W114" s="78"/>
      <c r="X114" s="78"/>
      <c r="Y114" s="118">
        <f t="shared" ca="1" si="39"/>
        <v>191753.39199999996</v>
      </c>
      <c r="Z114" s="151"/>
    </row>
    <row r="115" spans="1:26" s="76" customFormat="1" ht="12.75" customHeight="1">
      <c r="A115" s="147">
        <v>111</v>
      </c>
      <c r="B115" s="79" t="s">
        <v>170</v>
      </c>
      <c r="C115" s="79" t="s">
        <v>102</v>
      </c>
      <c r="D115" s="80" t="s">
        <v>66</v>
      </c>
      <c r="E115" s="110">
        <v>24</v>
      </c>
      <c r="F115" s="79"/>
      <c r="G115" s="138" t="str">
        <f>IF(ISBLANK(F115),"",VLOOKUP(F115,разряды!$A$5:$B$31,2))</f>
        <v/>
      </c>
      <c r="H115" s="139">
        <f t="shared" si="31"/>
        <v>0</v>
      </c>
      <c r="I115" s="75"/>
      <c r="J115" s="112">
        <f t="shared" si="32"/>
        <v>0</v>
      </c>
      <c r="K115" s="75"/>
      <c r="L115" s="112">
        <f t="shared" si="33"/>
        <v>0</v>
      </c>
      <c r="M115" s="75"/>
      <c r="N115" s="112">
        <f t="shared" si="34"/>
        <v>0</v>
      </c>
      <c r="O115" s="75"/>
      <c r="P115" s="112">
        <f t="shared" si="35"/>
        <v>0</v>
      </c>
      <c r="Q115" s="75"/>
      <c r="R115" s="140">
        <f t="shared" si="36"/>
        <v>0</v>
      </c>
      <c r="S115" s="100">
        <v>27638</v>
      </c>
      <c r="T115" s="142">
        <f t="shared" ca="1" si="37"/>
        <v>36.672222222222224</v>
      </c>
      <c r="U115" s="75">
        <f t="shared" ca="1" si="40"/>
        <v>20</v>
      </c>
      <c r="V115" s="115">
        <f t="shared" ca="1" si="38"/>
        <v>0</v>
      </c>
      <c r="W115" s="78"/>
      <c r="X115" s="143"/>
      <c r="Y115" s="118">
        <f t="shared" ca="1" si="39"/>
        <v>0</v>
      </c>
      <c r="Z115" s="150"/>
    </row>
    <row r="116" spans="1:26" s="76" customFormat="1" ht="12.75" customHeight="1">
      <c r="A116" s="147">
        <v>112</v>
      </c>
      <c r="B116" s="79" t="s">
        <v>169</v>
      </c>
      <c r="C116" s="79" t="s">
        <v>168</v>
      </c>
      <c r="D116" s="80" t="s">
        <v>62</v>
      </c>
      <c r="E116" s="110">
        <v>28</v>
      </c>
      <c r="F116" s="79"/>
      <c r="G116" s="138" t="str">
        <f>IF(ISBLANK(F116),"",VLOOKUP(F116,разряды!$A$5:$B$31,2))</f>
        <v/>
      </c>
      <c r="H116" s="139">
        <f t="shared" si="31"/>
        <v>0</v>
      </c>
      <c r="I116" s="103"/>
      <c r="J116" s="112">
        <f t="shared" si="32"/>
        <v>0</v>
      </c>
      <c r="K116" s="103"/>
      <c r="L116" s="112">
        <f t="shared" si="33"/>
        <v>0</v>
      </c>
      <c r="M116" s="103"/>
      <c r="N116" s="112">
        <f t="shared" si="34"/>
        <v>0</v>
      </c>
      <c r="O116" s="103"/>
      <c r="P116" s="112">
        <f t="shared" si="35"/>
        <v>0</v>
      </c>
      <c r="Q116" s="103"/>
      <c r="R116" s="140">
        <f t="shared" si="36"/>
        <v>0</v>
      </c>
      <c r="S116" s="101">
        <v>39729</v>
      </c>
      <c r="T116" s="142">
        <f t="shared" ca="1" si="37"/>
        <v>3.5694444444444446</v>
      </c>
      <c r="U116" s="102">
        <f t="shared" ca="1" si="40"/>
        <v>5</v>
      </c>
      <c r="V116" s="115">
        <f t="shared" ca="1" si="38"/>
        <v>0</v>
      </c>
      <c r="W116" s="78"/>
      <c r="X116" s="144"/>
      <c r="Y116" s="118">
        <f t="shared" ca="1" si="39"/>
        <v>0</v>
      </c>
      <c r="Z116" s="149"/>
    </row>
    <row r="117" spans="1:26" s="76" customFormat="1" ht="12.75" customHeight="1">
      <c r="A117" s="147">
        <v>113</v>
      </c>
      <c r="B117" s="79" t="s">
        <v>167</v>
      </c>
      <c r="C117" s="79" t="s">
        <v>90</v>
      </c>
      <c r="D117" s="80" t="s">
        <v>81</v>
      </c>
      <c r="E117" s="110">
        <v>9</v>
      </c>
      <c r="F117" s="79"/>
      <c r="G117" s="138" t="str">
        <f>IF(ISBLANK(F117),"",VLOOKUP(F117,разряды!$A$5:$B$31,2))</f>
        <v/>
      </c>
      <c r="H117" s="139">
        <f t="shared" si="31"/>
        <v>0</v>
      </c>
      <c r="I117" s="103">
        <v>20</v>
      </c>
      <c r="J117" s="112">
        <f t="shared" si="32"/>
        <v>0</v>
      </c>
      <c r="K117" s="103"/>
      <c r="L117" s="112">
        <f t="shared" si="33"/>
        <v>0</v>
      </c>
      <c r="M117" s="103"/>
      <c r="N117" s="112">
        <f t="shared" si="34"/>
        <v>0</v>
      </c>
      <c r="O117" s="103"/>
      <c r="P117" s="112">
        <f t="shared" si="35"/>
        <v>0</v>
      </c>
      <c r="Q117" s="103"/>
      <c r="R117" s="140">
        <f t="shared" si="36"/>
        <v>0</v>
      </c>
      <c r="S117" s="100">
        <v>40878</v>
      </c>
      <c r="T117" s="142">
        <f t="shared" ca="1" si="37"/>
        <v>0.42222222222222222</v>
      </c>
      <c r="U117" s="75" t="str">
        <f t="shared" ca="1" si="40"/>
        <v>0</v>
      </c>
      <c r="V117" s="115">
        <f t="shared" ca="1" si="38"/>
        <v>0</v>
      </c>
      <c r="W117" s="78"/>
      <c r="X117" s="143"/>
      <c r="Y117" s="118">
        <f t="shared" ca="1" si="39"/>
        <v>0</v>
      </c>
      <c r="Z117" s="150"/>
    </row>
    <row r="118" spans="1:26" s="76" customFormat="1" ht="12.75" customHeight="1">
      <c r="A118" s="147">
        <v>114</v>
      </c>
      <c r="B118" s="79" t="s">
        <v>166</v>
      </c>
      <c r="C118" s="79" t="s">
        <v>99</v>
      </c>
      <c r="D118" s="80" t="s">
        <v>79</v>
      </c>
      <c r="E118" s="109">
        <v>11</v>
      </c>
      <c r="F118" s="79"/>
      <c r="G118" s="138" t="str">
        <f>IF(ISBLANK(F118),"",VLOOKUP(F118,разряды!$A$5:$B$31,2))</f>
        <v/>
      </c>
      <c r="H118" s="139">
        <f t="shared" si="31"/>
        <v>0</v>
      </c>
      <c r="I118" s="103"/>
      <c r="J118" s="112">
        <f t="shared" si="32"/>
        <v>0</v>
      </c>
      <c r="K118" s="103"/>
      <c r="L118" s="112">
        <f t="shared" si="33"/>
        <v>0</v>
      </c>
      <c r="M118" s="103"/>
      <c r="N118" s="112">
        <f t="shared" si="34"/>
        <v>0</v>
      </c>
      <c r="O118" s="103"/>
      <c r="P118" s="112">
        <f t="shared" si="35"/>
        <v>0</v>
      </c>
      <c r="Q118" s="103"/>
      <c r="R118" s="140">
        <f t="shared" si="36"/>
        <v>0</v>
      </c>
      <c r="S118" s="101">
        <v>38253</v>
      </c>
      <c r="T118" s="142">
        <f t="shared" ca="1" si="37"/>
        <v>7.6111111111111107</v>
      </c>
      <c r="U118" s="102">
        <f t="shared" ca="1" si="40"/>
        <v>10</v>
      </c>
      <c r="V118" s="115">
        <f t="shared" ca="1" si="38"/>
        <v>0</v>
      </c>
      <c r="W118" s="78"/>
      <c r="X118" s="144"/>
      <c r="Y118" s="118">
        <f t="shared" ca="1" si="39"/>
        <v>0</v>
      </c>
      <c r="Z118" s="149"/>
    </row>
    <row r="119" spans="1:26" s="76" customFormat="1" ht="12.75" customHeight="1">
      <c r="A119" s="147">
        <v>115</v>
      </c>
      <c r="B119" s="79" t="s">
        <v>165</v>
      </c>
      <c r="C119" s="79" t="s">
        <v>99</v>
      </c>
      <c r="D119" s="80" t="s">
        <v>79</v>
      </c>
      <c r="E119" s="109">
        <v>11</v>
      </c>
      <c r="F119" s="79"/>
      <c r="G119" s="138" t="str">
        <f>IF(ISBLANK(F119),"",VLOOKUP(F119,разряды!$A$5:$B$31,2))</f>
        <v/>
      </c>
      <c r="H119" s="139">
        <f t="shared" si="31"/>
        <v>0</v>
      </c>
      <c r="I119" s="103"/>
      <c r="J119" s="112">
        <f t="shared" si="32"/>
        <v>0</v>
      </c>
      <c r="K119" s="103"/>
      <c r="L119" s="112">
        <f t="shared" si="33"/>
        <v>0</v>
      </c>
      <c r="M119" s="103"/>
      <c r="N119" s="112">
        <f t="shared" si="34"/>
        <v>0</v>
      </c>
      <c r="O119" s="103"/>
      <c r="P119" s="112">
        <f t="shared" si="35"/>
        <v>0</v>
      </c>
      <c r="Q119" s="103"/>
      <c r="R119" s="140">
        <f t="shared" si="36"/>
        <v>0</v>
      </c>
      <c r="S119" s="100">
        <v>32335</v>
      </c>
      <c r="T119" s="142">
        <f t="shared" ca="1" si="37"/>
        <v>23.81111111111111</v>
      </c>
      <c r="U119" s="75">
        <f t="shared" ca="1" si="40"/>
        <v>20</v>
      </c>
      <c r="V119" s="115">
        <f t="shared" ca="1" si="38"/>
        <v>0</v>
      </c>
      <c r="W119" s="78"/>
      <c r="X119" s="143"/>
      <c r="Y119" s="118">
        <f t="shared" ca="1" si="39"/>
        <v>0</v>
      </c>
      <c r="Z119" s="150"/>
    </row>
    <row r="120" spans="1:26" s="76" customFormat="1" ht="12.75" customHeight="1">
      <c r="A120" s="147">
        <v>116</v>
      </c>
      <c r="B120" s="79" t="s">
        <v>322</v>
      </c>
      <c r="C120" s="79" t="s">
        <v>317</v>
      </c>
      <c r="D120" s="78" t="s">
        <v>77</v>
      </c>
      <c r="E120" s="109">
        <v>13</v>
      </c>
      <c r="F120" s="77"/>
      <c r="G120" s="138" t="str">
        <f>IF(ISBLANK(F120),"",VLOOKUP(F120,разряды!$A$5:$B$31,2))</f>
        <v/>
      </c>
      <c r="H120" s="139">
        <f t="shared" si="31"/>
        <v>0</v>
      </c>
      <c r="I120" s="103"/>
      <c r="J120" s="112">
        <f t="shared" si="32"/>
        <v>0</v>
      </c>
      <c r="K120" s="103"/>
      <c r="L120" s="112">
        <f t="shared" si="33"/>
        <v>0</v>
      </c>
      <c r="M120" s="103"/>
      <c r="N120" s="112">
        <f t="shared" si="34"/>
        <v>0</v>
      </c>
      <c r="O120" s="103"/>
      <c r="P120" s="112">
        <f t="shared" si="35"/>
        <v>0</v>
      </c>
      <c r="Q120" s="103"/>
      <c r="R120" s="140">
        <f t="shared" si="36"/>
        <v>0</v>
      </c>
      <c r="S120" s="101">
        <v>40805</v>
      </c>
      <c r="T120" s="142">
        <f t="shared" ca="1" si="37"/>
        <v>0.62222222222222223</v>
      </c>
      <c r="U120" s="102" t="str">
        <f t="shared" ca="1" si="40"/>
        <v>0</v>
      </c>
      <c r="V120" s="115">
        <f t="shared" ca="1" si="38"/>
        <v>0</v>
      </c>
      <c r="W120" s="78"/>
      <c r="X120" s="144"/>
      <c r="Y120" s="118">
        <f t="shared" ca="1" si="39"/>
        <v>0</v>
      </c>
      <c r="Z120" s="149"/>
    </row>
    <row r="121" spans="1:26" s="76" customFormat="1" ht="12.75" customHeight="1">
      <c r="A121" s="147">
        <v>117</v>
      </c>
      <c r="B121" s="77" t="s">
        <v>164</v>
      </c>
      <c r="C121" s="77" t="s">
        <v>101</v>
      </c>
      <c r="D121" s="78" t="s">
        <v>63</v>
      </c>
      <c r="E121" s="138">
        <v>27</v>
      </c>
      <c r="F121" s="77"/>
      <c r="G121" s="138" t="str">
        <f>IF(ISBLANK(F121),"",VLOOKUP(F121,разряды!$A$5:$B$31,2))</f>
        <v/>
      </c>
      <c r="H121" s="139">
        <f t="shared" si="31"/>
        <v>0</v>
      </c>
      <c r="I121" s="75"/>
      <c r="J121" s="112">
        <f t="shared" si="32"/>
        <v>0</v>
      </c>
      <c r="K121" s="75"/>
      <c r="L121" s="112">
        <f t="shared" si="33"/>
        <v>0</v>
      </c>
      <c r="M121" s="75"/>
      <c r="N121" s="112">
        <f t="shared" si="34"/>
        <v>0</v>
      </c>
      <c r="O121" s="75"/>
      <c r="P121" s="112">
        <f t="shared" si="35"/>
        <v>0</v>
      </c>
      <c r="Q121" s="75"/>
      <c r="R121" s="140">
        <f t="shared" si="36"/>
        <v>0</v>
      </c>
      <c r="S121" s="100">
        <v>32545</v>
      </c>
      <c r="T121" s="142">
        <f t="shared" ca="1" si="37"/>
        <v>23.241666666666667</v>
      </c>
      <c r="U121" s="75">
        <f t="shared" ca="1" si="40"/>
        <v>20</v>
      </c>
      <c r="V121" s="115">
        <f t="shared" ca="1" si="38"/>
        <v>0</v>
      </c>
      <c r="W121" s="78"/>
      <c r="X121" s="143"/>
      <c r="Y121" s="118">
        <f t="shared" ca="1" si="39"/>
        <v>0</v>
      </c>
      <c r="Z121" s="150"/>
    </row>
    <row r="122" spans="1:26" s="76" customFormat="1" ht="12.75" customHeight="1">
      <c r="A122" s="147">
        <v>118</v>
      </c>
      <c r="B122" s="79" t="s">
        <v>163</v>
      </c>
      <c r="C122" s="79" t="s">
        <v>99</v>
      </c>
      <c r="D122" s="80" t="s">
        <v>76</v>
      </c>
      <c r="E122" s="110">
        <v>14</v>
      </c>
      <c r="F122" s="79"/>
      <c r="G122" s="138" t="str">
        <f>IF(ISBLANK(F122),"",VLOOKUP(F122,разряды!$A$5:$B$31,2))</f>
        <v/>
      </c>
      <c r="H122" s="139">
        <f t="shared" si="31"/>
        <v>0</v>
      </c>
      <c r="I122" s="103"/>
      <c r="J122" s="112">
        <f t="shared" si="32"/>
        <v>0</v>
      </c>
      <c r="K122" s="103"/>
      <c r="L122" s="112">
        <f t="shared" si="33"/>
        <v>0</v>
      </c>
      <c r="M122" s="103"/>
      <c r="N122" s="112">
        <f t="shared" si="34"/>
        <v>0</v>
      </c>
      <c r="O122" s="103"/>
      <c r="P122" s="112">
        <f t="shared" si="35"/>
        <v>0</v>
      </c>
      <c r="Q122" s="103"/>
      <c r="R122" s="140">
        <f t="shared" si="36"/>
        <v>0</v>
      </c>
      <c r="S122" s="101">
        <v>39850</v>
      </c>
      <c r="T122" s="142">
        <f t="shared" ca="1" si="37"/>
        <v>3.2416666666666667</v>
      </c>
      <c r="U122" s="102">
        <f t="shared" ca="1" si="40"/>
        <v>5</v>
      </c>
      <c r="V122" s="115">
        <f t="shared" ca="1" si="38"/>
        <v>0</v>
      </c>
      <c r="W122" s="78"/>
      <c r="X122" s="144"/>
      <c r="Y122" s="118">
        <f t="shared" ca="1" si="39"/>
        <v>0</v>
      </c>
      <c r="Z122" s="149"/>
    </row>
    <row r="123" spans="1:26" s="76" customFormat="1" ht="12.75" customHeight="1">
      <c r="A123" s="147">
        <v>119</v>
      </c>
      <c r="B123" s="79" t="s">
        <v>162</v>
      </c>
      <c r="C123" s="79" t="s">
        <v>94</v>
      </c>
      <c r="D123" s="80" t="s">
        <v>62</v>
      </c>
      <c r="E123" s="110">
        <v>28</v>
      </c>
      <c r="F123" s="79"/>
      <c r="G123" s="138" t="str">
        <f>IF(ISBLANK(F123),"",VLOOKUP(F123,разряды!$A$5:$B$31,2))</f>
        <v/>
      </c>
      <c r="H123" s="139">
        <f t="shared" si="31"/>
        <v>0</v>
      </c>
      <c r="I123" s="103"/>
      <c r="J123" s="112">
        <f t="shared" si="32"/>
        <v>0</v>
      </c>
      <c r="K123" s="103"/>
      <c r="L123" s="112">
        <f t="shared" si="33"/>
        <v>0</v>
      </c>
      <c r="M123" s="103"/>
      <c r="N123" s="112">
        <f t="shared" si="34"/>
        <v>0</v>
      </c>
      <c r="O123" s="103"/>
      <c r="P123" s="112">
        <f t="shared" si="35"/>
        <v>0</v>
      </c>
      <c r="Q123" s="103"/>
      <c r="R123" s="140">
        <f t="shared" si="36"/>
        <v>0</v>
      </c>
      <c r="S123" s="100">
        <v>38202</v>
      </c>
      <c r="T123" s="142">
        <f t="shared" ca="1" si="37"/>
        <v>7.75</v>
      </c>
      <c r="U123" s="75">
        <f t="shared" ca="1" si="40"/>
        <v>10</v>
      </c>
      <c r="V123" s="115">
        <f t="shared" ca="1" si="38"/>
        <v>0</v>
      </c>
      <c r="W123" s="78"/>
      <c r="X123" s="143"/>
      <c r="Y123" s="118">
        <f t="shared" ca="1" si="39"/>
        <v>0</v>
      </c>
      <c r="Z123" s="150"/>
    </row>
    <row r="124" spans="1:26" s="76" customFormat="1" ht="12.75">
      <c r="A124" s="147">
        <v>120</v>
      </c>
      <c r="B124" s="79" t="s">
        <v>161</v>
      </c>
      <c r="C124" s="79" t="s">
        <v>40</v>
      </c>
      <c r="D124" s="80" t="s">
        <v>65</v>
      </c>
      <c r="E124" s="110">
        <v>25</v>
      </c>
      <c r="F124" s="79"/>
      <c r="G124" s="138" t="str">
        <f>IF(ISBLANK(F124),"",VLOOKUP(F124,разряды!$A$5:$B$31,2))</f>
        <v/>
      </c>
      <c r="H124" s="139">
        <f t="shared" si="31"/>
        <v>0</v>
      </c>
      <c r="I124" s="103">
        <v>15</v>
      </c>
      <c r="J124" s="112">
        <f t="shared" si="32"/>
        <v>0</v>
      </c>
      <c r="K124" s="103"/>
      <c r="L124" s="112">
        <f t="shared" si="33"/>
        <v>0</v>
      </c>
      <c r="M124" s="103"/>
      <c r="N124" s="112">
        <f t="shared" si="34"/>
        <v>0</v>
      </c>
      <c r="O124" s="103"/>
      <c r="P124" s="112">
        <f t="shared" si="35"/>
        <v>0</v>
      </c>
      <c r="Q124" s="103"/>
      <c r="R124" s="140">
        <f t="shared" si="36"/>
        <v>0</v>
      </c>
      <c r="S124" s="101">
        <v>31719</v>
      </c>
      <c r="T124" s="142">
        <f t="shared" ca="1" si="37"/>
        <v>25.5</v>
      </c>
      <c r="U124" s="102">
        <f t="shared" ca="1" si="40"/>
        <v>20</v>
      </c>
      <c r="V124" s="115">
        <f t="shared" ca="1" si="38"/>
        <v>0</v>
      </c>
      <c r="W124" s="78"/>
      <c r="X124" s="144"/>
      <c r="Y124" s="118">
        <f t="shared" ca="1" si="39"/>
        <v>0</v>
      </c>
      <c r="Z124" s="149"/>
    </row>
    <row r="125" spans="1:26" s="76" customFormat="1" ht="12.75" customHeight="1">
      <c r="A125" s="147">
        <v>121</v>
      </c>
      <c r="B125" s="77" t="s">
        <v>160</v>
      </c>
      <c r="C125" s="77" t="s">
        <v>114</v>
      </c>
      <c r="D125" s="78" t="s">
        <v>79</v>
      </c>
      <c r="E125" s="109">
        <v>11</v>
      </c>
      <c r="F125" s="77"/>
      <c r="G125" s="138" t="str">
        <f>IF(ISBLANK(F125),"",VLOOKUP(F125,разряды!$A$5:$B$31,2))</f>
        <v/>
      </c>
      <c r="H125" s="139">
        <f t="shared" si="31"/>
        <v>0</v>
      </c>
      <c r="I125" s="75"/>
      <c r="J125" s="112">
        <f t="shared" si="32"/>
        <v>0</v>
      </c>
      <c r="K125" s="75"/>
      <c r="L125" s="112">
        <f t="shared" si="33"/>
        <v>0</v>
      </c>
      <c r="M125" s="75"/>
      <c r="N125" s="112">
        <f t="shared" si="34"/>
        <v>0</v>
      </c>
      <c r="O125" s="75"/>
      <c r="P125" s="112">
        <f t="shared" si="35"/>
        <v>0</v>
      </c>
      <c r="Q125" s="75"/>
      <c r="R125" s="140">
        <f t="shared" si="36"/>
        <v>0</v>
      </c>
      <c r="S125" s="100">
        <v>40456</v>
      </c>
      <c r="T125" s="142">
        <f t="shared" ca="1" si="37"/>
        <v>1.5777777777777777</v>
      </c>
      <c r="U125" s="75">
        <f t="shared" ca="1" si="40"/>
        <v>5</v>
      </c>
      <c r="V125" s="115">
        <f t="shared" ca="1" si="38"/>
        <v>0</v>
      </c>
      <c r="W125" s="78"/>
      <c r="X125" s="143"/>
      <c r="Y125" s="118">
        <f t="shared" ca="1" si="39"/>
        <v>0</v>
      </c>
      <c r="Z125" s="150"/>
    </row>
    <row r="126" spans="1:26" s="76" customFormat="1" ht="12.75" customHeight="1">
      <c r="A126" s="147">
        <v>122</v>
      </c>
      <c r="B126" s="79" t="s">
        <v>159</v>
      </c>
      <c r="C126" s="79" t="s">
        <v>99</v>
      </c>
      <c r="D126" s="80" t="s">
        <v>83</v>
      </c>
      <c r="E126" s="109">
        <v>7</v>
      </c>
      <c r="F126" s="79">
        <v>16</v>
      </c>
      <c r="G126" s="138">
        <f>IF(ISBLANK(F126),"",VLOOKUP(F126,разряды!$A$5:$B$31,2))</f>
        <v>3.72</v>
      </c>
      <c r="H126" s="139">
        <f t="shared" si="31"/>
        <v>1092043.2</v>
      </c>
      <c r="I126" s="103"/>
      <c r="J126" s="112">
        <f t="shared" si="32"/>
        <v>0</v>
      </c>
      <c r="K126" s="103"/>
      <c r="L126" s="112">
        <f t="shared" si="33"/>
        <v>0</v>
      </c>
      <c r="M126" s="103"/>
      <c r="N126" s="112">
        <f t="shared" si="34"/>
        <v>0</v>
      </c>
      <c r="O126" s="103"/>
      <c r="P126" s="112">
        <f t="shared" si="35"/>
        <v>0</v>
      </c>
      <c r="Q126" s="103"/>
      <c r="R126" s="140">
        <f t="shared" si="36"/>
        <v>1092043.2</v>
      </c>
      <c r="S126" s="101">
        <v>27610</v>
      </c>
      <c r="T126" s="142">
        <f t="shared" ca="1" si="37"/>
        <v>36.74722222222222</v>
      </c>
      <c r="U126" s="102">
        <f t="shared" ca="1" si="40"/>
        <v>20</v>
      </c>
      <c r="V126" s="115">
        <f t="shared" ca="1" si="38"/>
        <v>218408.64</v>
      </c>
      <c r="W126" s="78"/>
      <c r="X126" s="144"/>
      <c r="Y126" s="118">
        <f t="shared" ca="1" si="39"/>
        <v>218408.64</v>
      </c>
      <c r="Z126" s="149"/>
    </row>
    <row r="127" spans="1:26" s="76" customFormat="1" ht="12.75" customHeight="1">
      <c r="A127" s="147">
        <v>123</v>
      </c>
      <c r="B127" s="77" t="s">
        <v>158</v>
      </c>
      <c r="C127" s="77" t="s">
        <v>157</v>
      </c>
      <c r="D127" s="78" t="s">
        <v>76</v>
      </c>
      <c r="E127" s="110">
        <v>14</v>
      </c>
      <c r="F127" s="77"/>
      <c r="G127" s="138" t="str">
        <f>IF(ISBLANK(F127),"",VLOOKUP(F127,разряды!$A$5:$B$31,2))</f>
        <v/>
      </c>
      <c r="H127" s="139">
        <f t="shared" si="31"/>
        <v>0</v>
      </c>
      <c r="I127" s="75"/>
      <c r="J127" s="112">
        <f t="shared" si="32"/>
        <v>0</v>
      </c>
      <c r="K127" s="75"/>
      <c r="L127" s="112">
        <f t="shared" si="33"/>
        <v>0</v>
      </c>
      <c r="M127" s="75"/>
      <c r="N127" s="112">
        <f t="shared" si="34"/>
        <v>0</v>
      </c>
      <c r="O127" s="75"/>
      <c r="P127" s="112">
        <f t="shared" si="35"/>
        <v>0</v>
      </c>
      <c r="Q127" s="75"/>
      <c r="R127" s="140">
        <f t="shared" si="36"/>
        <v>0</v>
      </c>
      <c r="S127" s="100">
        <v>31791</v>
      </c>
      <c r="T127" s="142">
        <f t="shared" ca="1" si="37"/>
        <v>25.302777777777777</v>
      </c>
      <c r="U127" s="75">
        <f t="shared" ca="1" si="40"/>
        <v>20</v>
      </c>
      <c r="V127" s="115">
        <f t="shared" ca="1" si="38"/>
        <v>0</v>
      </c>
      <c r="W127" s="78"/>
      <c r="X127" s="143"/>
      <c r="Y127" s="118">
        <f t="shared" ca="1" si="39"/>
        <v>0</v>
      </c>
      <c r="Z127" s="150"/>
    </row>
    <row r="128" spans="1:26" s="76" customFormat="1" ht="12.75" customHeight="1">
      <c r="A128" s="147">
        <v>124</v>
      </c>
      <c r="B128" s="79" t="s">
        <v>156</v>
      </c>
      <c r="C128" s="79" t="s">
        <v>100</v>
      </c>
      <c r="D128" s="80" t="s">
        <v>62</v>
      </c>
      <c r="E128" s="110">
        <v>28</v>
      </c>
      <c r="F128" s="79"/>
      <c r="G128" s="138" t="str">
        <f>IF(ISBLANK(F128),"",VLOOKUP(F128,разряды!$A$5:$B$31,2))</f>
        <v/>
      </c>
      <c r="H128" s="139">
        <f t="shared" si="31"/>
        <v>0</v>
      </c>
      <c r="I128" s="103"/>
      <c r="J128" s="112">
        <f t="shared" si="32"/>
        <v>0</v>
      </c>
      <c r="K128" s="103"/>
      <c r="L128" s="112">
        <f t="shared" si="33"/>
        <v>0</v>
      </c>
      <c r="M128" s="103"/>
      <c r="N128" s="112">
        <f t="shared" si="34"/>
        <v>0</v>
      </c>
      <c r="O128" s="103"/>
      <c r="P128" s="112">
        <f t="shared" si="35"/>
        <v>0</v>
      </c>
      <c r="Q128" s="103"/>
      <c r="R128" s="140">
        <f t="shared" si="36"/>
        <v>0</v>
      </c>
      <c r="S128" s="101">
        <v>40365</v>
      </c>
      <c r="T128" s="142">
        <f t="shared" ca="1" si="37"/>
        <v>1.825</v>
      </c>
      <c r="U128" s="102">
        <f t="shared" ca="1" si="40"/>
        <v>5</v>
      </c>
      <c r="V128" s="115">
        <f t="shared" ca="1" si="38"/>
        <v>0</v>
      </c>
      <c r="W128" s="78"/>
      <c r="X128" s="144"/>
      <c r="Y128" s="118">
        <f t="shared" ca="1" si="39"/>
        <v>0</v>
      </c>
      <c r="Z128" s="149"/>
    </row>
    <row r="129" spans="1:26" s="76" customFormat="1" ht="12.75" customHeight="1">
      <c r="A129" s="147">
        <v>125</v>
      </c>
      <c r="B129" s="77" t="s">
        <v>155</v>
      </c>
      <c r="C129" s="77" t="s">
        <v>53</v>
      </c>
      <c r="D129" s="78" t="s">
        <v>66</v>
      </c>
      <c r="E129" s="110">
        <v>24</v>
      </c>
      <c r="F129" s="77"/>
      <c r="G129" s="138" t="str">
        <f>IF(ISBLANK(F129),"",VLOOKUP(F129,разряды!$A$5:$B$31,2))</f>
        <v/>
      </c>
      <c r="H129" s="139">
        <f t="shared" si="31"/>
        <v>0</v>
      </c>
      <c r="I129" s="105">
        <v>30</v>
      </c>
      <c r="J129" s="112">
        <f t="shared" si="32"/>
        <v>0</v>
      </c>
      <c r="K129" s="105"/>
      <c r="L129" s="112">
        <f t="shared" si="33"/>
        <v>0</v>
      </c>
      <c r="M129" s="105"/>
      <c r="N129" s="112">
        <f t="shared" si="34"/>
        <v>0</v>
      </c>
      <c r="O129" s="105"/>
      <c r="P129" s="112">
        <f t="shared" si="35"/>
        <v>0</v>
      </c>
      <c r="Q129" s="105"/>
      <c r="R129" s="140">
        <f t="shared" si="36"/>
        <v>0</v>
      </c>
      <c r="S129" s="100">
        <v>28493</v>
      </c>
      <c r="T129" s="142">
        <f t="shared" ca="1" si="37"/>
        <v>34.333333333333336</v>
      </c>
      <c r="U129" s="75">
        <f t="shared" ca="1" si="40"/>
        <v>20</v>
      </c>
      <c r="V129" s="115">
        <f t="shared" ca="1" si="38"/>
        <v>0</v>
      </c>
      <c r="W129" s="78"/>
      <c r="X129" s="143"/>
      <c r="Y129" s="118">
        <f t="shared" ca="1" si="39"/>
        <v>0</v>
      </c>
      <c r="Z129" s="150"/>
    </row>
    <row r="130" spans="1:26" s="76" customFormat="1" ht="12.75" customHeight="1">
      <c r="A130" s="147">
        <v>126</v>
      </c>
      <c r="B130" s="79" t="s">
        <v>154</v>
      </c>
      <c r="C130" s="79" t="s">
        <v>90</v>
      </c>
      <c r="D130" s="80" t="s">
        <v>87</v>
      </c>
      <c r="E130" s="110">
        <v>3</v>
      </c>
      <c r="F130" s="79">
        <v>12</v>
      </c>
      <c r="G130" s="138">
        <f>IF(ISBLANK(F130),"",VLOOKUP(F130,разряды!$A$5:$B$31,2))</f>
        <v>2.84</v>
      </c>
      <c r="H130" s="139">
        <f t="shared" si="31"/>
        <v>833710.39999999991</v>
      </c>
      <c r="I130" s="103">
        <v>20</v>
      </c>
      <c r="J130" s="112">
        <f t="shared" si="32"/>
        <v>166742.07999999999</v>
      </c>
      <c r="K130" s="103"/>
      <c r="L130" s="112">
        <f t="shared" si="33"/>
        <v>0</v>
      </c>
      <c r="M130" s="103"/>
      <c r="N130" s="112">
        <f t="shared" si="34"/>
        <v>0</v>
      </c>
      <c r="O130" s="103"/>
      <c r="P130" s="112">
        <f t="shared" si="35"/>
        <v>0</v>
      </c>
      <c r="Q130" s="103"/>
      <c r="R130" s="140">
        <f t="shared" si="36"/>
        <v>1000452.4799999999</v>
      </c>
      <c r="S130" s="101">
        <v>37956</v>
      </c>
      <c r="T130" s="142">
        <f t="shared" ca="1" si="37"/>
        <v>8.4222222222222225</v>
      </c>
      <c r="U130" s="102">
        <f t="shared" ca="1" si="40"/>
        <v>10</v>
      </c>
      <c r="V130" s="115">
        <f t="shared" ca="1" si="38"/>
        <v>100045.24799999999</v>
      </c>
      <c r="W130" s="78"/>
      <c r="X130" s="144"/>
      <c r="Y130" s="118">
        <f t="shared" ca="1" si="39"/>
        <v>100045.24799999999</v>
      </c>
      <c r="Z130" s="149"/>
    </row>
    <row r="131" spans="1:26" s="76" customFormat="1" ht="12.75" customHeight="1">
      <c r="A131" s="147">
        <v>127</v>
      </c>
      <c r="B131" s="79" t="s">
        <v>153</v>
      </c>
      <c r="C131" s="79" t="s">
        <v>99</v>
      </c>
      <c r="D131" s="80" t="s">
        <v>77</v>
      </c>
      <c r="E131" s="109">
        <v>13</v>
      </c>
      <c r="F131" s="79"/>
      <c r="G131" s="138" t="str">
        <f>IF(ISBLANK(F131),"",VLOOKUP(F131,разряды!$A$5:$B$31,2))</f>
        <v/>
      </c>
      <c r="H131" s="139">
        <f t="shared" si="31"/>
        <v>0</v>
      </c>
      <c r="I131" s="103"/>
      <c r="J131" s="112">
        <f t="shared" si="32"/>
        <v>0</v>
      </c>
      <c r="K131" s="103"/>
      <c r="L131" s="112">
        <f t="shared" si="33"/>
        <v>0</v>
      </c>
      <c r="M131" s="103"/>
      <c r="N131" s="112">
        <f t="shared" si="34"/>
        <v>0</v>
      </c>
      <c r="O131" s="103"/>
      <c r="P131" s="112">
        <f t="shared" si="35"/>
        <v>0</v>
      </c>
      <c r="Q131" s="103"/>
      <c r="R131" s="140">
        <f t="shared" si="36"/>
        <v>0</v>
      </c>
      <c r="S131" s="100">
        <v>32030</v>
      </c>
      <c r="T131" s="142">
        <f t="shared" ca="1" si="37"/>
        <v>24.647222222222222</v>
      </c>
      <c r="U131" s="75">
        <f t="shared" ca="1" si="40"/>
        <v>20</v>
      </c>
      <c r="V131" s="115">
        <f t="shared" ca="1" si="38"/>
        <v>0</v>
      </c>
      <c r="W131" s="78"/>
      <c r="X131" s="143"/>
      <c r="Y131" s="118">
        <f t="shared" ca="1" si="39"/>
        <v>0</v>
      </c>
      <c r="Z131" s="150"/>
    </row>
    <row r="132" spans="1:26" s="81" customFormat="1" ht="12.75" customHeight="1">
      <c r="A132" s="147">
        <v>128</v>
      </c>
      <c r="B132" s="79" t="s">
        <v>152</v>
      </c>
      <c r="C132" s="79" t="s">
        <v>53</v>
      </c>
      <c r="D132" s="80" t="s">
        <v>80</v>
      </c>
      <c r="E132" s="109">
        <v>10</v>
      </c>
      <c r="F132" s="79"/>
      <c r="G132" s="138" t="str">
        <f>IF(ISBLANK(F132),"",VLOOKUP(F132,разряды!$A$5:$B$31,2))</f>
        <v/>
      </c>
      <c r="H132" s="139">
        <f t="shared" si="31"/>
        <v>0</v>
      </c>
      <c r="I132" s="104">
        <v>30</v>
      </c>
      <c r="J132" s="112">
        <f t="shared" si="32"/>
        <v>0</v>
      </c>
      <c r="K132" s="104"/>
      <c r="L132" s="112">
        <f t="shared" si="33"/>
        <v>0</v>
      </c>
      <c r="M132" s="104"/>
      <c r="N132" s="112">
        <f t="shared" si="34"/>
        <v>0</v>
      </c>
      <c r="O132" s="104"/>
      <c r="P132" s="112">
        <f t="shared" si="35"/>
        <v>0</v>
      </c>
      <c r="Q132" s="104"/>
      <c r="R132" s="140">
        <f t="shared" si="36"/>
        <v>0</v>
      </c>
      <c r="S132" s="101">
        <v>38931</v>
      </c>
      <c r="T132" s="142">
        <f t="shared" ca="1" si="37"/>
        <v>5.7527777777777782</v>
      </c>
      <c r="U132" s="102">
        <f t="shared" ca="1" si="40"/>
        <v>10</v>
      </c>
      <c r="V132" s="115">
        <f t="shared" ca="1" si="38"/>
        <v>0</v>
      </c>
      <c r="W132" s="78"/>
      <c r="X132" s="144"/>
      <c r="Y132" s="118">
        <f t="shared" ca="1" si="39"/>
        <v>0</v>
      </c>
      <c r="Z132" s="149"/>
    </row>
    <row r="133" spans="1:26" s="76" customFormat="1" ht="12.75" customHeight="1">
      <c r="A133" s="147">
        <v>129</v>
      </c>
      <c r="B133" s="79" t="s">
        <v>151</v>
      </c>
      <c r="C133" s="79" t="s">
        <v>53</v>
      </c>
      <c r="D133" s="80" t="s">
        <v>79</v>
      </c>
      <c r="E133" s="109">
        <v>11</v>
      </c>
      <c r="F133" s="79"/>
      <c r="G133" s="138" t="str">
        <f>IF(ISBLANK(F133),"",VLOOKUP(F133,разряды!$A$5:$B$31,2))</f>
        <v/>
      </c>
      <c r="H133" s="139">
        <f t="shared" ref="H133:H164" si="41">IF(G133&lt;&gt;"",$D$2*G133,0)</f>
        <v>0</v>
      </c>
      <c r="I133" s="104">
        <v>30</v>
      </c>
      <c r="J133" s="112">
        <f t="shared" ref="J133:J164" si="42">IF(I133&lt;&gt;"",($H133*I133)/100,0)</f>
        <v>0</v>
      </c>
      <c r="K133" s="104"/>
      <c r="L133" s="112">
        <f t="shared" ref="L133:L164" si="43">($H133*K133)/100</f>
        <v>0</v>
      </c>
      <c r="M133" s="104"/>
      <c r="N133" s="112">
        <f t="shared" ref="N133:N164" si="44">($H133*M133)/100</f>
        <v>0</v>
      </c>
      <c r="O133" s="104"/>
      <c r="P133" s="112">
        <f t="shared" ref="P133:P164" si="45">($H133*O133)/100</f>
        <v>0</v>
      </c>
      <c r="Q133" s="104"/>
      <c r="R133" s="140">
        <f t="shared" ref="R133:R164" si="46">H133+J133+L133+N133+P133+Q133</f>
        <v>0</v>
      </c>
      <c r="S133" s="100">
        <v>27242</v>
      </c>
      <c r="T133" s="142">
        <f t="shared" ref="T133:T164" ca="1" si="47">YEARFRAC($D$1,S133)</f>
        <v>37.755555555555553</v>
      </c>
      <c r="U133" s="75">
        <f t="shared" ca="1" si="40"/>
        <v>20</v>
      </c>
      <c r="V133" s="115">
        <f t="shared" ref="V133:V164" ca="1" si="48">(R133*U133)/100</f>
        <v>0</v>
      </c>
      <c r="W133" s="78"/>
      <c r="X133" s="78"/>
      <c r="Y133" s="118">
        <f t="shared" ref="Y133:Y164" ca="1" si="49">V133+W133+X133</f>
        <v>0</v>
      </c>
      <c r="Z133" s="151"/>
    </row>
    <row r="134" spans="1:26" s="76" customFormat="1" ht="12.75" customHeight="1">
      <c r="A134" s="147">
        <v>130</v>
      </c>
      <c r="B134" s="79" t="s">
        <v>150</v>
      </c>
      <c r="C134" s="79" t="s">
        <v>53</v>
      </c>
      <c r="D134" s="80" t="s">
        <v>80</v>
      </c>
      <c r="E134" s="109">
        <v>10</v>
      </c>
      <c r="F134" s="79"/>
      <c r="G134" s="138" t="str">
        <f>IF(ISBLANK(F134),"",VLOOKUP(F134,разряды!$A$5:$B$31,2))</f>
        <v/>
      </c>
      <c r="H134" s="139">
        <f t="shared" si="41"/>
        <v>0</v>
      </c>
      <c r="I134" s="104">
        <v>30</v>
      </c>
      <c r="J134" s="112">
        <f t="shared" si="42"/>
        <v>0</v>
      </c>
      <c r="K134" s="104"/>
      <c r="L134" s="112">
        <f t="shared" si="43"/>
        <v>0</v>
      </c>
      <c r="M134" s="104"/>
      <c r="N134" s="112">
        <f t="shared" si="44"/>
        <v>0</v>
      </c>
      <c r="O134" s="104"/>
      <c r="P134" s="112">
        <f t="shared" si="45"/>
        <v>0</v>
      </c>
      <c r="Q134" s="104"/>
      <c r="R134" s="140">
        <f t="shared" si="46"/>
        <v>0</v>
      </c>
      <c r="S134" s="101">
        <v>38201</v>
      </c>
      <c r="T134" s="142">
        <f t="shared" ca="1" si="47"/>
        <v>7.7527777777777782</v>
      </c>
      <c r="U134" s="102">
        <f t="shared" ref="U134:U165" ca="1" si="50">IF(AND(T134&gt;=1,T134&lt;=5),5,IF(AND(T134&gt;5,T134&lt;=10),10,IF(AND(T134&gt;10,T134&lt;=15),15,IF(AND(T134&gt;15),20,"0"))))</f>
        <v>10</v>
      </c>
      <c r="V134" s="115">
        <f t="shared" ca="1" si="48"/>
        <v>0</v>
      </c>
      <c r="W134" s="78"/>
      <c r="X134" s="144"/>
      <c r="Y134" s="118">
        <f t="shared" ca="1" si="49"/>
        <v>0</v>
      </c>
      <c r="Z134" s="149"/>
    </row>
    <row r="135" spans="1:26" s="81" customFormat="1" ht="12.75" customHeight="1">
      <c r="A135" s="147">
        <v>131</v>
      </c>
      <c r="B135" s="79" t="s">
        <v>149</v>
      </c>
      <c r="C135" s="79" t="s">
        <v>90</v>
      </c>
      <c r="D135" s="80" t="s">
        <v>76</v>
      </c>
      <c r="E135" s="110">
        <v>14</v>
      </c>
      <c r="F135" s="79"/>
      <c r="G135" s="138" t="str">
        <f>IF(ISBLANK(F135),"",VLOOKUP(F135,разряды!$A$5:$B$31,2))</f>
        <v/>
      </c>
      <c r="H135" s="139">
        <f t="shared" si="41"/>
        <v>0</v>
      </c>
      <c r="I135" s="103">
        <v>20</v>
      </c>
      <c r="J135" s="112">
        <f t="shared" si="42"/>
        <v>0</v>
      </c>
      <c r="K135" s="103"/>
      <c r="L135" s="112">
        <f t="shared" si="43"/>
        <v>0</v>
      </c>
      <c r="M135" s="103"/>
      <c r="N135" s="112">
        <f t="shared" si="44"/>
        <v>0</v>
      </c>
      <c r="O135" s="103"/>
      <c r="P135" s="112">
        <f t="shared" si="45"/>
        <v>0</v>
      </c>
      <c r="Q135" s="103"/>
      <c r="R135" s="140">
        <f t="shared" si="46"/>
        <v>0</v>
      </c>
      <c r="S135" s="100">
        <v>38981</v>
      </c>
      <c r="T135" s="142">
        <f t="shared" ca="1" si="47"/>
        <v>5.6166666666666663</v>
      </c>
      <c r="U135" s="75">
        <f t="shared" ca="1" si="50"/>
        <v>10</v>
      </c>
      <c r="V135" s="115">
        <f t="shared" ca="1" si="48"/>
        <v>0</v>
      </c>
      <c r="W135" s="78"/>
      <c r="X135" s="143"/>
      <c r="Y135" s="118">
        <f t="shared" ca="1" si="49"/>
        <v>0</v>
      </c>
      <c r="Z135" s="150"/>
    </row>
    <row r="136" spans="1:26" s="76" customFormat="1" ht="12.75" customHeight="1">
      <c r="A136" s="147">
        <v>132</v>
      </c>
      <c r="B136" s="79" t="s">
        <v>148</v>
      </c>
      <c r="C136" s="79" t="s">
        <v>92</v>
      </c>
      <c r="D136" s="80" t="s">
        <v>81</v>
      </c>
      <c r="E136" s="109">
        <v>9</v>
      </c>
      <c r="F136" s="79"/>
      <c r="G136" s="138" t="str">
        <f>IF(ISBLANK(F136),"",VLOOKUP(F136,разряды!$A$5:$B$31,2))</f>
        <v/>
      </c>
      <c r="H136" s="139">
        <f t="shared" si="41"/>
        <v>0</v>
      </c>
      <c r="I136" s="103"/>
      <c r="J136" s="112">
        <f t="shared" si="42"/>
        <v>0</v>
      </c>
      <c r="K136" s="103"/>
      <c r="L136" s="112">
        <f t="shared" si="43"/>
        <v>0</v>
      </c>
      <c r="M136" s="103"/>
      <c r="N136" s="112">
        <f t="shared" si="44"/>
        <v>0</v>
      </c>
      <c r="O136" s="103"/>
      <c r="P136" s="112">
        <f t="shared" si="45"/>
        <v>0</v>
      </c>
      <c r="Q136" s="103"/>
      <c r="R136" s="140">
        <f t="shared" si="46"/>
        <v>0</v>
      </c>
      <c r="S136" s="101">
        <v>40413</v>
      </c>
      <c r="T136" s="142">
        <f t="shared" ca="1" si="47"/>
        <v>1.6944444444444444</v>
      </c>
      <c r="U136" s="102">
        <f t="shared" ca="1" si="50"/>
        <v>5</v>
      </c>
      <c r="V136" s="115">
        <f t="shared" ca="1" si="48"/>
        <v>0</v>
      </c>
      <c r="W136" s="78"/>
      <c r="X136" s="78"/>
      <c r="Y136" s="118">
        <f t="shared" ca="1" si="49"/>
        <v>0</v>
      </c>
      <c r="Z136" s="151"/>
    </row>
    <row r="137" spans="1:26" s="76" customFormat="1" ht="12.75" customHeight="1">
      <c r="A137" s="147">
        <v>133</v>
      </c>
      <c r="B137" s="77" t="s">
        <v>24</v>
      </c>
      <c r="C137" s="77" t="s">
        <v>18</v>
      </c>
      <c r="D137" s="78" t="s">
        <v>89</v>
      </c>
      <c r="E137" s="110">
        <v>1</v>
      </c>
      <c r="F137" s="77">
        <v>19</v>
      </c>
      <c r="G137" s="138">
        <f>IF(ISBLANK(F137),"",VLOOKUP(F137,разряды!$A$5:$B$31,2))</f>
        <v>4.5599999999999996</v>
      </c>
      <c r="H137" s="139">
        <f t="shared" si="41"/>
        <v>1338633.5999999999</v>
      </c>
      <c r="I137" s="75">
        <v>0</v>
      </c>
      <c r="J137" s="112">
        <f t="shared" si="42"/>
        <v>0</v>
      </c>
      <c r="K137" s="75"/>
      <c r="L137" s="112">
        <f t="shared" si="43"/>
        <v>0</v>
      </c>
      <c r="M137" s="75"/>
      <c r="N137" s="112">
        <f t="shared" si="44"/>
        <v>0</v>
      </c>
      <c r="O137" s="75"/>
      <c r="P137" s="112">
        <f t="shared" si="45"/>
        <v>0</v>
      </c>
      <c r="Q137" s="75"/>
      <c r="R137" s="140">
        <f t="shared" si="46"/>
        <v>1338633.5999999999</v>
      </c>
      <c r="S137" s="100">
        <v>27154</v>
      </c>
      <c r="T137" s="142">
        <f t="shared" ca="1" si="47"/>
        <v>37.994444444444447</v>
      </c>
      <c r="U137" s="75">
        <f t="shared" ca="1" si="50"/>
        <v>20</v>
      </c>
      <c r="V137" s="115">
        <f t="shared" ca="1" si="48"/>
        <v>267726.71999999997</v>
      </c>
      <c r="W137" s="78"/>
      <c r="X137" s="143"/>
      <c r="Y137" s="118">
        <f t="shared" ca="1" si="49"/>
        <v>267726.71999999997</v>
      </c>
      <c r="Z137" s="150"/>
    </row>
    <row r="138" spans="1:26" s="76" customFormat="1" ht="12.75" customHeight="1">
      <c r="A138" s="147">
        <v>134</v>
      </c>
      <c r="B138" s="79" t="s">
        <v>147</v>
      </c>
      <c r="C138" s="79" t="s">
        <v>44</v>
      </c>
      <c r="D138" s="80" t="s">
        <v>64</v>
      </c>
      <c r="E138" s="109">
        <v>26</v>
      </c>
      <c r="F138" s="79"/>
      <c r="G138" s="138" t="str">
        <f>IF(ISBLANK(F138),"",VLOOKUP(F138,разряды!$A$5:$B$31,2))</f>
        <v/>
      </c>
      <c r="H138" s="139">
        <f t="shared" si="41"/>
        <v>0</v>
      </c>
      <c r="I138" s="75"/>
      <c r="J138" s="112">
        <f t="shared" si="42"/>
        <v>0</v>
      </c>
      <c r="K138" s="75"/>
      <c r="L138" s="112">
        <f t="shared" si="43"/>
        <v>0</v>
      </c>
      <c r="M138" s="75"/>
      <c r="N138" s="112">
        <f t="shared" si="44"/>
        <v>0</v>
      </c>
      <c r="O138" s="75"/>
      <c r="P138" s="112">
        <f t="shared" si="45"/>
        <v>0</v>
      </c>
      <c r="Q138" s="75"/>
      <c r="R138" s="140">
        <f t="shared" si="46"/>
        <v>0</v>
      </c>
      <c r="S138" s="101">
        <v>38768</v>
      </c>
      <c r="T138" s="142">
        <f t="shared" ca="1" si="47"/>
        <v>6.2027777777777775</v>
      </c>
      <c r="U138" s="102">
        <f t="shared" ca="1" si="50"/>
        <v>10</v>
      </c>
      <c r="V138" s="115">
        <f t="shared" ca="1" si="48"/>
        <v>0</v>
      </c>
      <c r="W138" s="78"/>
      <c r="X138" s="144"/>
      <c r="Y138" s="118">
        <f t="shared" ca="1" si="49"/>
        <v>0</v>
      </c>
      <c r="Z138" s="149"/>
    </row>
    <row r="139" spans="1:26" s="76" customFormat="1" ht="12.75" customHeight="1">
      <c r="A139" s="147">
        <v>135</v>
      </c>
      <c r="B139" s="77" t="s">
        <v>146</v>
      </c>
      <c r="C139" s="77" t="s">
        <v>92</v>
      </c>
      <c r="D139" s="80" t="s">
        <v>81</v>
      </c>
      <c r="E139" s="109">
        <v>9</v>
      </c>
      <c r="F139" s="77"/>
      <c r="G139" s="138" t="str">
        <f>IF(ISBLANK(F139),"",VLOOKUP(F139,разряды!$A$5:$B$31,2))</f>
        <v/>
      </c>
      <c r="H139" s="139">
        <f t="shared" si="41"/>
        <v>0</v>
      </c>
      <c r="I139" s="75"/>
      <c r="J139" s="112">
        <f t="shared" si="42"/>
        <v>0</v>
      </c>
      <c r="K139" s="75"/>
      <c r="L139" s="112">
        <f t="shared" si="43"/>
        <v>0</v>
      </c>
      <c r="M139" s="75"/>
      <c r="N139" s="112">
        <f t="shared" si="44"/>
        <v>0</v>
      </c>
      <c r="O139" s="75"/>
      <c r="P139" s="112">
        <f t="shared" si="45"/>
        <v>0</v>
      </c>
      <c r="Q139" s="75"/>
      <c r="R139" s="140">
        <f t="shared" si="46"/>
        <v>0</v>
      </c>
      <c r="S139" s="100">
        <v>40389</v>
      </c>
      <c r="T139" s="142">
        <f t="shared" ca="1" si="47"/>
        <v>1.7583333333333333</v>
      </c>
      <c r="U139" s="75">
        <f t="shared" ca="1" si="50"/>
        <v>5</v>
      </c>
      <c r="V139" s="115">
        <f t="shared" ca="1" si="48"/>
        <v>0</v>
      </c>
      <c r="W139" s="78"/>
      <c r="X139" s="143"/>
      <c r="Y139" s="118">
        <f t="shared" ca="1" si="49"/>
        <v>0</v>
      </c>
      <c r="Z139" s="150"/>
    </row>
    <row r="140" spans="1:26" s="76" customFormat="1" ht="12.75" customHeight="1">
      <c r="A140" s="147">
        <v>136</v>
      </c>
      <c r="B140" s="79" t="s">
        <v>145</v>
      </c>
      <c r="C140" s="79" t="s">
        <v>53</v>
      </c>
      <c r="D140" s="80" t="s">
        <v>80</v>
      </c>
      <c r="E140" s="109">
        <v>10</v>
      </c>
      <c r="F140" s="79"/>
      <c r="G140" s="138" t="str">
        <f>IF(ISBLANK(F140),"",VLOOKUP(F140,разряды!$A$5:$B$31,2))</f>
        <v/>
      </c>
      <c r="H140" s="139">
        <f t="shared" si="41"/>
        <v>0</v>
      </c>
      <c r="I140" s="104">
        <v>30</v>
      </c>
      <c r="J140" s="112">
        <f t="shared" si="42"/>
        <v>0</v>
      </c>
      <c r="K140" s="104"/>
      <c r="L140" s="112">
        <f t="shared" si="43"/>
        <v>0</v>
      </c>
      <c r="M140" s="104"/>
      <c r="N140" s="112">
        <f t="shared" si="44"/>
        <v>0</v>
      </c>
      <c r="O140" s="104"/>
      <c r="P140" s="112">
        <f t="shared" si="45"/>
        <v>0</v>
      </c>
      <c r="Q140" s="104"/>
      <c r="R140" s="140">
        <f t="shared" si="46"/>
        <v>0</v>
      </c>
      <c r="S140" s="101">
        <v>30914</v>
      </c>
      <c r="T140" s="142">
        <f t="shared" ca="1" si="47"/>
        <v>27.702777777777779</v>
      </c>
      <c r="U140" s="102">
        <f t="shared" ca="1" si="50"/>
        <v>20</v>
      </c>
      <c r="V140" s="115">
        <f t="shared" ca="1" si="48"/>
        <v>0</v>
      </c>
      <c r="W140" s="78"/>
      <c r="X140" s="144"/>
      <c r="Y140" s="118">
        <f t="shared" ca="1" si="49"/>
        <v>0</v>
      </c>
      <c r="Z140" s="149"/>
    </row>
    <row r="141" spans="1:26" s="76" customFormat="1" ht="12.75" customHeight="1">
      <c r="A141" s="147">
        <v>137</v>
      </c>
      <c r="B141" s="77" t="s">
        <v>144</v>
      </c>
      <c r="C141" s="77" t="s">
        <v>143</v>
      </c>
      <c r="D141" s="78" t="s">
        <v>87</v>
      </c>
      <c r="E141" s="110">
        <v>3</v>
      </c>
      <c r="F141" s="77">
        <v>11</v>
      </c>
      <c r="G141" s="138">
        <f>IF(ISBLANK(F141),"",VLOOKUP(F141,разряды!$A$5:$B$31,2))</f>
        <v>2.65</v>
      </c>
      <c r="H141" s="139">
        <f t="shared" si="41"/>
        <v>777934</v>
      </c>
      <c r="I141" s="75"/>
      <c r="J141" s="112">
        <f t="shared" si="42"/>
        <v>0</v>
      </c>
      <c r="K141" s="75"/>
      <c r="L141" s="112">
        <f t="shared" si="43"/>
        <v>0</v>
      </c>
      <c r="M141" s="75"/>
      <c r="N141" s="112">
        <f t="shared" si="44"/>
        <v>0</v>
      </c>
      <c r="O141" s="75"/>
      <c r="P141" s="112">
        <f t="shared" si="45"/>
        <v>0</v>
      </c>
      <c r="Q141" s="75"/>
      <c r="R141" s="140">
        <f t="shared" si="46"/>
        <v>777934</v>
      </c>
      <c r="S141" s="100">
        <v>40392</v>
      </c>
      <c r="T141" s="142">
        <f t="shared" ca="1" si="47"/>
        <v>1.7527777777777778</v>
      </c>
      <c r="U141" s="75">
        <f t="shared" ca="1" si="50"/>
        <v>5</v>
      </c>
      <c r="V141" s="115">
        <f t="shared" ca="1" si="48"/>
        <v>38896.699999999997</v>
      </c>
      <c r="W141" s="78"/>
      <c r="X141" s="143"/>
      <c r="Y141" s="118">
        <f t="shared" ca="1" si="49"/>
        <v>38896.699999999997</v>
      </c>
      <c r="Z141" s="150"/>
    </row>
    <row r="142" spans="1:26" s="76" customFormat="1" ht="12.75" customHeight="1">
      <c r="A142" s="147">
        <v>138</v>
      </c>
      <c r="B142" s="79" t="s">
        <v>142</v>
      </c>
      <c r="C142" s="79" t="s">
        <v>101</v>
      </c>
      <c r="D142" s="80" t="s">
        <v>81</v>
      </c>
      <c r="E142" s="109">
        <v>9</v>
      </c>
      <c r="F142" s="79"/>
      <c r="G142" s="138" t="str">
        <f>IF(ISBLANK(F142),"",VLOOKUP(F142,разряды!$A$5:$B$31,2))</f>
        <v/>
      </c>
      <c r="H142" s="139">
        <f t="shared" si="41"/>
        <v>0</v>
      </c>
      <c r="I142" s="103"/>
      <c r="J142" s="112">
        <f t="shared" si="42"/>
        <v>0</v>
      </c>
      <c r="K142" s="103"/>
      <c r="L142" s="112">
        <f t="shared" si="43"/>
        <v>0</v>
      </c>
      <c r="M142" s="103"/>
      <c r="N142" s="112">
        <f t="shared" si="44"/>
        <v>0</v>
      </c>
      <c r="O142" s="103"/>
      <c r="P142" s="112">
        <f t="shared" si="45"/>
        <v>0</v>
      </c>
      <c r="Q142" s="103"/>
      <c r="R142" s="140">
        <f t="shared" si="46"/>
        <v>0</v>
      </c>
      <c r="S142" s="101">
        <v>29068</v>
      </c>
      <c r="T142" s="142">
        <f t="shared" ca="1" si="47"/>
        <v>32.755555555555553</v>
      </c>
      <c r="U142" s="102">
        <f t="shared" ca="1" si="50"/>
        <v>20</v>
      </c>
      <c r="V142" s="115">
        <f t="shared" ca="1" si="48"/>
        <v>0</v>
      </c>
      <c r="W142" s="78"/>
      <c r="X142" s="144"/>
      <c r="Y142" s="118">
        <f t="shared" ca="1" si="49"/>
        <v>0</v>
      </c>
      <c r="Z142" s="149"/>
    </row>
    <row r="143" spans="1:26" s="76" customFormat="1" ht="12.75" customHeight="1">
      <c r="A143" s="147">
        <v>139</v>
      </c>
      <c r="B143" s="77" t="s">
        <v>27</v>
      </c>
      <c r="C143" s="77" t="s">
        <v>19</v>
      </c>
      <c r="D143" s="78" t="s">
        <v>89</v>
      </c>
      <c r="E143" s="110">
        <v>1</v>
      </c>
      <c r="F143" s="77">
        <v>12</v>
      </c>
      <c r="G143" s="138">
        <f>IF(ISBLANK(F143),"",VLOOKUP(F143,разряды!$A$5:$B$31,2))</f>
        <v>2.84</v>
      </c>
      <c r="H143" s="139">
        <f t="shared" si="41"/>
        <v>833710.39999999991</v>
      </c>
      <c r="I143" s="75">
        <v>20</v>
      </c>
      <c r="J143" s="112">
        <f t="shared" si="42"/>
        <v>166742.07999999999</v>
      </c>
      <c r="K143" s="75"/>
      <c r="L143" s="112">
        <f t="shared" si="43"/>
        <v>0</v>
      </c>
      <c r="M143" s="75"/>
      <c r="N143" s="112">
        <f t="shared" si="44"/>
        <v>0</v>
      </c>
      <c r="O143" s="75"/>
      <c r="P143" s="112">
        <f t="shared" si="45"/>
        <v>0</v>
      </c>
      <c r="Q143" s="75"/>
      <c r="R143" s="140">
        <f t="shared" si="46"/>
        <v>1000452.4799999999</v>
      </c>
      <c r="S143" s="100">
        <v>40728</v>
      </c>
      <c r="T143" s="142">
        <f t="shared" ca="1" si="47"/>
        <v>0.8305555555555556</v>
      </c>
      <c r="U143" s="75" t="str">
        <f t="shared" ca="1" si="50"/>
        <v>0</v>
      </c>
      <c r="V143" s="115">
        <f t="shared" ca="1" si="48"/>
        <v>0</v>
      </c>
      <c r="W143" s="78"/>
      <c r="X143" s="143"/>
      <c r="Y143" s="118">
        <f t="shared" ca="1" si="49"/>
        <v>0</v>
      </c>
      <c r="Z143" s="150"/>
    </row>
    <row r="144" spans="1:26" s="76" customFormat="1" ht="12.75" customHeight="1">
      <c r="A144" s="147">
        <v>140</v>
      </c>
      <c r="B144" s="79" t="s">
        <v>141</v>
      </c>
      <c r="C144" s="79" t="s">
        <v>99</v>
      </c>
      <c r="D144" s="80" t="s">
        <v>77</v>
      </c>
      <c r="E144" s="109">
        <v>13</v>
      </c>
      <c r="F144" s="79"/>
      <c r="G144" s="138" t="str">
        <f>IF(ISBLANK(F144),"",VLOOKUP(F144,разряды!$A$5:$B$31,2))</f>
        <v/>
      </c>
      <c r="H144" s="139">
        <f t="shared" si="41"/>
        <v>0</v>
      </c>
      <c r="I144" s="103"/>
      <c r="J144" s="112">
        <f t="shared" si="42"/>
        <v>0</v>
      </c>
      <c r="K144" s="103"/>
      <c r="L144" s="112">
        <f t="shared" si="43"/>
        <v>0</v>
      </c>
      <c r="M144" s="103"/>
      <c r="N144" s="112">
        <f t="shared" si="44"/>
        <v>0</v>
      </c>
      <c r="O144" s="103"/>
      <c r="P144" s="112">
        <f t="shared" si="45"/>
        <v>0</v>
      </c>
      <c r="Q144" s="103"/>
      <c r="R144" s="140">
        <f t="shared" si="46"/>
        <v>0</v>
      </c>
      <c r="S144" s="101">
        <v>38174</v>
      </c>
      <c r="T144" s="142">
        <f t="shared" ca="1" si="47"/>
        <v>7.8250000000000002</v>
      </c>
      <c r="U144" s="102">
        <f t="shared" ca="1" si="50"/>
        <v>10</v>
      </c>
      <c r="V144" s="115">
        <f t="shared" ca="1" si="48"/>
        <v>0</v>
      </c>
      <c r="W144" s="78"/>
      <c r="X144" s="144"/>
      <c r="Y144" s="118">
        <f t="shared" ca="1" si="49"/>
        <v>0</v>
      </c>
      <c r="Z144" s="149"/>
    </row>
    <row r="145" spans="1:26" s="76" customFormat="1" ht="12.75" customHeight="1">
      <c r="A145" s="147">
        <v>141</v>
      </c>
      <c r="B145" s="79" t="s">
        <v>140</v>
      </c>
      <c r="C145" s="79" t="s">
        <v>90</v>
      </c>
      <c r="D145" s="80" t="s">
        <v>84</v>
      </c>
      <c r="E145" s="110">
        <v>6</v>
      </c>
      <c r="F145" s="79">
        <v>12</v>
      </c>
      <c r="G145" s="138">
        <f>IF(ISBLANK(F145),"",VLOOKUP(F145,разряды!$A$5:$B$31,2))</f>
        <v>2.84</v>
      </c>
      <c r="H145" s="139">
        <f t="shared" si="41"/>
        <v>833710.39999999991</v>
      </c>
      <c r="I145" s="103">
        <v>20</v>
      </c>
      <c r="J145" s="112">
        <f t="shared" si="42"/>
        <v>166742.07999999999</v>
      </c>
      <c r="K145" s="103"/>
      <c r="L145" s="112">
        <f t="shared" si="43"/>
        <v>0</v>
      </c>
      <c r="M145" s="103"/>
      <c r="N145" s="112">
        <f t="shared" si="44"/>
        <v>0</v>
      </c>
      <c r="O145" s="103"/>
      <c r="P145" s="112">
        <f t="shared" si="45"/>
        <v>0</v>
      </c>
      <c r="Q145" s="103"/>
      <c r="R145" s="140">
        <f t="shared" si="46"/>
        <v>1000452.4799999999</v>
      </c>
      <c r="S145" s="100">
        <v>38777</v>
      </c>
      <c r="T145" s="142">
        <f t="shared" ca="1" si="47"/>
        <v>6.1722222222222225</v>
      </c>
      <c r="U145" s="75">
        <f t="shared" ca="1" si="50"/>
        <v>10</v>
      </c>
      <c r="V145" s="115">
        <f t="shared" ca="1" si="48"/>
        <v>100045.24799999999</v>
      </c>
      <c r="W145" s="78"/>
      <c r="X145" s="143"/>
      <c r="Y145" s="118">
        <f t="shared" ca="1" si="49"/>
        <v>100045.24799999999</v>
      </c>
      <c r="Z145" s="150"/>
    </row>
    <row r="146" spans="1:26" s="76" customFormat="1" ht="12.75" customHeight="1">
      <c r="A146" s="147">
        <v>142</v>
      </c>
      <c r="B146" s="79" t="s">
        <v>139</v>
      </c>
      <c r="C146" s="79" t="s">
        <v>138</v>
      </c>
      <c r="D146" s="80" t="s">
        <v>88</v>
      </c>
      <c r="E146" s="110">
        <v>2</v>
      </c>
      <c r="F146" s="79">
        <v>17</v>
      </c>
      <c r="G146" s="138">
        <f>IF(ISBLANK(F146),"",VLOOKUP(F146,разряды!$A$5:$B$31,2))</f>
        <v>3.98</v>
      </c>
      <c r="H146" s="139">
        <f t="shared" si="41"/>
        <v>1168368.8</v>
      </c>
      <c r="I146" s="103"/>
      <c r="J146" s="112">
        <f t="shared" si="42"/>
        <v>0</v>
      </c>
      <c r="K146" s="103"/>
      <c r="L146" s="112">
        <f t="shared" si="43"/>
        <v>0</v>
      </c>
      <c r="M146" s="103"/>
      <c r="N146" s="112">
        <f t="shared" si="44"/>
        <v>0</v>
      </c>
      <c r="O146" s="103"/>
      <c r="P146" s="112">
        <f t="shared" si="45"/>
        <v>0</v>
      </c>
      <c r="Q146" s="103"/>
      <c r="R146" s="140">
        <f t="shared" si="46"/>
        <v>1168368.8</v>
      </c>
      <c r="S146" s="101"/>
      <c r="T146" s="142">
        <f t="shared" ca="1" si="47"/>
        <v>112.34166666666667</v>
      </c>
      <c r="U146" s="102">
        <f t="shared" ca="1" si="50"/>
        <v>20</v>
      </c>
      <c r="V146" s="115">
        <f t="shared" ca="1" si="48"/>
        <v>233673.76</v>
      </c>
      <c r="W146" s="78"/>
      <c r="X146" s="144"/>
      <c r="Y146" s="118">
        <f t="shared" ca="1" si="49"/>
        <v>233673.76</v>
      </c>
      <c r="Z146" s="149"/>
    </row>
    <row r="147" spans="1:26" s="74" customFormat="1" ht="12.75" customHeight="1">
      <c r="A147" s="147">
        <v>143</v>
      </c>
      <c r="B147" s="77" t="s">
        <v>137</v>
      </c>
      <c r="C147" s="77" t="s">
        <v>90</v>
      </c>
      <c r="D147" s="78" t="s">
        <v>77</v>
      </c>
      <c r="E147" s="109">
        <v>13</v>
      </c>
      <c r="F147" s="77"/>
      <c r="G147" s="138" t="str">
        <f>IF(ISBLANK(F147),"",VLOOKUP(F147,разряды!$A$5:$B$31,2))</f>
        <v/>
      </c>
      <c r="H147" s="139">
        <f t="shared" si="41"/>
        <v>0</v>
      </c>
      <c r="I147" s="75">
        <v>20</v>
      </c>
      <c r="J147" s="112">
        <f t="shared" si="42"/>
        <v>0</v>
      </c>
      <c r="K147" s="75"/>
      <c r="L147" s="112">
        <f t="shared" si="43"/>
        <v>0</v>
      </c>
      <c r="M147" s="75"/>
      <c r="N147" s="112">
        <f t="shared" si="44"/>
        <v>0</v>
      </c>
      <c r="O147" s="75"/>
      <c r="P147" s="112">
        <f t="shared" si="45"/>
        <v>0</v>
      </c>
      <c r="Q147" s="75"/>
      <c r="R147" s="140">
        <f t="shared" si="46"/>
        <v>0</v>
      </c>
      <c r="S147" s="100">
        <v>39043</v>
      </c>
      <c r="T147" s="142">
        <f t="shared" ca="1" si="47"/>
        <v>5.447222222222222</v>
      </c>
      <c r="U147" s="75">
        <f t="shared" ca="1" si="50"/>
        <v>10</v>
      </c>
      <c r="V147" s="115">
        <f t="shared" ca="1" si="48"/>
        <v>0</v>
      </c>
      <c r="W147" s="78"/>
      <c r="X147" s="143"/>
      <c r="Y147" s="118">
        <f t="shared" ca="1" si="49"/>
        <v>0</v>
      </c>
      <c r="Z147" s="150"/>
    </row>
    <row r="148" spans="1:26" s="76" customFormat="1" ht="12.75" customHeight="1">
      <c r="A148" s="147">
        <v>144</v>
      </c>
      <c r="B148" s="79" t="s">
        <v>136</v>
      </c>
      <c r="C148" s="79" t="s">
        <v>90</v>
      </c>
      <c r="D148" s="80" t="s">
        <v>77</v>
      </c>
      <c r="E148" s="109">
        <v>13</v>
      </c>
      <c r="F148" s="79"/>
      <c r="G148" s="138" t="str">
        <f>IF(ISBLANK(F148),"",VLOOKUP(F148,разряды!$A$5:$B$31,2))</f>
        <v/>
      </c>
      <c r="H148" s="139">
        <f t="shared" si="41"/>
        <v>0</v>
      </c>
      <c r="I148" s="103">
        <v>20</v>
      </c>
      <c r="J148" s="112">
        <f t="shared" si="42"/>
        <v>0</v>
      </c>
      <c r="K148" s="103"/>
      <c r="L148" s="112">
        <f t="shared" si="43"/>
        <v>0</v>
      </c>
      <c r="M148" s="103"/>
      <c r="N148" s="112">
        <f t="shared" si="44"/>
        <v>0</v>
      </c>
      <c r="O148" s="103"/>
      <c r="P148" s="112">
        <f t="shared" si="45"/>
        <v>0</v>
      </c>
      <c r="Q148" s="103"/>
      <c r="R148" s="140">
        <f t="shared" si="46"/>
        <v>0</v>
      </c>
      <c r="S148" s="101">
        <v>39272</v>
      </c>
      <c r="T148" s="142">
        <f t="shared" ca="1" si="47"/>
        <v>4.8166666666666664</v>
      </c>
      <c r="U148" s="102">
        <f t="shared" ca="1" si="50"/>
        <v>5</v>
      </c>
      <c r="V148" s="115">
        <f t="shared" ca="1" si="48"/>
        <v>0</v>
      </c>
      <c r="W148" s="78"/>
      <c r="X148" s="78"/>
      <c r="Y148" s="118">
        <f t="shared" ca="1" si="49"/>
        <v>0</v>
      </c>
      <c r="Z148" s="151"/>
    </row>
    <row r="149" spans="1:26" s="76" customFormat="1" ht="12.75" customHeight="1">
      <c r="A149" s="147">
        <v>145</v>
      </c>
      <c r="B149" s="77" t="s">
        <v>135</v>
      </c>
      <c r="C149" s="77" t="s">
        <v>90</v>
      </c>
      <c r="D149" s="78" t="s">
        <v>77</v>
      </c>
      <c r="E149" s="109">
        <v>13</v>
      </c>
      <c r="F149" s="77"/>
      <c r="G149" s="138" t="str">
        <f>IF(ISBLANK(F149),"",VLOOKUP(F149,разряды!$A$5:$B$31,2))</f>
        <v/>
      </c>
      <c r="H149" s="139">
        <f t="shared" si="41"/>
        <v>0</v>
      </c>
      <c r="I149" s="75">
        <v>20</v>
      </c>
      <c r="J149" s="112">
        <f t="shared" si="42"/>
        <v>0</v>
      </c>
      <c r="K149" s="75"/>
      <c r="L149" s="112">
        <f t="shared" si="43"/>
        <v>0</v>
      </c>
      <c r="M149" s="75"/>
      <c r="N149" s="112">
        <f t="shared" si="44"/>
        <v>0</v>
      </c>
      <c r="O149" s="75"/>
      <c r="P149" s="112">
        <f t="shared" si="45"/>
        <v>0</v>
      </c>
      <c r="Q149" s="75"/>
      <c r="R149" s="140">
        <f t="shared" si="46"/>
        <v>0</v>
      </c>
      <c r="S149" s="100">
        <v>39328</v>
      </c>
      <c r="T149" s="142">
        <f t="shared" ca="1" si="47"/>
        <v>4.666666666666667</v>
      </c>
      <c r="U149" s="75">
        <f t="shared" ca="1" si="50"/>
        <v>5</v>
      </c>
      <c r="V149" s="115">
        <f t="shared" ca="1" si="48"/>
        <v>0</v>
      </c>
      <c r="W149" s="78"/>
      <c r="X149" s="143"/>
      <c r="Y149" s="118">
        <f t="shared" ca="1" si="49"/>
        <v>0</v>
      </c>
      <c r="Z149" s="150"/>
    </row>
    <row r="150" spans="1:26" s="76" customFormat="1" ht="12.75" customHeight="1">
      <c r="A150" s="147">
        <v>146</v>
      </c>
      <c r="B150" s="79" t="s">
        <v>134</v>
      </c>
      <c r="C150" s="79" t="s">
        <v>53</v>
      </c>
      <c r="D150" s="80" t="s">
        <v>81</v>
      </c>
      <c r="E150" s="109">
        <v>9</v>
      </c>
      <c r="F150" s="79"/>
      <c r="G150" s="138" t="str">
        <f>IF(ISBLANK(F150),"",VLOOKUP(F150,разряды!$A$5:$B$31,2))</f>
        <v/>
      </c>
      <c r="H150" s="139">
        <f t="shared" si="41"/>
        <v>0</v>
      </c>
      <c r="I150" s="104">
        <v>30</v>
      </c>
      <c r="J150" s="112">
        <f t="shared" si="42"/>
        <v>0</v>
      </c>
      <c r="K150" s="104"/>
      <c r="L150" s="112">
        <f t="shared" si="43"/>
        <v>0</v>
      </c>
      <c r="M150" s="104"/>
      <c r="N150" s="112">
        <f t="shared" si="44"/>
        <v>0</v>
      </c>
      <c r="O150" s="104"/>
      <c r="P150" s="112">
        <f t="shared" si="45"/>
        <v>0</v>
      </c>
      <c r="Q150" s="104"/>
      <c r="R150" s="140">
        <f t="shared" si="46"/>
        <v>0</v>
      </c>
      <c r="S150" s="101">
        <v>36102</v>
      </c>
      <c r="T150" s="142">
        <f t="shared" ca="1" si="47"/>
        <v>13.5</v>
      </c>
      <c r="U150" s="102">
        <f t="shared" ca="1" si="50"/>
        <v>15</v>
      </c>
      <c r="V150" s="115">
        <f t="shared" ca="1" si="48"/>
        <v>0</v>
      </c>
      <c r="W150" s="78"/>
      <c r="X150" s="144"/>
      <c r="Y150" s="118">
        <f t="shared" ca="1" si="49"/>
        <v>0</v>
      </c>
      <c r="Z150" s="149"/>
    </row>
    <row r="151" spans="1:26" s="76" customFormat="1" ht="12.75" customHeight="1">
      <c r="A151" s="147">
        <v>147</v>
      </c>
      <c r="B151" s="79" t="s">
        <v>133</v>
      </c>
      <c r="C151" s="79" t="s">
        <v>47</v>
      </c>
      <c r="D151" s="80" t="s">
        <v>72</v>
      </c>
      <c r="E151" s="110">
        <v>18</v>
      </c>
      <c r="F151" s="79"/>
      <c r="G151" s="138" t="str">
        <f>IF(ISBLANK(F151),"",VLOOKUP(F151,разряды!$A$5:$B$31,2))</f>
        <v/>
      </c>
      <c r="H151" s="139">
        <f t="shared" si="41"/>
        <v>0</v>
      </c>
      <c r="I151" s="103">
        <v>20</v>
      </c>
      <c r="J151" s="112">
        <f t="shared" si="42"/>
        <v>0</v>
      </c>
      <c r="K151" s="103"/>
      <c r="L151" s="112">
        <f t="shared" si="43"/>
        <v>0</v>
      </c>
      <c r="M151" s="103"/>
      <c r="N151" s="112">
        <f t="shared" si="44"/>
        <v>0</v>
      </c>
      <c r="O151" s="103"/>
      <c r="P151" s="112">
        <f t="shared" si="45"/>
        <v>0</v>
      </c>
      <c r="Q151" s="103"/>
      <c r="R151" s="140">
        <f t="shared" si="46"/>
        <v>0</v>
      </c>
      <c r="S151" s="101">
        <v>40695</v>
      </c>
      <c r="T151" s="142">
        <f t="shared" ca="1" si="47"/>
        <v>0.92222222222222228</v>
      </c>
      <c r="U151" s="75" t="str">
        <f t="shared" ca="1" si="50"/>
        <v>0</v>
      </c>
      <c r="V151" s="115">
        <f t="shared" ca="1" si="48"/>
        <v>0</v>
      </c>
      <c r="W151" s="78"/>
      <c r="X151" s="143"/>
      <c r="Y151" s="118">
        <f t="shared" ca="1" si="49"/>
        <v>0</v>
      </c>
      <c r="Z151" s="150"/>
    </row>
    <row r="152" spans="1:26" s="76" customFormat="1" ht="12.75" customHeight="1">
      <c r="A152" s="147">
        <v>148</v>
      </c>
      <c r="B152" s="79" t="s">
        <v>132</v>
      </c>
      <c r="C152" s="79" t="s">
        <v>99</v>
      </c>
      <c r="D152" s="80" t="s">
        <v>70</v>
      </c>
      <c r="E152" s="110">
        <v>20</v>
      </c>
      <c r="F152" s="79"/>
      <c r="G152" s="138" t="str">
        <f>IF(ISBLANK(F152),"",VLOOKUP(F152,разряды!$A$5:$B$31,2))</f>
        <v/>
      </c>
      <c r="H152" s="139">
        <f t="shared" si="41"/>
        <v>0</v>
      </c>
      <c r="I152" s="103"/>
      <c r="J152" s="112">
        <f t="shared" si="42"/>
        <v>0</v>
      </c>
      <c r="K152" s="103"/>
      <c r="L152" s="112">
        <f t="shared" si="43"/>
        <v>0</v>
      </c>
      <c r="M152" s="103"/>
      <c r="N152" s="112">
        <f t="shared" si="44"/>
        <v>0</v>
      </c>
      <c r="O152" s="103"/>
      <c r="P152" s="112">
        <f t="shared" si="45"/>
        <v>0</v>
      </c>
      <c r="Q152" s="103"/>
      <c r="R152" s="140">
        <f t="shared" si="46"/>
        <v>0</v>
      </c>
      <c r="S152" s="101">
        <v>32935</v>
      </c>
      <c r="T152" s="142">
        <f t="shared" ca="1" si="47"/>
        <v>22.166666666666668</v>
      </c>
      <c r="U152" s="102">
        <f t="shared" ca="1" si="50"/>
        <v>20</v>
      </c>
      <c r="V152" s="115">
        <f t="shared" ca="1" si="48"/>
        <v>0</v>
      </c>
      <c r="W152" s="78"/>
      <c r="X152" s="144"/>
      <c r="Y152" s="118">
        <f t="shared" ca="1" si="49"/>
        <v>0</v>
      </c>
      <c r="Z152" s="149"/>
    </row>
    <row r="153" spans="1:26" s="76" customFormat="1" ht="12.75" customHeight="1">
      <c r="A153" s="147">
        <v>149</v>
      </c>
      <c r="B153" s="77" t="s">
        <v>323</v>
      </c>
      <c r="C153" s="77" t="s">
        <v>319</v>
      </c>
      <c r="D153" s="80" t="s">
        <v>70</v>
      </c>
      <c r="E153" s="110">
        <v>20</v>
      </c>
      <c r="F153" s="79"/>
      <c r="G153" s="138" t="str">
        <f>IF(ISBLANK(F153),"",VLOOKUP(F153,разряды!$A$5:$B$31,2))</f>
        <v/>
      </c>
      <c r="H153" s="139">
        <f t="shared" si="41"/>
        <v>0</v>
      </c>
      <c r="I153" s="75"/>
      <c r="J153" s="112">
        <f t="shared" si="42"/>
        <v>0</v>
      </c>
      <c r="K153" s="75"/>
      <c r="L153" s="112">
        <f t="shared" si="43"/>
        <v>0</v>
      </c>
      <c r="M153" s="75"/>
      <c r="N153" s="112">
        <f t="shared" si="44"/>
        <v>0</v>
      </c>
      <c r="O153" s="75"/>
      <c r="P153" s="112">
        <f t="shared" si="45"/>
        <v>0</v>
      </c>
      <c r="Q153" s="75"/>
      <c r="R153" s="140">
        <f t="shared" si="46"/>
        <v>0</v>
      </c>
      <c r="S153" s="101">
        <v>40948</v>
      </c>
      <c r="T153" s="142">
        <f t="shared" ca="1" si="47"/>
        <v>0.23333333333333334</v>
      </c>
      <c r="U153" s="75" t="str">
        <f t="shared" ca="1" si="50"/>
        <v>0</v>
      </c>
      <c r="V153" s="115">
        <f t="shared" ca="1" si="48"/>
        <v>0</v>
      </c>
      <c r="W153" s="78"/>
      <c r="X153" s="143"/>
      <c r="Y153" s="118">
        <f t="shared" ca="1" si="49"/>
        <v>0</v>
      </c>
      <c r="Z153" s="243">
        <v>41031</v>
      </c>
    </row>
    <row r="154" spans="1:26" s="81" customFormat="1" ht="12.75" customHeight="1">
      <c r="A154" s="147">
        <v>150</v>
      </c>
      <c r="B154" s="79" t="s">
        <v>131</v>
      </c>
      <c r="C154" s="79" t="s">
        <v>53</v>
      </c>
      <c r="D154" s="80" t="s">
        <v>70</v>
      </c>
      <c r="E154" s="110">
        <v>20</v>
      </c>
      <c r="F154" s="79"/>
      <c r="G154" s="138" t="str">
        <f>IF(ISBLANK(F154),"",VLOOKUP(F154,разряды!$A$5:$B$31,2))</f>
        <v/>
      </c>
      <c r="H154" s="139">
        <f t="shared" si="41"/>
        <v>0</v>
      </c>
      <c r="I154" s="104">
        <v>30</v>
      </c>
      <c r="J154" s="112">
        <f t="shared" si="42"/>
        <v>0</v>
      </c>
      <c r="K154" s="104"/>
      <c r="L154" s="112">
        <f t="shared" si="43"/>
        <v>0</v>
      </c>
      <c r="M154" s="104"/>
      <c r="N154" s="112">
        <f t="shared" si="44"/>
        <v>0</v>
      </c>
      <c r="O154" s="104"/>
      <c r="P154" s="112">
        <f t="shared" si="45"/>
        <v>0</v>
      </c>
      <c r="Q154" s="104"/>
      <c r="R154" s="140">
        <f t="shared" si="46"/>
        <v>0</v>
      </c>
      <c r="S154" s="101">
        <v>39052</v>
      </c>
      <c r="T154" s="142">
        <f t="shared" ca="1" si="47"/>
        <v>5.4222222222222225</v>
      </c>
      <c r="U154" s="102">
        <f t="shared" ca="1" si="50"/>
        <v>10</v>
      </c>
      <c r="V154" s="115">
        <f t="shared" ca="1" si="48"/>
        <v>0</v>
      </c>
      <c r="W154" s="78"/>
      <c r="X154" s="144"/>
      <c r="Y154" s="118">
        <f t="shared" ca="1" si="49"/>
        <v>0</v>
      </c>
      <c r="Z154" s="149"/>
    </row>
    <row r="155" spans="1:26" s="76" customFormat="1" ht="12.75" customHeight="1">
      <c r="A155" s="147">
        <v>151</v>
      </c>
      <c r="B155" s="77" t="s">
        <v>130</v>
      </c>
      <c r="C155" s="77" t="s">
        <v>99</v>
      </c>
      <c r="D155" s="78" t="s">
        <v>67</v>
      </c>
      <c r="E155" s="110">
        <v>23</v>
      </c>
      <c r="F155" s="77"/>
      <c r="G155" s="138" t="str">
        <f>IF(ISBLANK(F155),"",VLOOKUP(F155,разряды!$A$5:$B$31,2))</f>
        <v/>
      </c>
      <c r="H155" s="139">
        <f t="shared" si="41"/>
        <v>0</v>
      </c>
      <c r="I155" s="75"/>
      <c r="J155" s="112">
        <f t="shared" si="42"/>
        <v>0</v>
      </c>
      <c r="K155" s="75"/>
      <c r="L155" s="112">
        <f t="shared" si="43"/>
        <v>0</v>
      </c>
      <c r="M155" s="75"/>
      <c r="N155" s="112">
        <f t="shared" si="44"/>
        <v>0</v>
      </c>
      <c r="O155" s="75"/>
      <c r="P155" s="112">
        <f t="shared" si="45"/>
        <v>0</v>
      </c>
      <c r="Q155" s="75"/>
      <c r="R155" s="140">
        <f t="shared" si="46"/>
        <v>0</v>
      </c>
      <c r="S155" s="101">
        <v>27996</v>
      </c>
      <c r="T155" s="142">
        <f t="shared" ca="1" si="47"/>
        <v>35.69166666666667</v>
      </c>
      <c r="U155" s="75">
        <f t="shared" ca="1" si="50"/>
        <v>20</v>
      </c>
      <c r="V155" s="115">
        <f t="shared" ca="1" si="48"/>
        <v>0</v>
      </c>
      <c r="W155" s="78"/>
      <c r="X155" s="78"/>
      <c r="Y155" s="118">
        <f t="shared" ca="1" si="49"/>
        <v>0</v>
      </c>
      <c r="Z155" s="151"/>
    </row>
    <row r="156" spans="1:26" s="76" customFormat="1" ht="12.75">
      <c r="A156" s="147">
        <v>152</v>
      </c>
      <c r="B156" s="79" t="s">
        <v>129</v>
      </c>
      <c r="C156" s="79" t="s">
        <v>99</v>
      </c>
      <c r="D156" s="80" t="s">
        <v>75</v>
      </c>
      <c r="E156" s="110">
        <v>15</v>
      </c>
      <c r="F156" s="79"/>
      <c r="G156" s="138" t="str">
        <f>IF(ISBLANK(F156),"",VLOOKUP(F156,разряды!$A$5:$B$31,2))</f>
        <v/>
      </c>
      <c r="H156" s="139">
        <f t="shared" si="41"/>
        <v>0</v>
      </c>
      <c r="I156" s="75"/>
      <c r="J156" s="112">
        <f t="shared" si="42"/>
        <v>0</v>
      </c>
      <c r="K156" s="75"/>
      <c r="L156" s="112">
        <f t="shared" si="43"/>
        <v>0</v>
      </c>
      <c r="M156" s="75"/>
      <c r="N156" s="112">
        <f t="shared" si="44"/>
        <v>0</v>
      </c>
      <c r="O156" s="75"/>
      <c r="P156" s="112">
        <f t="shared" si="45"/>
        <v>0</v>
      </c>
      <c r="Q156" s="75"/>
      <c r="R156" s="140">
        <f t="shared" si="46"/>
        <v>0</v>
      </c>
      <c r="S156" s="101">
        <v>30900</v>
      </c>
      <c r="T156" s="142">
        <f t="shared" ca="1" si="47"/>
        <v>27.741666666666667</v>
      </c>
      <c r="U156" s="102">
        <f t="shared" ca="1" si="50"/>
        <v>20</v>
      </c>
      <c r="V156" s="115">
        <f t="shared" ca="1" si="48"/>
        <v>0</v>
      </c>
      <c r="W156" s="78"/>
      <c r="X156" s="144"/>
      <c r="Y156" s="118">
        <f t="shared" ca="1" si="49"/>
        <v>0</v>
      </c>
      <c r="Z156" s="149"/>
    </row>
    <row r="157" spans="1:26" s="76" customFormat="1" ht="12.75" customHeight="1">
      <c r="A157" s="147">
        <v>153</v>
      </c>
      <c r="B157" s="77" t="s">
        <v>128</v>
      </c>
      <c r="C157" s="77" t="s">
        <v>99</v>
      </c>
      <c r="D157" s="78" t="s">
        <v>81</v>
      </c>
      <c r="E157" s="109">
        <v>9</v>
      </c>
      <c r="F157" s="77"/>
      <c r="G157" s="138" t="str">
        <f>IF(ISBLANK(F157),"",VLOOKUP(F157,разряды!$A$5:$B$31,2))</f>
        <v/>
      </c>
      <c r="H157" s="139">
        <f t="shared" si="41"/>
        <v>0</v>
      </c>
      <c r="I157" s="75"/>
      <c r="J157" s="112">
        <f t="shared" si="42"/>
        <v>0</v>
      </c>
      <c r="K157" s="75"/>
      <c r="L157" s="112">
        <f t="shared" si="43"/>
        <v>0</v>
      </c>
      <c r="M157" s="75"/>
      <c r="N157" s="112">
        <f t="shared" si="44"/>
        <v>0</v>
      </c>
      <c r="O157" s="75"/>
      <c r="P157" s="112">
        <f t="shared" si="45"/>
        <v>0</v>
      </c>
      <c r="Q157" s="75"/>
      <c r="R157" s="140">
        <f t="shared" si="46"/>
        <v>0</v>
      </c>
      <c r="S157" s="101">
        <v>29160</v>
      </c>
      <c r="T157" s="142">
        <f t="shared" ca="1" si="47"/>
        <v>32.505555555555553</v>
      </c>
      <c r="U157" s="75">
        <f t="shared" ca="1" si="50"/>
        <v>20</v>
      </c>
      <c r="V157" s="115">
        <f t="shared" ca="1" si="48"/>
        <v>0</v>
      </c>
      <c r="W157" s="78"/>
      <c r="X157" s="143"/>
      <c r="Y157" s="118">
        <f t="shared" ca="1" si="49"/>
        <v>0</v>
      </c>
      <c r="Z157" s="150"/>
    </row>
    <row r="158" spans="1:26" s="81" customFormat="1" ht="12.75" customHeight="1">
      <c r="A158" s="147">
        <v>154</v>
      </c>
      <c r="B158" s="79" t="s">
        <v>127</v>
      </c>
      <c r="C158" s="79" t="s">
        <v>90</v>
      </c>
      <c r="D158" s="80" t="s">
        <v>83</v>
      </c>
      <c r="E158" s="109">
        <v>7</v>
      </c>
      <c r="F158" s="79">
        <v>13</v>
      </c>
      <c r="G158" s="138">
        <f>IF(ISBLANK(F158),"",VLOOKUP(F158,разряды!$A$5:$B$31,2))</f>
        <v>3.04</v>
      </c>
      <c r="H158" s="139">
        <f t="shared" si="41"/>
        <v>892422.4</v>
      </c>
      <c r="I158" s="103">
        <v>20</v>
      </c>
      <c r="J158" s="112">
        <f t="shared" si="42"/>
        <v>178484.48000000001</v>
      </c>
      <c r="K158" s="103"/>
      <c r="L158" s="112">
        <f t="shared" si="43"/>
        <v>0</v>
      </c>
      <c r="M158" s="103"/>
      <c r="N158" s="112">
        <f t="shared" si="44"/>
        <v>0</v>
      </c>
      <c r="O158" s="103"/>
      <c r="P158" s="112">
        <f t="shared" si="45"/>
        <v>0</v>
      </c>
      <c r="Q158" s="103"/>
      <c r="R158" s="140">
        <f t="shared" si="46"/>
        <v>1070906.8800000001</v>
      </c>
      <c r="S158" s="101">
        <v>38474</v>
      </c>
      <c r="T158" s="142">
        <f t="shared" ca="1" si="47"/>
        <v>7.0027777777777782</v>
      </c>
      <c r="U158" s="102">
        <f t="shared" ca="1" si="50"/>
        <v>10</v>
      </c>
      <c r="V158" s="115">
        <f t="shared" ca="1" si="48"/>
        <v>107090.68800000001</v>
      </c>
      <c r="W158" s="78"/>
      <c r="X158" s="144"/>
      <c r="Y158" s="118">
        <f t="shared" ca="1" si="49"/>
        <v>107090.68800000001</v>
      </c>
      <c r="Z158" s="149"/>
    </row>
    <row r="159" spans="1:26" s="76" customFormat="1" ht="12.75" customHeight="1">
      <c r="A159" s="147">
        <v>155</v>
      </c>
      <c r="B159" s="79" t="s">
        <v>126</v>
      </c>
      <c r="C159" s="79" t="s">
        <v>41</v>
      </c>
      <c r="D159" s="80" t="s">
        <v>64</v>
      </c>
      <c r="E159" s="109">
        <v>26</v>
      </c>
      <c r="F159" s="79"/>
      <c r="G159" s="138" t="str">
        <f>IF(ISBLANK(F159),"",VLOOKUP(F159,разряды!$A$5:$B$31,2))</f>
        <v/>
      </c>
      <c r="H159" s="139">
        <f t="shared" si="41"/>
        <v>0</v>
      </c>
      <c r="I159" s="103"/>
      <c r="J159" s="112">
        <f t="shared" si="42"/>
        <v>0</v>
      </c>
      <c r="K159" s="103"/>
      <c r="L159" s="112">
        <f t="shared" si="43"/>
        <v>0</v>
      </c>
      <c r="M159" s="103"/>
      <c r="N159" s="112">
        <f t="shared" si="44"/>
        <v>0</v>
      </c>
      <c r="O159" s="103"/>
      <c r="P159" s="112">
        <f t="shared" si="45"/>
        <v>0</v>
      </c>
      <c r="Q159" s="103"/>
      <c r="R159" s="140">
        <f t="shared" si="46"/>
        <v>0</v>
      </c>
      <c r="S159" s="101">
        <v>36416</v>
      </c>
      <c r="T159" s="142">
        <f t="shared" ca="1" si="47"/>
        <v>12.638888888888889</v>
      </c>
      <c r="U159" s="75">
        <f t="shared" ca="1" si="50"/>
        <v>15</v>
      </c>
      <c r="V159" s="115">
        <f t="shared" ca="1" si="48"/>
        <v>0</v>
      </c>
      <c r="W159" s="78"/>
      <c r="X159" s="78"/>
      <c r="Y159" s="118">
        <f t="shared" ca="1" si="49"/>
        <v>0</v>
      </c>
      <c r="Z159" s="151"/>
    </row>
    <row r="160" spans="1:26" s="76" customFormat="1" ht="12.75">
      <c r="A160" s="147">
        <v>156</v>
      </c>
      <c r="B160" s="79" t="s">
        <v>125</v>
      </c>
      <c r="C160" s="79" t="s">
        <v>90</v>
      </c>
      <c r="D160" s="80" t="s">
        <v>79</v>
      </c>
      <c r="E160" s="109">
        <v>11</v>
      </c>
      <c r="F160" s="79"/>
      <c r="G160" s="138" t="str">
        <f>IF(ISBLANK(F160),"",VLOOKUP(F160,разряды!$A$5:$B$31,2))</f>
        <v/>
      </c>
      <c r="H160" s="139">
        <f t="shared" si="41"/>
        <v>0</v>
      </c>
      <c r="I160" s="103">
        <v>20</v>
      </c>
      <c r="J160" s="112">
        <f t="shared" si="42"/>
        <v>0</v>
      </c>
      <c r="K160" s="103"/>
      <c r="L160" s="112">
        <f t="shared" si="43"/>
        <v>0</v>
      </c>
      <c r="M160" s="103"/>
      <c r="N160" s="112">
        <f t="shared" si="44"/>
        <v>0</v>
      </c>
      <c r="O160" s="103"/>
      <c r="P160" s="112">
        <f t="shared" si="45"/>
        <v>0</v>
      </c>
      <c r="Q160" s="103"/>
      <c r="R160" s="140">
        <f t="shared" si="46"/>
        <v>0</v>
      </c>
      <c r="S160" s="101">
        <v>39874</v>
      </c>
      <c r="T160" s="142">
        <f t="shared" ca="1" si="47"/>
        <v>3.1694444444444443</v>
      </c>
      <c r="U160" s="102">
        <f t="shared" ca="1" si="50"/>
        <v>5</v>
      </c>
      <c r="V160" s="115">
        <f t="shared" ca="1" si="48"/>
        <v>0</v>
      </c>
      <c r="W160" s="78"/>
      <c r="X160" s="144"/>
      <c r="Y160" s="118">
        <f t="shared" ca="1" si="49"/>
        <v>0</v>
      </c>
      <c r="Z160" s="149"/>
    </row>
    <row r="161" spans="1:26" s="76" customFormat="1" ht="12.75">
      <c r="A161" s="147">
        <v>157</v>
      </c>
      <c r="B161" s="79" t="s">
        <v>124</v>
      </c>
      <c r="C161" s="79" t="s">
        <v>123</v>
      </c>
      <c r="D161" s="80" t="s">
        <v>73</v>
      </c>
      <c r="E161" s="110">
        <v>17</v>
      </c>
      <c r="F161" s="79"/>
      <c r="G161" s="138" t="str">
        <f>IF(ISBLANK(F161),"",VLOOKUP(F161,разряды!$A$5:$B$31,2))</f>
        <v/>
      </c>
      <c r="H161" s="139">
        <f t="shared" si="41"/>
        <v>0</v>
      </c>
      <c r="I161" s="103"/>
      <c r="J161" s="112">
        <f t="shared" si="42"/>
        <v>0</v>
      </c>
      <c r="K161" s="103"/>
      <c r="L161" s="112">
        <f t="shared" si="43"/>
        <v>0</v>
      </c>
      <c r="M161" s="103"/>
      <c r="N161" s="112">
        <f t="shared" si="44"/>
        <v>0</v>
      </c>
      <c r="O161" s="103"/>
      <c r="P161" s="112">
        <f t="shared" si="45"/>
        <v>0</v>
      </c>
      <c r="Q161" s="103"/>
      <c r="R161" s="140">
        <f t="shared" si="46"/>
        <v>0</v>
      </c>
      <c r="S161" s="101">
        <v>33154</v>
      </c>
      <c r="T161" s="142">
        <f t="shared" ca="1" si="47"/>
        <v>21.569444444444443</v>
      </c>
      <c r="U161" s="75">
        <f t="shared" ca="1" si="50"/>
        <v>20</v>
      </c>
      <c r="V161" s="115">
        <f t="shared" ca="1" si="48"/>
        <v>0</v>
      </c>
      <c r="W161" s="78"/>
      <c r="X161" s="143"/>
      <c r="Y161" s="118">
        <f t="shared" ca="1" si="49"/>
        <v>0</v>
      </c>
      <c r="Z161" s="150"/>
    </row>
    <row r="162" spans="1:26" s="76" customFormat="1" ht="12.75" customHeight="1">
      <c r="A162" s="147">
        <v>158</v>
      </c>
      <c r="B162" s="79" t="s">
        <v>122</v>
      </c>
      <c r="C162" s="79" t="s">
        <v>99</v>
      </c>
      <c r="D162" s="80" t="s">
        <v>83</v>
      </c>
      <c r="E162" s="109">
        <v>7</v>
      </c>
      <c r="F162" s="79">
        <v>16</v>
      </c>
      <c r="G162" s="138">
        <f>IF(ISBLANK(F162),"",VLOOKUP(F162,разряды!$A$5:$B$31,2))</f>
        <v>3.72</v>
      </c>
      <c r="H162" s="139">
        <f t="shared" si="41"/>
        <v>1092043.2</v>
      </c>
      <c r="I162" s="103"/>
      <c r="J162" s="112">
        <f t="shared" si="42"/>
        <v>0</v>
      </c>
      <c r="K162" s="103"/>
      <c r="L162" s="112">
        <f t="shared" si="43"/>
        <v>0</v>
      </c>
      <c r="M162" s="103"/>
      <c r="N162" s="112">
        <f t="shared" si="44"/>
        <v>0</v>
      </c>
      <c r="O162" s="103"/>
      <c r="P162" s="112">
        <f t="shared" si="45"/>
        <v>0</v>
      </c>
      <c r="Q162" s="103"/>
      <c r="R162" s="140">
        <f t="shared" si="46"/>
        <v>1092043.2</v>
      </c>
      <c r="S162" s="101">
        <v>38118</v>
      </c>
      <c r="T162" s="142">
        <f t="shared" ca="1" si="47"/>
        <v>7.9777777777777779</v>
      </c>
      <c r="U162" s="102">
        <f t="shared" ca="1" si="50"/>
        <v>10</v>
      </c>
      <c r="V162" s="115">
        <f t="shared" ca="1" si="48"/>
        <v>109204.32</v>
      </c>
      <c r="W162" s="78"/>
      <c r="X162" s="144"/>
      <c r="Y162" s="118">
        <f t="shared" ca="1" si="49"/>
        <v>109204.32</v>
      </c>
      <c r="Z162" s="149"/>
    </row>
    <row r="163" spans="1:26" s="76" customFormat="1" ht="12.75" customHeight="1">
      <c r="A163" s="147">
        <v>159</v>
      </c>
      <c r="B163" s="79" t="s">
        <v>121</v>
      </c>
      <c r="C163" s="79" t="s">
        <v>38</v>
      </c>
      <c r="D163" s="80" t="s">
        <v>83</v>
      </c>
      <c r="E163" s="109">
        <v>7</v>
      </c>
      <c r="F163" s="79">
        <v>12</v>
      </c>
      <c r="G163" s="138">
        <f>IF(ISBLANK(F163),"",VLOOKUP(F163,разряды!$A$5:$B$31,2))</f>
        <v>2.84</v>
      </c>
      <c r="H163" s="139">
        <f t="shared" si="41"/>
        <v>833710.39999999991</v>
      </c>
      <c r="I163" s="103">
        <v>15</v>
      </c>
      <c r="J163" s="112">
        <f t="shared" si="42"/>
        <v>125056.55999999998</v>
      </c>
      <c r="K163" s="103"/>
      <c r="L163" s="112">
        <f t="shared" si="43"/>
        <v>0</v>
      </c>
      <c r="M163" s="103"/>
      <c r="N163" s="112">
        <f t="shared" si="44"/>
        <v>0</v>
      </c>
      <c r="O163" s="103"/>
      <c r="P163" s="112">
        <f t="shared" si="45"/>
        <v>0</v>
      </c>
      <c r="Q163" s="103"/>
      <c r="R163" s="140">
        <f t="shared" si="46"/>
        <v>958766.95999999985</v>
      </c>
      <c r="S163" s="101">
        <v>40148</v>
      </c>
      <c r="T163" s="142">
        <f t="shared" ca="1" si="47"/>
        <v>2.4222222222222221</v>
      </c>
      <c r="U163" s="75">
        <f t="shared" ca="1" si="50"/>
        <v>5</v>
      </c>
      <c r="V163" s="115">
        <f t="shared" ca="1" si="48"/>
        <v>47938.347999999991</v>
      </c>
      <c r="W163" s="78"/>
      <c r="X163" s="143"/>
      <c r="Y163" s="118">
        <f t="shared" ca="1" si="49"/>
        <v>47938.347999999991</v>
      </c>
      <c r="Z163" s="150"/>
    </row>
    <row r="164" spans="1:26" s="76" customFormat="1" ht="12.75" customHeight="1">
      <c r="A164" s="147">
        <v>160</v>
      </c>
      <c r="B164" s="79" t="s">
        <v>120</v>
      </c>
      <c r="C164" s="79" t="s">
        <v>47</v>
      </c>
      <c r="D164" s="80" t="s">
        <v>65</v>
      </c>
      <c r="E164" s="110">
        <v>25</v>
      </c>
      <c r="F164" s="79"/>
      <c r="G164" s="138" t="str">
        <f>IF(ISBLANK(F164),"",VLOOKUP(F164,разряды!$A$5:$B$31,2))</f>
        <v/>
      </c>
      <c r="H164" s="139">
        <f t="shared" si="41"/>
        <v>0</v>
      </c>
      <c r="I164" s="103">
        <v>20</v>
      </c>
      <c r="J164" s="112">
        <f t="shared" si="42"/>
        <v>0</v>
      </c>
      <c r="K164" s="103"/>
      <c r="L164" s="112">
        <f t="shared" si="43"/>
        <v>0</v>
      </c>
      <c r="M164" s="103"/>
      <c r="N164" s="112">
        <f t="shared" si="44"/>
        <v>0</v>
      </c>
      <c r="O164" s="103"/>
      <c r="P164" s="112">
        <f t="shared" si="45"/>
        <v>0</v>
      </c>
      <c r="Q164" s="103"/>
      <c r="R164" s="140">
        <f t="shared" si="46"/>
        <v>0</v>
      </c>
      <c r="S164" s="101">
        <v>34578</v>
      </c>
      <c r="T164" s="142">
        <f t="shared" ca="1" si="47"/>
        <v>17.672222222222221</v>
      </c>
      <c r="U164" s="102">
        <f t="shared" ca="1" si="50"/>
        <v>20</v>
      </c>
      <c r="V164" s="115">
        <f t="shared" ca="1" si="48"/>
        <v>0</v>
      </c>
      <c r="W164" s="78"/>
      <c r="X164" s="144"/>
      <c r="Y164" s="118">
        <f t="shared" ca="1" si="49"/>
        <v>0</v>
      </c>
      <c r="Z164" s="149"/>
    </row>
    <row r="165" spans="1:26" s="76" customFormat="1" ht="12.75" customHeight="1">
      <c r="A165" s="147">
        <v>161</v>
      </c>
      <c r="B165" s="79" t="s">
        <v>119</v>
      </c>
      <c r="C165" s="106" t="s">
        <v>316</v>
      </c>
      <c r="D165" s="145" t="s">
        <v>74</v>
      </c>
      <c r="E165" s="109">
        <v>16</v>
      </c>
      <c r="F165" s="79"/>
      <c r="G165" s="138" t="str">
        <f>IF(ISBLANK(F165),"",VLOOKUP(F165,разряды!$A$5:$B$31,2))</f>
        <v/>
      </c>
      <c r="H165" s="139">
        <f t="shared" ref="H165:H184" si="51">IF(G165&lt;&gt;"",$D$2*G165,0)</f>
        <v>0</v>
      </c>
      <c r="I165" s="103"/>
      <c r="J165" s="112">
        <f t="shared" ref="J165:J180" si="52">IF(I165&lt;&gt;"",($H165*I165)/100,0)</f>
        <v>0</v>
      </c>
      <c r="K165" s="103"/>
      <c r="L165" s="112">
        <f t="shared" ref="L165:L180" si="53">($H165*K165)/100</f>
        <v>0</v>
      </c>
      <c r="M165" s="103"/>
      <c r="N165" s="112">
        <f t="shared" ref="N165:N180" si="54">($H165*M165)/100</f>
        <v>0</v>
      </c>
      <c r="O165" s="103"/>
      <c r="P165" s="112">
        <f t="shared" ref="P165:P180" si="55">($H165*O165)/100</f>
        <v>0</v>
      </c>
      <c r="Q165" s="103"/>
      <c r="R165" s="140">
        <f t="shared" ref="R165:R180" si="56">H165+J165+L165+N165+P165+Q165</f>
        <v>0</v>
      </c>
      <c r="S165" s="101">
        <v>40730</v>
      </c>
      <c r="T165" s="142">
        <f t="shared" ref="T165:T180" ca="1" si="57">YEARFRAC($D$1,S165)</f>
        <v>0.82499999999999996</v>
      </c>
      <c r="U165" s="75" t="str">
        <f t="shared" ca="1" si="50"/>
        <v>0</v>
      </c>
      <c r="V165" s="115">
        <f t="shared" ref="V165:V180" ca="1" si="58">(R165*U165)/100</f>
        <v>0</v>
      </c>
      <c r="W165" s="78"/>
      <c r="X165" s="143"/>
      <c r="Y165" s="118">
        <f t="shared" ref="Y165:Y180" ca="1" si="59">V165+W165+X165</f>
        <v>0</v>
      </c>
      <c r="Z165" s="150"/>
    </row>
    <row r="166" spans="1:26" s="76" customFormat="1" ht="12.75" customHeight="1">
      <c r="A166" s="147">
        <v>162</v>
      </c>
      <c r="B166" s="79" t="s">
        <v>118</v>
      </c>
      <c r="C166" s="79" t="s">
        <v>117</v>
      </c>
      <c r="D166" s="80" t="s">
        <v>64</v>
      </c>
      <c r="E166" s="109">
        <v>26</v>
      </c>
      <c r="F166" s="79"/>
      <c r="G166" s="138" t="str">
        <f>IF(ISBLANK(F166),"",VLOOKUP(F166,разряды!$A$5:$B$31,2))</f>
        <v/>
      </c>
      <c r="H166" s="139">
        <f t="shared" si="51"/>
        <v>0</v>
      </c>
      <c r="I166" s="103"/>
      <c r="J166" s="112">
        <f t="shared" si="52"/>
        <v>0</v>
      </c>
      <c r="K166" s="103"/>
      <c r="L166" s="112">
        <f t="shared" si="53"/>
        <v>0</v>
      </c>
      <c r="M166" s="103"/>
      <c r="N166" s="112">
        <f t="shared" si="54"/>
        <v>0</v>
      </c>
      <c r="O166" s="103"/>
      <c r="P166" s="112">
        <f t="shared" si="55"/>
        <v>0</v>
      </c>
      <c r="Q166" s="103"/>
      <c r="R166" s="140">
        <f t="shared" si="56"/>
        <v>0</v>
      </c>
      <c r="S166" s="101">
        <v>39331</v>
      </c>
      <c r="T166" s="142">
        <f t="shared" ca="1" si="57"/>
        <v>4.6583333333333332</v>
      </c>
      <c r="U166" s="102">
        <f t="shared" ref="U166:U180" ca="1" si="60">IF(AND(T166&gt;=1,T166&lt;=5),5,IF(AND(T166&gt;5,T166&lt;=10),10,IF(AND(T166&gt;10,T166&lt;=15),15,IF(AND(T166&gt;15),20,"0"))))</f>
        <v>5</v>
      </c>
      <c r="V166" s="115">
        <f t="shared" ca="1" si="58"/>
        <v>0</v>
      </c>
      <c r="W166" s="78"/>
      <c r="X166" s="144"/>
      <c r="Y166" s="118">
        <f t="shared" ca="1" si="59"/>
        <v>0</v>
      </c>
      <c r="Z166" s="149"/>
    </row>
    <row r="167" spans="1:26" ht="12.75" customHeight="1">
      <c r="A167" s="147">
        <v>163</v>
      </c>
      <c r="B167" s="79" t="s">
        <v>116</v>
      </c>
      <c r="C167" s="79" t="s">
        <v>94</v>
      </c>
      <c r="D167" s="80" t="s">
        <v>62</v>
      </c>
      <c r="E167" s="110">
        <v>28</v>
      </c>
      <c r="F167" s="79"/>
      <c r="G167" s="138" t="str">
        <f>IF(ISBLANK(F167),"",VLOOKUP(F167,разряды!$A$5:$B$31,2))</f>
        <v/>
      </c>
      <c r="H167" s="139">
        <f t="shared" si="51"/>
        <v>0</v>
      </c>
      <c r="I167" s="103"/>
      <c r="J167" s="112">
        <f t="shared" si="52"/>
        <v>0</v>
      </c>
      <c r="K167" s="103"/>
      <c r="L167" s="112">
        <f t="shared" si="53"/>
        <v>0</v>
      </c>
      <c r="M167" s="103"/>
      <c r="N167" s="112">
        <f t="shared" si="54"/>
        <v>0</v>
      </c>
      <c r="O167" s="103"/>
      <c r="P167" s="112">
        <f t="shared" si="55"/>
        <v>0</v>
      </c>
      <c r="Q167" s="103"/>
      <c r="R167" s="140">
        <f t="shared" si="56"/>
        <v>0</v>
      </c>
      <c r="S167" s="101">
        <v>38477</v>
      </c>
      <c r="T167" s="142">
        <f t="shared" ca="1" si="57"/>
        <v>6.9944444444444445</v>
      </c>
      <c r="U167" s="75">
        <f t="shared" ca="1" si="60"/>
        <v>10</v>
      </c>
      <c r="V167" s="115">
        <f t="shared" ca="1" si="58"/>
        <v>0</v>
      </c>
      <c r="W167" s="78"/>
      <c r="X167" s="143"/>
      <c r="Y167" s="118">
        <f t="shared" ca="1" si="59"/>
        <v>0</v>
      </c>
      <c r="Z167" s="150"/>
    </row>
    <row r="168" spans="1:26" s="76" customFormat="1" ht="12.75" customHeight="1">
      <c r="A168" s="147">
        <v>164</v>
      </c>
      <c r="B168" s="79" t="s">
        <v>115</v>
      </c>
      <c r="C168" s="79" t="s">
        <v>114</v>
      </c>
      <c r="D168" s="80" t="s">
        <v>79</v>
      </c>
      <c r="E168" s="109">
        <v>11</v>
      </c>
      <c r="F168" s="79"/>
      <c r="G168" s="138" t="str">
        <f>IF(ISBLANK(F168),"",VLOOKUP(F168,разряды!$A$5:$B$31,2))</f>
        <v/>
      </c>
      <c r="H168" s="139">
        <f t="shared" si="51"/>
        <v>0</v>
      </c>
      <c r="I168" s="103"/>
      <c r="J168" s="112">
        <f t="shared" si="52"/>
        <v>0</v>
      </c>
      <c r="K168" s="103"/>
      <c r="L168" s="112">
        <f t="shared" si="53"/>
        <v>0</v>
      </c>
      <c r="M168" s="103"/>
      <c r="N168" s="112">
        <f t="shared" si="54"/>
        <v>0</v>
      </c>
      <c r="O168" s="103"/>
      <c r="P168" s="112">
        <f t="shared" si="55"/>
        <v>0</v>
      </c>
      <c r="Q168" s="103"/>
      <c r="R168" s="140">
        <f t="shared" si="56"/>
        <v>0</v>
      </c>
      <c r="S168" s="101">
        <v>40756</v>
      </c>
      <c r="T168" s="142">
        <f t="shared" ca="1" si="57"/>
        <v>0.75555555555555554</v>
      </c>
      <c r="U168" s="102" t="str">
        <f t="shared" ca="1" si="60"/>
        <v>0</v>
      </c>
      <c r="V168" s="115">
        <f t="shared" ca="1" si="58"/>
        <v>0</v>
      </c>
      <c r="W168" s="78"/>
      <c r="X168" s="144"/>
      <c r="Y168" s="118">
        <f t="shared" ca="1" si="59"/>
        <v>0</v>
      </c>
      <c r="Z168" s="149"/>
    </row>
    <row r="169" spans="1:26" s="76" customFormat="1" ht="12.75" customHeight="1">
      <c r="A169" s="147">
        <v>165</v>
      </c>
      <c r="B169" s="79" t="s">
        <v>113</v>
      </c>
      <c r="C169" s="79" t="s">
        <v>100</v>
      </c>
      <c r="D169" s="80" t="s">
        <v>62</v>
      </c>
      <c r="E169" s="110">
        <v>28</v>
      </c>
      <c r="F169" s="79"/>
      <c r="G169" s="138" t="str">
        <f>IF(ISBLANK(F169),"",VLOOKUP(F169,разряды!$A$5:$B$31,2))</f>
        <v/>
      </c>
      <c r="H169" s="139">
        <f t="shared" si="51"/>
        <v>0</v>
      </c>
      <c r="I169" s="103"/>
      <c r="J169" s="112">
        <f t="shared" si="52"/>
        <v>0</v>
      </c>
      <c r="K169" s="103"/>
      <c r="L169" s="112">
        <f t="shared" si="53"/>
        <v>0</v>
      </c>
      <c r="M169" s="103"/>
      <c r="N169" s="112">
        <f t="shared" si="54"/>
        <v>0</v>
      </c>
      <c r="O169" s="103"/>
      <c r="P169" s="112">
        <f t="shared" si="55"/>
        <v>0</v>
      </c>
      <c r="Q169" s="103"/>
      <c r="R169" s="140">
        <f t="shared" si="56"/>
        <v>0</v>
      </c>
      <c r="S169" s="101">
        <v>38691</v>
      </c>
      <c r="T169" s="142">
        <f t="shared" ca="1" si="57"/>
        <v>6.4111111111111114</v>
      </c>
      <c r="U169" s="75">
        <f t="shared" ca="1" si="60"/>
        <v>10</v>
      </c>
      <c r="V169" s="115">
        <f t="shared" ca="1" si="58"/>
        <v>0</v>
      </c>
      <c r="W169" s="78"/>
      <c r="X169" s="143"/>
      <c r="Y169" s="118">
        <f t="shared" ca="1" si="59"/>
        <v>0</v>
      </c>
      <c r="Z169" s="150"/>
    </row>
    <row r="170" spans="1:26" s="81" customFormat="1" ht="12.75" customHeight="1">
      <c r="A170" s="147">
        <v>166</v>
      </c>
      <c r="B170" s="79" t="s">
        <v>324</v>
      </c>
      <c r="C170" s="79" t="s">
        <v>101</v>
      </c>
      <c r="D170" s="80" t="s">
        <v>66</v>
      </c>
      <c r="E170" s="110">
        <v>24</v>
      </c>
      <c r="F170" s="79"/>
      <c r="G170" s="138" t="str">
        <f>IF(ISBLANK(F170),"",VLOOKUP(F170,разряды!$A$5:$B$31,2))</f>
        <v/>
      </c>
      <c r="H170" s="139">
        <f t="shared" si="51"/>
        <v>0</v>
      </c>
      <c r="I170" s="103"/>
      <c r="J170" s="112">
        <f t="shared" si="52"/>
        <v>0</v>
      </c>
      <c r="K170" s="103"/>
      <c r="L170" s="112">
        <f t="shared" si="53"/>
        <v>0</v>
      </c>
      <c r="M170" s="103"/>
      <c r="N170" s="112">
        <f t="shared" si="54"/>
        <v>0</v>
      </c>
      <c r="O170" s="103"/>
      <c r="P170" s="112">
        <f t="shared" si="55"/>
        <v>0</v>
      </c>
      <c r="Q170" s="103"/>
      <c r="R170" s="140">
        <f t="shared" si="56"/>
        <v>0</v>
      </c>
      <c r="S170" s="101">
        <v>38777</v>
      </c>
      <c r="T170" s="142">
        <f t="shared" ca="1" si="57"/>
        <v>6.1722222222222225</v>
      </c>
      <c r="U170" s="102">
        <f t="shared" ca="1" si="60"/>
        <v>10</v>
      </c>
      <c r="V170" s="115">
        <f t="shared" ca="1" si="58"/>
        <v>0</v>
      </c>
      <c r="W170" s="78"/>
      <c r="X170" s="144"/>
      <c r="Y170" s="118">
        <f t="shared" ca="1" si="59"/>
        <v>0</v>
      </c>
      <c r="Z170" s="149"/>
    </row>
    <row r="171" spans="1:26" s="76" customFormat="1" ht="12.75" customHeight="1">
      <c r="A171" s="147">
        <v>167</v>
      </c>
      <c r="B171" s="77" t="s">
        <v>112</v>
      </c>
      <c r="C171" s="77" t="s">
        <v>40</v>
      </c>
      <c r="D171" s="78" t="s">
        <v>80</v>
      </c>
      <c r="E171" s="109">
        <v>10</v>
      </c>
      <c r="F171" s="77"/>
      <c r="G171" s="138" t="str">
        <f>IF(ISBLANK(F171),"",VLOOKUP(F171,разряды!$A$5:$B$31,2))</f>
        <v/>
      </c>
      <c r="H171" s="139">
        <f t="shared" si="51"/>
        <v>0</v>
      </c>
      <c r="I171" s="75">
        <v>15</v>
      </c>
      <c r="J171" s="112">
        <f t="shared" si="52"/>
        <v>0</v>
      </c>
      <c r="K171" s="75"/>
      <c r="L171" s="112">
        <f t="shared" si="53"/>
        <v>0</v>
      </c>
      <c r="M171" s="75"/>
      <c r="N171" s="112">
        <f t="shared" si="54"/>
        <v>0</v>
      </c>
      <c r="O171" s="75"/>
      <c r="P171" s="112">
        <f t="shared" si="55"/>
        <v>0</v>
      </c>
      <c r="Q171" s="75"/>
      <c r="R171" s="140">
        <f t="shared" si="56"/>
        <v>0</v>
      </c>
      <c r="S171" s="101">
        <v>39661</v>
      </c>
      <c r="T171" s="142">
        <f t="shared" ca="1" si="57"/>
        <v>3.7555555555555555</v>
      </c>
      <c r="U171" s="75">
        <f t="shared" ca="1" si="60"/>
        <v>5</v>
      </c>
      <c r="V171" s="115">
        <f t="shared" ca="1" si="58"/>
        <v>0</v>
      </c>
      <c r="W171" s="78"/>
      <c r="X171" s="78"/>
      <c r="Y171" s="118">
        <f t="shared" ca="1" si="59"/>
        <v>0</v>
      </c>
      <c r="Z171" s="151"/>
    </row>
    <row r="172" spans="1:26" s="76" customFormat="1" ht="12.75" customHeight="1">
      <c r="A172" s="147">
        <v>168</v>
      </c>
      <c r="B172" s="79" t="s">
        <v>111</v>
      </c>
      <c r="C172" s="79" t="s">
        <v>90</v>
      </c>
      <c r="D172" s="80" t="s">
        <v>68</v>
      </c>
      <c r="E172" s="109">
        <v>22</v>
      </c>
      <c r="F172" s="79"/>
      <c r="G172" s="138" t="str">
        <f>IF(ISBLANK(F172),"",VLOOKUP(F172,разряды!$A$5:$B$31,2))</f>
        <v/>
      </c>
      <c r="H172" s="139">
        <f t="shared" si="51"/>
        <v>0</v>
      </c>
      <c r="I172" s="103">
        <v>20</v>
      </c>
      <c r="J172" s="112">
        <f t="shared" si="52"/>
        <v>0</v>
      </c>
      <c r="K172" s="103"/>
      <c r="L172" s="112">
        <f t="shared" si="53"/>
        <v>0</v>
      </c>
      <c r="M172" s="103"/>
      <c r="N172" s="112">
        <f t="shared" si="54"/>
        <v>0</v>
      </c>
      <c r="O172" s="103"/>
      <c r="P172" s="112">
        <f t="shared" si="55"/>
        <v>0</v>
      </c>
      <c r="Q172" s="103"/>
      <c r="R172" s="140">
        <f t="shared" si="56"/>
        <v>0</v>
      </c>
      <c r="S172" s="101">
        <v>38588</v>
      </c>
      <c r="T172" s="142">
        <f t="shared" ca="1" si="57"/>
        <v>6.6916666666666664</v>
      </c>
      <c r="U172" s="102">
        <f t="shared" ca="1" si="60"/>
        <v>10</v>
      </c>
      <c r="V172" s="115">
        <f t="shared" ca="1" si="58"/>
        <v>0</v>
      </c>
      <c r="W172" s="78"/>
      <c r="X172" s="144"/>
      <c r="Y172" s="118">
        <f t="shared" ca="1" si="59"/>
        <v>0</v>
      </c>
      <c r="Z172" s="149"/>
    </row>
    <row r="173" spans="1:26" s="76" customFormat="1" ht="12.75" customHeight="1">
      <c r="A173" s="147">
        <v>169</v>
      </c>
      <c r="B173" s="77" t="s">
        <v>110</v>
      </c>
      <c r="C173" s="77" t="s">
        <v>37</v>
      </c>
      <c r="D173" s="78" t="s">
        <v>83</v>
      </c>
      <c r="E173" s="109">
        <v>7</v>
      </c>
      <c r="F173" s="77">
        <v>12</v>
      </c>
      <c r="G173" s="138">
        <f>IF(ISBLANK(F173),"",VLOOKUP(F173,разряды!$A$5:$B$31,2))</f>
        <v>2.84</v>
      </c>
      <c r="H173" s="139">
        <f t="shared" si="51"/>
        <v>833710.39999999991</v>
      </c>
      <c r="I173" s="75">
        <v>15</v>
      </c>
      <c r="J173" s="112">
        <f t="shared" si="52"/>
        <v>125056.55999999998</v>
      </c>
      <c r="K173" s="75"/>
      <c r="L173" s="112">
        <f t="shared" si="53"/>
        <v>0</v>
      </c>
      <c r="M173" s="75"/>
      <c r="N173" s="112">
        <f t="shared" si="54"/>
        <v>0</v>
      </c>
      <c r="O173" s="75"/>
      <c r="P173" s="112">
        <f t="shared" si="55"/>
        <v>0</v>
      </c>
      <c r="Q173" s="75"/>
      <c r="R173" s="140">
        <f t="shared" si="56"/>
        <v>958766.95999999985</v>
      </c>
      <c r="S173" s="101">
        <v>40513</v>
      </c>
      <c r="T173" s="142">
        <f t="shared" ca="1" si="57"/>
        <v>1.4222222222222223</v>
      </c>
      <c r="U173" s="75">
        <f t="shared" ca="1" si="60"/>
        <v>5</v>
      </c>
      <c r="V173" s="115">
        <f t="shared" ca="1" si="58"/>
        <v>47938.347999999991</v>
      </c>
      <c r="W173" s="78"/>
      <c r="X173" s="143"/>
      <c r="Y173" s="118">
        <f t="shared" ca="1" si="59"/>
        <v>47938.347999999991</v>
      </c>
      <c r="Z173" s="150"/>
    </row>
    <row r="174" spans="1:26" s="76" customFormat="1" ht="12.75" customHeight="1">
      <c r="A174" s="147">
        <v>170</v>
      </c>
      <c r="B174" s="79" t="s">
        <v>326</v>
      </c>
      <c r="C174" s="79" t="s">
        <v>109</v>
      </c>
      <c r="D174" s="80" t="s">
        <v>69</v>
      </c>
      <c r="E174" s="110">
        <v>21</v>
      </c>
      <c r="F174" s="79"/>
      <c r="G174" s="138" t="str">
        <f>IF(ISBLANK(F174),"",VLOOKUP(F174,разряды!$A$5:$B$31,2))</f>
        <v/>
      </c>
      <c r="H174" s="139">
        <f t="shared" si="51"/>
        <v>0</v>
      </c>
      <c r="I174" s="103"/>
      <c r="J174" s="112">
        <f t="shared" si="52"/>
        <v>0</v>
      </c>
      <c r="K174" s="103"/>
      <c r="L174" s="112">
        <f t="shared" si="53"/>
        <v>0</v>
      </c>
      <c r="M174" s="103"/>
      <c r="N174" s="112">
        <f t="shared" si="54"/>
        <v>0</v>
      </c>
      <c r="O174" s="103"/>
      <c r="P174" s="112">
        <f t="shared" si="55"/>
        <v>0</v>
      </c>
      <c r="Q174" s="103"/>
      <c r="R174" s="140">
        <f t="shared" si="56"/>
        <v>0</v>
      </c>
      <c r="S174" s="101">
        <v>29173</v>
      </c>
      <c r="T174" s="142">
        <f t="shared" ca="1" si="57"/>
        <v>32.469444444444441</v>
      </c>
      <c r="U174" s="102">
        <f t="shared" ca="1" si="60"/>
        <v>20</v>
      </c>
      <c r="V174" s="115">
        <f t="shared" ca="1" si="58"/>
        <v>0</v>
      </c>
      <c r="W174" s="78"/>
      <c r="X174" s="144"/>
      <c r="Y174" s="118">
        <f t="shared" ca="1" si="59"/>
        <v>0</v>
      </c>
      <c r="Z174" s="149"/>
    </row>
    <row r="175" spans="1:26" s="76" customFormat="1" ht="12.75" customHeight="1">
      <c r="A175" s="147">
        <v>171</v>
      </c>
      <c r="B175" s="79" t="s">
        <v>108</v>
      </c>
      <c r="C175" s="79" t="s">
        <v>107</v>
      </c>
      <c r="D175" s="80" t="s">
        <v>86</v>
      </c>
      <c r="E175" s="110">
        <v>4</v>
      </c>
      <c r="F175" s="79">
        <v>9</v>
      </c>
      <c r="G175" s="138">
        <f>IF(ISBLANK(F175),"",VLOOKUP(F175,разряды!$A$5:$B$31,2))</f>
        <v>2.3199999999999998</v>
      </c>
      <c r="H175" s="139">
        <f t="shared" si="51"/>
        <v>681059.2</v>
      </c>
      <c r="I175" s="103"/>
      <c r="J175" s="112">
        <f t="shared" si="52"/>
        <v>0</v>
      </c>
      <c r="K175" s="103"/>
      <c r="L175" s="112">
        <f t="shared" si="53"/>
        <v>0</v>
      </c>
      <c r="M175" s="103"/>
      <c r="N175" s="112">
        <f t="shared" si="54"/>
        <v>0</v>
      </c>
      <c r="O175" s="103"/>
      <c r="P175" s="112">
        <f t="shared" si="55"/>
        <v>0</v>
      </c>
      <c r="Q175" s="103"/>
      <c r="R175" s="140">
        <f t="shared" si="56"/>
        <v>681059.2</v>
      </c>
      <c r="S175" s="101"/>
      <c r="T175" s="142">
        <f t="shared" ca="1" si="57"/>
        <v>112.34166666666667</v>
      </c>
      <c r="U175" s="102">
        <f t="shared" ca="1" si="60"/>
        <v>20</v>
      </c>
      <c r="V175" s="115">
        <f t="shared" ca="1" si="58"/>
        <v>136211.84</v>
      </c>
      <c r="W175" s="78"/>
      <c r="X175" s="78"/>
      <c r="Y175" s="118">
        <f t="shared" ca="1" si="59"/>
        <v>136211.84</v>
      </c>
      <c r="Z175" s="151"/>
    </row>
    <row r="176" spans="1:26" s="76" customFormat="1" ht="12.75">
      <c r="A176" s="147">
        <v>172</v>
      </c>
      <c r="B176" s="79" t="s">
        <v>106</v>
      </c>
      <c r="C176" s="79" t="s">
        <v>51</v>
      </c>
      <c r="D176" s="80" t="s">
        <v>86</v>
      </c>
      <c r="E176" s="110">
        <v>4</v>
      </c>
      <c r="F176" s="79">
        <v>15</v>
      </c>
      <c r="G176" s="138">
        <f>IF(ISBLANK(F176),"",VLOOKUP(F176,разряды!$A$5:$B$31,2))</f>
        <v>3.48</v>
      </c>
      <c r="H176" s="139">
        <f t="shared" si="51"/>
        <v>1021588.8</v>
      </c>
      <c r="I176" s="104">
        <v>30</v>
      </c>
      <c r="J176" s="112">
        <f t="shared" si="52"/>
        <v>306476.64</v>
      </c>
      <c r="K176" s="104"/>
      <c r="L176" s="112">
        <f t="shared" si="53"/>
        <v>0</v>
      </c>
      <c r="M176" s="104"/>
      <c r="N176" s="112">
        <f t="shared" si="54"/>
        <v>0</v>
      </c>
      <c r="O176" s="104"/>
      <c r="P176" s="112">
        <f t="shared" si="55"/>
        <v>0</v>
      </c>
      <c r="Q176" s="104"/>
      <c r="R176" s="140">
        <f t="shared" si="56"/>
        <v>1328065.44</v>
      </c>
      <c r="S176" s="101"/>
      <c r="T176" s="142">
        <f t="shared" ca="1" si="57"/>
        <v>112.34166666666667</v>
      </c>
      <c r="U176" s="75">
        <f t="shared" ca="1" si="60"/>
        <v>20</v>
      </c>
      <c r="V176" s="115">
        <f t="shared" ca="1" si="58"/>
        <v>265613.08799999999</v>
      </c>
      <c r="W176" s="78"/>
      <c r="X176" s="143"/>
      <c r="Y176" s="118">
        <f t="shared" ca="1" si="59"/>
        <v>265613.08799999999</v>
      </c>
      <c r="Z176" s="150"/>
    </row>
    <row r="177" spans="1:26" s="76" customFormat="1" ht="12.75" customHeight="1">
      <c r="A177" s="147">
        <v>173</v>
      </c>
      <c r="B177" s="83" t="s">
        <v>325</v>
      </c>
      <c r="C177" s="83" t="s">
        <v>50</v>
      </c>
      <c r="D177" s="84" t="s">
        <v>86</v>
      </c>
      <c r="E177" s="110">
        <v>4</v>
      </c>
      <c r="F177" s="83">
        <v>15</v>
      </c>
      <c r="G177" s="138">
        <f>IF(ISBLANK(F177),"",VLOOKUP(F177,разряды!$A$5:$B$31,2))</f>
        <v>3.48</v>
      </c>
      <c r="H177" s="139">
        <f t="shared" si="51"/>
        <v>1021588.8</v>
      </c>
      <c r="I177" s="85">
        <v>30</v>
      </c>
      <c r="J177" s="112">
        <f t="shared" si="52"/>
        <v>306476.64</v>
      </c>
      <c r="K177" s="85"/>
      <c r="L177" s="112">
        <f t="shared" si="53"/>
        <v>0</v>
      </c>
      <c r="M177" s="85"/>
      <c r="N177" s="112">
        <f t="shared" si="54"/>
        <v>0</v>
      </c>
      <c r="O177" s="85"/>
      <c r="P177" s="112">
        <f t="shared" si="55"/>
        <v>0</v>
      </c>
      <c r="Q177" s="85"/>
      <c r="R177" s="140">
        <f t="shared" si="56"/>
        <v>1328065.44</v>
      </c>
      <c r="S177" s="101"/>
      <c r="T177" s="142">
        <f t="shared" ca="1" si="57"/>
        <v>112.34166666666667</v>
      </c>
      <c r="U177" s="102">
        <f t="shared" ca="1" si="60"/>
        <v>20</v>
      </c>
      <c r="V177" s="115">
        <f t="shared" ca="1" si="58"/>
        <v>265613.08799999999</v>
      </c>
      <c r="W177" s="78"/>
      <c r="X177" s="144"/>
      <c r="Y177" s="118">
        <f t="shared" ca="1" si="59"/>
        <v>265613.08799999999</v>
      </c>
      <c r="Z177" s="149"/>
    </row>
    <row r="178" spans="1:26" s="76" customFormat="1" ht="12.75" customHeight="1">
      <c r="A178" s="147">
        <v>174</v>
      </c>
      <c r="B178" s="79" t="s">
        <v>105</v>
      </c>
      <c r="C178" s="79" t="s">
        <v>90</v>
      </c>
      <c r="D178" s="80" t="s">
        <v>83</v>
      </c>
      <c r="E178" s="109">
        <v>7</v>
      </c>
      <c r="F178" s="79">
        <v>13</v>
      </c>
      <c r="G178" s="138">
        <f>IF(ISBLANK(F178),"",VLOOKUP(F178,разряды!$A$5:$B$31,2))</f>
        <v>3.04</v>
      </c>
      <c r="H178" s="139">
        <f t="shared" si="51"/>
        <v>892422.4</v>
      </c>
      <c r="I178" s="103">
        <v>20</v>
      </c>
      <c r="J178" s="112">
        <f t="shared" si="52"/>
        <v>178484.48000000001</v>
      </c>
      <c r="K178" s="103"/>
      <c r="L178" s="112">
        <f t="shared" si="53"/>
        <v>0</v>
      </c>
      <c r="M178" s="103"/>
      <c r="N178" s="112">
        <f t="shared" si="54"/>
        <v>0</v>
      </c>
      <c r="O178" s="103"/>
      <c r="P178" s="112">
        <f t="shared" si="55"/>
        <v>0</v>
      </c>
      <c r="Q178" s="103"/>
      <c r="R178" s="140">
        <f t="shared" si="56"/>
        <v>1070906.8800000001</v>
      </c>
      <c r="S178" s="101">
        <v>31726</v>
      </c>
      <c r="T178" s="142">
        <f t="shared" ca="1" si="57"/>
        <v>25.480555555555554</v>
      </c>
      <c r="U178" s="75">
        <f t="shared" ca="1" si="60"/>
        <v>20</v>
      </c>
      <c r="V178" s="115">
        <f t="shared" ca="1" si="58"/>
        <v>214181.37600000002</v>
      </c>
      <c r="W178" s="78"/>
      <c r="X178" s="143"/>
      <c r="Y178" s="118">
        <f t="shared" ca="1" si="59"/>
        <v>214181.37600000002</v>
      </c>
      <c r="Z178" s="150"/>
    </row>
    <row r="179" spans="1:26" s="76" customFormat="1" ht="12.75" customHeight="1">
      <c r="A179" s="147">
        <v>175</v>
      </c>
      <c r="B179" s="79" t="s">
        <v>104</v>
      </c>
      <c r="C179" s="79" t="s">
        <v>99</v>
      </c>
      <c r="D179" s="80" t="s">
        <v>77</v>
      </c>
      <c r="E179" s="109">
        <v>13</v>
      </c>
      <c r="F179" s="79"/>
      <c r="G179" s="138" t="str">
        <f>IF(ISBLANK(F179),"",VLOOKUP(F179,разряды!$A$5:$B$31,2))</f>
        <v/>
      </c>
      <c r="H179" s="139">
        <f t="shared" si="51"/>
        <v>0</v>
      </c>
      <c r="I179" s="103"/>
      <c r="J179" s="112">
        <f t="shared" si="52"/>
        <v>0</v>
      </c>
      <c r="K179" s="103"/>
      <c r="L179" s="112">
        <f t="shared" si="53"/>
        <v>0</v>
      </c>
      <c r="M179" s="103"/>
      <c r="N179" s="112">
        <f t="shared" si="54"/>
        <v>0</v>
      </c>
      <c r="O179" s="103"/>
      <c r="P179" s="112">
        <f t="shared" si="55"/>
        <v>0</v>
      </c>
      <c r="Q179" s="103"/>
      <c r="R179" s="140">
        <f t="shared" si="56"/>
        <v>0</v>
      </c>
      <c r="S179" s="101">
        <v>27641</v>
      </c>
      <c r="T179" s="142">
        <f t="shared" ca="1" si="57"/>
        <v>36.663888888888891</v>
      </c>
      <c r="U179" s="102">
        <f t="shared" ca="1" si="60"/>
        <v>20</v>
      </c>
      <c r="V179" s="115">
        <f t="shared" ca="1" si="58"/>
        <v>0</v>
      </c>
      <c r="W179" s="78"/>
      <c r="X179" s="144"/>
      <c r="Y179" s="118">
        <f t="shared" ca="1" si="59"/>
        <v>0</v>
      </c>
      <c r="Z179" s="149"/>
    </row>
    <row r="180" spans="1:26" s="76" customFormat="1" ht="12.75" customHeight="1">
      <c r="A180" s="147">
        <v>176</v>
      </c>
      <c r="B180" s="79" t="s">
        <v>103</v>
      </c>
      <c r="C180" s="79" t="s">
        <v>96</v>
      </c>
      <c r="D180" s="80" t="s">
        <v>84</v>
      </c>
      <c r="E180" s="109">
        <v>6</v>
      </c>
      <c r="F180" s="79">
        <v>17</v>
      </c>
      <c r="G180" s="138">
        <f>IF(ISBLANK(F180),"",VLOOKUP(F180,разряды!$A$5:$B$31,2))</f>
        <v>3.98</v>
      </c>
      <c r="H180" s="139">
        <f t="shared" si="51"/>
        <v>1168368.8</v>
      </c>
      <c r="I180" s="103"/>
      <c r="J180" s="112">
        <f t="shared" si="52"/>
        <v>0</v>
      </c>
      <c r="K180" s="103"/>
      <c r="L180" s="112">
        <f t="shared" si="53"/>
        <v>0</v>
      </c>
      <c r="M180" s="103"/>
      <c r="N180" s="112">
        <f t="shared" si="54"/>
        <v>0</v>
      </c>
      <c r="O180" s="103"/>
      <c r="P180" s="112">
        <f t="shared" si="55"/>
        <v>0</v>
      </c>
      <c r="Q180" s="103"/>
      <c r="R180" s="140">
        <f t="shared" si="56"/>
        <v>1168368.8</v>
      </c>
      <c r="S180" s="101">
        <v>27064</v>
      </c>
      <c r="T180" s="142">
        <f t="shared" ca="1" si="57"/>
        <v>38.24722222222222</v>
      </c>
      <c r="U180" s="75">
        <f t="shared" ca="1" si="60"/>
        <v>20</v>
      </c>
      <c r="V180" s="115">
        <f t="shared" ca="1" si="58"/>
        <v>233673.76</v>
      </c>
      <c r="W180" s="78"/>
      <c r="X180" s="143"/>
      <c r="Y180" s="118">
        <f t="shared" ca="1" si="59"/>
        <v>233673.76</v>
      </c>
      <c r="Z180" s="150"/>
    </row>
    <row r="181" spans="1:26" ht="12.75">
      <c r="A181" s="147">
        <v>177</v>
      </c>
      <c r="B181" s="71" t="s">
        <v>21</v>
      </c>
      <c r="C181" s="71" t="s">
        <v>16</v>
      </c>
      <c r="D181" s="80" t="s">
        <v>86</v>
      </c>
      <c r="E181" s="71">
        <v>4</v>
      </c>
      <c r="F181" s="71">
        <v>20</v>
      </c>
      <c r="G181" s="138">
        <f>IF(ISBLANK(F181),"",VLOOKUP(F181,разряды!$A$5:$B$31,2))</f>
        <v>4.88</v>
      </c>
      <c r="H181" s="139">
        <f t="shared" si="51"/>
        <v>1432572.8</v>
      </c>
    </row>
    <row r="182" spans="1:26" ht="12.75" customHeight="1">
      <c r="A182" s="147">
        <v>178</v>
      </c>
      <c r="B182" s="79" t="s">
        <v>23</v>
      </c>
      <c r="C182" s="79" t="s">
        <v>30</v>
      </c>
      <c r="D182" s="80" t="s">
        <v>89</v>
      </c>
      <c r="E182" s="110">
        <v>1</v>
      </c>
      <c r="F182" s="79">
        <v>20</v>
      </c>
      <c r="G182" s="138">
        <f>IF(ISBLANK(F182),"",VLOOKUP(F182,разряды!$A$5:$B$31,2))</f>
        <v>4.88</v>
      </c>
      <c r="H182" s="139">
        <f t="shared" si="51"/>
        <v>1432572.8</v>
      </c>
      <c r="I182" s="75">
        <v>0</v>
      </c>
      <c r="J182" s="112">
        <f>IF(I182&lt;&gt;"",($H182*I182)/100,0)</f>
        <v>0</v>
      </c>
      <c r="K182" s="75"/>
      <c r="L182" s="112">
        <f>($H182*K182)/100</f>
        <v>0</v>
      </c>
      <c r="M182" s="75"/>
      <c r="N182" s="112">
        <f>($H182*M182)/100</f>
        <v>0</v>
      </c>
      <c r="O182" s="75"/>
      <c r="P182" s="112">
        <f>($H182*O182)/100</f>
        <v>0</v>
      </c>
      <c r="Q182" s="75"/>
      <c r="R182" s="140">
        <f>H182+J182+L182+N182+P182+Q182</f>
        <v>1432572.8</v>
      </c>
      <c r="S182" s="101">
        <v>26238</v>
      </c>
      <c r="T182" s="142">
        <f ca="1">YEARFRAC($D$1,S182)</f>
        <v>40.505555555555553</v>
      </c>
      <c r="U182" s="75">
        <f ca="1">IF(AND(T182&gt;=1,T182&lt;=5),5,IF(AND(T182&gt;5,T182&lt;=10),10,IF(AND(T182&gt;10,T182&lt;=15),15,IF(AND(T182&gt;15),20,"0"))))</f>
        <v>20</v>
      </c>
      <c r="V182" s="115">
        <f ca="1">(R182*U182)/100</f>
        <v>286514.56</v>
      </c>
      <c r="W182" s="78"/>
      <c r="X182" s="143"/>
      <c r="Y182" s="118">
        <f ca="1">V182+W182+X182</f>
        <v>286514.56</v>
      </c>
      <c r="Z182" s="150"/>
    </row>
    <row r="183" spans="1:26" ht="12.75" customHeight="1">
      <c r="A183" s="147">
        <v>179</v>
      </c>
      <c r="B183" s="107" t="s">
        <v>98</v>
      </c>
      <c r="C183" s="107" t="s">
        <v>97</v>
      </c>
      <c r="D183" s="108" t="s">
        <v>88</v>
      </c>
      <c r="E183" s="110">
        <v>2</v>
      </c>
      <c r="F183" s="107">
        <v>12</v>
      </c>
      <c r="G183" s="138">
        <f>IF(ISBLANK(F183),"",VLOOKUP(F183,разряды!$A$5:$B$31,2))</f>
        <v>2.84</v>
      </c>
      <c r="H183" s="139">
        <f t="shared" si="51"/>
        <v>833710.39999999991</v>
      </c>
      <c r="I183" s="102"/>
      <c r="J183" s="112">
        <f>IF(I183&lt;&gt;"",($H183*I183)/100,0)</f>
        <v>0</v>
      </c>
      <c r="K183" s="102"/>
      <c r="L183" s="112">
        <f>($H183*K183)/100</f>
        <v>0</v>
      </c>
      <c r="M183" s="102"/>
      <c r="N183" s="112">
        <f>($H183*M183)/100</f>
        <v>0</v>
      </c>
      <c r="O183" s="102"/>
      <c r="P183" s="112">
        <f>($H183*O183)/100</f>
        <v>0</v>
      </c>
      <c r="Q183" s="102"/>
      <c r="R183" s="140">
        <f>H183+J183+L183+N183+P183+Q183</f>
        <v>833710.39999999991</v>
      </c>
      <c r="S183" s="101"/>
      <c r="T183" s="142">
        <f ca="1">YEARFRAC($D$1,S183)</f>
        <v>112.34166666666667</v>
      </c>
      <c r="U183" s="102">
        <f ca="1">IF(AND(T183&gt;=1,T183&lt;=5),5,IF(AND(T183&gt;5,T183&lt;=10),10,IF(AND(T183&gt;10,T183&lt;=15),15,IF(AND(T183&gt;15),20,"0"))))</f>
        <v>20</v>
      </c>
      <c r="V183" s="115">
        <f ca="1">(R183*U183)/100</f>
        <v>166742.07999999999</v>
      </c>
      <c r="W183" s="78"/>
      <c r="X183" s="144"/>
      <c r="Y183" s="118">
        <f ca="1">V183+W183+X183</f>
        <v>166742.07999999999</v>
      </c>
      <c r="Z183" s="149"/>
    </row>
    <row r="184" spans="1:26" ht="12.75">
      <c r="A184" s="147">
        <v>180</v>
      </c>
      <c r="B184" s="154" t="s">
        <v>93</v>
      </c>
      <c r="C184" s="240" t="s">
        <v>14</v>
      </c>
      <c r="D184" s="80" t="s">
        <v>89</v>
      </c>
      <c r="E184" s="110">
        <v>1</v>
      </c>
      <c r="F184" s="154">
        <v>20</v>
      </c>
      <c r="G184" s="153">
        <f>IF(ISBLANK(F184),"",VLOOKUP(F184,разряды!$A$5:$B$31,2))</f>
        <v>4.88</v>
      </c>
      <c r="H184" s="155">
        <f t="shared" si="51"/>
        <v>1432572.8</v>
      </c>
      <c r="I184" s="156"/>
      <c r="J184" s="239">
        <f>IF(I184&lt;&gt;"",($H184*I184)/100,0)</f>
        <v>0</v>
      </c>
      <c r="K184" s="156"/>
      <c r="L184" s="239">
        <f>($H184*K184)/100</f>
        <v>0</v>
      </c>
      <c r="M184" s="156"/>
      <c r="N184" s="239">
        <f>($H184*M184)/100</f>
        <v>0</v>
      </c>
      <c r="O184" s="156"/>
      <c r="P184" s="239">
        <f>($H184*O184)/100</f>
        <v>0</v>
      </c>
      <c r="Q184" s="156"/>
      <c r="R184" s="157">
        <f>H184+J184+L184+N184+P184+Q184</f>
        <v>1432572.8</v>
      </c>
      <c r="S184" s="156"/>
      <c r="T184" s="158">
        <f ca="1">YEARFRAC($D$1,S184)</f>
        <v>112.34166666666667</v>
      </c>
      <c r="U184" s="154"/>
      <c r="V184" s="159">
        <f>(R184*U184)/100</f>
        <v>0</v>
      </c>
      <c r="W184" s="152"/>
      <c r="X184" s="123"/>
      <c r="Y184" s="160"/>
      <c r="Z184" s="42"/>
    </row>
  </sheetData>
  <mergeCells count="6">
    <mergeCell ref="T3:V3"/>
    <mergeCell ref="F3:H3"/>
    <mergeCell ref="I3:J3"/>
    <mergeCell ref="K3:L3"/>
    <mergeCell ref="M3:N3"/>
    <mergeCell ref="O3:P3"/>
  </mergeCells>
  <dataValidations count="3">
    <dataValidation type="list" allowBlank="1" showInputMessage="1" showErrorMessage="1" sqref="D5:D164 D166:D184">
      <formula1>#REF!</formula1>
    </dataValidation>
    <dataValidation type="list" allowBlank="1" showInputMessage="1" showErrorMessage="1" sqref="D165">
      <formula1>Отдел</formula1>
    </dataValidation>
    <dataValidation type="list" allowBlank="1" showInputMessage="1" showErrorMessage="1" sqref="F5:F180 F182:F184">
      <formula1>Тарифы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Z39"/>
  <sheetViews>
    <sheetView showZeros="0" tabSelected="1" showOutlineSymbols="0" topLeftCell="A4" zoomScaleNormal="100" zoomScaleSheetLayoutView="85" workbookViewId="0">
      <selection activeCell="C39" sqref="C39"/>
    </sheetView>
  </sheetViews>
  <sheetFormatPr defaultRowHeight="12.75"/>
  <cols>
    <col min="1" max="1" width="5.140625" style="42" customWidth="1"/>
    <col min="2" max="2" width="21.140625" style="44" customWidth="1"/>
    <col min="3" max="3" width="27.140625" style="45" bestFit="1" customWidth="1"/>
    <col min="4" max="4" width="7.7109375" style="46" customWidth="1"/>
    <col min="5" max="5" width="5.42578125" style="52" customWidth="1"/>
    <col min="6" max="6" width="5.7109375" style="46" customWidth="1"/>
    <col min="7" max="7" width="10" style="52" bestFit="1" customWidth="1"/>
    <col min="8" max="8" width="8.5703125" style="52" customWidth="1"/>
    <col min="9" max="9" width="9.5703125" style="52" customWidth="1"/>
    <col min="10" max="10" width="5.42578125" style="52" customWidth="1"/>
    <col min="11" max="11" width="9.7109375" style="52" customWidth="1"/>
    <col min="12" max="12" width="5.5703125" style="52" customWidth="1"/>
    <col min="13" max="13" width="9.28515625" style="52" customWidth="1"/>
    <col min="14" max="14" width="5.5703125" style="52" customWidth="1"/>
    <col min="15" max="15" width="9" style="52" customWidth="1"/>
    <col min="16" max="16" width="7.85546875" style="52" customWidth="1"/>
    <col min="17" max="17" width="10.140625" style="52" bestFit="1" customWidth="1"/>
    <col min="18" max="18" width="9.85546875" style="52" customWidth="1"/>
    <col min="19" max="19" width="10.85546875" style="52" customWidth="1"/>
    <col min="20" max="20" width="9" style="52" bestFit="1" customWidth="1"/>
    <col min="21" max="21" width="9.5703125" style="52" customWidth="1"/>
    <col min="22" max="22" width="11.5703125" style="52" customWidth="1"/>
    <col min="23" max="24" width="10" style="43" bestFit="1" customWidth="1"/>
    <col min="25" max="25" width="10.140625" style="43" bestFit="1" customWidth="1"/>
    <col min="26" max="16384" width="9.140625" style="42"/>
  </cols>
  <sheetData>
    <row r="1" spans="1:25" ht="14.25">
      <c r="R1" s="57" t="s">
        <v>292</v>
      </c>
    </row>
    <row r="2" spans="1:25" ht="15">
      <c r="R2" s="58" t="s">
        <v>293</v>
      </c>
      <c r="U2" s="59"/>
      <c r="V2" s="52" t="s">
        <v>294</v>
      </c>
    </row>
    <row r="3" spans="1:25" ht="15">
      <c r="B3" s="47"/>
      <c r="R3" s="58" t="s">
        <v>295</v>
      </c>
    </row>
    <row r="4" spans="1:25" ht="15">
      <c r="B4" s="47"/>
      <c r="R4" s="59"/>
      <c r="S4" s="52" t="s">
        <v>34</v>
      </c>
    </row>
    <row r="5" spans="1:25" ht="15">
      <c r="R5" s="58" t="s">
        <v>296</v>
      </c>
      <c r="U5" s="58" t="s">
        <v>29</v>
      </c>
    </row>
    <row r="6" spans="1:25" ht="30">
      <c r="C6" s="41" t="s">
        <v>297</v>
      </c>
    </row>
    <row r="7" spans="1:25" ht="23.25">
      <c r="C7" s="268" t="s">
        <v>359</v>
      </c>
      <c r="D7" s="268"/>
      <c r="E7" s="268"/>
      <c r="F7" s="268"/>
      <c r="G7" s="268"/>
      <c r="H7" s="268"/>
    </row>
    <row r="8" spans="1:25" ht="14.25">
      <c r="B8" s="40"/>
    </row>
    <row r="9" spans="1:25" ht="19.5" customHeight="1">
      <c r="B9" s="40" t="s">
        <v>298</v>
      </c>
      <c r="C9" s="241" t="s">
        <v>360</v>
      </c>
      <c r="D9" s="46" t="s">
        <v>361</v>
      </c>
    </row>
    <row r="10" spans="1:25" ht="24.75" customHeight="1">
      <c r="B10" s="40" t="s">
        <v>299</v>
      </c>
      <c r="D10" s="48">
        <v>293560</v>
      </c>
      <c r="E10" s="52" t="s">
        <v>300</v>
      </c>
    </row>
    <row r="11" spans="1:25" ht="14.25">
      <c r="B11" s="40"/>
      <c r="P11" s="60"/>
    </row>
    <row r="12" spans="1:25" s="179" customFormat="1" ht="48.75" customHeight="1">
      <c r="A12" s="252" t="s">
        <v>362</v>
      </c>
      <c r="B12" s="180"/>
      <c r="C12" s="181"/>
      <c r="D12" s="182" t="s">
        <v>309</v>
      </c>
      <c r="E12" s="272" t="s">
        <v>302</v>
      </c>
      <c r="F12" s="273"/>
      <c r="G12" s="274"/>
      <c r="H12" s="264" t="s">
        <v>304</v>
      </c>
      <c r="I12" s="265"/>
      <c r="J12" s="264" t="s">
        <v>306</v>
      </c>
      <c r="K12" s="265"/>
      <c r="L12" s="264" t="s">
        <v>308</v>
      </c>
      <c r="M12" s="265"/>
      <c r="N12" s="264" t="s">
        <v>6</v>
      </c>
      <c r="O12" s="265"/>
      <c r="P12" s="183" t="s">
        <v>8</v>
      </c>
      <c r="Q12" s="184" t="s">
        <v>7</v>
      </c>
      <c r="R12" s="185" t="s">
        <v>312</v>
      </c>
      <c r="S12" s="186" t="s">
        <v>313</v>
      </c>
      <c r="T12" s="187" t="s">
        <v>314</v>
      </c>
      <c r="U12" s="188" t="s">
        <v>315</v>
      </c>
      <c r="V12" s="189" t="s">
        <v>33</v>
      </c>
      <c r="W12" s="190"/>
      <c r="X12" s="190"/>
      <c r="Y12" s="190"/>
    </row>
    <row r="13" spans="1:25" s="179" customFormat="1" ht="35.25" customHeight="1">
      <c r="A13" s="256"/>
      <c r="B13" s="191" t="s">
        <v>3</v>
      </c>
      <c r="C13" s="192" t="s">
        <v>4</v>
      </c>
      <c r="D13" s="193" t="s">
        <v>310</v>
      </c>
      <c r="E13" s="269" t="s">
        <v>301</v>
      </c>
      <c r="F13" s="270"/>
      <c r="G13" s="271"/>
      <c r="H13" s="266" t="s">
        <v>305</v>
      </c>
      <c r="I13" s="267"/>
      <c r="J13" s="194"/>
      <c r="K13" s="195"/>
      <c r="L13" s="266" t="s">
        <v>307</v>
      </c>
      <c r="M13" s="267"/>
      <c r="N13" s="266"/>
      <c r="O13" s="267"/>
      <c r="P13" s="196" t="s">
        <v>303</v>
      </c>
      <c r="Q13" s="197"/>
      <c r="R13" s="198"/>
      <c r="S13" s="199"/>
      <c r="T13" s="199"/>
      <c r="U13" s="200"/>
      <c r="V13" s="200"/>
    </row>
    <row r="14" spans="1:25" s="49" customFormat="1" ht="33" customHeight="1">
      <c r="A14" s="251"/>
      <c r="B14" s="251"/>
      <c r="C14" s="251"/>
      <c r="D14" s="253" t="s">
        <v>294</v>
      </c>
      <c r="E14" s="201" t="s">
        <v>9</v>
      </c>
      <c r="F14" s="202" t="s">
        <v>10</v>
      </c>
      <c r="G14" s="203" t="s">
        <v>11</v>
      </c>
      <c r="H14" s="203" t="s">
        <v>12</v>
      </c>
      <c r="I14" s="203" t="s">
        <v>13</v>
      </c>
      <c r="J14" s="203" t="s">
        <v>12</v>
      </c>
      <c r="K14" s="203" t="s">
        <v>13</v>
      </c>
      <c r="L14" s="203" t="s">
        <v>12</v>
      </c>
      <c r="M14" s="203" t="s">
        <v>13</v>
      </c>
      <c r="N14" s="203" t="s">
        <v>12</v>
      </c>
      <c r="O14" s="203" t="s">
        <v>13</v>
      </c>
      <c r="P14" s="203"/>
      <c r="Q14" s="203" t="s">
        <v>13</v>
      </c>
      <c r="R14" s="204" t="s">
        <v>12</v>
      </c>
      <c r="S14" s="204" t="s">
        <v>13</v>
      </c>
      <c r="T14" s="205"/>
      <c r="U14" s="205"/>
      <c r="V14" s="205"/>
      <c r="W14" s="50"/>
    </row>
    <row r="15" spans="1:25" s="49" customFormat="1" ht="33" customHeight="1">
      <c r="A15" s="254"/>
      <c r="B15" s="255" t="s">
        <v>89</v>
      </c>
      <c r="C15" s="255"/>
      <c r="D15" s="51"/>
      <c r="E15" s="61"/>
      <c r="F15" s="6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62"/>
      <c r="R15" s="54"/>
      <c r="S15" s="54"/>
      <c r="T15" s="54"/>
      <c r="U15" s="54"/>
      <c r="V15" s="55"/>
      <c r="W15" s="50"/>
    </row>
    <row r="16" spans="1:25" s="161" customFormat="1" ht="15.75">
      <c r="A16" s="250"/>
      <c r="B16" s="206" t="s">
        <v>311</v>
      </c>
      <c r="D16" s="207"/>
      <c r="E16" s="208"/>
      <c r="F16" s="209"/>
      <c r="G16" s="210"/>
      <c r="H16" s="211"/>
      <c r="I16" s="211"/>
      <c r="J16" s="211"/>
      <c r="K16" s="211"/>
      <c r="L16" s="212"/>
      <c r="M16" s="211"/>
      <c r="N16" s="56"/>
      <c r="O16" s="211"/>
      <c r="P16" s="211"/>
      <c r="Q16" s="211"/>
      <c r="R16" s="211"/>
      <c r="S16" s="211"/>
      <c r="T16" s="211"/>
      <c r="U16" s="211"/>
      <c r="V16" s="211"/>
    </row>
    <row r="17" spans="1:26" s="171" customFormat="1">
      <c r="A17" s="250">
        <v>1</v>
      </c>
      <c r="B17" s="213" t="s">
        <v>93</v>
      </c>
      <c r="C17" s="171" t="s">
        <v>14</v>
      </c>
      <c r="D17" s="163">
        <v>1</v>
      </c>
      <c r="E17" s="167">
        <v>20</v>
      </c>
      <c r="F17" s="165">
        <f>IF(E17=0,0,VLOOKUP($E17,разряды!$A$5:$B$31,2))</f>
        <v>4.88</v>
      </c>
      <c r="G17" s="166">
        <f t="shared" ref="G17:G26" si="0">$D$10*F17</f>
        <v>1432572.8</v>
      </c>
      <c r="H17" s="166">
        <f>IF(G17=0,0,VLOOKUP(B17,База!B$5:J$185,6,0))</f>
        <v>4.88</v>
      </c>
      <c r="I17" s="167">
        <f t="shared" ref="I17" si="1">ROUND((G17*H17)/100,0)</f>
        <v>69910</v>
      </c>
      <c r="J17" s="168"/>
      <c r="K17" s="167">
        <f t="shared" ref="K17" si="2">ROUND((G17*J17)/100,0)</f>
        <v>0</v>
      </c>
      <c r="L17" s="164">
        <v>7</v>
      </c>
      <c r="M17" s="167">
        <f t="shared" ref="M17" si="3">ROUND((G17*L17)/100,0)</f>
        <v>100280</v>
      </c>
      <c r="N17" s="168"/>
      <c r="O17" s="167">
        <f t="shared" ref="O17" si="4">ROUND((G17*N17)/100,0)</f>
        <v>0</v>
      </c>
      <c r="P17" s="168"/>
      <c r="Q17" s="166">
        <f t="shared" ref="Q17" si="5">G17+I17+K17+M17+O17+P17</f>
        <v>1602762.8</v>
      </c>
      <c r="R17" s="170">
        <f>IFERROR(INDEX(База!U5:U185,MATCH(B17,База!B$5:B$185,0)),0)</f>
        <v>0</v>
      </c>
      <c r="S17" s="166">
        <f t="shared" ref="S17" si="6">Q17*R17/100</f>
        <v>0</v>
      </c>
      <c r="T17" s="168"/>
      <c r="U17" s="168"/>
      <c r="V17" s="166">
        <f t="shared" ref="V17" si="7">Q17+S17+T17+U17</f>
        <v>1602762.8</v>
      </c>
    </row>
    <row r="18" spans="1:26" s="171" customFormat="1" ht="25.5">
      <c r="A18" s="250">
        <v>2</v>
      </c>
      <c r="B18" s="245" t="s">
        <v>20</v>
      </c>
      <c r="C18" s="214" t="s">
        <v>15</v>
      </c>
      <c r="D18" s="163">
        <v>1</v>
      </c>
      <c r="E18" s="167">
        <v>20</v>
      </c>
      <c r="F18" s="165">
        <f>IF(E18=0,0,VLOOKUP($E18,разряды!$A$5:$B$31,2))</f>
        <v>4.88</v>
      </c>
      <c r="G18" s="166">
        <f t="shared" si="0"/>
        <v>1432572.8</v>
      </c>
      <c r="H18" s="166">
        <f>IF(G18=0,0,VLOOKUP(B18,База!B$5:J$185,6,0))</f>
        <v>4.88</v>
      </c>
      <c r="I18" s="167">
        <f t="shared" ref="I18:I26" si="8">ROUND((G18*H18)/100,0)</f>
        <v>69910</v>
      </c>
      <c r="J18" s="168">
        <v>36</v>
      </c>
      <c r="K18" s="167">
        <f t="shared" ref="K18:K26" si="9">ROUND((G18*J18)/100,0)</f>
        <v>515726</v>
      </c>
      <c r="L18" s="164">
        <v>7</v>
      </c>
      <c r="M18" s="167">
        <f t="shared" ref="M18:M26" si="10">ROUND((G18*L18)/100,0)</f>
        <v>100280</v>
      </c>
      <c r="N18" s="215">
        <v>75</v>
      </c>
      <c r="O18" s="167">
        <f t="shared" ref="O18:O26" si="11">ROUND((G18*N18)/100,0)</f>
        <v>1074430</v>
      </c>
      <c r="P18" s="168"/>
      <c r="Q18" s="166">
        <f t="shared" ref="Q18:Q26" si="12">G18+I18+K18+M18+O18+P18</f>
        <v>3192918.8</v>
      </c>
      <c r="R18" s="170">
        <f ca="1">IFERROR(INDEX(База!U6:U186,MATCH(B18,База!B$5:B$185,0)),0)</f>
        <v>20</v>
      </c>
      <c r="S18" s="166">
        <f t="shared" ref="S18:S26" ca="1" si="13">Q18*R18/100</f>
        <v>638583.76</v>
      </c>
      <c r="T18" s="168"/>
      <c r="U18" s="168"/>
      <c r="V18" s="166">
        <f t="shared" ref="V18:V26" ca="1" si="14">Q18+S18+T18+U18</f>
        <v>3831502.5599999996</v>
      </c>
    </row>
    <row r="19" spans="1:26" s="171" customFormat="1">
      <c r="A19" s="250">
        <v>3</v>
      </c>
      <c r="B19" s="246" t="s">
        <v>21</v>
      </c>
      <c r="C19" s="162" t="s">
        <v>16</v>
      </c>
      <c r="D19" s="163">
        <v>1</v>
      </c>
      <c r="E19" s="167">
        <v>20</v>
      </c>
      <c r="F19" s="165">
        <f>IF(E19=0,0,VLOOKUP($E19,разряды!$A$5:$B$31,2))</f>
        <v>4.88</v>
      </c>
      <c r="G19" s="166">
        <f t="shared" si="0"/>
        <v>1432572.8</v>
      </c>
      <c r="H19" s="166">
        <f>IF(G19=0,0,VLOOKUP(B19,База!B$5:J$185,6,0))</f>
        <v>4.88</v>
      </c>
      <c r="I19" s="167">
        <f t="shared" si="8"/>
        <v>69910</v>
      </c>
      <c r="J19" s="168">
        <v>36</v>
      </c>
      <c r="K19" s="167">
        <f t="shared" si="9"/>
        <v>515726</v>
      </c>
      <c r="L19" s="164">
        <v>7</v>
      </c>
      <c r="M19" s="167">
        <f t="shared" si="10"/>
        <v>100280</v>
      </c>
      <c r="N19" s="169">
        <v>73</v>
      </c>
      <c r="O19" s="167">
        <f t="shared" si="11"/>
        <v>1045778</v>
      </c>
      <c r="P19" s="168"/>
      <c r="Q19" s="166">
        <f t="shared" si="12"/>
        <v>3164266.8</v>
      </c>
      <c r="R19" s="170">
        <f ca="1">IFERROR(INDEX(База!U7:U187,MATCH(B19,База!B$5:B$185,0)),0)</f>
        <v>20</v>
      </c>
      <c r="S19" s="166">
        <f t="shared" ca="1" si="13"/>
        <v>632853.36</v>
      </c>
      <c r="T19" s="168"/>
      <c r="U19" s="168"/>
      <c r="V19" s="166">
        <f t="shared" ca="1" si="14"/>
        <v>3797120.1599999997</v>
      </c>
    </row>
    <row r="20" spans="1:26" s="171" customFormat="1" ht="25.5">
      <c r="A20" s="250">
        <v>4</v>
      </c>
      <c r="B20" s="245" t="s">
        <v>22</v>
      </c>
      <c r="C20" s="214" t="s">
        <v>17</v>
      </c>
      <c r="D20" s="163">
        <v>1</v>
      </c>
      <c r="E20" s="167">
        <v>20</v>
      </c>
      <c r="F20" s="165">
        <f>IF(E20=0,0,VLOOKUP($E20,разряды!$A$5:$B$31,2))</f>
        <v>4.88</v>
      </c>
      <c r="G20" s="166">
        <f t="shared" si="0"/>
        <v>1432572.8</v>
      </c>
      <c r="H20" s="166">
        <f>IF(G20=0,0,VLOOKUP(B20,База!B$5:J$185,6,0))</f>
        <v>4.88</v>
      </c>
      <c r="I20" s="167">
        <f t="shared" si="8"/>
        <v>69910</v>
      </c>
      <c r="J20" s="168">
        <v>36</v>
      </c>
      <c r="K20" s="167">
        <f t="shared" si="9"/>
        <v>515726</v>
      </c>
      <c r="L20" s="164">
        <v>7</v>
      </c>
      <c r="M20" s="167">
        <f t="shared" si="10"/>
        <v>100280</v>
      </c>
      <c r="N20" s="169">
        <v>73</v>
      </c>
      <c r="O20" s="167">
        <f t="shared" si="11"/>
        <v>1045778</v>
      </c>
      <c r="P20" s="168"/>
      <c r="Q20" s="166">
        <f t="shared" si="12"/>
        <v>3164266.8</v>
      </c>
      <c r="R20" s="170">
        <f ca="1">IFERROR(INDEX(База!U8:U188,MATCH(B20,База!B$5:B$185,0)),0)</f>
        <v>15</v>
      </c>
      <c r="S20" s="166">
        <f t="shared" ca="1" si="13"/>
        <v>474640.02</v>
      </c>
      <c r="T20" s="168"/>
      <c r="U20" s="168"/>
      <c r="V20" s="166">
        <f t="shared" ca="1" si="14"/>
        <v>3638906.82</v>
      </c>
    </row>
    <row r="21" spans="1:26" s="171" customFormat="1" ht="38.25">
      <c r="A21" s="250">
        <v>5</v>
      </c>
      <c r="B21" s="246" t="s">
        <v>23</v>
      </c>
      <c r="C21" s="216" t="s">
        <v>30</v>
      </c>
      <c r="D21" s="163">
        <v>1</v>
      </c>
      <c r="E21" s="167">
        <v>20</v>
      </c>
      <c r="F21" s="165">
        <f>IF(E21=0,0,VLOOKUP($E21,разряды!$A$5:$B$31,2))</f>
        <v>4.88</v>
      </c>
      <c r="G21" s="166">
        <f t="shared" si="0"/>
        <v>1432572.8</v>
      </c>
      <c r="H21" s="166">
        <f>IF(G21=0,0,VLOOKUP(B21,База!B$5:J$185,6,0))</f>
        <v>4.88</v>
      </c>
      <c r="I21" s="167">
        <f t="shared" si="8"/>
        <v>69910</v>
      </c>
      <c r="J21" s="168">
        <v>20</v>
      </c>
      <c r="K21" s="167">
        <f t="shared" si="9"/>
        <v>286515</v>
      </c>
      <c r="L21" s="164">
        <v>7</v>
      </c>
      <c r="M21" s="167">
        <f t="shared" si="10"/>
        <v>100280</v>
      </c>
      <c r="N21" s="169">
        <v>73</v>
      </c>
      <c r="O21" s="167">
        <f t="shared" si="11"/>
        <v>1045778</v>
      </c>
      <c r="P21" s="168"/>
      <c r="Q21" s="166">
        <f t="shared" si="12"/>
        <v>2935055.8</v>
      </c>
      <c r="R21" s="170">
        <f>IFERROR(INDEX(База!U9:U189,MATCH(B21,База!B$5:B$185,0)),0)</f>
        <v>0</v>
      </c>
      <c r="S21" s="166">
        <f t="shared" si="13"/>
        <v>0</v>
      </c>
      <c r="T21" s="168"/>
      <c r="U21" s="168"/>
      <c r="V21" s="166">
        <f t="shared" si="14"/>
        <v>2935055.8</v>
      </c>
    </row>
    <row r="22" spans="1:26" s="171" customFormat="1">
      <c r="A22" s="250">
        <v>6</v>
      </c>
      <c r="B22" s="245" t="s">
        <v>24</v>
      </c>
      <c r="C22" s="217" t="s">
        <v>18</v>
      </c>
      <c r="D22" s="163">
        <v>1</v>
      </c>
      <c r="E22" s="167">
        <v>19</v>
      </c>
      <c r="F22" s="165">
        <f>IF(E22=0,0,VLOOKUP($E22,разряды!$A$5:$B$31,2))</f>
        <v>4.5599999999999996</v>
      </c>
      <c r="G22" s="166">
        <f t="shared" si="0"/>
        <v>1338633.5999999999</v>
      </c>
      <c r="H22" s="166">
        <f>IF(G22=0,0,VLOOKUP(B22,База!B$5:J$185,6,0))</f>
        <v>4.5599999999999996</v>
      </c>
      <c r="I22" s="167">
        <f t="shared" si="8"/>
        <v>61042</v>
      </c>
      <c r="J22" s="168">
        <v>43</v>
      </c>
      <c r="K22" s="167">
        <f t="shared" si="9"/>
        <v>575612</v>
      </c>
      <c r="L22" s="164">
        <v>7</v>
      </c>
      <c r="M22" s="167">
        <f t="shared" si="10"/>
        <v>93704</v>
      </c>
      <c r="N22" s="215">
        <v>75</v>
      </c>
      <c r="O22" s="167">
        <f t="shared" si="11"/>
        <v>1003975</v>
      </c>
      <c r="P22" s="168"/>
      <c r="Q22" s="166">
        <f t="shared" si="12"/>
        <v>3072966.5999999996</v>
      </c>
      <c r="R22" s="170">
        <f ca="1">IFERROR(INDEX(База!U10:U190,MATCH(B22,База!B$5:B$185,0)),0)</f>
        <v>20</v>
      </c>
      <c r="S22" s="166">
        <f t="shared" ca="1" si="13"/>
        <v>614593.31999999995</v>
      </c>
      <c r="T22" s="168"/>
      <c r="U22" s="168"/>
      <c r="V22" s="166">
        <f t="shared" ca="1" si="14"/>
        <v>3687559.9199999995</v>
      </c>
    </row>
    <row r="23" spans="1:26" s="171" customFormat="1" ht="25.5">
      <c r="A23" s="250">
        <v>7</v>
      </c>
      <c r="B23" s="246" t="s">
        <v>25</v>
      </c>
      <c r="C23" s="216" t="s">
        <v>31</v>
      </c>
      <c r="D23" s="163">
        <v>1</v>
      </c>
      <c r="E23" s="167">
        <v>12</v>
      </c>
      <c r="F23" s="165">
        <f>IF(E23=0,0,VLOOKUP($E23,разряды!$A$5:$B$31,2))</f>
        <v>2.84</v>
      </c>
      <c r="G23" s="166">
        <f t="shared" si="0"/>
        <v>833710.39999999991</v>
      </c>
      <c r="H23" s="166">
        <f>IF(G23=0,0,VLOOKUP(B23,База!B$5:J$185,6,0))</f>
        <v>4.88</v>
      </c>
      <c r="I23" s="167">
        <f t="shared" si="8"/>
        <v>40685</v>
      </c>
      <c r="J23" s="168">
        <v>20</v>
      </c>
      <c r="K23" s="167">
        <f t="shared" si="9"/>
        <v>166742</v>
      </c>
      <c r="L23" s="164">
        <v>7</v>
      </c>
      <c r="M23" s="167">
        <f t="shared" si="10"/>
        <v>58360</v>
      </c>
      <c r="N23" s="168">
        <v>89</v>
      </c>
      <c r="O23" s="167">
        <f t="shared" si="11"/>
        <v>742002</v>
      </c>
      <c r="P23" s="168"/>
      <c r="Q23" s="166">
        <f t="shared" si="12"/>
        <v>1841499.4</v>
      </c>
      <c r="R23" s="170">
        <f ca="1">IFERROR(INDEX(База!U11:U191,MATCH(B23,База!B$5:B$185,0)),0)</f>
        <v>20</v>
      </c>
      <c r="S23" s="166">
        <f t="shared" ca="1" si="13"/>
        <v>368299.88</v>
      </c>
      <c r="T23" s="168"/>
      <c r="U23" s="168"/>
      <c r="V23" s="166">
        <f t="shared" ca="1" si="14"/>
        <v>2209799.2799999998</v>
      </c>
    </row>
    <row r="24" spans="1:26" s="171" customFormat="1">
      <c r="A24" s="250">
        <v>8</v>
      </c>
      <c r="B24" s="245" t="s">
        <v>26</v>
      </c>
      <c r="C24" s="218" t="s">
        <v>19</v>
      </c>
      <c r="D24" s="163">
        <v>1</v>
      </c>
      <c r="E24" s="167">
        <v>12</v>
      </c>
      <c r="F24" s="165">
        <f>IF(E24=0,0,VLOOKUP($E24,разряды!$A$5:$B$31,2))</f>
        <v>2.84</v>
      </c>
      <c r="G24" s="166">
        <f t="shared" si="0"/>
        <v>833710.39999999991</v>
      </c>
      <c r="H24" s="166">
        <f>IF(G24=0,0,VLOOKUP(B24,База!B$5:J$185,6,0))</f>
        <v>2.84</v>
      </c>
      <c r="I24" s="167">
        <f t="shared" si="8"/>
        <v>23677</v>
      </c>
      <c r="J24" s="168">
        <v>10</v>
      </c>
      <c r="K24" s="167">
        <f t="shared" si="9"/>
        <v>83371</v>
      </c>
      <c r="L24" s="164">
        <v>7</v>
      </c>
      <c r="M24" s="167">
        <f t="shared" si="10"/>
        <v>58360</v>
      </c>
      <c r="N24" s="215">
        <v>36</v>
      </c>
      <c r="O24" s="167">
        <f t="shared" si="11"/>
        <v>300136</v>
      </c>
      <c r="P24" s="168"/>
      <c r="Q24" s="166">
        <f t="shared" si="12"/>
        <v>1299254.3999999999</v>
      </c>
      <c r="R24" s="170">
        <f ca="1">IFERROR(INDEX(База!U12:U192,MATCH(B24,База!B$5:B$185,0)),0)</f>
        <v>5</v>
      </c>
      <c r="S24" s="166">
        <f t="shared" ca="1" si="13"/>
        <v>64962.720000000001</v>
      </c>
      <c r="T24" s="168"/>
      <c r="U24" s="168"/>
      <c r="V24" s="166">
        <f t="shared" ca="1" si="14"/>
        <v>1364217.1199999999</v>
      </c>
    </row>
    <row r="25" spans="1:26" s="171" customFormat="1">
      <c r="A25" s="250">
        <v>9</v>
      </c>
      <c r="B25" s="246" t="s">
        <v>27</v>
      </c>
      <c r="C25" s="219" t="s">
        <v>19</v>
      </c>
      <c r="D25" s="163">
        <v>1</v>
      </c>
      <c r="E25" s="167">
        <v>12</v>
      </c>
      <c r="F25" s="165">
        <f>IF(E25=0,0,VLOOKUP($E25,разряды!$A$5:$B$31,2))</f>
        <v>2.84</v>
      </c>
      <c r="G25" s="166">
        <f t="shared" si="0"/>
        <v>833710.39999999991</v>
      </c>
      <c r="H25" s="166">
        <f>IF(G25=0,0,VLOOKUP(B25,База!B$5:J$185,6,0))</f>
        <v>2.84</v>
      </c>
      <c r="I25" s="167">
        <f t="shared" si="8"/>
        <v>23677</v>
      </c>
      <c r="J25" s="168"/>
      <c r="K25" s="167">
        <f t="shared" si="9"/>
        <v>0</v>
      </c>
      <c r="L25" s="164">
        <v>7</v>
      </c>
      <c r="M25" s="167">
        <f t="shared" si="10"/>
        <v>58360</v>
      </c>
      <c r="N25" s="169">
        <v>26</v>
      </c>
      <c r="O25" s="167">
        <f t="shared" si="11"/>
        <v>216765</v>
      </c>
      <c r="P25" s="168"/>
      <c r="Q25" s="166">
        <f t="shared" si="12"/>
        <v>1132512.3999999999</v>
      </c>
      <c r="R25" s="170" t="str">
        <f ca="1">IFERROR(INDEX(База!U13:U193,MATCH(B25,База!B$5:B$185,0)),0)</f>
        <v>0</v>
      </c>
      <c r="S25" s="166">
        <f t="shared" ca="1" si="13"/>
        <v>0</v>
      </c>
      <c r="T25" s="168"/>
      <c r="U25" s="168"/>
      <c r="V25" s="166">
        <f t="shared" ca="1" si="14"/>
        <v>1132512.3999999999</v>
      </c>
    </row>
    <row r="26" spans="1:26" s="171" customFormat="1" ht="25.5">
      <c r="A26" s="250">
        <v>10</v>
      </c>
      <c r="B26" s="245" t="s">
        <v>28</v>
      </c>
      <c r="C26" s="218" t="s">
        <v>32</v>
      </c>
      <c r="D26" s="163">
        <v>1</v>
      </c>
      <c r="E26" s="167">
        <v>12</v>
      </c>
      <c r="F26" s="165">
        <f>IF(E26=0,0,VLOOKUP($E26,разряды!$A$5:$B$31,2))</f>
        <v>2.84</v>
      </c>
      <c r="G26" s="166">
        <f t="shared" si="0"/>
        <v>833710.39999999991</v>
      </c>
      <c r="H26" s="166">
        <f>IF(G26=0,0,VLOOKUP(B26,База!B$5:J$185,6,0))</f>
        <v>2.84</v>
      </c>
      <c r="I26" s="167">
        <f t="shared" si="8"/>
        <v>23677</v>
      </c>
      <c r="J26" s="168">
        <v>10</v>
      </c>
      <c r="K26" s="167">
        <f t="shared" si="9"/>
        <v>83371</v>
      </c>
      <c r="L26" s="164">
        <v>7</v>
      </c>
      <c r="M26" s="167">
        <f t="shared" si="10"/>
        <v>58360</v>
      </c>
      <c r="N26" s="215">
        <v>31</v>
      </c>
      <c r="O26" s="167">
        <f t="shared" si="11"/>
        <v>258450</v>
      </c>
      <c r="P26" s="168"/>
      <c r="Q26" s="166">
        <f t="shared" si="12"/>
        <v>1257568.3999999999</v>
      </c>
      <c r="R26" s="170">
        <f ca="1">IFERROR(INDEX(База!U14:U194,MATCH(B26,База!B$5:B$185,0)),0)</f>
        <v>15</v>
      </c>
      <c r="S26" s="166">
        <f t="shared" ca="1" si="13"/>
        <v>188635.26</v>
      </c>
      <c r="T26" s="168"/>
      <c r="U26" s="168"/>
      <c r="V26" s="166">
        <f t="shared" ca="1" si="14"/>
        <v>1446203.66</v>
      </c>
    </row>
    <row r="27" spans="1:26" s="178" customFormat="1">
      <c r="A27" s="250"/>
      <c r="B27" s="247" t="s">
        <v>5</v>
      </c>
      <c r="C27" s="174"/>
      <c r="D27" s="257">
        <f>SUM(D17:D26)</f>
        <v>10</v>
      </c>
      <c r="E27" s="175"/>
      <c r="F27" s="176"/>
      <c r="G27" s="177">
        <f>SUM(G17:G26)</f>
        <v>11836339.200000001</v>
      </c>
      <c r="H27" s="177"/>
      <c r="I27" s="177">
        <f>SUM(I17:I26)</f>
        <v>522308</v>
      </c>
      <c r="J27" s="177"/>
      <c r="K27" s="177">
        <f>SUM(K17:K26)</f>
        <v>2742789</v>
      </c>
      <c r="L27" s="175"/>
      <c r="M27" s="220">
        <f>SUM(M17:M26)</f>
        <v>828544</v>
      </c>
      <c r="N27" s="177"/>
      <c r="O27" s="177">
        <f>SUM(O17:O26)</f>
        <v>6733092</v>
      </c>
      <c r="P27" s="177">
        <f>SUM(P17:P26)</f>
        <v>0</v>
      </c>
      <c r="Q27" s="177">
        <f>SUM(Q17:Q26)</f>
        <v>22663072.199999996</v>
      </c>
      <c r="R27" s="177"/>
      <c r="S27" s="177">
        <f ca="1">SUM(S17:S26)</f>
        <v>2982568.3200000003</v>
      </c>
      <c r="T27" s="177">
        <f>SUM(T17:T26)</f>
        <v>0</v>
      </c>
      <c r="U27" s="177">
        <f>SUM(U17:U26)</f>
        <v>0</v>
      </c>
      <c r="V27" s="177">
        <f ca="1">SUM(V17:V26)</f>
        <v>25645640.52</v>
      </c>
      <c r="Y27" s="171"/>
      <c r="Z27" s="171"/>
    </row>
    <row r="28" spans="1:26" s="178" customFormat="1">
      <c r="A28" s="250"/>
      <c r="B28" s="221"/>
      <c r="C28" s="222"/>
      <c r="D28" s="223"/>
      <c r="E28" s="224"/>
      <c r="F28" s="225"/>
      <c r="G28" s="226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</row>
    <row r="29" spans="1:26" s="171" customFormat="1" ht="12.75" customHeight="1">
      <c r="A29" s="250"/>
      <c r="B29" s="227" t="s">
        <v>88</v>
      </c>
      <c r="C29" s="227"/>
      <c r="D29" s="228"/>
      <c r="E29" s="229"/>
      <c r="F29" s="230"/>
      <c r="G29" s="231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</row>
    <row r="30" spans="1:26" s="171" customFormat="1">
      <c r="A30" s="250">
        <v>1</v>
      </c>
      <c r="B30" s="248" t="s">
        <v>139</v>
      </c>
      <c r="C30" s="162" t="s">
        <v>138</v>
      </c>
      <c r="D30" s="163">
        <v>1</v>
      </c>
      <c r="E30" s="164">
        <v>17</v>
      </c>
      <c r="F30" s="165">
        <f>IF(E30=0,0,VLOOKUP($E30,разряды!$A$5:$B$31,2))</f>
        <v>3.98</v>
      </c>
      <c r="G30" s="166">
        <f t="shared" ref="G30:G33" si="15">$D$10*F30</f>
        <v>1168368.8</v>
      </c>
      <c r="H30" s="166">
        <f>IF(G30=0,0,VLOOKUP(B30,База!B$5:J$185,6,0))</f>
        <v>3.98</v>
      </c>
      <c r="I30" s="167">
        <f t="shared" ref="I30" si="16">ROUND((G30*H30)/100,0)</f>
        <v>46501</v>
      </c>
      <c r="J30" s="168">
        <v>33</v>
      </c>
      <c r="K30" s="167">
        <f t="shared" ref="K30" si="17">ROUND((G30*J30)/100,0)</f>
        <v>385562</v>
      </c>
      <c r="L30" s="164">
        <v>7</v>
      </c>
      <c r="M30" s="167">
        <f t="shared" ref="M30" si="18">ROUND((G30*L30)/100,0)</f>
        <v>81786</v>
      </c>
      <c r="N30" s="169">
        <v>70</v>
      </c>
      <c r="O30" s="167">
        <f t="shared" ref="O30" si="19">ROUND((G30*N30)/100,0)</f>
        <v>817858</v>
      </c>
      <c r="P30" s="168"/>
      <c r="Q30" s="166">
        <f t="shared" ref="Q30" si="20">G30+I30+K30+M30+O30+P30</f>
        <v>2500075.7999999998</v>
      </c>
      <c r="R30" s="170">
        <f ca="1">IFERROR(INDEX(База!U18:U198,MATCH(B30,База!B$5:B$185,0)),0)</f>
        <v>15</v>
      </c>
      <c r="S30" s="166">
        <f t="shared" ref="S30" ca="1" si="21">Q30*R30/100</f>
        <v>375011.37</v>
      </c>
      <c r="T30" s="168"/>
      <c r="U30" s="168"/>
      <c r="V30" s="166">
        <f t="shared" ref="V30" ca="1" si="22">Q30+S30+T30+U30</f>
        <v>2875087.17</v>
      </c>
    </row>
    <row r="31" spans="1:26" s="171" customFormat="1">
      <c r="A31" s="250">
        <v>2</v>
      </c>
      <c r="B31" s="248" t="s">
        <v>223</v>
      </c>
      <c r="C31" s="162" t="s">
        <v>46</v>
      </c>
      <c r="D31" s="163">
        <v>1</v>
      </c>
      <c r="E31" s="164">
        <v>13</v>
      </c>
      <c r="F31" s="165">
        <f>IF(E31=0,0,VLOOKUP($E31,разряды!$A$5:$B$31,2))</f>
        <v>3.04</v>
      </c>
      <c r="G31" s="166">
        <f t="shared" si="15"/>
        <v>892422.4</v>
      </c>
      <c r="H31" s="166">
        <f>IF(G31=0,0,VLOOKUP(B31,База!B$5:J$185,6,0))</f>
        <v>4.5599999999999996</v>
      </c>
      <c r="I31" s="167">
        <f t="shared" ref="I31:I33" si="23">ROUND((G31*H31)/100,0)</f>
        <v>40694</v>
      </c>
      <c r="J31" s="168">
        <v>10</v>
      </c>
      <c r="K31" s="167">
        <f t="shared" ref="K31:K33" si="24">ROUND((G31*J31)/100,0)</f>
        <v>89242</v>
      </c>
      <c r="L31" s="164">
        <v>7</v>
      </c>
      <c r="M31" s="167">
        <f t="shared" ref="M31:M33" si="25">ROUND((G31*L31)/100,0)</f>
        <v>62470</v>
      </c>
      <c r="N31" s="169">
        <v>41</v>
      </c>
      <c r="O31" s="167">
        <f t="shared" ref="O31:O33" si="26">ROUND((G31*N31)/100,0)</f>
        <v>365893</v>
      </c>
      <c r="P31" s="168"/>
      <c r="Q31" s="166">
        <f t="shared" ref="Q31:Q33" si="27">G31+I31+K31+M31+O31+P31</f>
        <v>1450721.4</v>
      </c>
      <c r="R31" s="170">
        <f ca="1">IFERROR(INDEX(База!U19:U199,MATCH(B31,База!B$5:B$185,0)),0)</f>
        <v>20</v>
      </c>
      <c r="S31" s="166">
        <f t="shared" ref="S31:S33" ca="1" si="28">Q31*R31/100</f>
        <v>290144.28000000003</v>
      </c>
      <c r="T31" s="168"/>
      <c r="U31" s="168"/>
      <c r="V31" s="166">
        <f t="shared" ref="V31:V33" ca="1" si="29">Q31+S31+T31+U31</f>
        <v>1740865.68</v>
      </c>
    </row>
    <row r="32" spans="1:26" s="171" customFormat="1">
      <c r="A32" s="250">
        <v>3</v>
      </c>
      <c r="B32" s="248" t="s">
        <v>289</v>
      </c>
      <c r="C32" s="162" t="s">
        <v>42</v>
      </c>
      <c r="D32" s="163">
        <v>1</v>
      </c>
      <c r="E32" s="164">
        <v>12</v>
      </c>
      <c r="F32" s="165">
        <f>IF(E32=0,0,VLOOKUP($E32,разряды!$A$5:$B$31,2))</f>
        <v>2.84</v>
      </c>
      <c r="G32" s="166">
        <f t="shared" si="15"/>
        <v>833710.39999999991</v>
      </c>
      <c r="H32" s="166">
        <f>IF(G32=0,0,VLOOKUP(B32,База!B$5:J$185,6,0))</f>
        <v>2.84</v>
      </c>
      <c r="I32" s="167">
        <f t="shared" si="23"/>
        <v>23677</v>
      </c>
      <c r="J32" s="168">
        <v>10</v>
      </c>
      <c r="K32" s="167">
        <f t="shared" si="24"/>
        <v>83371</v>
      </c>
      <c r="L32" s="164">
        <v>7</v>
      </c>
      <c r="M32" s="167">
        <f t="shared" si="25"/>
        <v>58360</v>
      </c>
      <c r="N32" s="169">
        <v>30</v>
      </c>
      <c r="O32" s="167">
        <f t="shared" si="26"/>
        <v>250113</v>
      </c>
      <c r="P32" s="168"/>
      <c r="Q32" s="166">
        <f t="shared" si="27"/>
        <v>1249231.3999999999</v>
      </c>
      <c r="R32" s="170">
        <f ca="1">IFERROR(INDEX(База!U20:U200,MATCH(B32,База!B$5:B$185,0)),0)</f>
        <v>5</v>
      </c>
      <c r="S32" s="166">
        <f t="shared" ca="1" si="28"/>
        <v>62461.57</v>
      </c>
      <c r="T32" s="168"/>
      <c r="U32" s="168"/>
      <c r="V32" s="166">
        <f t="shared" ca="1" si="29"/>
        <v>1311692.97</v>
      </c>
    </row>
    <row r="33" spans="1:22" s="171" customFormat="1">
      <c r="A33" s="250">
        <v>4</v>
      </c>
      <c r="B33" s="249" t="s">
        <v>98</v>
      </c>
      <c r="C33" s="172" t="s">
        <v>97</v>
      </c>
      <c r="D33" s="163">
        <v>1</v>
      </c>
      <c r="E33" s="164">
        <v>12</v>
      </c>
      <c r="F33" s="165">
        <f>IF(E33=0,0,VLOOKUP($E33,разряды!$A$5:$B$31,2))</f>
        <v>2.84</v>
      </c>
      <c r="G33" s="166">
        <f t="shared" si="15"/>
        <v>833710.39999999991</v>
      </c>
      <c r="H33" s="166">
        <f>IF(G33=0,0,VLOOKUP(B33,База!B$5:J$185,6,0))</f>
        <v>2.84</v>
      </c>
      <c r="I33" s="167">
        <f t="shared" si="23"/>
        <v>23677</v>
      </c>
      <c r="J33" s="168">
        <v>18</v>
      </c>
      <c r="K33" s="167">
        <f t="shared" si="24"/>
        <v>150068</v>
      </c>
      <c r="L33" s="164">
        <v>7</v>
      </c>
      <c r="M33" s="167">
        <f t="shared" si="25"/>
        <v>58360</v>
      </c>
      <c r="N33" s="173">
        <v>29</v>
      </c>
      <c r="O33" s="167">
        <f t="shared" si="26"/>
        <v>241776</v>
      </c>
      <c r="P33" s="168"/>
      <c r="Q33" s="166">
        <f t="shared" si="27"/>
        <v>1307591.3999999999</v>
      </c>
      <c r="R33" s="170">
        <f>IFERROR(INDEX(База!U21:U201,MATCH(B33,База!B$5:B$185,0)),0)</f>
        <v>0</v>
      </c>
      <c r="S33" s="166">
        <f t="shared" si="28"/>
        <v>0</v>
      </c>
      <c r="T33" s="168"/>
      <c r="U33" s="168"/>
      <c r="V33" s="166">
        <f t="shared" si="29"/>
        <v>1307591.3999999999</v>
      </c>
    </row>
    <row r="34" spans="1:22" s="178" customFormat="1">
      <c r="A34" s="250"/>
      <c r="B34" s="247" t="s">
        <v>5</v>
      </c>
      <c r="C34" s="174"/>
      <c r="D34" s="257">
        <f t="shared" ref="D34" si="30">SUM(D30:D33)</f>
        <v>4</v>
      </c>
      <c r="E34" s="175"/>
      <c r="F34" s="176"/>
      <c r="G34" s="177">
        <f>SUM(G30:G33)</f>
        <v>3728212</v>
      </c>
      <c r="H34" s="177"/>
      <c r="I34" s="177">
        <f>SUM(I30:I33)</f>
        <v>134549</v>
      </c>
      <c r="J34" s="177"/>
      <c r="K34" s="177">
        <f>SUM(K30:K33)</f>
        <v>708243</v>
      </c>
      <c r="L34" s="175"/>
      <c r="M34" s="177">
        <f>SUM(M30:M33)</f>
        <v>260976</v>
      </c>
      <c r="N34" s="177"/>
      <c r="O34" s="177">
        <f>SUM(O30:O33)</f>
        <v>1675640</v>
      </c>
      <c r="P34" s="177">
        <f>SUM(P30:P33)</f>
        <v>0</v>
      </c>
      <c r="Q34" s="177">
        <f>SUM(Q30:Q33)</f>
        <v>6507620</v>
      </c>
      <c r="R34" s="177"/>
      <c r="S34" s="177">
        <f ca="1">SUM(S30:S33)</f>
        <v>727617.22</v>
      </c>
      <c r="T34" s="177">
        <f>SUM(T30:T33)</f>
        <v>0</v>
      </c>
      <c r="U34" s="177">
        <f>SUM(U30:U33)</f>
        <v>0</v>
      </c>
      <c r="V34" s="177">
        <f ca="1">SUM(V30:V33)</f>
        <v>7235237.2199999988</v>
      </c>
    </row>
    <row r="35" spans="1:22" s="171" customFormat="1">
      <c r="A35" s="250"/>
      <c r="B35" s="233"/>
      <c r="C35" s="234"/>
      <c r="D35" s="235"/>
      <c r="E35" s="236"/>
      <c r="F35" s="237"/>
      <c r="G35" s="238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</row>
    <row r="36" spans="1:22">
      <c r="B36" s="44" t="s">
        <v>363</v>
      </c>
    </row>
    <row r="38" spans="1:22" ht="144.75">
      <c r="C38" s="244" t="s">
        <v>364</v>
      </c>
    </row>
    <row r="39" spans="1:22" ht="28.5" customHeight="1"/>
  </sheetData>
  <scenarios current="0" show="0" sqref="D2">
    <scenario name="апавап" locked="1" count="1" user="Оператор" comment="Автор: Оператор , 09.01.03">
      <inputCells r="B19" val="Шарипов Фирeз"/>
    </scenario>
  </scenarios>
  <mergeCells count="9">
    <mergeCell ref="N12:O13"/>
    <mergeCell ref="C7:H7"/>
    <mergeCell ref="J12:K12"/>
    <mergeCell ref="H12:I12"/>
    <mergeCell ref="L12:M12"/>
    <mergeCell ref="H13:I13"/>
    <mergeCell ref="E13:G13"/>
    <mergeCell ref="L13:M13"/>
    <mergeCell ref="E12:G12"/>
  </mergeCells>
  <phoneticPr fontId="3" type="noConversion"/>
  <conditionalFormatting sqref="B27:B35">
    <cfRule type="expression" dxfId="2" priority="7544">
      <formula>(COUNTIF($B$18:$B$35,$B27)&gt;1)*#REF!</formula>
    </cfRule>
  </conditionalFormatting>
  <conditionalFormatting sqref="B15">
    <cfRule type="expression" dxfId="1" priority="7545">
      <formula>(COUNTIF($B$18:$B$35,$B15)&gt;1)*#REF!</formula>
    </cfRule>
  </conditionalFormatting>
  <conditionalFormatting sqref="B18:B26">
    <cfRule type="expression" dxfId="0" priority="7546">
      <formula>(COUNTIF($B$18:$B$35,$B18)&gt;1)*#REF!</formula>
    </cfRule>
  </conditionalFormatting>
  <dataValidations count="2">
    <dataValidation type="whole" allowBlank="1" showInputMessage="1" showErrorMessage="1" errorTitle="Неправильное значение!" error="Вы должны ввести целое число в диапазоне 1-24" sqref="F34:F35 F27:F29">
      <formula1>1</formula1>
      <formula2>25</formula2>
    </dataValidation>
    <dataValidation type="list" allowBlank="1" showInputMessage="1" showErrorMessage="1" sqref="E17:E35">
      <formula1>разряды!A5:A31</formula1>
    </dataValidation>
  </dataValidations>
  <printOptions horizontalCentered="1"/>
  <pageMargins left="0.47244094488188981" right="0.31496062992125984" top="0.70866141732283472" bottom="0.27559055118110237" header="0.51181102362204722" footer="0.23622047244094491"/>
  <pageSetup paperSize="9" scale="82" fitToHeight="6" orientation="landscape" r:id="rId1"/>
  <headerFooter alignWithMargins="0">
    <oddHeader xml:space="preserve">&amp;C&amp;"Palatino Linotype,полужирный"&amp;12&amp;F&amp;"Courier New,полужирный"   -   &amp;14&amp;A&amp;R&amp;"Monotype Corsiva,обычный"&amp;14                                   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I31"/>
  <sheetViews>
    <sheetView showGridLines="0" workbookViewId="0">
      <selection activeCell="B5" sqref="B5:B31"/>
    </sheetView>
  </sheetViews>
  <sheetFormatPr defaultRowHeight="12.75"/>
  <cols>
    <col min="1" max="1" width="21.42578125" style="6" customWidth="1"/>
    <col min="2" max="2" width="21.5703125" style="6" customWidth="1"/>
    <col min="3" max="3" width="18.28515625" style="6" customWidth="1"/>
    <col min="4" max="4" width="26.7109375" style="6" bestFit="1" customWidth="1"/>
    <col min="5" max="6" width="9.140625" style="6"/>
    <col min="7" max="7" width="11.140625" style="6" customWidth="1"/>
    <col min="8" max="8" width="10.28515625" style="6" customWidth="1"/>
    <col min="9" max="9" width="9.5703125" style="6" customWidth="1"/>
    <col min="10" max="16384" width="9.140625" style="6"/>
  </cols>
  <sheetData>
    <row r="2" spans="1:9" ht="38.25" customHeight="1">
      <c r="A2" s="275" t="s">
        <v>61</v>
      </c>
      <c r="B2" s="275"/>
      <c r="D2" s="276" t="s">
        <v>60</v>
      </c>
      <c r="E2" s="276"/>
      <c r="G2" s="276" t="s">
        <v>59</v>
      </c>
      <c r="H2" s="276"/>
      <c r="I2" s="276"/>
    </row>
    <row r="4" spans="1:9" ht="31.5">
      <c r="A4" s="27" t="s">
        <v>58</v>
      </c>
      <c r="B4" s="27" t="s">
        <v>57</v>
      </c>
      <c r="D4" s="26" t="s">
        <v>56</v>
      </c>
      <c r="E4" s="26" t="s">
        <v>12</v>
      </c>
      <c r="F4" s="25"/>
      <c r="G4" s="24" t="s">
        <v>55</v>
      </c>
      <c r="H4" s="24" t="s">
        <v>54</v>
      </c>
      <c r="I4" s="24" t="s">
        <v>12</v>
      </c>
    </row>
    <row r="5" spans="1:9" ht="15.75">
      <c r="A5" s="18">
        <v>1</v>
      </c>
      <c r="B5" s="17">
        <v>1</v>
      </c>
      <c r="D5" s="19" t="s">
        <v>53</v>
      </c>
      <c r="E5" s="16">
        <v>30</v>
      </c>
      <c r="G5" s="23">
        <v>1</v>
      </c>
      <c r="H5" s="23">
        <v>5</v>
      </c>
      <c r="I5" s="23">
        <v>5</v>
      </c>
    </row>
    <row r="6" spans="1:9" ht="15.75">
      <c r="A6" s="18">
        <v>2</v>
      </c>
      <c r="B6" s="17">
        <v>1.1599999999999999</v>
      </c>
      <c r="D6" s="20" t="s">
        <v>52</v>
      </c>
      <c r="E6" s="16">
        <v>30</v>
      </c>
      <c r="G6" s="23">
        <v>5</v>
      </c>
      <c r="H6" s="23">
        <v>10</v>
      </c>
      <c r="I6" s="23">
        <v>10</v>
      </c>
    </row>
    <row r="7" spans="1:9" ht="15.75">
      <c r="A7" s="18">
        <v>3</v>
      </c>
      <c r="B7" s="17">
        <v>1.35</v>
      </c>
      <c r="D7" s="20" t="s">
        <v>51</v>
      </c>
      <c r="E7" s="16">
        <v>30</v>
      </c>
      <c r="G7" s="23">
        <v>10</v>
      </c>
      <c r="H7" s="23">
        <v>15</v>
      </c>
      <c r="I7" s="23">
        <v>15</v>
      </c>
    </row>
    <row r="8" spans="1:9" ht="15.75">
      <c r="A8" s="18">
        <v>4</v>
      </c>
      <c r="B8" s="17">
        <v>1.57</v>
      </c>
      <c r="D8" s="19" t="s">
        <v>50</v>
      </c>
      <c r="E8" s="16">
        <v>30</v>
      </c>
      <c r="G8" s="23" t="s">
        <v>49</v>
      </c>
      <c r="H8" s="23">
        <v>15</v>
      </c>
      <c r="I8" s="23">
        <v>20</v>
      </c>
    </row>
    <row r="9" spans="1:9" ht="15.75">
      <c r="A9" s="18">
        <v>5</v>
      </c>
      <c r="B9" s="17">
        <v>1.73</v>
      </c>
      <c r="D9" s="22" t="s">
        <v>48</v>
      </c>
      <c r="E9" s="22">
        <v>20</v>
      </c>
    </row>
    <row r="10" spans="1:9" ht="15.75">
      <c r="A10" s="18">
        <v>6</v>
      </c>
      <c r="B10" s="17">
        <v>1.9</v>
      </c>
      <c r="D10" s="20" t="s">
        <v>47</v>
      </c>
      <c r="E10" s="16">
        <v>20</v>
      </c>
    </row>
    <row r="11" spans="1:9" ht="15.75">
      <c r="A11" s="18">
        <v>7</v>
      </c>
      <c r="B11" s="17">
        <v>2.0299999999999998</v>
      </c>
      <c r="D11" s="19" t="s">
        <v>46</v>
      </c>
      <c r="E11" s="22">
        <v>20</v>
      </c>
    </row>
    <row r="12" spans="1:9" ht="15.75">
      <c r="A12" s="18">
        <v>8</v>
      </c>
      <c r="B12" s="17">
        <v>2.17</v>
      </c>
      <c r="D12" s="20" t="s">
        <v>45</v>
      </c>
      <c r="E12" s="16">
        <v>20</v>
      </c>
    </row>
    <row r="13" spans="1:9" ht="15.75">
      <c r="A13" s="18">
        <v>9</v>
      </c>
      <c r="B13" s="17">
        <v>2.3199999999999998</v>
      </c>
      <c r="D13" s="20" t="s">
        <v>44</v>
      </c>
      <c r="E13" s="16">
        <v>20</v>
      </c>
    </row>
    <row r="14" spans="1:9" ht="15.75">
      <c r="A14" s="18">
        <v>10</v>
      </c>
      <c r="B14" s="17">
        <v>2.48</v>
      </c>
      <c r="D14" s="21" t="s">
        <v>43</v>
      </c>
      <c r="E14" s="16">
        <v>20</v>
      </c>
    </row>
    <row r="15" spans="1:9" ht="15.75">
      <c r="A15" s="18">
        <v>11</v>
      </c>
      <c r="B15" s="17">
        <v>2.65</v>
      </c>
      <c r="D15" s="20" t="s">
        <v>42</v>
      </c>
      <c r="E15" s="16">
        <v>20</v>
      </c>
    </row>
    <row r="16" spans="1:9" ht="15.75">
      <c r="A16" s="18">
        <v>12</v>
      </c>
      <c r="B16" s="17">
        <v>2.84</v>
      </c>
      <c r="D16" s="20" t="s">
        <v>41</v>
      </c>
      <c r="E16" s="16">
        <v>15</v>
      </c>
    </row>
    <row r="17" spans="1:5" ht="15.75">
      <c r="A17" s="18">
        <v>13</v>
      </c>
      <c r="B17" s="17">
        <v>3.04</v>
      </c>
      <c r="D17" s="21" t="s">
        <v>40</v>
      </c>
      <c r="E17" s="16">
        <v>15</v>
      </c>
    </row>
    <row r="18" spans="1:5" ht="15.75">
      <c r="A18" s="18">
        <v>14</v>
      </c>
      <c r="B18" s="17">
        <v>3.25</v>
      </c>
      <c r="D18" s="20" t="s">
        <v>39</v>
      </c>
      <c r="E18" s="16">
        <v>15</v>
      </c>
    </row>
    <row r="19" spans="1:5" ht="15.75">
      <c r="A19" s="18">
        <v>15</v>
      </c>
      <c r="B19" s="17">
        <v>3.48</v>
      </c>
      <c r="D19" s="20" t="s">
        <v>38</v>
      </c>
      <c r="E19" s="16">
        <v>15</v>
      </c>
    </row>
    <row r="20" spans="1:5" ht="15.75">
      <c r="A20" s="18">
        <v>16</v>
      </c>
      <c r="B20" s="17">
        <v>3.72</v>
      </c>
      <c r="D20" s="19" t="s">
        <v>37</v>
      </c>
      <c r="E20" s="16">
        <v>15</v>
      </c>
    </row>
    <row r="21" spans="1:5" ht="15.75">
      <c r="A21" s="18">
        <v>17</v>
      </c>
      <c r="B21" s="17">
        <v>3.98</v>
      </c>
      <c r="D21" s="19" t="s">
        <v>36</v>
      </c>
      <c r="E21" s="16">
        <v>15</v>
      </c>
    </row>
    <row r="22" spans="1:5" ht="15.75">
      <c r="A22" s="18">
        <v>18</v>
      </c>
      <c r="B22" s="17">
        <v>4.26</v>
      </c>
    </row>
    <row r="23" spans="1:5" ht="15.75">
      <c r="A23" s="18">
        <v>19</v>
      </c>
      <c r="B23" s="17">
        <v>4.5599999999999996</v>
      </c>
    </row>
    <row r="24" spans="1:5" ht="15.75">
      <c r="A24" s="18">
        <v>20</v>
      </c>
      <c r="B24" s="17">
        <v>4.88</v>
      </c>
    </row>
    <row r="25" spans="1:5" ht="15.75">
      <c r="A25" s="18">
        <v>21</v>
      </c>
      <c r="B25" s="17">
        <v>5.22</v>
      </c>
    </row>
    <row r="26" spans="1:5" ht="15.75">
      <c r="A26" s="18">
        <v>22</v>
      </c>
      <c r="B26" s="17">
        <v>5.59</v>
      </c>
    </row>
    <row r="27" spans="1:5" ht="15.75">
      <c r="A27" s="18">
        <v>23</v>
      </c>
      <c r="B27" s="17">
        <v>5.98</v>
      </c>
    </row>
    <row r="28" spans="1:5" ht="15.75">
      <c r="A28" s="18">
        <v>24</v>
      </c>
      <c r="B28" s="17">
        <v>6.4</v>
      </c>
    </row>
    <row r="29" spans="1:5" ht="15.75">
      <c r="A29" s="18">
        <v>25</v>
      </c>
      <c r="B29" s="17">
        <v>6.85</v>
      </c>
    </row>
    <row r="30" spans="1:5" ht="15.75">
      <c r="A30" s="18">
        <v>26</v>
      </c>
      <c r="B30" s="17">
        <v>7.33</v>
      </c>
    </row>
    <row r="31" spans="1:5" ht="15.75">
      <c r="A31" s="18">
        <v>27</v>
      </c>
      <c r="B31" s="17">
        <v>7.84</v>
      </c>
    </row>
  </sheetData>
  <mergeCells count="3">
    <mergeCell ref="A2:B2"/>
    <mergeCell ref="D2:E2"/>
    <mergeCell ref="G2:I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sqref="A1:C29"/>
    </sheetView>
  </sheetViews>
  <sheetFormatPr defaultColWidth="24.5703125" defaultRowHeight="12.75"/>
  <cols>
    <col min="1" max="1" width="6.28515625" style="6" customWidth="1"/>
    <col min="2" max="2" width="60.7109375" style="6" customWidth="1"/>
    <col min="3" max="3" width="9.7109375" style="6" customWidth="1"/>
    <col min="4" max="16384" width="24.5703125" style="6"/>
  </cols>
  <sheetData>
    <row r="1" spans="1:4" ht="25.5">
      <c r="A1" s="39"/>
      <c r="B1" s="39"/>
      <c r="C1" s="38" t="s">
        <v>340</v>
      </c>
      <c r="D1" s="37"/>
    </row>
    <row r="2" spans="1:4" ht="15.75">
      <c r="A2" s="29">
        <v>1</v>
      </c>
      <c r="B2" s="36" t="s">
        <v>89</v>
      </c>
      <c r="C2" s="64">
        <v>1</v>
      </c>
      <c r="D2" s="35"/>
    </row>
    <row r="3" spans="1:4" ht="15.75">
      <c r="A3" s="29">
        <v>2</v>
      </c>
      <c r="B3" s="34" t="s">
        <v>88</v>
      </c>
      <c r="C3" s="65">
        <v>2</v>
      </c>
      <c r="D3" s="33"/>
    </row>
    <row r="4" spans="1:4" ht="15.75">
      <c r="A4" s="29">
        <v>3</v>
      </c>
      <c r="B4" s="28" t="s">
        <v>87</v>
      </c>
      <c r="C4" s="66">
        <v>3</v>
      </c>
      <c r="D4" s="32"/>
    </row>
    <row r="5" spans="1:4" ht="15.75">
      <c r="A5" s="29">
        <v>4</v>
      </c>
      <c r="B5" s="28" t="s">
        <v>86</v>
      </c>
      <c r="C5" s="66">
        <v>4</v>
      </c>
      <c r="D5" s="32"/>
    </row>
    <row r="6" spans="1:4" ht="15.75">
      <c r="A6" s="29">
        <v>5</v>
      </c>
      <c r="B6" s="28" t="s">
        <v>85</v>
      </c>
      <c r="C6" s="67">
        <v>5</v>
      </c>
    </row>
    <row r="7" spans="1:4" ht="15.75">
      <c r="A7" s="29">
        <v>6</v>
      </c>
      <c r="B7" s="31" t="s">
        <v>84</v>
      </c>
      <c r="C7" s="68">
        <v>6</v>
      </c>
    </row>
    <row r="8" spans="1:4" ht="15.75">
      <c r="A8" s="29">
        <v>7</v>
      </c>
      <c r="B8" s="28" t="s">
        <v>83</v>
      </c>
      <c r="C8" s="68">
        <v>7</v>
      </c>
    </row>
    <row r="9" spans="1:4" ht="15.75">
      <c r="A9" s="29">
        <v>8</v>
      </c>
      <c r="B9" s="28" t="s">
        <v>82</v>
      </c>
      <c r="C9" s="68">
        <v>8</v>
      </c>
    </row>
    <row r="10" spans="1:4" ht="15.75">
      <c r="A10" s="29">
        <v>9</v>
      </c>
      <c r="B10" s="28" t="s">
        <v>81</v>
      </c>
      <c r="C10" s="69">
        <v>9</v>
      </c>
    </row>
    <row r="11" spans="1:4" ht="15.75">
      <c r="A11" s="29">
        <v>10</v>
      </c>
      <c r="B11" s="28" t="s">
        <v>80</v>
      </c>
      <c r="C11" s="69">
        <v>10</v>
      </c>
    </row>
    <row r="12" spans="1:4" ht="15.75">
      <c r="A12" s="29">
        <v>11</v>
      </c>
      <c r="B12" s="28" t="s">
        <v>79</v>
      </c>
      <c r="C12" s="68">
        <v>11</v>
      </c>
    </row>
    <row r="13" spans="1:4" ht="15.75">
      <c r="A13" s="29">
        <v>12</v>
      </c>
      <c r="B13" s="28" t="s">
        <v>78</v>
      </c>
      <c r="C13" s="68">
        <v>12</v>
      </c>
    </row>
    <row r="14" spans="1:4" ht="15.75">
      <c r="A14" s="29">
        <v>13</v>
      </c>
      <c r="B14" s="28" t="s">
        <v>77</v>
      </c>
      <c r="C14" s="68">
        <v>13</v>
      </c>
    </row>
    <row r="15" spans="1:4" ht="15.75">
      <c r="A15" s="29">
        <v>14</v>
      </c>
      <c r="B15" s="28" t="s">
        <v>76</v>
      </c>
      <c r="C15" s="69">
        <v>14</v>
      </c>
    </row>
    <row r="16" spans="1:4" ht="15.75">
      <c r="A16" s="29">
        <v>15</v>
      </c>
      <c r="B16" s="28" t="s">
        <v>75</v>
      </c>
      <c r="C16" s="69">
        <v>15</v>
      </c>
    </row>
    <row r="17" spans="1:4" ht="13.5" customHeight="1">
      <c r="A17" s="29">
        <v>16</v>
      </c>
      <c r="B17" s="28" t="s">
        <v>74</v>
      </c>
      <c r="C17" s="68">
        <v>16</v>
      </c>
    </row>
    <row r="18" spans="1:4" ht="15.75">
      <c r="A18" s="29">
        <v>17</v>
      </c>
      <c r="B18" s="28" t="s">
        <v>73</v>
      </c>
      <c r="C18" s="68">
        <v>17</v>
      </c>
    </row>
    <row r="19" spans="1:4" ht="15.75">
      <c r="A19" s="29">
        <v>18</v>
      </c>
      <c r="B19" s="28" t="s">
        <v>72</v>
      </c>
      <c r="C19" s="68">
        <v>18</v>
      </c>
    </row>
    <row r="20" spans="1:4" ht="15.75">
      <c r="A20" s="29">
        <v>19</v>
      </c>
      <c r="B20" s="28" t="s">
        <v>71</v>
      </c>
      <c r="C20" s="69">
        <v>19</v>
      </c>
    </row>
    <row r="21" spans="1:4" ht="15.75">
      <c r="A21" s="29">
        <v>20</v>
      </c>
      <c r="B21" s="28" t="s">
        <v>70</v>
      </c>
      <c r="C21" s="69">
        <v>20</v>
      </c>
    </row>
    <row r="22" spans="1:4" ht="15.75">
      <c r="A22" s="29">
        <v>21</v>
      </c>
      <c r="B22" s="28" t="s">
        <v>69</v>
      </c>
      <c r="C22" s="68">
        <v>21</v>
      </c>
    </row>
    <row r="23" spans="1:4" ht="15.75">
      <c r="A23" s="29">
        <v>22</v>
      </c>
      <c r="B23" s="28" t="s">
        <v>68</v>
      </c>
      <c r="C23" s="68">
        <v>22</v>
      </c>
    </row>
    <row r="24" spans="1:4" ht="15.75">
      <c r="A24" s="29">
        <v>23</v>
      </c>
      <c r="B24" s="28" t="s">
        <v>67</v>
      </c>
      <c r="C24" s="68">
        <v>23</v>
      </c>
    </row>
    <row r="25" spans="1:4" ht="15.75">
      <c r="A25" s="29">
        <v>24</v>
      </c>
      <c r="B25" s="28" t="s">
        <v>66</v>
      </c>
      <c r="C25" s="69">
        <v>24</v>
      </c>
    </row>
    <row r="26" spans="1:4" ht="15.75">
      <c r="A26" s="29">
        <v>25</v>
      </c>
      <c r="B26" s="28" t="s">
        <v>65</v>
      </c>
      <c r="C26" s="69">
        <v>25</v>
      </c>
    </row>
    <row r="27" spans="1:4" ht="15.75">
      <c r="A27" s="29">
        <v>26</v>
      </c>
      <c r="B27" s="28" t="s">
        <v>64</v>
      </c>
      <c r="C27" s="68">
        <v>26</v>
      </c>
    </row>
    <row r="28" spans="1:4" ht="26.25">
      <c r="A28" s="29">
        <v>27</v>
      </c>
      <c r="B28" s="99" t="s">
        <v>63</v>
      </c>
      <c r="C28" s="68">
        <v>27</v>
      </c>
      <c r="D28" s="30"/>
    </row>
    <row r="29" spans="1:4" ht="15.75">
      <c r="A29" s="29">
        <v>28</v>
      </c>
      <c r="B29" s="28" t="s">
        <v>62</v>
      </c>
      <c r="C29" s="68">
        <v>28</v>
      </c>
    </row>
  </sheetData>
  <dataValidations count="2">
    <dataValidation type="list" allowBlank="1" showInputMessage="1" showErrorMessage="1" sqref="B28">
      <formula1>отдел!B3:B30</formula1>
    </dataValidation>
    <dataValidation type="list" allowBlank="1" showInputMessage="1" showErrorMessage="1" sqref="B2:B27 B29">
      <formula1>Отдел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Тарифы</vt:lpstr>
      <vt:lpstr>База</vt:lpstr>
      <vt:lpstr>штат</vt:lpstr>
      <vt:lpstr>разряды</vt:lpstr>
      <vt:lpstr>отдел</vt:lpstr>
      <vt:lpstr>штат!Заголовки_для_печати</vt:lpstr>
      <vt:lpstr>отдел!Область_печати</vt:lpstr>
      <vt:lpstr>штат!Область_печати</vt:lpstr>
      <vt:lpstr>Тарифный_коэф</vt:lpstr>
      <vt:lpstr>разряды!Тарифный_коэффициент</vt:lpstr>
      <vt:lpstr>разряды!тарифный_разряд</vt:lpstr>
      <vt:lpstr>Тарифный_разряд</vt:lpstr>
      <vt:lpstr>Тарифы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Ирина</cp:lastModifiedBy>
  <cp:lastPrinted>2012-04-20T07:38:05Z</cp:lastPrinted>
  <dcterms:created xsi:type="dcterms:W3CDTF">2002-12-28T12:45:47Z</dcterms:created>
  <dcterms:modified xsi:type="dcterms:W3CDTF">2012-05-03T06:42:19Z</dcterms:modified>
</cp:coreProperties>
</file>