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730" windowHeight="11760" tabRatio="915" activeTab="2"/>
  </bookViews>
  <sheets>
    <sheet name="Январь" sheetId="4" r:id="rId1"/>
    <sheet name="Февраль" sheetId="21" r:id="rId2"/>
    <sheet name="Статистика" sheetId="20" r:id="rId3"/>
  </sheets>
  <definedNames>
    <definedName name="Календарный_год">Январь!$AW$3</definedName>
    <definedName name="Название_месяца" localSheetId="1">Февраль!$A$2</definedName>
    <definedName name="Название_месяца" localSheetId="0">Январь!$A$2</definedName>
    <definedName name="_xlnm.Print_Area" localSheetId="2">Статистика!$A$1:$AJ$19</definedName>
    <definedName name="_xlnm.Print_Area" localSheetId="1">Февраль!$A$1:$AW$111</definedName>
    <definedName name="_xlnm.Print_Area" localSheetId="0">Январь!$A$1:$AW$111</definedName>
  </definedNames>
  <calcPr calcId="152511"/>
</workbook>
</file>

<file path=xl/calcChain.xml><?xml version="1.0" encoding="utf-8"?>
<calcChain xmlns="http://schemas.openxmlformats.org/spreadsheetml/2006/main">
  <c r="T4" i="20" l="1"/>
  <c r="B4" i="20"/>
  <c r="B15" i="21" l="1"/>
  <c r="B13" i="21"/>
  <c r="B11" i="21"/>
  <c r="B9" i="21"/>
  <c r="B7" i="21"/>
  <c r="B5" i="21"/>
  <c r="B15" i="4"/>
  <c r="B13" i="4"/>
  <c r="B11" i="4"/>
  <c r="B9" i="4"/>
  <c r="B7" i="4"/>
  <c r="B5" i="4"/>
  <c r="N6" i="20"/>
  <c r="L6" i="20"/>
  <c r="J6" i="20"/>
  <c r="H6" i="20"/>
  <c r="F6" i="20"/>
  <c r="O6" i="20"/>
  <c r="M6" i="20"/>
  <c r="K6" i="20"/>
  <c r="I6" i="20"/>
  <c r="G6" i="20"/>
  <c r="E6" i="20"/>
  <c r="O29" i="20"/>
  <c r="K29" i="20"/>
  <c r="G29" i="20"/>
  <c r="O28" i="20"/>
  <c r="K28" i="20"/>
  <c r="G28" i="20"/>
  <c r="M27" i="20"/>
  <c r="I26" i="20"/>
  <c r="M25" i="20"/>
  <c r="M29" i="20"/>
  <c r="I29" i="20"/>
  <c r="M28" i="20"/>
  <c r="I28" i="20"/>
  <c r="E28" i="20"/>
  <c r="I27" i="20"/>
  <c r="M26" i="20"/>
  <c r="E26" i="20"/>
  <c r="I25" i="20"/>
  <c r="M24" i="20"/>
  <c r="I24" i="20"/>
  <c r="E24" i="20"/>
  <c r="M23" i="20"/>
  <c r="I23" i="20"/>
  <c r="M22" i="20"/>
  <c r="I22" i="20"/>
  <c r="E22" i="20"/>
  <c r="M21" i="20"/>
  <c r="I21" i="20"/>
  <c r="M20" i="20"/>
  <c r="I20" i="20"/>
  <c r="E20" i="20"/>
  <c r="M19" i="20"/>
  <c r="I19" i="20"/>
  <c r="M18" i="20"/>
  <c r="I18" i="20"/>
  <c r="E18" i="20"/>
  <c r="M17" i="20"/>
  <c r="I17" i="20"/>
  <c r="M16" i="20"/>
  <c r="I16" i="20"/>
  <c r="E16" i="20"/>
  <c r="M15" i="20"/>
  <c r="I15" i="20"/>
  <c r="M14" i="20"/>
  <c r="I14" i="20"/>
  <c r="E14" i="20"/>
  <c r="M13" i="20"/>
  <c r="I13" i="20"/>
  <c r="M12" i="20"/>
  <c r="I12" i="20"/>
  <c r="E12" i="20"/>
  <c r="M11" i="20"/>
  <c r="I11" i="20"/>
  <c r="M10" i="20"/>
  <c r="I10" i="20"/>
  <c r="E10" i="20"/>
  <c r="M9" i="20"/>
  <c r="I9" i="20"/>
  <c r="M8" i="20"/>
  <c r="I8" i="20"/>
  <c r="E8" i="20"/>
  <c r="M7" i="20"/>
  <c r="I7" i="20"/>
  <c r="N29" i="20"/>
  <c r="L29" i="20"/>
  <c r="J29" i="20"/>
  <c r="H29" i="20"/>
  <c r="F29" i="20"/>
  <c r="N28" i="20"/>
  <c r="L28" i="20"/>
  <c r="J28" i="20"/>
  <c r="H28" i="20"/>
  <c r="F28" i="20"/>
  <c r="O27" i="20"/>
  <c r="K27" i="20"/>
  <c r="G27" i="20"/>
  <c r="O26" i="20"/>
  <c r="K26" i="20"/>
  <c r="G26" i="20"/>
  <c r="O25" i="20"/>
  <c r="K25" i="20"/>
  <c r="G25" i="20"/>
  <c r="O24" i="20"/>
  <c r="K24" i="20"/>
  <c r="G24" i="20"/>
  <c r="O23" i="20"/>
  <c r="K23" i="20"/>
  <c r="G23" i="20"/>
  <c r="O22" i="20"/>
  <c r="K22" i="20"/>
  <c r="G22" i="20"/>
  <c r="O21" i="20"/>
  <c r="K21" i="20"/>
  <c r="G21" i="20"/>
  <c r="O20" i="20"/>
  <c r="K20" i="20"/>
  <c r="G20" i="20"/>
  <c r="O19" i="20"/>
  <c r="K19" i="20"/>
  <c r="G19" i="20"/>
  <c r="O18" i="20"/>
  <c r="K18" i="20"/>
  <c r="G18" i="20"/>
  <c r="O17" i="20"/>
  <c r="K17" i="20"/>
  <c r="G17" i="20"/>
  <c r="O16" i="20"/>
  <c r="K16" i="20"/>
  <c r="G16" i="20"/>
  <c r="O15" i="20"/>
  <c r="K15" i="20"/>
  <c r="G15" i="20"/>
  <c r="O14" i="20"/>
  <c r="K14" i="20"/>
  <c r="G14" i="20"/>
  <c r="O13" i="20"/>
  <c r="K13" i="20"/>
  <c r="G13" i="20"/>
  <c r="O12" i="20"/>
  <c r="K12" i="20"/>
  <c r="G12" i="20"/>
  <c r="O11" i="20"/>
  <c r="K11" i="20"/>
  <c r="G11" i="20"/>
  <c r="O10" i="20"/>
  <c r="K10" i="20"/>
  <c r="G10" i="20"/>
  <c r="O9" i="20"/>
  <c r="K9" i="20"/>
  <c r="G9" i="20"/>
  <c r="O8" i="20"/>
  <c r="K8" i="20"/>
  <c r="G8" i="20"/>
  <c r="O7" i="20"/>
  <c r="K7" i="20"/>
  <c r="G7" i="20"/>
  <c r="D28" i="20"/>
  <c r="N27" i="20"/>
  <c r="L27" i="20"/>
  <c r="J27" i="20"/>
  <c r="H27" i="20"/>
  <c r="F27" i="20"/>
  <c r="N26" i="20"/>
  <c r="L26" i="20"/>
  <c r="J26" i="20"/>
  <c r="H26" i="20"/>
  <c r="F26" i="20"/>
  <c r="D26" i="20"/>
  <c r="N25" i="20"/>
  <c r="L25" i="20"/>
  <c r="J25" i="20"/>
  <c r="H25" i="20"/>
  <c r="F25" i="20"/>
  <c r="N24" i="20"/>
  <c r="L24" i="20"/>
  <c r="J24" i="20"/>
  <c r="H24" i="20"/>
  <c r="F24" i="20"/>
  <c r="D24" i="20"/>
  <c r="N23" i="20"/>
  <c r="L23" i="20"/>
  <c r="J23" i="20"/>
  <c r="H23" i="20"/>
  <c r="F23" i="20"/>
  <c r="N22" i="20"/>
  <c r="L22" i="20"/>
  <c r="J22" i="20"/>
  <c r="H22" i="20"/>
  <c r="F22" i="20"/>
  <c r="D22" i="20"/>
  <c r="N21" i="20"/>
  <c r="L21" i="20"/>
  <c r="J21" i="20"/>
  <c r="H21" i="20"/>
  <c r="F21" i="20"/>
  <c r="N20" i="20"/>
  <c r="L20" i="20"/>
  <c r="J20" i="20"/>
  <c r="H20" i="20"/>
  <c r="F20" i="20"/>
  <c r="D20" i="20"/>
  <c r="N19" i="20"/>
  <c r="L19" i="20"/>
  <c r="J19" i="20"/>
  <c r="H19" i="20"/>
  <c r="F19" i="20"/>
  <c r="N18" i="20"/>
  <c r="L18" i="20"/>
  <c r="J18" i="20"/>
  <c r="H18" i="20"/>
  <c r="F18" i="20"/>
  <c r="D18" i="20"/>
  <c r="N17" i="20"/>
  <c r="L17" i="20"/>
  <c r="J17" i="20"/>
  <c r="H17" i="20"/>
  <c r="F17" i="20"/>
  <c r="N16" i="20"/>
  <c r="L16" i="20"/>
  <c r="J16" i="20"/>
  <c r="H16" i="20"/>
  <c r="F16" i="20"/>
  <c r="D16" i="20"/>
  <c r="N15" i="20"/>
  <c r="L15" i="20"/>
  <c r="J15" i="20"/>
  <c r="H15" i="20"/>
  <c r="F15" i="20"/>
  <c r="N14" i="20"/>
  <c r="L14" i="20"/>
  <c r="J14" i="20"/>
  <c r="H14" i="20"/>
  <c r="F14" i="20"/>
  <c r="D14" i="20"/>
  <c r="N13" i="20"/>
  <c r="L13" i="20"/>
  <c r="J13" i="20"/>
  <c r="H13" i="20"/>
  <c r="F13" i="20"/>
  <c r="N12" i="20"/>
  <c r="L12" i="20"/>
  <c r="J12" i="20"/>
  <c r="H12" i="20"/>
  <c r="F12" i="20"/>
  <c r="D12" i="20"/>
  <c r="N11" i="20"/>
  <c r="L11" i="20"/>
  <c r="J11" i="20"/>
  <c r="H11" i="20"/>
  <c r="F11" i="20"/>
  <c r="N10" i="20"/>
  <c r="L10" i="20"/>
  <c r="J10" i="20"/>
  <c r="H10" i="20"/>
  <c r="F10" i="20"/>
  <c r="D10" i="20"/>
  <c r="N9" i="20"/>
  <c r="L9" i="20"/>
  <c r="J9" i="20"/>
  <c r="H9" i="20"/>
  <c r="F9" i="20"/>
  <c r="N8" i="20"/>
  <c r="L8" i="20"/>
  <c r="J8" i="20"/>
  <c r="H8" i="20"/>
  <c r="F8" i="20"/>
  <c r="D8" i="20"/>
  <c r="N7" i="20"/>
  <c r="L7" i="20"/>
  <c r="J7" i="20"/>
  <c r="H7" i="20"/>
  <c r="F7" i="20"/>
  <c r="D6" i="20"/>
  <c r="V6" i="20"/>
  <c r="Z6" i="20"/>
  <c r="AD6" i="20"/>
  <c r="Z7" i="20"/>
  <c r="AD7" i="20"/>
  <c r="V8" i="20"/>
  <c r="Z8" i="20"/>
  <c r="AD8" i="20"/>
  <c r="X9" i="20"/>
  <c r="AF9" i="20"/>
  <c r="AB10" i="20"/>
  <c r="X11" i="20"/>
  <c r="AF11" i="20"/>
  <c r="AB12" i="20"/>
  <c r="X13" i="20"/>
  <c r="AF13" i="20"/>
  <c r="X6" i="20"/>
  <c r="AB6" i="20"/>
  <c r="AF6" i="20"/>
  <c r="X7" i="20"/>
  <c r="AB7" i="20"/>
  <c r="AF7" i="20"/>
  <c r="X8" i="20"/>
  <c r="AB8" i="20"/>
  <c r="AF8" i="20"/>
  <c r="AB9" i="20"/>
  <c r="X10" i="20"/>
  <c r="AF10" i="20"/>
  <c r="AB11" i="20"/>
  <c r="X12" i="20"/>
  <c r="AF12" i="20"/>
  <c r="AB13" i="20"/>
  <c r="X14" i="20"/>
  <c r="AB14" i="20"/>
  <c r="AF14" i="20"/>
  <c r="X15" i="20"/>
  <c r="AB15" i="20"/>
  <c r="AF15" i="20"/>
  <c r="X16" i="20"/>
  <c r="AB16" i="20"/>
  <c r="AF16" i="20"/>
  <c r="X17" i="20"/>
  <c r="AB17" i="20"/>
  <c r="AF17" i="20"/>
  <c r="X18" i="20"/>
  <c r="AB18" i="20"/>
  <c r="AF18" i="20"/>
  <c r="X19" i="20"/>
  <c r="AB19" i="20"/>
  <c r="AF19" i="20"/>
  <c r="X20" i="20"/>
  <c r="AB20" i="20"/>
  <c r="AF20" i="20"/>
  <c r="X21" i="20"/>
  <c r="AB21" i="20"/>
  <c r="AF21" i="20"/>
  <c r="X22" i="20"/>
  <c r="AB22" i="20"/>
  <c r="AF22" i="20"/>
  <c r="X23" i="20"/>
  <c r="AB23" i="20"/>
  <c r="AF23" i="20"/>
  <c r="X24" i="20"/>
  <c r="AB24" i="20"/>
  <c r="AF24" i="20"/>
  <c r="X25" i="20"/>
  <c r="AB25" i="20"/>
  <c r="AF25" i="20"/>
  <c r="X26" i="20"/>
  <c r="AB26" i="20"/>
  <c r="AF26" i="20"/>
  <c r="X27" i="20"/>
  <c r="AB27" i="20"/>
  <c r="AF27" i="20"/>
  <c r="X28" i="20"/>
  <c r="AB28" i="20"/>
  <c r="AF28" i="20"/>
  <c r="X29" i="20"/>
  <c r="AB29" i="20"/>
  <c r="AF29" i="20"/>
  <c r="W6" i="20"/>
  <c r="Y6" i="20"/>
  <c r="AA6" i="20"/>
  <c r="AC6" i="20"/>
  <c r="AE6" i="20"/>
  <c r="AG6" i="20"/>
  <c r="Y7" i="20"/>
  <c r="AA7" i="20"/>
  <c r="AC7" i="20"/>
  <c r="AE7" i="20"/>
  <c r="AG7" i="20"/>
  <c r="W8" i="20"/>
  <c r="Y8" i="20"/>
  <c r="AA8" i="20"/>
  <c r="AC8" i="20"/>
  <c r="AE8" i="20"/>
  <c r="Z9" i="20"/>
  <c r="AD9" i="20"/>
  <c r="V10" i="20"/>
  <c r="Z10" i="20"/>
  <c r="AD10" i="20"/>
  <c r="Z11" i="20"/>
  <c r="AD11" i="20"/>
  <c r="V12" i="20"/>
  <c r="Z12" i="20"/>
  <c r="AD12" i="20"/>
  <c r="Z13" i="20"/>
  <c r="AD13" i="20"/>
  <c r="V14" i="20"/>
  <c r="Z14" i="20"/>
  <c r="AD14" i="20"/>
  <c r="Z15" i="20"/>
  <c r="AD15" i="20"/>
  <c r="V16" i="20"/>
  <c r="Z16" i="20"/>
  <c r="AD16" i="20"/>
  <c r="Z17" i="20"/>
  <c r="AD17" i="20"/>
  <c r="V18" i="20"/>
  <c r="Z18" i="20"/>
  <c r="AD18" i="20"/>
  <c r="Z19" i="20"/>
  <c r="AD19" i="20"/>
  <c r="V20" i="20"/>
  <c r="Z20" i="20"/>
  <c r="AD20" i="20"/>
  <c r="Z21" i="20"/>
  <c r="AD21" i="20"/>
  <c r="V22" i="20"/>
  <c r="Z22" i="20"/>
  <c r="AD22" i="20"/>
  <c r="Z23" i="20"/>
  <c r="AD23" i="20"/>
  <c r="V24" i="20"/>
  <c r="Z24" i="20"/>
  <c r="AD24" i="20"/>
  <c r="Z25" i="20"/>
  <c r="AD25" i="20"/>
  <c r="V26" i="20"/>
  <c r="Z26" i="20"/>
  <c r="AD26" i="20"/>
  <c r="Z27" i="20"/>
  <c r="AD27" i="20"/>
  <c r="V28" i="20"/>
  <c r="Z28" i="20"/>
  <c r="AD28" i="20"/>
  <c r="Z29" i="20"/>
  <c r="AD29" i="20"/>
  <c r="AG8" i="20"/>
  <c r="Y9" i="20"/>
  <c r="AA9" i="20"/>
  <c r="AC9" i="20"/>
  <c r="AE9" i="20"/>
  <c r="AG9" i="20"/>
  <c r="W10" i="20"/>
  <c r="Y10" i="20"/>
  <c r="AA10" i="20"/>
  <c r="AC10" i="20"/>
  <c r="AE10" i="20"/>
  <c r="AG10" i="20"/>
  <c r="Y11" i="20"/>
  <c r="AA11" i="20"/>
  <c r="AC11" i="20"/>
  <c r="AE11" i="20"/>
  <c r="AG11" i="20"/>
  <c r="W12" i="20"/>
  <c r="Y12" i="20"/>
  <c r="AA12" i="20"/>
  <c r="AC12" i="20"/>
  <c r="AE12" i="20"/>
  <c r="AG12" i="20"/>
  <c r="Y13" i="20"/>
  <c r="AA13" i="20"/>
  <c r="AC13" i="20"/>
  <c r="AE13" i="20"/>
  <c r="AG13" i="20"/>
  <c r="W14" i="20"/>
  <c r="Y14" i="20"/>
  <c r="AA14" i="20"/>
  <c r="AC14" i="20"/>
  <c r="AE14" i="20"/>
  <c r="AG14" i="20"/>
  <c r="Y15" i="20"/>
  <c r="AA15" i="20"/>
  <c r="AC15" i="20"/>
  <c r="AE15" i="20"/>
  <c r="AG15" i="20"/>
  <c r="W16" i="20"/>
  <c r="Y16" i="20"/>
  <c r="AA16" i="20"/>
  <c r="AC16" i="20"/>
  <c r="AE16" i="20"/>
  <c r="AG16" i="20"/>
  <c r="Y17" i="20"/>
  <c r="AA17" i="20"/>
  <c r="AC17" i="20"/>
  <c r="AE17" i="20"/>
  <c r="AG17" i="20"/>
  <c r="W18" i="20"/>
  <c r="Y18" i="20"/>
  <c r="AA18" i="20"/>
  <c r="AC18" i="20"/>
  <c r="AE18" i="20"/>
  <c r="AG18" i="20"/>
  <c r="Y19" i="20"/>
  <c r="AA19" i="20"/>
  <c r="AC19" i="20"/>
  <c r="AE19" i="20"/>
  <c r="AG19" i="20"/>
  <c r="W20" i="20"/>
  <c r="Y20" i="20"/>
  <c r="AA20" i="20"/>
  <c r="AC20" i="20"/>
  <c r="AE20" i="20"/>
  <c r="AG20" i="20"/>
  <c r="Y21" i="20"/>
  <c r="AA21" i="20"/>
  <c r="AC21" i="20"/>
  <c r="AE21" i="20"/>
  <c r="AG21" i="20"/>
  <c r="W22" i="20"/>
  <c r="Y22" i="20"/>
  <c r="AA22" i="20"/>
  <c r="AC22" i="20"/>
  <c r="AE22" i="20"/>
  <c r="AG22" i="20"/>
  <c r="Y23" i="20"/>
  <c r="AA23" i="20"/>
  <c r="AC23" i="20"/>
  <c r="AE23" i="20"/>
  <c r="AG23" i="20"/>
  <c r="W24" i="20"/>
  <c r="Y24" i="20"/>
  <c r="AA24" i="20"/>
  <c r="AC24" i="20"/>
  <c r="AE24" i="20"/>
  <c r="AG24" i="20"/>
  <c r="Y25" i="20"/>
  <c r="AA25" i="20"/>
  <c r="AC25" i="20"/>
  <c r="AE25" i="20"/>
  <c r="AG25" i="20"/>
  <c r="W26" i="20"/>
  <c r="Y26" i="20"/>
  <c r="AA26" i="20"/>
  <c r="AC26" i="20"/>
  <c r="AE26" i="20"/>
  <c r="AG26" i="20"/>
  <c r="Y27" i="20"/>
  <c r="AA27" i="20"/>
  <c r="AC27" i="20"/>
  <c r="AE27" i="20"/>
  <c r="AG27" i="20"/>
  <c r="W28" i="20"/>
  <c r="Y28" i="20"/>
  <c r="AA28" i="20"/>
  <c r="AC28" i="20"/>
  <c r="AE28" i="20"/>
  <c r="AG28" i="20"/>
  <c r="Y29" i="20"/>
  <c r="AA29" i="20"/>
  <c r="AC29" i="20"/>
  <c r="AE29" i="20"/>
  <c r="AG29" i="20"/>
  <c r="T28" i="20" l="1"/>
  <c r="B28" i="20"/>
  <c r="T26" i="20"/>
  <c r="B26" i="20"/>
  <c r="T24" i="20"/>
  <c r="B24" i="20"/>
  <c r="T22" i="20"/>
  <c r="B22" i="20"/>
  <c r="T20" i="20"/>
  <c r="B20" i="20"/>
  <c r="T18" i="20"/>
  <c r="B18" i="20"/>
  <c r="T16" i="20"/>
  <c r="B16" i="20"/>
  <c r="T14" i="20"/>
  <c r="B14" i="20"/>
  <c r="T12" i="20"/>
  <c r="B12" i="20"/>
  <c r="T10" i="20"/>
  <c r="B10" i="20"/>
  <c r="T8" i="20"/>
  <c r="B8" i="20"/>
  <c r="T6" i="20"/>
  <c r="B6" i="20"/>
  <c r="AH28" i="20"/>
  <c r="AH26" i="20"/>
  <c r="AH24" i="20"/>
  <c r="AH22" i="20"/>
  <c r="AH20" i="20"/>
  <c r="AH18" i="20"/>
  <c r="AH16" i="20"/>
  <c r="AJ20" i="20" s="1"/>
  <c r="AH14" i="20"/>
  <c r="AH12" i="20"/>
  <c r="AH10" i="20"/>
  <c r="AH8" i="20"/>
  <c r="P28" i="20"/>
  <c r="P26" i="20"/>
  <c r="P24" i="20"/>
  <c r="P22" i="20"/>
  <c r="P20" i="20"/>
  <c r="AW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AV16" i="21" l="1"/>
  <c r="AU16" i="21"/>
  <c r="AT16" i="21"/>
  <c r="AS16" i="21"/>
  <c r="AR16" i="21"/>
  <c r="AQ16" i="21"/>
  <c r="AP16" i="21"/>
  <c r="AO16" i="21"/>
  <c r="AN16" i="21"/>
  <c r="AM16" i="21"/>
  <c r="AL16" i="21"/>
  <c r="AK16" i="21"/>
  <c r="AJ16" i="21"/>
  <c r="AV15" i="21"/>
  <c r="AU15" i="21"/>
  <c r="AT15" i="21"/>
  <c r="AS15" i="21"/>
  <c r="AR15" i="21"/>
  <c r="AQ15" i="21"/>
  <c r="AP15" i="21"/>
  <c r="AO15" i="21"/>
  <c r="AN15" i="21"/>
  <c r="AM15" i="21"/>
  <c r="AL15" i="21"/>
  <c r="AK15" i="21"/>
  <c r="AJ15" i="21"/>
  <c r="AI15" i="21"/>
  <c r="AW15" i="21" s="1"/>
  <c r="AV14" i="21"/>
  <c r="AU14" i="21"/>
  <c r="AT14" i="21"/>
  <c r="AS14" i="21"/>
  <c r="AR14" i="21"/>
  <c r="AQ14" i="21"/>
  <c r="AP14" i="21"/>
  <c r="AO14" i="21"/>
  <c r="AN14" i="21"/>
  <c r="AM14" i="21"/>
  <c r="AL14" i="21"/>
  <c r="AK14" i="21"/>
  <c r="AJ14" i="21"/>
  <c r="AV13" i="21"/>
  <c r="AU13" i="21"/>
  <c r="AT13" i="21"/>
  <c r="AS13" i="21"/>
  <c r="AR13" i="21"/>
  <c r="AQ13" i="21"/>
  <c r="AP13" i="21"/>
  <c r="AO13" i="21"/>
  <c r="AN13" i="21"/>
  <c r="AM13" i="21"/>
  <c r="AL13" i="21"/>
  <c r="AK13" i="21"/>
  <c r="AJ13" i="21"/>
  <c r="AI13" i="21" s="1"/>
  <c r="AW13" i="21" s="1"/>
  <c r="AV12" i="21"/>
  <c r="AU12" i="21"/>
  <c r="AT12" i="21"/>
  <c r="AS12" i="21"/>
  <c r="AR12" i="21"/>
  <c r="AQ12" i="21"/>
  <c r="AP12" i="21"/>
  <c r="AO12" i="21"/>
  <c r="AN12" i="21"/>
  <c r="AM12" i="21"/>
  <c r="AL12" i="21"/>
  <c r="AK12" i="21"/>
  <c r="AJ12" i="21"/>
  <c r="AV11" i="21"/>
  <c r="AU11" i="21"/>
  <c r="AT11" i="21"/>
  <c r="AS11" i="21"/>
  <c r="AR11" i="21"/>
  <c r="AQ11" i="21"/>
  <c r="AP11" i="21"/>
  <c r="AO11" i="21"/>
  <c r="AN11" i="21"/>
  <c r="AM11" i="21"/>
  <c r="AL11" i="21"/>
  <c r="AK11" i="21"/>
  <c r="AJ11" i="21"/>
  <c r="AI11" i="21"/>
  <c r="AW11" i="21" s="1"/>
  <c r="AV10" i="21"/>
  <c r="AU10" i="21"/>
  <c r="AT10" i="21"/>
  <c r="AS10" i="21"/>
  <c r="AR10" i="21"/>
  <c r="AQ10" i="21"/>
  <c r="AP10" i="21"/>
  <c r="AO10" i="21"/>
  <c r="AN10" i="21"/>
  <c r="AM10" i="21"/>
  <c r="AL10" i="21"/>
  <c r="AK10" i="21"/>
  <c r="AJ10" i="21"/>
  <c r="AV9" i="21"/>
  <c r="AU9" i="21"/>
  <c r="AT9" i="21"/>
  <c r="AS9" i="21"/>
  <c r="AR9" i="21"/>
  <c r="AQ9" i="21"/>
  <c r="AP9" i="21"/>
  <c r="AO9" i="21"/>
  <c r="AN9" i="21"/>
  <c r="AM9" i="21"/>
  <c r="AL9" i="21"/>
  <c r="AK9" i="21"/>
  <c r="AJ9" i="21"/>
  <c r="AI9" i="21" s="1"/>
  <c r="AW9" i="21" s="1"/>
  <c r="AV8" i="21"/>
  <c r="AU8" i="21"/>
  <c r="AT8" i="21"/>
  <c r="AS8" i="21"/>
  <c r="AR8" i="21"/>
  <c r="AQ8" i="21"/>
  <c r="AP8" i="21"/>
  <c r="AO8" i="21"/>
  <c r="AN8" i="21"/>
  <c r="AM8" i="21"/>
  <c r="AL8" i="21"/>
  <c r="AK8" i="21"/>
  <c r="AJ8" i="21"/>
  <c r="AV7" i="21"/>
  <c r="AU7" i="21"/>
  <c r="AT7" i="21"/>
  <c r="AS7" i="21"/>
  <c r="AR7" i="21"/>
  <c r="AQ7" i="21"/>
  <c r="AP7" i="21"/>
  <c r="AO7" i="21"/>
  <c r="AN7" i="21"/>
  <c r="AM7" i="21"/>
  <c r="AL7" i="21"/>
  <c r="AK7" i="21"/>
  <c r="AJ7" i="21"/>
  <c r="AI7" i="21"/>
  <c r="AW7" i="21" s="1"/>
  <c r="AV6" i="21"/>
  <c r="AU6" i="21"/>
  <c r="AT6" i="21"/>
  <c r="AS6" i="21"/>
  <c r="AR6" i="21"/>
  <c r="AQ6" i="21"/>
  <c r="AP6" i="21"/>
  <c r="AO6" i="21"/>
  <c r="AN6" i="21"/>
  <c r="AM6" i="21"/>
  <c r="AL6" i="21"/>
  <c r="AK6" i="21"/>
  <c r="AJ6" i="21"/>
  <c r="AV5" i="21"/>
  <c r="AU5" i="21"/>
  <c r="AT5" i="21"/>
  <c r="AS5" i="21"/>
  <c r="AR5" i="21"/>
  <c r="AQ5" i="21"/>
  <c r="AP5" i="21"/>
  <c r="AO5" i="21"/>
  <c r="AN5" i="21"/>
  <c r="AM5" i="21"/>
  <c r="AL5" i="21"/>
  <c r="AK5" i="21"/>
  <c r="AJ5" i="21"/>
  <c r="W29" i="20"/>
  <c r="W25" i="20"/>
  <c r="W21" i="20"/>
  <c r="W17" i="20"/>
  <c r="W13" i="20"/>
  <c r="W9" i="20"/>
  <c r="W27" i="20"/>
  <c r="W23" i="20"/>
  <c r="W19" i="20"/>
  <c r="W15" i="20"/>
  <c r="W11" i="20"/>
  <c r="E27" i="20"/>
  <c r="E23" i="20"/>
  <c r="E19" i="20"/>
  <c r="E15" i="20"/>
  <c r="E11" i="20"/>
  <c r="E29" i="20"/>
  <c r="E25" i="20"/>
  <c r="E21" i="20"/>
  <c r="E17" i="20"/>
  <c r="E13" i="20"/>
  <c r="E9" i="20"/>
  <c r="AI5" i="21" l="1"/>
  <c r="AW5" i="21" l="1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V5" i="4"/>
  <c r="AV6" i="4"/>
  <c r="AU6" i="4"/>
  <c r="AU5" i="4"/>
  <c r="AT6" i="4"/>
  <c r="AT5" i="4"/>
  <c r="AS6" i="4"/>
  <c r="AS5" i="4"/>
  <c r="AR6" i="4"/>
  <c r="AR5" i="4"/>
  <c r="AQ6" i="4"/>
  <c r="AQ5" i="4"/>
  <c r="AO6" i="4"/>
  <c r="AP6" i="4"/>
  <c r="AP5" i="4"/>
  <c r="AO5" i="4"/>
  <c r="AM6" i="4"/>
  <c r="AM5" i="4"/>
  <c r="AL5" i="4"/>
  <c r="AN6" i="4"/>
  <c r="AN5" i="4"/>
  <c r="AL6" i="4"/>
  <c r="AK6" i="4"/>
  <c r="AK5" i="4"/>
  <c r="AJ6" i="4"/>
  <c r="AJ5" i="4"/>
  <c r="V11" i="20"/>
  <c r="V15" i="20"/>
  <c r="V19" i="20"/>
  <c r="V23" i="20"/>
  <c r="V27" i="20"/>
  <c r="V9" i="20"/>
  <c r="V13" i="20"/>
  <c r="V17" i="20"/>
  <c r="V21" i="20"/>
  <c r="V25" i="20"/>
  <c r="V29" i="20"/>
  <c r="D21" i="20"/>
  <c r="D17" i="20"/>
  <c r="D13" i="20"/>
  <c r="D29" i="20"/>
  <c r="D27" i="20"/>
  <c r="D25" i="20"/>
  <c r="D23" i="20"/>
  <c r="D19" i="20"/>
  <c r="D15" i="20"/>
  <c r="D11" i="20"/>
  <c r="D9" i="20"/>
  <c r="AH29" i="20" l="1"/>
  <c r="AH25" i="20"/>
  <c r="AH21" i="20"/>
  <c r="AH17" i="20"/>
  <c r="AH13" i="20"/>
  <c r="AH9" i="20"/>
  <c r="AH27" i="20"/>
  <c r="AH23" i="20"/>
  <c r="AH19" i="20"/>
  <c r="AH15" i="20"/>
  <c r="AH11" i="20"/>
  <c r="P21" i="20"/>
  <c r="P19" i="20"/>
  <c r="P23" i="20"/>
  <c r="P25" i="20"/>
  <c r="P27" i="20"/>
  <c r="P29" i="20"/>
  <c r="AI6" i="21"/>
  <c r="AI16" i="21"/>
  <c r="AW16" i="21" s="1"/>
  <c r="AI12" i="21"/>
  <c r="AW12" i="21" s="1"/>
  <c r="AI8" i="21"/>
  <c r="AI14" i="21"/>
  <c r="AW14" i="21" s="1"/>
  <c r="AI10" i="21"/>
  <c r="AW10" i="21" s="1"/>
  <c r="AI7" i="4"/>
  <c r="AI5" i="4"/>
  <c r="AI6" i="4"/>
  <c r="W7" i="20"/>
  <c r="E7" i="20"/>
  <c r="D7" i="20"/>
  <c r="AW8" i="21" l="1"/>
  <c r="AW6" i="21"/>
  <c r="AH6" i="20"/>
  <c r="P13" i="20"/>
  <c r="T5" i="20"/>
  <c r="B5" i="20"/>
  <c r="AI3" i="20"/>
  <c r="P9" i="20" l="1"/>
  <c r="P11" i="20"/>
  <c r="P15" i="20"/>
  <c r="P18" i="20"/>
  <c r="P8" i="20"/>
  <c r="P10" i="20"/>
  <c r="P12" i="20"/>
  <c r="P14" i="20"/>
  <c r="P16" i="20"/>
  <c r="R20" i="20" s="1"/>
  <c r="P17" i="20"/>
  <c r="AI16" i="4" l="1"/>
  <c r="AW16" i="4" s="1"/>
  <c r="AI8" i="4"/>
  <c r="AI14" i="4"/>
  <c r="AW14" i="4" s="1"/>
  <c r="AI12" i="4"/>
  <c r="AW12" i="4" s="1"/>
  <c r="AI10" i="4"/>
  <c r="AW10" i="4" s="1"/>
  <c r="V7" i="20"/>
  <c r="AH7" i="20" l="1"/>
  <c r="AW8" i="4"/>
  <c r="AE3" i="4"/>
  <c r="AA3" i="4"/>
  <c r="W3" i="4"/>
  <c r="O3" i="4"/>
  <c r="G3" i="4"/>
  <c r="AD3" i="4"/>
  <c r="Z3" i="4"/>
  <c r="R3" i="4"/>
  <c r="N3" i="4"/>
  <c r="F3" i="4"/>
  <c r="M3" i="4"/>
  <c r="AG3" i="4"/>
  <c r="AC3" i="4"/>
  <c r="Y3" i="4"/>
  <c r="S3" i="4"/>
  <c r="K3" i="4"/>
  <c r="E3" i="4"/>
  <c r="AF3" i="4"/>
  <c r="AB3" i="4"/>
  <c r="X3" i="4"/>
  <c r="T3" i="4"/>
  <c r="P3" i="4"/>
  <c r="L3" i="4"/>
  <c r="H3" i="4"/>
  <c r="D3" i="4"/>
  <c r="Q3" i="4"/>
  <c r="I3" i="4"/>
  <c r="C3" i="4"/>
  <c r="V3" i="4"/>
  <c r="J3" i="4"/>
  <c r="U3" i="4"/>
  <c r="AW6" i="4" l="1"/>
  <c r="AW5" i="4"/>
  <c r="AI11" i="4"/>
  <c r="AW11" i="4" s="1"/>
  <c r="AW7" i="4"/>
  <c r="P6" i="20"/>
  <c r="AI9" i="4"/>
  <c r="AW9" i="4" s="1"/>
  <c r="P7" i="20"/>
  <c r="AI13" i="4"/>
  <c r="AW13" i="4" s="1"/>
  <c r="AI15" i="4"/>
  <c r="AW15" i="4" s="1"/>
</calcChain>
</file>

<file path=xl/sharedStrings.xml><?xml version="1.0" encoding="utf-8"?>
<sst xmlns="http://schemas.openxmlformats.org/spreadsheetml/2006/main" count="495" uniqueCount="94">
  <si>
    <t>Имя сотрудника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</si>
  <si>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</si>
  <si>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</si>
  <si>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</si>
  <si>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</si>
  <si>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</si>
  <si>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</si>
  <si>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</si>
  <si>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</si>
  <si>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</si>
  <si>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</si>
  <si>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</si>
  <si>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</si>
  <si>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</si>
  <si>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</si>
  <si>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</si>
  <si>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</si>
  <si>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</si>
  <si>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</si>
  <si>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</si>
  <si>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</si>
  <si>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</si>
  <si>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</si>
  <si>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</si>
  <si>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</si>
  <si>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</si>
  <si>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</si>
  <si>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</si>
  <si>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</si>
  <si>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</si>
  <si>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</si>
  <si>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</si>
  <si>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Б</t>
  </si>
  <si>
    <t xml:space="preserve"> </t>
  </si>
  <si>
    <t>Январь</t>
  </si>
  <si>
    <t>Май</t>
  </si>
  <si>
    <t>Таб. №</t>
  </si>
  <si>
    <t>Отметки о явках и неявках на работу по числам месяца</t>
  </si>
  <si>
    <t>32</t>
  </si>
  <si>
    <t>дни</t>
  </si>
  <si>
    <t>часы</t>
  </si>
  <si>
    <t>ВМ</t>
  </si>
  <si>
    <t>РВ</t>
  </si>
  <si>
    <t>В</t>
  </si>
  <si>
    <t>С</t>
  </si>
  <si>
    <t>К</t>
  </si>
  <si>
    <t>ПК</t>
  </si>
  <si>
    <t>ОТ</t>
  </si>
  <si>
    <t>ДО</t>
  </si>
  <si>
    <t>ПР</t>
  </si>
  <si>
    <t>М</t>
  </si>
  <si>
    <t>ВД</t>
  </si>
  <si>
    <t>Ввод года</t>
  </si>
  <si>
    <t>МО</t>
  </si>
  <si>
    <t>ОТПУСК</t>
  </si>
  <si>
    <t>33</t>
  </si>
  <si>
    <t xml:space="preserve">Данные для начисления заработной платы по видам и направлениям затрат
</t>
  </si>
  <si>
    <t>ВЕЛИЧИНА</t>
  </si>
  <si>
    <t>ВСЕГО</t>
  </si>
  <si>
    <t>ОТРАБОТАНО</t>
  </si>
  <si>
    <t>ОБУЧЕНИЕ</t>
  </si>
  <si>
    <t>ПРОГУЛ</t>
  </si>
  <si>
    <t>ВЫХОДНОЙ</t>
  </si>
  <si>
    <t>КОМАНДИР.</t>
  </si>
  <si>
    <t>СВЕРХУРОЧ.</t>
  </si>
  <si>
    <t>МЕДОСМОТР</t>
  </si>
  <si>
    <t>ДОРОГА</t>
  </si>
  <si>
    <t>БОЛЬНИЧНЫЙ</t>
  </si>
  <si>
    <t>ОТПУСК Б.С.</t>
  </si>
  <si>
    <t>МЕЖВАХ.ОТДЫХ</t>
  </si>
  <si>
    <t>ТАБЕЛЬ ПРИСУТСТВИЯ СОТРУДНИКОВ</t>
  </si>
  <si>
    <t>Основная статистика за год</t>
  </si>
  <si>
    <t>Итого использовано</t>
  </si>
  <si>
    <t>Итого назначено</t>
  </si>
  <si>
    <t>Итого осталось</t>
  </si>
  <si>
    <t>ПРАЗДНИЧН.</t>
  </si>
  <si>
    <t>Февраль</t>
  </si>
  <si>
    <t>Столбец1</t>
  </si>
  <si>
    <t xml:space="preserve">  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</si>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</sst>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6" formatCode="_(&quot;$&quot;* #,##0.00_);_(&quot;$&quot;* \(#,##0.00\);_(&quot;$&quot;* &quot;-&quot;??_);_(@_)"/>
    <numFmt numFmtId="167" formatCode="_(* #,##0.00_);_(* \(#,##0.00\);_(* &quot;-&quot;??_);_(@_)"/>
  </numFmts>
  <fonts count="62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ajor"/>
    </font>
    <font>
      <b/>
      <sz val="26"/>
      <color theme="3"/>
      <name val="Calibri"/>
      <family val="2"/>
      <scheme val="major"/>
    </font>
    <font>
      <sz val="9"/>
      <name val="Calibri"/>
      <family val="2"/>
      <scheme val="minor"/>
    </font>
    <font>
      <sz val="18"/>
      <color theme="3"/>
      <name val="Calibri"/>
      <family val="2"/>
      <scheme val="minor"/>
    </font>
    <font>
      <sz val="11"/>
      <color theme="1"/>
      <name val="Calibri"/>
      <family val="2"/>
      <scheme val="major"/>
    </font>
    <font>
      <sz val="10"/>
      <name val="Calibri"/>
      <family val="2"/>
      <scheme val="major"/>
    </font>
    <font>
      <b/>
      <sz val="18"/>
      <color theme="4" tint="-0.249977111117893"/>
      <name val="Calibri"/>
      <family val="2"/>
      <scheme val="major"/>
    </font>
    <font>
      <b/>
      <sz val="16"/>
      <color theme="4" tint="-0.249977111117893"/>
      <name val="Calibri"/>
      <family val="2"/>
      <scheme val="major"/>
    </font>
    <font>
      <b/>
      <sz val="18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8"/>
      <color theme="4" tint="-0.499984740745262"/>
      <name val="Calibri"/>
      <family val="2"/>
      <charset val="204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3" tint="9.9978637043366805E-2"/>
      <name val="Calibri"/>
      <family val="2"/>
      <charset val="204"/>
    </font>
    <font>
      <b/>
      <sz val="11"/>
      <color theme="3" tint="9.9978637043366805E-2"/>
      <name val="Calibri"/>
      <family val="2"/>
      <charset val="204"/>
    </font>
    <font>
      <sz val="10"/>
      <color theme="3"/>
      <name val="Calibri"/>
      <family val="2"/>
      <charset val="204"/>
    </font>
    <font>
      <sz val="7"/>
      <color theme="3"/>
      <name val="Calibri"/>
      <family val="2"/>
      <charset val="204"/>
    </font>
    <font>
      <sz val="9"/>
      <color theme="3"/>
      <name val="Calibri"/>
      <family val="2"/>
      <charset val="204"/>
    </font>
    <font>
      <sz val="10"/>
      <color theme="8" tint="0.89996032593768116"/>
      <name val="Calibri"/>
      <family val="2"/>
      <scheme val="minor"/>
    </font>
    <font>
      <sz val="10"/>
      <color theme="3"/>
      <name val="Calibri"/>
      <family val="2"/>
      <scheme val="minor"/>
    </font>
    <font>
      <sz val="36"/>
      <color theme="8"/>
      <name val="Calibri"/>
      <family val="2"/>
      <scheme val="major"/>
    </font>
    <font>
      <sz val="10"/>
      <color theme="3"/>
      <name val="Calibri"/>
      <family val="2"/>
      <scheme val="major"/>
    </font>
    <font>
      <sz val="9"/>
      <color theme="8"/>
      <name val="Webdings"/>
      <family val="1"/>
      <charset val="2"/>
    </font>
    <font>
      <b/>
      <sz val="10"/>
      <color theme="3"/>
      <name val="Calibri"/>
      <family val="2"/>
      <scheme val="minor"/>
    </font>
    <font>
      <sz val="10"/>
      <name val="Arial"/>
      <family val="2"/>
      <charset val="204"/>
    </font>
    <font>
      <b/>
      <sz val="26"/>
      <color theme="4" tint="-0.249977111117893"/>
      <name val="Calibri"/>
      <family val="2"/>
      <charset val="204"/>
    </font>
    <font>
      <b/>
      <sz val="26"/>
      <color theme="3"/>
      <name val="Calibri"/>
      <family val="2"/>
      <charset val="204"/>
    </font>
    <font>
      <sz val="22"/>
      <color indexed="60"/>
      <name val="Tahoma"/>
      <family val="2"/>
    </font>
    <font>
      <sz val="10"/>
      <name val="Tahoma"/>
      <family val="2"/>
    </font>
    <font>
      <b/>
      <sz val="12"/>
      <color indexed="60"/>
      <name val="Tahoma"/>
      <family val="2"/>
    </font>
    <font>
      <sz val="9"/>
      <name val="Tahoma"/>
      <family val="2"/>
    </font>
    <font>
      <sz val="10"/>
      <color theme="4" tint="-0.249977111117893"/>
      <name val="Tahoma"/>
      <family val="2"/>
    </font>
    <font>
      <b/>
      <sz val="14"/>
      <color theme="4" tint="-0.249977111117893"/>
      <name val="Tahoma"/>
      <family val="2"/>
    </font>
    <font>
      <sz val="12"/>
      <color theme="4" tint="-0.24997711111789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4"/>
      <color indexed="9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sz val="10.5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sz val="9"/>
      <color theme="4" tint="-0.249977111117893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20"/>
      <color theme="0"/>
      <name val="Calibri"/>
      <family val="2"/>
      <scheme val="minor"/>
    </font>
    <font>
      <sz val="12"/>
      <color theme="3"/>
      <name val="Calibri"/>
      <family val="1"/>
      <scheme val="major"/>
    </font>
    <font>
      <sz val="12"/>
      <color theme="0"/>
      <name val="Calibri"/>
      <family val="2"/>
      <scheme val="minor"/>
    </font>
    <font>
      <sz val="26"/>
      <color theme="3"/>
      <name val="Calibri"/>
      <family val="2"/>
      <scheme val="major"/>
    </font>
    <font>
      <sz val="48"/>
      <color theme="0"/>
      <name val="Calibri"/>
      <family val="2"/>
      <scheme val="major"/>
    </font>
    <font>
      <sz val="10"/>
      <color theme="2"/>
      <name val="Calibri"/>
      <family val="2"/>
      <scheme val="minor"/>
    </font>
    <font>
      <sz val="9"/>
      <color theme="3"/>
      <name val="Century Gothic"/>
      <family val="2"/>
    </font>
    <font>
      <b/>
      <sz val="8"/>
      <color theme="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theme="4" tint="0.799920651875362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2" tint="-9.9917600024414813E-2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0"/>
      </top>
      <bottom/>
      <diagonal/>
    </border>
    <border>
      <left style="thin">
        <color theme="9" tint="-9.9978637043366805E-2"/>
      </left>
      <right/>
      <top style="thin">
        <color theme="0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9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32">
    <xf numFmtId="0" fontId="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3" borderId="0" applyNumberFormat="0" applyFont="0" applyBorder="0" applyAlignment="0" applyProtection="0"/>
    <xf numFmtId="0" fontId="29" fillId="0" borderId="0" applyNumberFormat="0" applyFill="0" applyBorder="0" applyProtection="0"/>
    <xf numFmtId="0" fontId="30" fillId="0" borderId="0" applyNumberFormat="0" applyFill="0" applyBorder="0" applyAlignment="0" applyProtection="0"/>
    <xf numFmtId="0" fontId="28" fillId="0" borderId="0" applyNumberFormat="0" applyFont="0" applyFill="0" applyBorder="0" applyProtection="0">
      <alignment horizontal="left" indent="1"/>
    </xf>
    <xf numFmtId="0" fontId="31" fillId="0" borderId="0" applyNumberFormat="0" applyFill="0" applyBorder="0" applyAlignment="0" applyProtection="0">
      <alignment horizontal="left"/>
    </xf>
    <xf numFmtId="0" fontId="32" fillId="0" borderId="0" applyNumberFormat="0" applyFill="0" applyBorder="0" applyProtection="0">
      <alignment horizontal="left"/>
    </xf>
    <xf numFmtId="164" fontId="16" fillId="0" borderId="0" applyFont="0" applyFill="0" applyBorder="0" applyProtection="0">
      <alignment horizontal="right"/>
    </xf>
    <xf numFmtId="0" fontId="33" fillId="0" borderId="0"/>
    <xf numFmtId="0" fontId="53" fillId="11" borderId="0">
      <alignment horizontal="right" vertical="center"/>
    </xf>
    <xf numFmtId="0" fontId="53" fillId="11" borderId="0">
      <alignment horizontal="center" vertical="top"/>
    </xf>
    <xf numFmtId="0" fontId="53" fillId="11" borderId="0">
      <alignment horizontal="center" vertical="center"/>
    </xf>
    <xf numFmtId="0" fontId="53" fillId="11" borderId="0">
      <alignment horizontal="center" vertical="center"/>
    </xf>
    <xf numFmtId="0" fontId="53" fillId="11" borderId="0">
      <alignment horizontal="center" vertical="center"/>
    </xf>
    <xf numFmtId="0" fontId="53" fillId="11" borderId="0">
      <alignment horizontal="center" vertical="center"/>
    </xf>
    <xf numFmtId="166" fontId="16" fillId="0" borderId="0" applyFont="0" applyFill="0" applyBorder="0" applyAlignment="0" applyProtection="0"/>
    <xf numFmtId="0" fontId="54" fillId="6" borderId="0" applyNumberFormat="0" applyAlignment="0" applyProtection="0"/>
    <xf numFmtId="0" fontId="55" fillId="0" borderId="0" applyNumberFormat="0" applyFill="0" applyAlignment="0" applyProtection="0"/>
    <xf numFmtId="0" fontId="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0" applyNumberFormat="0" applyFill="0" applyAlignment="0" applyProtection="0"/>
    <xf numFmtId="0" fontId="58" fillId="6" borderId="0" applyNumberFormat="0" applyBorder="0" applyAlignment="0" applyProtection="0"/>
    <xf numFmtId="0" fontId="19" fillId="0" borderId="0">
      <alignment vertical="center"/>
    </xf>
    <xf numFmtId="0" fontId="59" fillId="6" borderId="0">
      <alignment vertical="center"/>
    </xf>
    <xf numFmtId="0" fontId="17" fillId="4" borderId="0">
      <alignment vertical="center"/>
    </xf>
    <xf numFmtId="167" fontId="16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Fill="1" applyAlignment="1">
      <alignment vertical="top"/>
    </xf>
    <xf numFmtId="0" fontId="7" fillId="0" borderId="0" xfId="0" applyFont="1" applyBorder="1" applyAlignment="1">
      <alignment vertical="top"/>
    </xf>
    <xf numFmtId="0" fontId="11" fillId="0" borderId="0" xfId="0" applyFont="1"/>
    <xf numFmtId="0" fontId="12" fillId="0" borderId="0" xfId="0" applyFont="1" applyFill="1" applyAlignment="1">
      <alignment vertical="center"/>
    </xf>
    <xf numFmtId="17" fontId="13" fillId="2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17" fontId="13" fillId="2" borderId="0" xfId="0" applyNumberFormat="1" applyFont="1" applyFill="1" applyBorder="1" applyAlignment="1">
      <alignment horizontal="left" vertical="center" indent="1"/>
    </xf>
    <xf numFmtId="0" fontId="18" fillId="7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49" fontId="17" fillId="6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21" fillId="2" borderId="0" xfId="2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0" fontId="24" fillId="3" borderId="2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indent="1"/>
    </xf>
    <xf numFmtId="17" fontId="13" fillId="3" borderId="25" xfId="0" applyNumberFormat="1" applyFont="1" applyFill="1" applyBorder="1" applyAlignment="1">
      <alignment horizontal="left" vertical="center" indent="1"/>
    </xf>
    <xf numFmtId="0" fontId="34" fillId="0" borderId="0" xfId="14" applyFont="1" applyAlignment="1">
      <alignment horizontal="left"/>
    </xf>
    <xf numFmtId="0" fontId="35" fillId="0" borderId="0" xfId="14" applyFont="1" applyAlignment="1">
      <alignment horizontal="left"/>
    </xf>
    <xf numFmtId="0" fontId="36" fillId="0" borderId="0" xfId="14" applyFont="1" applyAlignment="1"/>
    <xf numFmtId="0" fontId="37" fillId="0" borderId="0" xfId="14" applyFont="1"/>
    <xf numFmtId="0" fontId="37" fillId="0" borderId="0" xfId="14" applyFont="1" applyAlignment="1">
      <alignment horizontal="left"/>
    </xf>
    <xf numFmtId="0" fontId="37" fillId="9" borderId="0" xfId="14" applyFont="1" applyFill="1" applyAlignment="1">
      <alignment horizontal="left"/>
    </xf>
    <xf numFmtId="0" fontId="38" fillId="9" borderId="0" xfId="14" applyFont="1" applyFill="1" applyAlignment="1"/>
    <xf numFmtId="0" fontId="37" fillId="9" borderId="0" xfId="14" applyFont="1" applyFill="1"/>
    <xf numFmtId="0" fontId="39" fillId="0" borderId="0" xfId="14" applyFont="1" applyAlignment="1">
      <alignment horizontal="left"/>
    </xf>
    <xf numFmtId="0" fontId="39" fillId="0" borderId="0" xfId="14" applyFont="1" applyBorder="1" applyAlignment="1">
      <alignment horizontal="left"/>
    </xf>
    <xf numFmtId="0" fontId="37" fillId="0" borderId="0" xfId="14" applyFont="1" applyBorder="1" applyAlignment="1">
      <alignment horizontal="left"/>
    </xf>
    <xf numFmtId="0" fontId="40" fillId="0" borderId="0" xfId="14" applyFont="1" applyBorder="1" applyAlignment="1"/>
    <xf numFmtId="0" fontId="40" fillId="0" borderId="0" xfId="14" applyFont="1" applyAlignment="1">
      <alignment horizontal="left"/>
    </xf>
    <xf numFmtId="0" fontId="41" fillId="0" borderId="0" xfId="14" applyFont="1" applyAlignment="1"/>
    <xf numFmtId="49" fontId="41" fillId="0" borderId="0" xfId="14" applyNumberFormat="1" applyFont="1" applyAlignment="1">
      <alignment horizontal="right"/>
    </xf>
    <xf numFmtId="0" fontId="41" fillId="0" borderId="0" xfId="14" applyFont="1" applyAlignment="1">
      <alignment horizontal="left"/>
    </xf>
    <xf numFmtId="0" fontId="43" fillId="2" borderId="27" xfId="0" applyFont="1" applyFill="1" applyBorder="1" applyAlignment="1">
      <alignment vertical="center"/>
    </xf>
    <xf numFmtId="0" fontId="43" fillId="2" borderId="28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5" fillId="10" borderId="0" xfId="0" applyFont="1" applyFill="1" applyBorder="1" applyAlignment="1">
      <alignment horizontal="center" vertical="center"/>
    </xf>
    <xf numFmtId="0" fontId="44" fillId="0" borderId="0" xfId="14" applyFont="1" applyAlignment="1">
      <alignment vertical="center"/>
    </xf>
    <xf numFmtId="0" fontId="37" fillId="0" borderId="0" xfId="14" applyFont="1" applyAlignment="1">
      <alignment vertical="center"/>
    </xf>
    <xf numFmtId="0" fontId="46" fillId="6" borderId="26" xfId="0" applyFont="1" applyFill="1" applyBorder="1" applyAlignment="1">
      <alignment horizontal="left" vertical="center"/>
    </xf>
    <xf numFmtId="0" fontId="46" fillId="6" borderId="28" xfId="0" applyFont="1" applyFill="1" applyBorder="1" applyAlignment="1">
      <alignment horizontal="left" vertical="center"/>
    </xf>
    <xf numFmtId="0" fontId="47" fillId="6" borderId="30" xfId="0" applyFont="1" applyFill="1" applyBorder="1" applyAlignment="1">
      <alignment horizontal="center" vertical="center" wrapText="1"/>
    </xf>
    <xf numFmtId="0" fontId="48" fillId="6" borderId="30" xfId="0" applyFont="1" applyFill="1" applyBorder="1" applyAlignment="1">
      <alignment horizontal="center" vertical="center" wrapText="1"/>
    </xf>
    <xf numFmtId="0" fontId="47" fillId="6" borderId="31" xfId="0" applyFont="1" applyFill="1" applyBorder="1" applyAlignment="1">
      <alignment horizontal="center" vertical="center" wrapText="1"/>
    </xf>
    <xf numFmtId="0" fontId="44" fillId="0" borderId="0" xfId="14" applyFont="1" applyAlignment="1">
      <alignment horizontal="left" vertical="center"/>
    </xf>
    <xf numFmtId="0" fontId="37" fillId="0" borderId="0" xfId="14" applyFont="1" applyAlignment="1">
      <alignment horizontal="left" vertical="center"/>
    </xf>
    <xf numFmtId="0" fontId="50" fillId="0" borderId="33" xfId="0" applyFont="1" applyBorder="1" applyAlignment="1">
      <alignment horizontal="left" vertical="center" wrapText="1"/>
    </xf>
    <xf numFmtId="0" fontId="51" fillId="3" borderId="33" xfId="0" applyFont="1" applyFill="1" applyBorder="1" applyAlignment="1">
      <alignment horizontal="center" vertical="center"/>
    </xf>
    <xf numFmtId="0" fontId="52" fillId="3" borderId="33" xfId="0" applyFont="1" applyFill="1" applyBorder="1" applyAlignment="1">
      <alignment horizontal="center" vertical="center"/>
    </xf>
    <xf numFmtId="0" fontId="50" fillId="3" borderId="33" xfId="0" applyFont="1" applyFill="1" applyBorder="1" applyAlignment="1" applyProtection="1">
      <alignment horizontal="center" vertical="center"/>
      <protection locked="0"/>
    </xf>
    <xf numFmtId="0" fontId="52" fillId="3" borderId="33" xfId="0" applyFont="1" applyFill="1" applyBorder="1" applyAlignment="1" applyProtection="1">
      <alignment horizontal="center" vertical="center"/>
      <protection locked="0"/>
    </xf>
    <xf numFmtId="0" fontId="52" fillId="2" borderId="33" xfId="0" applyFont="1" applyFill="1" applyBorder="1" applyAlignment="1">
      <alignment horizontal="center" vertical="center"/>
    </xf>
    <xf numFmtId="0" fontId="50" fillId="2" borderId="33" xfId="0" applyFont="1" applyFill="1" applyBorder="1" applyAlignment="1" applyProtection="1">
      <alignment horizontal="center" vertical="center"/>
      <protection locked="0"/>
    </xf>
    <xf numFmtId="0" fontId="52" fillId="2" borderId="33" xfId="0" applyFont="1" applyFill="1" applyBorder="1" applyAlignment="1" applyProtection="1">
      <alignment horizontal="center" vertical="center"/>
      <protection locked="0"/>
    </xf>
    <xf numFmtId="0" fontId="44" fillId="0" borderId="0" xfId="14" applyFont="1"/>
    <xf numFmtId="0" fontId="44" fillId="3" borderId="0" xfId="14" applyFont="1" applyFill="1" applyAlignment="1">
      <alignment horizontal="left" vertical="center"/>
    </xf>
    <xf numFmtId="0" fontId="37" fillId="3" borderId="0" xfId="14" applyFont="1" applyFill="1" applyAlignment="1">
      <alignment horizontal="left" vertical="center"/>
    </xf>
    <xf numFmtId="0" fontId="37" fillId="3" borderId="0" xfId="14" applyFont="1" applyFill="1"/>
    <xf numFmtId="0" fontId="52" fillId="3" borderId="33" xfId="0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60" fillId="6" borderId="22" xfId="0" applyFont="1" applyFill="1" applyBorder="1" applyAlignment="1">
      <alignment vertical="center"/>
    </xf>
    <xf numFmtId="0" fontId="60" fillId="6" borderId="24" xfId="0" applyFont="1" applyFill="1" applyBorder="1" applyAlignment="1">
      <alignment vertical="center"/>
    </xf>
    <xf numFmtId="0" fontId="22" fillId="3" borderId="16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5" fillId="3" borderId="22" xfId="0" applyFont="1" applyFill="1" applyBorder="1" applyAlignment="1" applyProtection="1">
      <alignment horizontal="center" vertical="center" textRotation="45"/>
      <protection locked="0"/>
    </xf>
    <xf numFmtId="0" fontId="25" fillId="3" borderId="21" xfId="0" applyFont="1" applyFill="1" applyBorder="1" applyAlignment="1" applyProtection="1">
      <alignment horizontal="center" vertical="center" textRotation="45"/>
      <protection locked="0"/>
    </xf>
    <xf numFmtId="0" fontId="25" fillId="2" borderId="7" xfId="0" applyFont="1" applyFill="1" applyBorder="1" applyAlignment="1" applyProtection="1">
      <alignment horizontal="center" vertical="center" textRotation="45"/>
      <protection locked="0"/>
    </xf>
    <xf numFmtId="0" fontId="25" fillId="2" borderId="14" xfId="0" applyFont="1" applyFill="1" applyBorder="1" applyAlignment="1" applyProtection="1">
      <alignment horizontal="center" vertical="center" textRotation="45"/>
      <protection locked="0"/>
    </xf>
    <xf numFmtId="0" fontId="25" fillId="2" borderId="15" xfId="0" applyFont="1" applyFill="1" applyBorder="1" applyAlignment="1" applyProtection="1">
      <alignment horizontal="center" vertical="center" textRotation="45"/>
      <protection locked="0"/>
    </xf>
    <xf numFmtId="0" fontId="25" fillId="2" borderId="17" xfId="0" applyFont="1" applyFill="1" applyBorder="1" applyAlignment="1" applyProtection="1">
      <alignment horizontal="center" vertical="center" textRotation="45"/>
      <protection locked="0"/>
    </xf>
    <xf numFmtId="0" fontId="17" fillId="6" borderId="6" xfId="0" applyFont="1" applyFill="1" applyBorder="1" applyAlignment="1" applyProtection="1">
      <alignment horizontal="center" vertical="center"/>
      <protection locked="0"/>
    </xf>
    <xf numFmtId="0" fontId="15" fillId="2" borderId="23" xfId="2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15" fillId="2" borderId="23" xfId="2" applyFont="1" applyFill="1" applyBorder="1" applyAlignment="1" applyProtection="1">
      <alignment horizontal="center" vertical="center"/>
    </xf>
    <xf numFmtId="0" fontId="50" fillId="2" borderId="33" xfId="0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9" fillId="8" borderId="5" xfId="0" applyNumberFormat="1" applyFont="1" applyFill="1" applyBorder="1" applyAlignment="1">
      <alignment horizontal="center" vertical="center" wrapText="1"/>
    </xf>
    <xf numFmtId="0" fontId="19" fillId="7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6" fillId="3" borderId="1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" fontId="13" fillId="2" borderId="0" xfId="0" applyNumberFormat="1" applyFont="1" applyFill="1" applyBorder="1" applyAlignment="1">
      <alignment horizontal="left" vertical="center" indent="1"/>
    </xf>
    <xf numFmtId="0" fontId="49" fillId="3" borderId="32" xfId="0" applyFont="1" applyFill="1" applyBorder="1" applyAlignment="1">
      <alignment horizontal="left" vertical="center" wrapText="1"/>
    </xf>
    <xf numFmtId="0" fontId="49" fillId="3" borderId="34" xfId="0" applyFont="1" applyFill="1" applyBorder="1" applyAlignment="1">
      <alignment horizontal="left" vertical="center" wrapText="1"/>
    </xf>
    <xf numFmtId="0" fontId="49" fillId="0" borderId="32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  <xf numFmtId="0" fontId="45" fillId="6" borderId="29" xfId="0" applyFont="1" applyFill="1" applyBorder="1" applyAlignment="1">
      <alignment horizontal="left" vertical="center"/>
    </xf>
    <xf numFmtId="49" fontId="42" fillId="2" borderId="26" xfId="0" applyNumberFormat="1" applyFont="1" applyFill="1" applyBorder="1" applyAlignment="1">
      <alignment vertical="center"/>
    </xf>
  </cellXfs>
  <cellStyles count="32">
    <cellStyle name="Checked" xfId="11"/>
    <cellStyle name="Currency Custom" xfId="13"/>
    <cellStyle name="Indent" xfId="10"/>
    <cellStyle name="Item" xfId="12"/>
    <cellStyle name="Purple Background" xfId="5"/>
    <cellStyle name="S28" xfId="15"/>
    <cellStyle name="S29" xfId="16"/>
    <cellStyle name="S30" xfId="17"/>
    <cellStyle name="S31" xfId="18"/>
    <cellStyle name="S32" xfId="19"/>
    <cellStyle name="S33" xfId="20"/>
    <cellStyle name="Table Headers" xfId="9"/>
    <cellStyle name="White Background" xfId="7"/>
    <cellStyle name="Денежный 2" xfId="21"/>
    <cellStyle name="Заголовок 1" xfId="2" builtinId="16" customBuiltin="1"/>
    <cellStyle name="Заголовок 1 2" xfId="8"/>
    <cellStyle name="Заголовок 1 3" xfId="22"/>
    <cellStyle name="Заголовок 2" xfId="3" builtinId="17" customBuiltin="1"/>
    <cellStyle name="Заголовок 2 2" xfId="23"/>
    <cellStyle name="Заголовок 3" xfId="4" builtinId="18" customBuiltin="1"/>
    <cellStyle name="Заголовок 3 2" xfId="24"/>
    <cellStyle name="Заголовок 4 2" xfId="25"/>
    <cellStyle name="Название" xfId="1" builtinId="15" customBuiltin="1"/>
    <cellStyle name="Название 2" xfId="26"/>
    <cellStyle name="Название 3" xfId="27"/>
    <cellStyle name="Обычный" xfId="0" builtinId="0"/>
    <cellStyle name="Обычный 2" xfId="6"/>
    <cellStyle name="Обычный 3" xfId="28"/>
    <cellStyle name="Обычный 4" xfId="14"/>
    <cellStyle name="Обычный 5" xfId="29"/>
    <cellStyle name="Обычный 6" xfId="30"/>
    <cellStyle name="Финансовый 2" xfId="31"/>
  </cellStyles>
  <dxfs count="13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outline="0">
        <left style="thin">
          <color theme="0" tint="-0.14999847407452621"/>
        </left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0" tint="-0.14999847407452621"/>
        </left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outline/>
        <shadow/>
        <u val="none"/>
        <vertAlign val="baseline"/>
        <sz val="11"/>
        <color rgb="FF000000"/>
        <name val="Calibri"/>
        <scheme val="none"/>
      </font>
    </dxf>
    <dxf>
      <font>
        <color theme="0" tint="-0.14996795556505021"/>
      </font>
    </dxf>
    <dxf>
      <font>
        <color theme="0" tint="-4.9989318521683403E-2"/>
      </font>
    </dxf>
    <dxf>
      <font>
        <color rgb="FFFF0000"/>
      </font>
    </dxf>
    <dxf>
      <font>
        <color theme="0"/>
      </font>
      <border>
        <vertical/>
        <horizontal/>
      </border>
    </dxf>
    <dxf>
      <font>
        <color theme="3"/>
      </font>
      <border>
        <vertical/>
        <horizontal/>
      </border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outline="0">
        <left style="thin">
          <color theme="0" tint="-0.14999847407452621"/>
        </left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0" tint="-0.14999847407452621"/>
        </left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outline/>
        <shadow/>
        <u val="none"/>
        <vertAlign val="baseline"/>
        <sz val="11"/>
        <color theme="1"/>
        <name val="Calibri"/>
        <scheme val="minor"/>
      </font>
    </dxf>
    <dxf>
      <font>
        <color rgb="FFFF0000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>
          <bgColor theme="2"/>
        </patternFill>
      </fill>
    </dxf>
    <dxf>
      <font>
        <color theme="8"/>
      </font>
      <border>
        <bottom style="medium">
          <color theme="8"/>
        </bottom>
      </border>
    </dxf>
    <dxf>
      <fill>
        <patternFill>
          <bgColor theme="0"/>
        </patternFill>
      </fill>
    </dxf>
    <dxf>
      <font>
        <b val="0"/>
        <i/>
        <sz val="10"/>
        <color theme="3"/>
        <name val="Calibri"/>
        <scheme val="major"/>
      </font>
      <border>
        <vertical/>
        <horizontal/>
      </border>
    </dxf>
    <dxf>
      <font>
        <color theme="1"/>
      </font>
      <border>
        <vertical/>
        <horizontal/>
      </border>
    </dxf>
  </dxfs>
  <tableStyles count="3" defaultTableStyle="TableStyleMedium2" defaultPivotStyle="PivotStyleLight16">
    <tableStyle name="Family Budget" pivot="0" table="0" count="10">
      <tableStyleElement type="wholeTable" dxfId="137"/>
      <tableStyleElement type="headerRow" dxfId="136"/>
    </tableStyle>
    <tableStyle name="Grocery Список" pivot="0" count="3">
      <tableStyleElement type="wholeTable" dxfId="135"/>
      <tableStyleElement type="headerRow" dxfId="134"/>
      <tableStyleElement type="firstRowStripe" dxfId="133"/>
    </tableStyle>
    <tableStyle name="Таблица отсутствия сотрудников" pivot="0" count="13">
      <tableStyleElement type="wholeTable" dxfId="132"/>
      <tableStyleElement type="headerRow" dxfId="131"/>
      <tableStyleElement type="totalRow" dxfId="130"/>
      <tableStyleElement type="firstColumn" dxfId="129"/>
      <tableStyleElement type="lastColumn" dxfId="128"/>
      <tableStyleElement type="firstRowStripe" dxfId="127"/>
      <tableStyleElement type="secondRowStripe" dxfId="126"/>
      <tableStyleElement type="firstColumnStripe" dxfId="125"/>
      <tableStyleElement type="secondColumnStripe" dxfId="124"/>
      <tableStyleElement type="firstHeaderCell" dxfId="123"/>
      <tableStyleElement type="lastHeaderCell" dxfId="122"/>
      <tableStyleElement type="firstTotalCell" dxfId="121"/>
      <tableStyleElement type="lastTotalCell" dxfId="12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6" tint="0.79998168889431442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6" tint="0.59999389629810485"/>
              <bgColor theme="4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Family Budget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_Январь" displayName="табл_Январь" ref="C4:AW101" totalsRowCount="1" totalsRowDxfId="109">
  <tableColumns count="47">
    <tableColumn id="2" name="1" dataDxfId="108"/>
    <tableColumn id="3" name="2" dataDxfId="107"/>
    <tableColumn id="4" name="3" dataDxfId="106"/>
    <tableColumn id="5" name="4" dataDxfId="105"/>
    <tableColumn id="6" name="5" dataDxfId="104"/>
    <tableColumn id="7" name="6" dataDxfId="103"/>
    <tableColumn id="8" name="7" dataDxfId="102"/>
    <tableColumn id="9" name="8" dataDxfId="101"/>
    <tableColumn id="10" name="9" dataDxfId="100"/>
    <tableColumn id="11" name="10" dataDxfId="99"/>
    <tableColumn id="12" name="11" dataDxfId="98"/>
    <tableColumn id="13" name="12" dataDxfId="97"/>
    <tableColumn id="14" name="13" dataDxfId="96"/>
    <tableColumn id="15" name="14" dataDxfId="95"/>
    <tableColumn id="16" name="15" dataDxfId="94"/>
    <tableColumn id="17" name="16" dataDxfId="93"/>
    <tableColumn id="18" name="17" dataDxfId="92"/>
    <tableColumn id="19" name="18" dataDxfId="91"/>
    <tableColumn id="20" name="19" dataDxfId="90"/>
    <tableColumn id="21" name="20" dataDxfId="89"/>
    <tableColumn id="22" name="21" dataDxfId="88"/>
    <tableColumn id="23" name="22" dataDxfId="87"/>
    <tableColumn id="24" name="23" dataDxfId="86"/>
    <tableColumn id="25" name="24" dataDxfId="85"/>
    <tableColumn id="26" name="25" dataDxfId="84"/>
    <tableColumn id="27" name="26" dataDxfId="83"/>
    <tableColumn id="28" name="27" dataDxfId="82"/>
    <tableColumn id="29" name="28" dataDxfId="81"/>
    <tableColumn id="30" name="29" dataDxfId="80"/>
    <tableColumn id="31" name="30" dataDxfId="79"/>
    <tableColumn id="32" name="31" dataDxfId="78"/>
    <tableColumn id="36" name="32" dataDxfId="77"/>
    <tableColumn id="37" name="33" dataDxfId="76">
      <calculatedColumnFormula>SUM(Январь!$AJ18:$AV18)</calculatedColumnFormula>
    </tableColumn>
    <tableColumn id="38" name="ВМ" dataDxfId="75"/>
    <tableColumn id="39" name="С" dataDxfId="74"/>
    <tableColumn id="40" name="В" dataDxfId="73"/>
    <tableColumn id="41" name="РВ" dataDxfId="72"/>
    <tableColumn id="42" name="Б" dataDxfId="71"/>
    <tableColumn id="43" name="ПК" dataDxfId="70"/>
    <tableColumn id="44" name="ОТ" dataDxfId="69"/>
    <tableColumn id="45" name="ДО" dataDxfId="68"/>
    <tableColumn id="46" name="К" dataDxfId="67"/>
    <tableColumn id="47" name="ПР" dataDxfId="66"/>
    <tableColumn id="48" name="М" dataDxfId="65"/>
    <tableColumn id="49" name="ВД" dataDxfId="64"/>
    <tableColumn id="50" name="МО" dataDxfId="63"/>
    <tableColumn id="51" name="Ввод года" dataDxfId="62"/>
  </tableColumns>
  <tableStyleInfo name="Таблица отсутствия сотрудников" showFirstColumn="0" showLastColumn="1" showRowStripes="1" showColumnStripes="0"/>
  <extLst>
    <ext xmlns:x14="http://schemas.microsoft.com/office/spreadsheetml/2009/9/main" uri="{504A1905-F514-4f6f-8877-14C23A59335A}">
      <x14:table altText="График отсутствия сотрудника за январь" altTextSummary="Список имен и календарных дат для фиксации факта и причины отсутствия сотрудника: О=отпуск, Б=болезнь, Л=по личным причинам, а также два поля для пользовательских отметок."/>
    </ext>
  </extLst>
</table>
</file>

<file path=xl/tables/table2.xml><?xml version="1.0" encoding="utf-8"?>
<table xmlns="http://schemas.openxmlformats.org/spreadsheetml/2006/main" id="1" name="табл_Февраль" displayName="табл_Февраль" ref="C4:AW101" totalsRowCount="1" totalsRowDxfId="47">
  <tableColumns count="47">
    <tableColumn id="2" name="1" dataDxfId="46"/>
    <tableColumn id="3" name="2" dataDxfId="45"/>
    <tableColumn id="4" name="3" dataDxfId="44"/>
    <tableColumn id="5" name="4" dataDxfId="43"/>
    <tableColumn id="6" name="5" dataDxfId="42"/>
    <tableColumn id="7" name="6" dataDxfId="41"/>
    <tableColumn id="8" name="7" dataDxfId="40"/>
    <tableColumn id="9" name="8" dataDxfId="39"/>
    <tableColumn id="10" name="9" dataDxfId="38"/>
    <tableColumn id="11" name="10" dataDxfId="37"/>
    <tableColumn id="12" name="11" dataDxfId="36"/>
    <tableColumn id="13" name="12" dataDxfId="35"/>
    <tableColumn id="14" name="13" dataDxfId="34"/>
    <tableColumn id="15" name="14" dataDxfId="33"/>
    <tableColumn id="16" name="15" dataDxfId="32"/>
    <tableColumn id="17" name="16" dataDxfId="31"/>
    <tableColumn id="18" name="17" dataDxfId="30"/>
    <tableColumn id="19" name="18" dataDxfId="29"/>
    <tableColumn id="20" name="19" dataDxfId="28"/>
    <tableColumn id="21" name="20" dataDxfId="27"/>
    <tableColumn id="22" name="21" dataDxfId="26"/>
    <tableColumn id="23" name="22" dataDxfId="25"/>
    <tableColumn id="24" name="23" dataDxfId="24"/>
    <tableColumn id="25" name="24" dataDxfId="23"/>
    <tableColumn id="26" name="25" dataDxfId="22"/>
    <tableColumn id="27" name="26" dataDxfId="21"/>
    <tableColumn id="28" name="27" dataDxfId="20"/>
    <tableColumn id="29" name="28" dataDxfId="19"/>
    <tableColumn id="30" name="29" dataDxfId="18"/>
    <tableColumn id="31" name=" " dataDxfId="17"/>
    <tableColumn id="32" name="  " dataDxfId="16"/>
    <tableColumn id="36" name="32" dataDxfId="15"/>
    <tableColumn id="37" name="33" dataDxfId="14">
      <calculatedColumnFormula>SUM(Февраль!$AJ18:$AV18)</calculatedColumnFormula>
    </tableColumn>
    <tableColumn id="38" name="ВМ" dataDxfId="13"/>
    <tableColumn id="39" name="С" dataDxfId="12"/>
    <tableColumn id="40" name="В" dataDxfId="11"/>
    <tableColumn id="41" name="РВ" dataDxfId="10"/>
    <tableColumn id="42" name="Б" dataDxfId="9"/>
    <tableColumn id="43" name="ПК" dataDxfId="8"/>
    <tableColumn id="44" name="ОТ" dataDxfId="7"/>
    <tableColumn id="45" name="ДО" dataDxfId="6"/>
    <tableColumn id="46" name="К" dataDxfId="5"/>
    <tableColumn id="47" name="ПР" dataDxfId="4"/>
    <tableColumn id="48" name="М" dataDxfId="3"/>
    <tableColumn id="49" name="ВД" dataDxfId="2"/>
    <tableColumn id="50" name="МО" dataDxfId="1"/>
    <tableColumn id="51" name="Столбец1" dataDxfId="0"/>
  </tableColumns>
  <tableStyleInfo name="Таблица отсутствия сотрудников" showFirstColumn="0" showLastColumn="1" showRowStripes="1" showColumnStripes="0"/>
  <extLst>
    <ext xmlns:x14="http://schemas.microsoft.com/office/spreadsheetml/2009/9/main" uri="{504A1905-F514-4f6f-8877-14C23A59335A}">
      <x14:table altText="График отсутствия сотрудника за январь" altTextSummary="Список имен и календарных дат для фиксации факта и причины отсутствия сотрудника: О=отпуск, Б=болезнь, Л=по личным причинам, а также два поля для пользовательских отметок."/>
    </ext>
  </extLst>
</table>
</file>

<file path=xl/theme/theme1.xml><?xml version="1.0" encoding="utf-8"?>
<a:theme xmlns:a="http://schemas.openxmlformats.org/drawingml/2006/main" name="Office Theme">
  <a:themeElements>
    <a:clrScheme name="Employee Absence Schedule">
      <a:dk1>
        <a:sysClr val="windowText" lastClr="000000"/>
      </a:dk1>
      <a:lt1>
        <a:sysClr val="window" lastClr="FFFFFF"/>
      </a:lt1>
      <a:dk2>
        <a:srgbClr val="4B180E"/>
      </a:dk2>
      <a:lt2>
        <a:srgbClr val="F1F2E8"/>
      </a:lt2>
      <a:accent1>
        <a:srgbClr val="A53423"/>
      </a:accent1>
      <a:accent2>
        <a:srgbClr val="E68130"/>
      </a:accent2>
      <a:accent3>
        <a:srgbClr val="9BB05D"/>
      </a:accent3>
      <a:accent4>
        <a:srgbClr val="CC9900"/>
      </a:accent4>
      <a:accent5>
        <a:srgbClr val="4F66AF"/>
      </a:accent5>
      <a:accent6>
        <a:srgbClr val="D0D2D3"/>
      </a:accent6>
      <a:hlink>
        <a:srgbClr val="4F66AF"/>
      </a:hlink>
      <a:folHlink>
        <a:srgbClr val="6B9AC6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A1:AW1478"/>
  <sheetViews>
    <sheetView showGridLines="0" zoomScaleNormal="100" zoomScaleSheetLayoutView="100" zoomScalePageLayoutView="70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RowHeight="15" customHeight="1" x14ac:dyDescent="0.25"/>
  <cols>
    <col min="1" max="1" width="23.28515625" style="7" customWidth="1"/>
    <col min="2" max="2" width="8.28515625" style="7" customWidth="1"/>
    <col min="3" max="33" width="4" style="6" customWidth="1"/>
    <col min="34" max="35" width="4.5703125" style="7" customWidth="1"/>
    <col min="36" max="48" width="4.7109375" style="7" customWidth="1"/>
    <col min="49" max="49" width="13.42578125" style="7" customWidth="1"/>
    <col min="50" max="16384" width="9.140625" style="7"/>
  </cols>
  <sheetData>
    <row r="1" spans="1:49" s="16" customFormat="1" ht="8.25" customHeight="1" x14ac:dyDescent="0.25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4"/>
      <c r="AG1" s="15"/>
      <c r="AH1" s="28"/>
      <c r="AJ1" s="23"/>
    </row>
    <row r="2" spans="1:49" s="1" customFormat="1" ht="38.25" customHeight="1" x14ac:dyDescent="0.25">
      <c r="A2" s="103" t="s">
        <v>34</v>
      </c>
      <c r="B2" s="17"/>
      <c r="C2" s="102" t="s">
        <v>37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85" t="s">
        <v>57</v>
      </c>
      <c r="AI2" s="86" t="s">
        <v>58</v>
      </c>
      <c r="AJ2" s="87" t="s">
        <v>59</v>
      </c>
      <c r="AK2" s="87" t="s">
        <v>64</v>
      </c>
      <c r="AL2" s="87" t="s">
        <v>62</v>
      </c>
      <c r="AM2" s="88" t="s">
        <v>75</v>
      </c>
      <c r="AN2" s="89" t="s">
        <v>67</v>
      </c>
      <c r="AO2" s="90" t="s">
        <v>60</v>
      </c>
      <c r="AP2" s="87" t="s">
        <v>54</v>
      </c>
      <c r="AQ2" s="87" t="s">
        <v>68</v>
      </c>
      <c r="AR2" s="87" t="s">
        <v>63</v>
      </c>
      <c r="AS2" s="87" t="s">
        <v>61</v>
      </c>
      <c r="AT2" s="88" t="s">
        <v>65</v>
      </c>
      <c r="AU2" s="88" t="s">
        <v>66</v>
      </c>
      <c r="AV2" s="88" t="s">
        <v>69</v>
      </c>
      <c r="AW2" s="25"/>
    </row>
    <row r="3" spans="1:49" s="2" customFormat="1" ht="15.75" customHeight="1" x14ac:dyDescent="0.3">
      <c r="A3" s="103"/>
      <c r="B3" s="31"/>
      <c r="C3" s="8" t="str">
        <f>TEXT(WEEKDAY(DATE(Календарный_год,1,1),1),"aaa")</f>
        <v>Чт</v>
      </c>
      <c r="D3" s="9" t="str">
        <f>TEXT(WEEKDAY(DATE(Календарный_год,1,2),1),"aaa")</f>
        <v>Пт</v>
      </c>
      <c r="E3" s="9" t="str">
        <f>TEXT(WEEKDAY(DATE(Календарный_год,1,3),1),"aaa")</f>
        <v>Сб</v>
      </c>
      <c r="F3" s="9" t="str">
        <f>TEXT(WEEKDAY(DATE(Календарный_год,1,4),1),"aaa")</f>
        <v>Вс</v>
      </c>
      <c r="G3" s="9" t="str">
        <f>TEXT(WEEKDAY(DATE(Календарный_год,1,5),1),"aaa")</f>
        <v>Пн</v>
      </c>
      <c r="H3" s="9" t="str">
        <f>TEXT(WEEKDAY(DATE(Календарный_год,1,6),1),"aaa")</f>
        <v>Вт</v>
      </c>
      <c r="I3" s="9" t="str">
        <f>TEXT(WEEKDAY(DATE(Календарный_год,1,7),1),"aaa")</f>
        <v>Ср</v>
      </c>
      <c r="J3" s="9" t="str">
        <f>TEXT(WEEKDAY(DATE(Календарный_год,1,8),1),"aaa")</f>
        <v>Чт</v>
      </c>
      <c r="K3" s="9" t="str">
        <f>TEXT(WEEKDAY(DATE(Календарный_год,1,9),1),"aaa")</f>
        <v>Пт</v>
      </c>
      <c r="L3" s="9" t="str">
        <f>TEXT(WEEKDAY(DATE(Календарный_год,1,10),1),"aaa")</f>
        <v>Сб</v>
      </c>
      <c r="M3" s="9" t="str">
        <f>TEXT(WEEKDAY(DATE(Календарный_год,1,11),1),"aaa")</f>
        <v>Вс</v>
      </c>
      <c r="N3" s="9" t="str">
        <f>TEXT(WEEKDAY(DATE(Календарный_год,1,12),1),"aaa")</f>
        <v>Пн</v>
      </c>
      <c r="O3" s="9" t="str">
        <f>TEXT(WEEKDAY(DATE(Календарный_год,1,13),1),"aaa")</f>
        <v>Вт</v>
      </c>
      <c r="P3" s="9" t="str">
        <f>TEXT(WEEKDAY(DATE(Календарный_год,1,14),1),"aaa")</f>
        <v>Ср</v>
      </c>
      <c r="Q3" s="9" t="str">
        <f>TEXT(WEEKDAY(DATE(Календарный_год,1,15),1),"aaa")</f>
        <v>Чт</v>
      </c>
      <c r="R3" s="9" t="str">
        <f>TEXT(WEEKDAY(DATE(Календарный_год,1,16),1),"aaa")</f>
        <v>Пт</v>
      </c>
      <c r="S3" s="9" t="str">
        <f>TEXT(WEEKDAY(DATE(Календарный_год,1,17),1),"aaa")</f>
        <v>Сб</v>
      </c>
      <c r="T3" s="9" t="str">
        <f>TEXT(WEEKDAY(DATE(Календарный_год,1,18),1),"aaa")</f>
        <v>Вс</v>
      </c>
      <c r="U3" s="9" t="str">
        <f>TEXT(WEEKDAY(DATE(Календарный_год,1,19),1),"aaa")</f>
        <v>Пн</v>
      </c>
      <c r="V3" s="9" t="str">
        <f>TEXT(WEEKDAY(DATE(Календарный_год,1,20),1),"aaa")</f>
        <v>Вт</v>
      </c>
      <c r="W3" s="9" t="str">
        <f>TEXT(WEEKDAY(DATE(Календарный_год,1,21),1),"aaa")</f>
        <v>Ср</v>
      </c>
      <c r="X3" s="9" t="str">
        <f>TEXT(WEEKDAY(DATE(Календарный_год,1,22),1),"aaa")</f>
        <v>Чт</v>
      </c>
      <c r="Y3" s="9" t="str">
        <f>TEXT(WEEKDAY(DATE(Календарный_год,1,23),1),"aaa")</f>
        <v>Пт</v>
      </c>
      <c r="Z3" s="9" t="str">
        <f>TEXT(WEEKDAY(DATE(Календарный_год,1,24),1),"aaa")</f>
        <v>Сб</v>
      </c>
      <c r="AA3" s="9" t="str">
        <f>TEXT(WEEKDAY(DATE(Календарный_год,1,25),1),"aaa")</f>
        <v>Вс</v>
      </c>
      <c r="AB3" s="9" t="str">
        <f>TEXT(WEEKDAY(DATE(Календарный_год,1,26),1),"aaa")</f>
        <v>Пн</v>
      </c>
      <c r="AC3" s="9" t="str">
        <f>TEXT(WEEKDAY(DATE(Календарный_год,1,27),1),"aaa")</f>
        <v>Вт</v>
      </c>
      <c r="AD3" s="9" t="str">
        <f>TEXT(WEEKDAY(DATE(Календарный_год,1,28),1),"aaa")</f>
        <v>Ср</v>
      </c>
      <c r="AE3" s="9" t="str">
        <f>TEXT(WEEKDAY(DATE(Календарный_год,1,29),1),"aaa")</f>
        <v>Чт</v>
      </c>
      <c r="AF3" s="9" t="str">
        <f>TEXT(WEEKDAY(DATE(Календарный_год,1,30),1),"aaa")</f>
        <v>Пт</v>
      </c>
      <c r="AG3" s="10" t="str">
        <f>TEXT(WEEKDAY(DATE(Календарный_год,1,31),1),"aaa")</f>
        <v>Сб</v>
      </c>
      <c r="AH3" s="27"/>
      <c r="AI3" s="26"/>
      <c r="AJ3" s="101" t="s">
        <v>56</v>
      </c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92">
        <v>2015</v>
      </c>
    </row>
    <row r="4" spans="1:49" s="4" customFormat="1" ht="15" customHeight="1" x14ac:dyDescent="0.25">
      <c r="A4" s="30" t="s">
        <v>0</v>
      </c>
      <c r="B4" s="22" t="s">
        <v>36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20</v>
      </c>
      <c r="W4" s="3" t="s">
        <v>21</v>
      </c>
      <c r="X4" s="3" t="s">
        <v>22</v>
      </c>
      <c r="Y4" s="3" t="s">
        <v>23</v>
      </c>
      <c r="Z4" s="3" t="s">
        <v>24</v>
      </c>
      <c r="AA4" s="3" t="s">
        <v>25</v>
      </c>
      <c r="AB4" s="3" t="s">
        <v>26</v>
      </c>
      <c r="AC4" s="3" t="s">
        <v>27</v>
      </c>
      <c r="AD4" s="3" t="s">
        <v>28</v>
      </c>
      <c r="AE4" s="3" t="s">
        <v>29</v>
      </c>
      <c r="AF4" s="3" t="s">
        <v>30</v>
      </c>
      <c r="AG4" s="29" t="s">
        <v>31</v>
      </c>
      <c r="AH4" s="77" t="s">
        <v>38</v>
      </c>
      <c r="AI4" s="78" t="s">
        <v>55</v>
      </c>
      <c r="AJ4" s="91" t="s">
        <v>41</v>
      </c>
      <c r="AK4" s="91" t="s">
        <v>44</v>
      </c>
      <c r="AL4" s="91" t="s">
        <v>43</v>
      </c>
      <c r="AM4" s="91" t="s">
        <v>42</v>
      </c>
      <c r="AN4" s="91" t="s">
        <v>32</v>
      </c>
      <c r="AO4" s="91" t="s">
        <v>46</v>
      </c>
      <c r="AP4" s="91" t="s">
        <v>47</v>
      </c>
      <c r="AQ4" s="91" t="s">
        <v>48</v>
      </c>
      <c r="AR4" s="91" t="s">
        <v>45</v>
      </c>
      <c r="AS4" s="91" t="s">
        <v>49</v>
      </c>
      <c r="AT4" s="91" t="s">
        <v>50</v>
      </c>
      <c r="AU4" s="91" t="s">
        <v>51</v>
      </c>
      <c r="AV4" s="91" t="s">
        <v>53</v>
      </c>
      <c r="AW4" s="24" t="s">
        <v>52</v>
      </c>
    </row>
    <row r="5" spans="1:49" s="4" customFormat="1" x14ac:dyDescent="0.25">
      <c r="A5" s="100" t="s">
        <v>79</v>
      </c>
      <c r="B5" s="99" t="e">
        <f>VLOOKUP(A5,#REF!,2,0)</f>
        <v>#REF!</v>
      </c>
      <c r="C5" s="84" t="s">
        <v>42</v>
      </c>
      <c r="D5" s="84" t="s">
        <v>42</v>
      </c>
      <c r="E5" s="84" t="s">
        <v>41</v>
      </c>
      <c r="F5" s="84" t="s">
        <v>41</v>
      </c>
      <c r="G5" s="84" t="s">
        <v>41</v>
      </c>
      <c r="H5" s="84" t="s">
        <v>41</v>
      </c>
      <c r="I5" s="84" t="s">
        <v>42</v>
      </c>
      <c r="J5" s="84" t="s">
        <v>41</v>
      </c>
      <c r="K5" s="84" t="s">
        <v>41</v>
      </c>
      <c r="L5" s="84" t="s">
        <v>41</v>
      </c>
      <c r="M5" s="84" t="s">
        <v>41</v>
      </c>
      <c r="N5" s="84" t="s">
        <v>41</v>
      </c>
      <c r="O5" s="84" t="s">
        <v>41</v>
      </c>
      <c r="P5" s="84" t="s">
        <v>41</v>
      </c>
      <c r="Q5" s="84" t="s">
        <v>41</v>
      </c>
      <c r="R5" s="84" t="s">
        <v>41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 t="s">
        <v>45</v>
      </c>
      <c r="AH5" s="79" t="s">
        <v>39</v>
      </c>
      <c r="AI5" s="80">
        <f>SUM(табл_Январь[[#This Row],[ВМ]:[МО]])</f>
        <v>17</v>
      </c>
      <c r="AJ5" s="74">
        <f>COUNTIF(табл_Январь[[#This Row],[1]:[31]],табл_Январь[[#Headers],[ВМ]])</f>
        <v>13</v>
      </c>
      <c r="AK5" s="20">
        <f>COUNTIF(табл_Январь[[#This Row],[1]:[31]],табл_Январь[[#Headers],[С]])</f>
        <v>0</v>
      </c>
      <c r="AL5" s="20">
        <f>COUNTIF(табл_Январь[[#This Row],[1]:[31]],табл_Январь[[#Headers],[В]])</f>
        <v>0</v>
      </c>
      <c r="AM5" s="20">
        <f>COUNTIF(табл_Январь[[#This Row],[1]:[31]],табл_Январь[[#Headers],[РВ]])</f>
        <v>3</v>
      </c>
      <c r="AN5" s="20">
        <f>COUNTIF(табл_Январь[[#This Row],[1]:[31]],табл_Январь[[#Headers],[Б]])</f>
        <v>0</v>
      </c>
      <c r="AO5" s="20">
        <f>COUNTIF(табл_Январь[[#This Row],[1]:[31]],табл_Январь[[#Headers],[ПК]])</f>
        <v>0</v>
      </c>
      <c r="AP5" s="20">
        <f>COUNTIF(табл_Январь[[#This Row],[1]:[31]],табл_Январь[[#Headers],[ОТ]])</f>
        <v>0</v>
      </c>
      <c r="AQ5" s="20">
        <f>COUNTIF(табл_Январь[[#This Row],[1]:[31]],табл_Январь[[#Headers],[ДО]])</f>
        <v>0</v>
      </c>
      <c r="AR5" s="20">
        <f>COUNTIF(табл_Январь[[#This Row],[1]:[31]],табл_Январь[[#Headers],[К]])</f>
        <v>1</v>
      </c>
      <c r="AS5" s="20">
        <f>COUNTIF(табл_Январь[[#This Row],[1]:[31]],табл_Январь[[#Headers],[ПР]])</f>
        <v>0</v>
      </c>
      <c r="AT5" s="20">
        <f>COUNTIF(табл_Январь[[#This Row],[1]:[31]],табл_Январь[[#Headers],[М]])</f>
        <v>0</v>
      </c>
      <c r="AU5" s="20">
        <f>COUNTIF(табл_Январь[[#This Row],[1]:[31]],табл_Январь[[#Headers],[ВД]])</f>
        <v>0</v>
      </c>
      <c r="AV5" s="20">
        <f>COUNTIF(табл_Январь[[#This Row],[1]:[31]],табл_Январь[[#Headers],[МО]])</f>
        <v>0</v>
      </c>
      <c r="AW5" s="75">
        <f>AI5</f>
        <v>17</v>
      </c>
    </row>
    <row r="6" spans="1:49" s="4" customFormat="1" x14ac:dyDescent="0.25">
      <c r="A6" s="97"/>
      <c r="B6" s="99"/>
      <c r="C6" s="84">
        <v>5.5</v>
      </c>
      <c r="D6" s="84">
        <v>11</v>
      </c>
      <c r="E6" s="84">
        <v>11</v>
      </c>
      <c r="F6" s="84">
        <v>11</v>
      </c>
      <c r="G6" s="84">
        <v>11</v>
      </c>
      <c r="H6" s="84">
        <v>11</v>
      </c>
      <c r="I6" s="84">
        <v>11</v>
      </c>
      <c r="J6" s="84">
        <v>11</v>
      </c>
      <c r="K6" s="84">
        <v>11</v>
      </c>
      <c r="L6" s="84">
        <v>11</v>
      </c>
      <c r="M6" s="84">
        <v>11</v>
      </c>
      <c r="N6" s="84">
        <v>11</v>
      </c>
      <c r="O6" s="84">
        <v>11</v>
      </c>
      <c r="P6" s="84">
        <v>11</v>
      </c>
      <c r="Q6" s="84">
        <v>11</v>
      </c>
      <c r="R6" s="84">
        <v>5.5</v>
      </c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>
        <v>11</v>
      </c>
      <c r="AH6" s="81" t="s">
        <v>40</v>
      </c>
      <c r="AI6" s="82">
        <f ca="1">SUM(Январь!$AJ6:$AV6)</f>
        <v>176</v>
      </c>
      <c r="AJ6" s="76">
        <f ca="1">SUMIF(C5:AG6,табл_Январь[[#Headers],[ВМ]],табл_Январь[#This Row])</f>
        <v>137.5</v>
      </c>
      <c r="AK6" s="21">
        <f ca="1">SUMIF(C5:AG6,табл_Январь[[#Headers],[С]],табл_Январь[#This Row])</f>
        <v>0</v>
      </c>
      <c r="AL6" s="21">
        <f ca="1">SUMIF(C5:AG6,табл_Январь[[#Headers],[В]],табл_Январь[#This Row])</f>
        <v>0</v>
      </c>
      <c r="AM6" s="21">
        <f ca="1">SUMIF(C5:AG6,табл_Январь[[#Headers],[РВ]],табл_Январь[#This Row])</f>
        <v>27.5</v>
      </c>
      <c r="AN6" s="21">
        <f ca="1">SUMIF(C5:AG6,табл_Январь[[#Headers],[Б]],табл_Январь[#This Row])</f>
        <v>0</v>
      </c>
      <c r="AO6" s="21">
        <f ca="1">SUMIF(C5:AG6,табл_Январь[[#Headers],[ПК]],табл_Январь[#This Row])</f>
        <v>0</v>
      </c>
      <c r="AP6" s="21">
        <f ca="1">SUMIF(C5:AG6,табл_Январь[[#Headers],[ОТ]],табл_Январь[#This Row])</f>
        <v>0</v>
      </c>
      <c r="AQ6" s="21">
        <f ca="1">SUMIF(C5:AG6,табл_Январь[[#Headers],[ДО]],табл_Январь[#This Row])</f>
        <v>0</v>
      </c>
      <c r="AR6" s="21">
        <f ca="1">SUMIF(C5:AG6,табл_Январь[[#Headers],[К]],табл_Январь[#This Row])</f>
        <v>11</v>
      </c>
      <c r="AS6" s="21">
        <f ca="1">SUMIF(C5:AG6,табл_Январь[[#Headers],[ПР]],табл_Январь[#This Row])</f>
        <v>0</v>
      </c>
      <c r="AT6" s="21">
        <f ca="1">SUMIF(C5:AG6,табл_Январь[[#Headers],[М]],табл_Январь[#This Row])</f>
        <v>0</v>
      </c>
      <c r="AU6" s="21">
        <f ca="1">SUMIF(C5:AG6,табл_Январь[[#Headers],[ВД]],табл_Январь[#This Row])</f>
        <v>0</v>
      </c>
      <c r="AV6" s="21">
        <f ca="1">SUMIF(C5:AG6,табл_Январь[[#Headers],[МО]],табл_Январь[#This Row])</f>
        <v>0</v>
      </c>
      <c r="AW6" s="75">
        <f t="shared" ref="AW6:AW16" ca="1" si="0">AI6</f>
        <v>176</v>
      </c>
    </row>
    <row r="7" spans="1:49" s="5" customFormat="1" x14ac:dyDescent="0.25">
      <c r="A7" s="100" t="s">
        <v>80</v>
      </c>
      <c r="B7" s="98" t="e">
        <f>VLOOKUP(A7,#REF!,2,0)</f>
        <v>#REF!</v>
      </c>
      <c r="C7" s="84" t="s">
        <v>42</v>
      </c>
      <c r="D7" s="84" t="s">
        <v>42</v>
      </c>
      <c r="E7" s="84" t="s">
        <v>41</v>
      </c>
      <c r="F7" s="84" t="s">
        <v>41</v>
      </c>
      <c r="G7" s="84" t="s">
        <v>41</v>
      </c>
      <c r="H7" s="84" t="s">
        <v>41</v>
      </c>
      <c r="I7" s="84" t="s">
        <v>42</v>
      </c>
      <c r="J7" s="84" t="s">
        <v>41</v>
      </c>
      <c r="K7" s="84" t="s">
        <v>41</v>
      </c>
      <c r="L7" s="84" t="s">
        <v>41</v>
      </c>
      <c r="M7" s="84" t="s">
        <v>41</v>
      </c>
      <c r="N7" s="84" t="s">
        <v>41</v>
      </c>
      <c r="O7" s="84" t="s">
        <v>41</v>
      </c>
      <c r="P7" s="84" t="s">
        <v>41</v>
      </c>
      <c r="Q7" s="84" t="s">
        <v>41</v>
      </c>
      <c r="R7" s="84" t="s">
        <v>41</v>
      </c>
      <c r="S7" s="84" t="s">
        <v>47</v>
      </c>
      <c r="T7" s="84" t="s">
        <v>47</v>
      </c>
      <c r="U7" s="84" t="s">
        <v>47</v>
      </c>
      <c r="V7" s="84" t="s">
        <v>47</v>
      </c>
      <c r="W7" s="84" t="s">
        <v>47</v>
      </c>
      <c r="X7" s="84" t="s">
        <v>47</v>
      </c>
      <c r="Y7" s="84" t="s">
        <v>47</v>
      </c>
      <c r="Z7" s="84" t="s">
        <v>47</v>
      </c>
      <c r="AA7" s="84" t="s">
        <v>47</v>
      </c>
      <c r="AB7" s="84" t="s">
        <v>47</v>
      </c>
      <c r="AC7" s="84" t="s">
        <v>47</v>
      </c>
      <c r="AD7" s="84" t="s">
        <v>45</v>
      </c>
      <c r="AE7" s="84" t="s">
        <v>45</v>
      </c>
      <c r="AF7" s="84" t="s">
        <v>45</v>
      </c>
      <c r="AG7" s="84" t="s">
        <v>45</v>
      </c>
      <c r="AH7" s="83" t="s">
        <v>39</v>
      </c>
      <c r="AI7" s="80">
        <f>SUM(Январь!$AJ7:$AV7)</f>
        <v>31</v>
      </c>
      <c r="AJ7" s="74">
        <f>COUNTIF(табл_Январь[[#This Row],[1]:[31]],табл_Январь[[#Headers],[ВМ]])</f>
        <v>13</v>
      </c>
      <c r="AK7" s="20">
        <f>COUNTIF(табл_Январь[[#This Row],[1]:[31]],табл_Январь[[#Headers],[С]])</f>
        <v>0</v>
      </c>
      <c r="AL7" s="20">
        <f>COUNTIF(табл_Январь[[#This Row],[1]:[31]],табл_Январь[[#Headers],[В]])</f>
        <v>0</v>
      </c>
      <c r="AM7" s="20">
        <f>COUNTIF(табл_Январь[[#This Row],[1]:[31]],табл_Январь[[#Headers],[РВ]])</f>
        <v>3</v>
      </c>
      <c r="AN7" s="20">
        <f>COUNTIF(табл_Январь[[#This Row],[1]:[31]],табл_Январь[[#Headers],[Б]])</f>
        <v>0</v>
      </c>
      <c r="AO7" s="20">
        <f>COUNTIF(табл_Январь[[#This Row],[1]:[31]],табл_Январь[[#Headers],[ПК]])</f>
        <v>0</v>
      </c>
      <c r="AP7" s="20">
        <f>COUNTIF(табл_Январь[[#This Row],[1]:[31]],табл_Январь[[#Headers],[ОТ]])</f>
        <v>11</v>
      </c>
      <c r="AQ7" s="20">
        <f>COUNTIF(табл_Январь[[#This Row],[1]:[31]],табл_Январь[[#Headers],[ДО]])</f>
        <v>0</v>
      </c>
      <c r="AR7" s="20">
        <f>COUNTIF(табл_Январь[[#This Row],[1]:[31]],табл_Январь[[#Headers],[К]])</f>
        <v>4</v>
      </c>
      <c r="AS7" s="20">
        <f>COUNTIF(табл_Январь[[#This Row],[1]:[31]],табл_Январь[[#Headers],[ПР]])</f>
        <v>0</v>
      </c>
      <c r="AT7" s="20">
        <f>COUNTIF(табл_Январь[[#This Row],[1]:[31]],табл_Январь[[#Headers],[М]])</f>
        <v>0</v>
      </c>
      <c r="AU7" s="20">
        <f>COUNTIF(табл_Январь[[#This Row],[1]:[31]],табл_Январь[[#Headers],[ВД]])</f>
        <v>0</v>
      </c>
      <c r="AV7" s="20">
        <f>COUNTIF(табл_Январь[[#This Row],[1]:[31]],табл_Январь[[#Headers],[МО]])</f>
        <v>0</v>
      </c>
      <c r="AW7" s="75">
        <f t="shared" si="0"/>
        <v>31</v>
      </c>
    </row>
    <row r="8" spans="1:49" s="5" customFormat="1" x14ac:dyDescent="0.25">
      <c r="A8" s="97"/>
      <c r="B8" s="98"/>
      <c r="C8" s="84">
        <v>5.5</v>
      </c>
      <c r="D8" s="84">
        <v>11</v>
      </c>
      <c r="E8" s="84">
        <v>11</v>
      </c>
      <c r="F8" s="84">
        <v>11</v>
      </c>
      <c r="G8" s="84">
        <v>11</v>
      </c>
      <c r="H8" s="84">
        <v>11</v>
      </c>
      <c r="I8" s="84">
        <v>11</v>
      </c>
      <c r="J8" s="84">
        <v>11</v>
      </c>
      <c r="K8" s="84">
        <v>11</v>
      </c>
      <c r="L8" s="84">
        <v>11</v>
      </c>
      <c r="M8" s="84">
        <v>11</v>
      </c>
      <c r="N8" s="84">
        <v>11</v>
      </c>
      <c r="O8" s="84">
        <v>11</v>
      </c>
      <c r="P8" s="84">
        <v>11</v>
      </c>
      <c r="Q8" s="84">
        <v>11</v>
      </c>
      <c r="R8" s="84">
        <v>5.5</v>
      </c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>
        <v>8</v>
      </c>
      <c r="AE8" s="84">
        <v>9</v>
      </c>
      <c r="AF8" s="84">
        <v>10</v>
      </c>
      <c r="AG8" s="84">
        <v>11</v>
      </c>
      <c r="AH8" s="81" t="s">
        <v>40</v>
      </c>
      <c r="AI8" s="82">
        <f ca="1">SUM(Январь!$AJ8:$AV8)</f>
        <v>203</v>
      </c>
      <c r="AJ8" s="76">
        <f ca="1">SUMIF(C7:AG8,табл_Январь[[#Headers],[ВМ]],табл_Январь[#This Row])</f>
        <v>137.5</v>
      </c>
      <c r="AK8" s="21">
        <f ca="1">SUMIF(C7:AG8,табл_Январь[[#Headers],[С]],табл_Январь[#This Row])</f>
        <v>0</v>
      </c>
      <c r="AL8" s="21">
        <f ca="1">SUMIF(C7:AG8,табл_Январь[[#Headers],[В]],табл_Январь[#This Row])</f>
        <v>0</v>
      </c>
      <c r="AM8" s="21">
        <f ca="1">SUMIF(C7:AG8,табл_Январь[[#Headers],[РВ]],табл_Январь[#This Row])</f>
        <v>27.5</v>
      </c>
      <c r="AN8" s="21">
        <f ca="1">SUMIF(C7:AG8,табл_Январь[[#Headers],[Б]],табл_Январь[#This Row])</f>
        <v>0</v>
      </c>
      <c r="AO8" s="21">
        <f ca="1">SUMIF(C7:AG8,табл_Январь[[#Headers],[ПК]],табл_Январь[#This Row])</f>
        <v>0</v>
      </c>
      <c r="AP8" s="21">
        <f ca="1">SUMIF(C7:AG8,табл_Январь[[#Headers],[ОТ]],табл_Январь[#This Row])</f>
        <v>0</v>
      </c>
      <c r="AQ8" s="21">
        <f ca="1">SUMIF(C7:AG8,табл_Январь[[#Headers],[ДО]],табл_Январь[#This Row])</f>
        <v>0</v>
      </c>
      <c r="AR8" s="21">
        <f ca="1">SUMIF(C7:AG8,табл_Январь[[#Headers],[К]],табл_Январь[#This Row])</f>
        <v>38</v>
      </c>
      <c r="AS8" s="21">
        <f ca="1">SUMIF(C7:AG8,табл_Январь[[#Headers],[ПР]],табл_Январь[#This Row])</f>
        <v>0</v>
      </c>
      <c r="AT8" s="21">
        <f ca="1">SUMIF(C7:AG8,табл_Январь[[#Headers],[М]],табл_Январь[#This Row])</f>
        <v>0</v>
      </c>
      <c r="AU8" s="21">
        <f ca="1">SUMIF(C7:AG8,табл_Январь[[#Headers],[ВД]],табл_Январь[#This Row])</f>
        <v>0</v>
      </c>
      <c r="AV8" s="21">
        <f ca="1">SUMIF(C7:AG8,табл_Январь[[#Headers],[МО]],табл_Январь[#This Row])</f>
        <v>0</v>
      </c>
      <c r="AW8" s="75">
        <f t="shared" ca="1" si="0"/>
        <v>203</v>
      </c>
    </row>
    <row r="9" spans="1:49" s="5" customFormat="1" x14ac:dyDescent="0.25">
      <c r="A9" s="100" t="s">
        <v>81</v>
      </c>
      <c r="B9" s="99" t="e">
        <f>VLOOKUP(A9,#REF!,2,0)</f>
        <v>#REF!</v>
      </c>
      <c r="C9" s="84" t="s">
        <v>42</v>
      </c>
      <c r="D9" s="84" t="s">
        <v>42</v>
      </c>
      <c r="E9" s="84" t="s">
        <v>41</v>
      </c>
      <c r="F9" s="84" t="s">
        <v>41</v>
      </c>
      <c r="G9" s="84" t="s">
        <v>41</v>
      </c>
      <c r="H9" s="84" t="s">
        <v>41</v>
      </c>
      <c r="I9" s="84" t="s">
        <v>42</v>
      </c>
      <c r="J9" s="84" t="s">
        <v>41</v>
      </c>
      <c r="K9" s="84" t="s">
        <v>41</v>
      </c>
      <c r="L9" s="84" t="s">
        <v>41</v>
      </c>
      <c r="M9" s="84" t="s">
        <v>41</v>
      </c>
      <c r="N9" s="84" t="s">
        <v>41</v>
      </c>
      <c r="O9" s="84" t="s">
        <v>41</v>
      </c>
      <c r="P9" s="84" t="s">
        <v>41</v>
      </c>
      <c r="Q9" s="84"/>
      <c r="R9" s="84" t="s">
        <v>45</v>
      </c>
      <c r="S9" s="84" t="s">
        <v>45</v>
      </c>
      <c r="T9" s="84" t="s">
        <v>45</v>
      </c>
      <c r="U9" s="84" t="s">
        <v>45</v>
      </c>
      <c r="V9" s="84" t="s">
        <v>45</v>
      </c>
      <c r="W9" s="84" t="s">
        <v>45</v>
      </c>
      <c r="X9" s="84" t="s">
        <v>45</v>
      </c>
      <c r="Y9" s="84" t="s">
        <v>45</v>
      </c>
      <c r="Z9" s="84" t="s">
        <v>45</v>
      </c>
      <c r="AA9" s="84" t="s">
        <v>45</v>
      </c>
      <c r="AB9" s="84" t="s">
        <v>45</v>
      </c>
      <c r="AC9" s="84" t="s">
        <v>45</v>
      </c>
      <c r="AD9" s="84" t="s">
        <v>45</v>
      </c>
      <c r="AE9" s="84" t="s">
        <v>45</v>
      </c>
      <c r="AF9" s="84" t="s">
        <v>45</v>
      </c>
      <c r="AG9" s="84" t="s">
        <v>45</v>
      </c>
      <c r="AH9" s="83" t="s">
        <v>39</v>
      </c>
      <c r="AI9" s="80">
        <f>SUM(Январь!$AJ9:$AV9)</f>
        <v>30</v>
      </c>
      <c r="AJ9" s="74">
        <f>COUNTIF(табл_Январь[[#This Row],[1]:[31]],табл_Январь[[#Headers],[ВМ]])</f>
        <v>11</v>
      </c>
      <c r="AK9" s="20">
        <f>COUNTIF(табл_Январь[[#This Row],[1]:[31]],табл_Январь[[#Headers],[С]])</f>
        <v>0</v>
      </c>
      <c r="AL9" s="20">
        <f>COUNTIF(табл_Январь[[#This Row],[1]:[31]],табл_Январь[[#Headers],[В]])</f>
        <v>0</v>
      </c>
      <c r="AM9" s="20">
        <f>COUNTIF(табл_Январь[[#This Row],[1]:[31]],табл_Январь[[#Headers],[РВ]])</f>
        <v>3</v>
      </c>
      <c r="AN9" s="20">
        <f>COUNTIF(табл_Январь[[#This Row],[1]:[31]],табл_Январь[[#Headers],[Б]])</f>
        <v>0</v>
      </c>
      <c r="AO9" s="20">
        <f>COUNTIF(табл_Январь[[#This Row],[1]:[31]],табл_Январь[[#Headers],[ПК]])</f>
        <v>0</v>
      </c>
      <c r="AP9" s="20">
        <f>COUNTIF(табл_Январь[[#This Row],[1]:[31]],табл_Январь[[#Headers],[ОТ]])</f>
        <v>0</v>
      </c>
      <c r="AQ9" s="20">
        <f>COUNTIF(табл_Январь[[#This Row],[1]:[31]],табл_Январь[[#Headers],[ДО]])</f>
        <v>0</v>
      </c>
      <c r="AR9" s="20">
        <f>COUNTIF(табл_Январь[[#This Row],[1]:[31]],табл_Январь[[#Headers],[К]])</f>
        <v>16</v>
      </c>
      <c r="AS9" s="20">
        <f>COUNTIF(табл_Январь[[#This Row],[1]:[31]],табл_Январь[[#Headers],[ПР]])</f>
        <v>0</v>
      </c>
      <c r="AT9" s="20">
        <f>COUNTIF(табл_Январь[[#This Row],[1]:[31]],табл_Январь[[#Headers],[М]])</f>
        <v>0</v>
      </c>
      <c r="AU9" s="20">
        <f>COUNTIF(табл_Январь[[#This Row],[1]:[31]],табл_Январь[[#Headers],[ВД]])</f>
        <v>0</v>
      </c>
      <c r="AV9" s="20">
        <f>COUNTIF(табл_Январь[[#This Row],[1]:[31]],табл_Январь[[#Headers],[МО]])</f>
        <v>0</v>
      </c>
      <c r="AW9" s="75">
        <f t="shared" si="0"/>
        <v>30</v>
      </c>
    </row>
    <row r="10" spans="1:49" x14ac:dyDescent="0.25">
      <c r="A10" s="97"/>
      <c r="B10" s="99"/>
      <c r="C10" s="84">
        <v>5.5</v>
      </c>
      <c r="D10" s="84">
        <v>11</v>
      </c>
      <c r="E10" s="84">
        <v>11</v>
      </c>
      <c r="F10" s="84">
        <v>11</v>
      </c>
      <c r="G10" s="84">
        <v>11</v>
      </c>
      <c r="H10" s="84">
        <v>11</v>
      </c>
      <c r="I10" s="84">
        <v>11</v>
      </c>
      <c r="J10" s="84">
        <v>11</v>
      </c>
      <c r="K10" s="84">
        <v>11</v>
      </c>
      <c r="L10" s="84">
        <v>11</v>
      </c>
      <c r="M10" s="84">
        <v>11</v>
      </c>
      <c r="N10" s="84">
        <v>11</v>
      </c>
      <c r="O10" s="84">
        <v>11</v>
      </c>
      <c r="P10" s="84">
        <v>5.5</v>
      </c>
      <c r="Q10" s="84"/>
      <c r="R10" s="84">
        <v>11</v>
      </c>
      <c r="S10" s="84">
        <v>11</v>
      </c>
      <c r="T10" s="84">
        <v>11</v>
      </c>
      <c r="U10" s="84">
        <v>11</v>
      </c>
      <c r="V10" s="84">
        <v>11</v>
      </c>
      <c r="W10" s="84">
        <v>11</v>
      </c>
      <c r="X10" s="84">
        <v>11</v>
      </c>
      <c r="Y10" s="84">
        <v>11</v>
      </c>
      <c r="Z10" s="84">
        <v>11</v>
      </c>
      <c r="AA10" s="84">
        <v>11</v>
      </c>
      <c r="AB10" s="84">
        <v>11</v>
      </c>
      <c r="AC10" s="84">
        <v>11</v>
      </c>
      <c r="AD10" s="84">
        <v>11</v>
      </c>
      <c r="AE10" s="84">
        <v>11</v>
      </c>
      <c r="AF10" s="84">
        <v>11</v>
      </c>
      <c r="AG10" s="84">
        <v>11</v>
      </c>
      <c r="AH10" s="81" t="s">
        <v>40</v>
      </c>
      <c r="AI10" s="82">
        <f ca="1">SUM(Январь!$AJ10:$AV10)</f>
        <v>319</v>
      </c>
      <c r="AJ10" s="76">
        <f ca="1">SUMIF(C9:AG10,табл_Январь[[#Headers],[ВМ]],табл_Январь[#This Row])</f>
        <v>115.5</v>
      </c>
      <c r="AK10" s="21">
        <f ca="1">SUMIF(C9:AG10,табл_Январь[[#Headers],[С]],табл_Январь[#This Row])</f>
        <v>0</v>
      </c>
      <c r="AL10" s="21">
        <f ca="1">SUMIF(C9:AG10,табл_Январь[[#Headers],[В]],табл_Январь[#This Row])</f>
        <v>0</v>
      </c>
      <c r="AM10" s="21">
        <f ca="1">SUMIF(C9:AG10,табл_Январь[[#Headers],[РВ]],табл_Январь[#This Row])</f>
        <v>27.5</v>
      </c>
      <c r="AN10" s="21">
        <f ca="1">SUMIF(C9:AG10,табл_Январь[[#Headers],[Б]],табл_Январь[#This Row])</f>
        <v>0</v>
      </c>
      <c r="AO10" s="21">
        <f ca="1">SUMIF(C9:AG10,табл_Январь[[#Headers],[ПК]],табл_Январь[#This Row])</f>
        <v>0</v>
      </c>
      <c r="AP10" s="21">
        <f ca="1">SUMIF(C9:AG10,табл_Январь[[#Headers],[ОТ]],табл_Январь[#This Row])</f>
        <v>0</v>
      </c>
      <c r="AQ10" s="21">
        <f ca="1">SUMIF(C9:AG10,табл_Январь[[#Headers],[ДО]],табл_Январь[#This Row])</f>
        <v>0</v>
      </c>
      <c r="AR10" s="21">
        <f ca="1">SUMIF(C9:AG10,табл_Январь[[#Headers],[К]],табл_Январь[#This Row])</f>
        <v>176</v>
      </c>
      <c r="AS10" s="21">
        <f ca="1">SUMIF(C9:AG10,табл_Январь[[#Headers],[ПР]],табл_Январь[#This Row])</f>
        <v>0</v>
      </c>
      <c r="AT10" s="21">
        <f ca="1">SUMIF(C9:AG10,табл_Январь[[#Headers],[М]],табл_Январь[#This Row])</f>
        <v>0</v>
      </c>
      <c r="AU10" s="21">
        <f ca="1">SUMIF(C9:AG10,табл_Январь[[#Headers],[ВД]],табл_Январь[#This Row])</f>
        <v>0</v>
      </c>
      <c r="AV10" s="21">
        <f ca="1">SUMIF(C9:AG10,табл_Январь[[#Headers],[МО]],табл_Январь[#This Row])</f>
        <v>0</v>
      </c>
      <c r="AW10" s="75">
        <f t="shared" ca="1" si="0"/>
        <v>319</v>
      </c>
    </row>
    <row r="11" spans="1:49" customFormat="1" x14ac:dyDescent="0.25">
      <c r="A11" s="100" t="s">
        <v>82</v>
      </c>
      <c r="B11" s="98" t="e">
        <f>VLOOKUP(A11,#REF!,2,0)</f>
        <v>#REF!</v>
      </c>
      <c r="C11" s="84" t="s">
        <v>42</v>
      </c>
      <c r="D11" s="84" t="s">
        <v>42</v>
      </c>
      <c r="E11" s="84" t="s">
        <v>41</v>
      </c>
      <c r="F11" s="84" t="s">
        <v>41</v>
      </c>
      <c r="G11" s="84" t="s">
        <v>41</v>
      </c>
      <c r="H11" s="84" t="s">
        <v>41</v>
      </c>
      <c r="I11" s="84" t="s">
        <v>42</v>
      </c>
      <c r="J11" s="84" t="s">
        <v>41</v>
      </c>
      <c r="K11" s="84" t="s">
        <v>41</v>
      </c>
      <c r="L11" s="84" t="s">
        <v>41</v>
      </c>
      <c r="M11" s="84" t="s">
        <v>41</v>
      </c>
      <c r="N11" s="84" t="s">
        <v>41</v>
      </c>
      <c r="O11" s="84" t="s">
        <v>41</v>
      </c>
      <c r="P11" s="84" t="s">
        <v>41</v>
      </c>
      <c r="Q11" s="84" t="s">
        <v>41</v>
      </c>
      <c r="R11" s="84" t="s">
        <v>41</v>
      </c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3" t="s">
        <v>39</v>
      </c>
      <c r="AI11" s="80">
        <f>SUM(Январь!$AJ11:$AV11)</f>
        <v>16</v>
      </c>
      <c r="AJ11" s="74">
        <f>COUNTIF(табл_Январь[[#This Row],[1]:[31]],табл_Январь[[#Headers],[ВМ]])</f>
        <v>13</v>
      </c>
      <c r="AK11" s="20">
        <f>COUNTIF(табл_Январь[[#This Row],[1]:[31]],табл_Январь[[#Headers],[С]])</f>
        <v>0</v>
      </c>
      <c r="AL11" s="20">
        <f>COUNTIF(табл_Январь[[#This Row],[1]:[31]],табл_Январь[[#Headers],[В]])</f>
        <v>0</v>
      </c>
      <c r="AM11" s="20">
        <f>COUNTIF(табл_Январь[[#This Row],[1]:[31]],табл_Январь[[#Headers],[РВ]])</f>
        <v>3</v>
      </c>
      <c r="AN11" s="20">
        <f>COUNTIF(табл_Январь[[#This Row],[1]:[31]],табл_Январь[[#Headers],[Б]])</f>
        <v>0</v>
      </c>
      <c r="AO11" s="20">
        <f>COUNTIF(табл_Январь[[#This Row],[1]:[31]],табл_Январь[[#Headers],[ПК]])</f>
        <v>0</v>
      </c>
      <c r="AP11" s="20">
        <f>COUNTIF(табл_Январь[[#This Row],[1]:[31]],табл_Январь[[#Headers],[ОТ]])</f>
        <v>0</v>
      </c>
      <c r="AQ11" s="20">
        <f>COUNTIF(табл_Январь[[#This Row],[1]:[31]],табл_Январь[[#Headers],[ДО]])</f>
        <v>0</v>
      </c>
      <c r="AR11" s="20">
        <f>COUNTIF(табл_Январь[[#This Row],[1]:[31]],табл_Январь[[#Headers],[К]])</f>
        <v>0</v>
      </c>
      <c r="AS11" s="20">
        <f>COUNTIF(табл_Январь[[#This Row],[1]:[31]],табл_Январь[[#Headers],[ПР]])</f>
        <v>0</v>
      </c>
      <c r="AT11" s="20">
        <f>COUNTIF(табл_Январь[[#This Row],[1]:[31]],табл_Январь[[#Headers],[М]])</f>
        <v>0</v>
      </c>
      <c r="AU11" s="20">
        <f>COUNTIF(табл_Январь[[#This Row],[1]:[31]],табл_Январь[[#Headers],[ВД]])</f>
        <v>0</v>
      </c>
      <c r="AV11" s="20">
        <f>COUNTIF(табл_Январь[[#This Row],[1]:[31]],табл_Январь[[#Headers],[МО]])</f>
        <v>0</v>
      </c>
      <c r="AW11" s="75">
        <f t="shared" si="0"/>
        <v>16</v>
      </c>
    </row>
    <row r="12" spans="1:49" customFormat="1" x14ac:dyDescent="0.25">
      <c r="A12" s="97"/>
      <c r="B12" s="98"/>
      <c r="C12" s="84">
        <v>5.5</v>
      </c>
      <c r="D12" s="84">
        <v>11</v>
      </c>
      <c r="E12" s="84">
        <v>11</v>
      </c>
      <c r="F12" s="84">
        <v>11</v>
      </c>
      <c r="G12" s="84">
        <v>11</v>
      </c>
      <c r="H12" s="84">
        <v>11</v>
      </c>
      <c r="I12" s="84">
        <v>11</v>
      </c>
      <c r="J12" s="84">
        <v>11</v>
      </c>
      <c r="K12" s="84">
        <v>11</v>
      </c>
      <c r="L12" s="84">
        <v>11</v>
      </c>
      <c r="M12" s="84">
        <v>11</v>
      </c>
      <c r="N12" s="84">
        <v>11</v>
      </c>
      <c r="O12" s="84">
        <v>11</v>
      </c>
      <c r="P12" s="84">
        <v>11</v>
      </c>
      <c r="Q12" s="84">
        <v>11</v>
      </c>
      <c r="R12" s="84">
        <v>5.5</v>
      </c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1" t="s">
        <v>40</v>
      </c>
      <c r="AI12" s="82">
        <f ca="1">SUM(Январь!$AJ12:$AV12)</f>
        <v>165</v>
      </c>
      <c r="AJ12" s="76">
        <f ca="1">SUMIF(C11:AG12,табл_Январь[[#Headers],[ВМ]],табл_Январь[#This Row])</f>
        <v>137.5</v>
      </c>
      <c r="AK12" s="21">
        <f ca="1">SUMIF(C11:AG12,табл_Январь[[#Headers],[С]],табл_Январь[#This Row])</f>
        <v>0</v>
      </c>
      <c r="AL12" s="21">
        <f ca="1">SUMIF(C11:AG12,табл_Январь[[#Headers],[В]],табл_Январь[#This Row])</f>
        <v>0</v>
      </c>
      <c r="AM12" s="21">
        <f ca="1">SUMIF(C11:AG12,табл_Январь[[#Headers],[РВ]],табл_Январь[#This Row])</f>
        <v>27.5</v>
      </c>
      <c r="AN12" s="21">
        <f ca="1">SUMIF(C11:AG12,табл_Январь[[#Headers],[Б]],табл_Январь[#This Row])</f>
        <v>0</v>
      </c>
      <c r="AO12" s="21">
        <f ca="1">SUMIF(C11:AG12,табл_Январь[[#Headers],[ПК]],табл_Январь[#This Row])</f>
        <v>0</v>
      </c>
      <c r="AP12" s="21">
        <f ca="1">SUMIF(C11:AG12,табл_Январь[[#Headers],[ОТ]],табл_Январь[#This Row])</f>
        <v>0</v>
      </c>
      <c r="AQ12" s="21">
        <f ca="1">SUMIF(C11:AG12,табл_Январь[[#Headers],[ДО]],табл_Январь[#This Row])</f>
        <v>0</v>
      </c>
      <c r="AR12" s="21">
        <f ca="1">SUMIF(C11:AG12,табл_Январь[[#Headers],[К]],табл_Январь[#This Row])</f>
        <v>0</v>
      </c>
      <c r="AS12" s="21">
        <f ca="1">SUMIF(C11:AG12,табл_Январь[[#Headers],[ПР]],табл_Январь[#This Row])</f>
        <v>0</v>
      </c>
      <c r="AT12" s="21">
        <f ca="1">SUMIF(C11:AG12,табл_Январь[[#Headers],[М]],табл_Январь[#This Row])</f>
        <v>0</v>
      </c>
      <c r="AU12" s="21">
        <f ca="1">SUMIF(C11:AG12,табл_Январь[[#Headers],[ВД]],табл_Январь[#This Row])</f>
        <v>0</v>
      </c>
      <c r="AV12" s="21">
        <f ca="1">SUMIF(C11:AG12,табл_Январь[[#Headers],[МО]],табл_Январь[#This Row])</f>
        <v>0</v>
      </c>
      <c r="AW12" s="75">
        <f t="shared" ca="1" si="0"/>
        <v>165</v>
      </c>
    </row>
    <row r="13" spans="1:49" customFormat="1" x14ac:dyDescent="0.25">
      <c r="A13" s="100" t="s">
        <v>83</v>
      </c>
      <c r="B13" s="99" t="e">
        <f>VLOOKUP(A13,#REF!,2,0)</f>
        <v>#REF!</v>
      </c>
      <c r="C13" s="84" t="s">
        <v>42</v>
      </c>
      <c r="D13" s="84" t="s">
        <v>42</v>
      </c>
      <c r="E13" s="84" t="s">
        <v>41</v>
      </c>
      <c r="F13" s="84" t="s">
        <v>41</v>
      </c>
      <c r="G13" s="84" t="s">
        <v>41</v>
      </c>
      <c r="H13" s="84" t="s">
        <v>41</v>
      </c>
      <c r="I13" s="84" t="s">
        <v>42</v>
      </c>
      <c r="J13" s="84" t="s">
        <v>41</v>
      </c>
      <c r="K13" s="84" t="s">
        <v>41</v>
      </c>
      <c r="L13" s="84" t="s">
        <v>41</v>
      </c>
      <c r="M13" s="84" t="s">
        <v>41</v>
      </c>
      <c r="N13" s="84" t="s">
        <v>41</v>
      </c>
      <c r="O13" s="84" t="s">
        <v>41</v>
      </c>
      <c r="P13" s="84" t="s">
        <v>41</v>
      </c>
      <c r="Q13" s="84" t="s">
        <v>41</v>
      </c>
      <c r="R13" s="84" t="s">
        <v>41</v>
      </c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 t="s">
        <v>45</v>
      </c>
      <c r="AH13" s="83" t="s">
        <v>39</v>
      </c>
      <c r="AI13" s="80">
        <f>SUM(Январь!$AJ13:$AV13)</f>
        <v>17</v>
      </c>
      <c r="AJ13" s="74">
        <f>COUNTIF(табл_Январь[[#This Row],[1]:[31]],табл_Январь[[#Headers],[ВМ]])</f>
        <v>13</v>
      </c>
      <c r="AK13" s="20">
        <f>COUNTIF(табл_Январь[[#This Row],[1]:[31]],табл_Январь[[#Headers],[С]])</f>
        <v>0</v>
      </c>
      <c r="AL13" s="20">
        <f>COUNTIF(табл_Январь[[#This Row],[1]:[31]],табл_Январь[[#Headers],[В]])</f>
        <v>0</v>
      </c>
      <c r="AM13" s="20">
        <f>COUNTIF(табл_Январь[[#This Row],[1]:[31]],табл_Январь[[#Headers],[РВ]])</f>
        <v>3</v>
      </c>
      <c r="AN13" s="20">
        <f>COUNTIF(табл_Январь[[#This Row],[1]:[31]],табл_Январь[[#Headers],[Б]])</f>
        <v>0</v>
      </c>
      <c r="AO13" s="20">
        <f>COUNTIF(табл_Январь[[#This Row],[1]:[31]],табл_Январь[[#Headers],[ПК]])</f>
        <v>0</v>
      </c>
      <c r="AP13" s="20">
        <f>COUNTIF(табл_Январь[[#This Row],[1]:[31]],табл_Январь[[#Headers],[ОТ]])</f>
        <v>0</v>
      </c>
      <c r="AQ13" s="20">
        <f>COUNTIF(табл_Январь[[#This Row],[1]:[31]],табл_Январь[[#Headers],[ДО]])</f>
        <v>0</v>
      </c>
      <c r="AR13" s="20">
        <f>COUNTIF(табл_Январь[[#This Row],[1]:[31]],табл_Январь[[#Headers],[К]])</f>
        <v>1</v>
      </c>
      <c r="AS13" s="20">
        <f>COUNTIF(табл_Январь[[#This Row],[1]:[31]],табл_Январь[[#Headers],[ПР]])</f>
        <v>0</v>
      </c>
      <c r="AT13" s="20">
        <f>COUNTIF(табл_Январь[[#This Row],[1]:[31]],табл_Январь[[#Headers],[М]])</f>
        <v>0</v>
      </c>
      <c r="AU13" s="20">
        <f>COUNTIF(табл_Январь[[#This Row],[1]:[31]],табл_Январь[[#Headers],[ВД]])</f>
        <v>0</v>
      </c>
      <c r="AV13" s="20">
        <f>COUNTIF(табл_Январь[[#This Row],[1]:[31]],табл_Январь[[#Headers],[МО]])</f>
        <v>0</v>
      </c>
      <c r="AW13" s="75">
        <f t="shared" si="0"/>
        <v>17</v>
      </c>
    </row>
    <row r="14" spans="1:49" customFormat="1" ht="15" customHeight="1" x14ac:dyDescent="0.25">
      <c r="A14" s="97"/>
      <c r="B14" s="99"/>
      <c r="C14" s="84">
        <v>5.5</v>
      </c>
      <c r="D14" s="84">
        <v>11</v>
      </c>
      <c r="E14" s="84">
        <v>11</v>
      </c>
      <c r="F14" s="84">
        <v>11</v>
      </c>
      <c r="G14" s="84">
        <v>11</v>
      </c>
      <c r="H14" s="84">
        <v>11</v>
      </c>
      <c r="I14" s="84">
        <v>11</v>
      </c>
      <c r="J14" s="84">
        <v>11</v>
      </c>
      <c r="K14" s="84">
        <v>11</v>
      </c>
      <c r="L14" s="84">
        <v>11</v>
      </c>
      <c r="M14" s="84">
        <v>11</v>
      </c>
      <c r="N14" s="84">
        <v>11</v>
      </c>
      <c r="O14" s="84">
        <v>11</v>
      </c>
      <c r="P14" s="84">
        <v>11</v>
      </c>
      <c r="Q14" s="84">
        <v>11</v>
      </c>
      <c r="R14" s="84">
        <v>5.5</v>
      </c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>
        <v>11</v>
      </c>
      <c r="AH14" s="81" t="s">
        <v>40</v>
      </c>
      <c r="AI14" s="82">
        <f ca="1">SUM(Январь!$AJ14:$AV14)</f>
        <v>176</v>
      </c>
      <c r="AJ14" s="76">
        <f ca="1">SUMIF(C13:AG14,табл_Январь[[#Headers],[ВМ]],табл_Январь[#This Row])</f>
        <v>137.5</v>
      </c>
      <c r="AK14" s="21">
        <f ca="1">SUMIF(C13:AG14,табл_Январь[[#Headers],[С]],табл_Январь[#This Row])</f>
        <v>0</v>
      </c>
      <c r="AL14" s="21">
        <f ca="1">SUMIF(C13:AG14,табл_Январь[[#Headers],[В]],табл_Январь[#This Row])</f>
        <v>0</v>
      </c>
      <c r="AM14" s="21">
        <f ca="1">SUMIF(C13:AG14,табл_Январь[[#Headers],[РВ]],табл_Январь[#This Row])</f>
        <v>27.5</v>
      </c>
      <c r="AN14" s="21">
        <f ca="1">SUMIF(C13:AG14,табл_Январь[[#Headers],[Б]],табл_Январь[#This Row])</f>
        <v>0</v>
      </c>
      <c r="AO14" s="21">
        <f ca="1">SUMIF(C13:AG14,табл_Январь[[#Headers],[ПК]],табл_Январь[#This Row])</f>
        <v>0</v>
      </c>
      <c r="AP14" s="21">
        <f ca="1">SUMIF(C13:AG14,табл_Январь[[#Headers],[ОТ]],табл_Январь[#This Row])</f>
        <v>0</v>
      </c>
      <c r="AQ14" s="21">
        <f ca="1">SUMIF(C13:AG14,табл_Январь[[#Headers],[ДО]],табл_Январь[#This Row])</f>
        <v>0</v>
      </c>
      <c r="AR14" s="21">
        <f ca="1">SUMIF(C13:AG14,табл_Январь[[#Headers],[К]],табл_Январь[#This Row])</f>
        <v>11</v>
      </c>
      <c r="AS14" s="21">
        <f ca="1">SUMIF(C13:AG14,табл_Январь[[#Headers],[ПР]],табл_Январь[#This Row])</f>
        <v>0</v>
      </c>
      <c r="AT14" s="21">
        <f ca="1">SUMIF(C13:AG14,табл_Январь[[#Headers],[М]],табл_Январь[#This Row])</f>
        <v>0</v>
      </c>
      <c r="AU14" s="21">
        <f ca="1">SUMIF(C13:AG14,табл_Январь[[#Headers],[ВД]],табл_Январь[#This Row])</f>
        <v>0</v>
      </c>
      <c r="AV14" s="21">
        <f ca="1">SUMIF(C13:AG14,табл_Январь[[#Headers],[МО]],табл_Январь[#This Row])</f>
        <v>0</v>
      </c>
      <c r="AW14" s="75">
        <f t="shared" ca="1" si="0"/>
        <v>176</v>
      </c>
    </row>
    <row r="15" spans="1:49" customFormat="1" ht="15" customHeight="1" x14ac:dyDescent="0.25">
      <c r="A15" s="100" t="s">
        <v>84</v>
      </c>
      <c r="B15" s="98" t="e">
        <f>VLOOKUP(A15,#REF!,2,0)</f>
        <v>#REF!</v>
      </c>
      <c r="C15" s="84" t="s">
        <v>42</v>
      </c>
      <c r="D15" s="84" t="s">
        <v>42</v>
      </c>
      <c r="E15" s="84" t="s">
        <v>41</v>
      </c>
      <c r="F15" s="84" t="s">
        <v>41</v>
      </c>
      <c r="G15" s="84" t="s">
        <v>41</v>
      </c>
      <c r="H15" s="84" t="s">
        <v>41</v>
      </c>
      <c r="I15" s="84" t="s">
        <v>42</v>
      </c>
      <c r="J15" s="84" t="s">
        <v>41</v>
      </c>
      <c r="K15" s="84" t="s">
        <v>41</v>
      </c>
      <c r="L15" s="84" t="s">
        <v>41</v>
      </c>
      <c r="M15" s="84" t="s">
        <v>41</v>
      </c>
      <c r="N15" s="84" t="s">
        <v>41</v>
      </c>
      <c r="O15" s="84" t="s">
        <v>41</v>
      </c>
      <c r="P15" s="84" t="s">
        <v>41</v>
      </c>
      <c r="Q15" s="84" t="s">
        <v>41</v>
      </c>
      <c r="R15" s="84" t="s">
        <v>41</v>
      </c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 t="s">
        <v>45</v>
      </c>
      <c r="AH15" s="83" t="s">
        <v>39</v>
      </c>
      <c r="AI15" s="80">
        <f>SUM(Январь!$AJ15:$AV15)</f>
        <v>17</v>
      </c>
      <c r="AJ15" s="74">
        <f>COUNTIF(табл_Январь[[#This Row],[1]:[31]],табл_Январь[[#Headers],[ВМ]])</f>
        <v>13</v>
      </c>
      <c r="AK15" s="20">
        <f>COUNTIF(табл_Январь[[#This Row],[1]:[31]],табл_Январь[[#Headers],[С]])</f>
        <v>0</v>
      </c>
      <c r="AL15" s="20">
        <f>COUNTIF(табл_Январь[[#This Row],[1]:[31]],табл_Январь[[#Headers],[В]])</f>
        <v>0</v>
      </c>
      <c r="AM15" s="20">
        <f>COUNTIF(табл_Январь[[#This Row],[1]:[31]],табл_Январь[[#Headers],[РВ]])</f>
        <v>3</v>
      </c>
      <c r="AN15" s="20">
        <f>COUNTIF(табл_Январь[[#This Row],[1]:[31]],табл_Январь[[#Headers],[Б]])</f>
        <v>0</v>
      </c>
      <c r="AO15" s="20">
        <f>COUNTIF(табл_Январь[[#This Row],[1]:[31]],табл_Январь[[#Headers],[ПК]])</f>
        <v>0</v>
      </c>
      <c r="AP15" s="20">
        <f>COUNTIF(табл_Январь[[#This Row],[1]:[31]],табл_Январь[[#Headers],[ОТ]])</f>
        <v>0</v>
      </c>
      <c r="AQ15" s="20">
        <f>COUNTIF(табл_Январь[[#This Row],[1]:[31]],табл_Январь[[#Headers],[ДО]])</f>
        <v>0</v>
      </c>
      <c r="AR15" s="20">
        <f>COUNTIF(табл_Январь[[#This Row],[1]:[31]],табл_Январь[[#Headers],[К]])</f>
        <v>1</v>
      </c>
      <c r="AS15" s="20">
        <f>COUNTIF(табл_Январь[[#This Row],[1]:[31]],табл_Январь[[#Headers],[ПР]])</f>
        <v>0</v>
      </c>
      <c r="AT15" s="20">
        <f>COUNTIF(табл_Январь[[#This Row],[1]:[31]],табл_Январь[[#Headers],[М]])</f>
        <v>0</v>
      </c>
      <c r="AU15" s="20">
        <f>COUNTIF(табл_Январь[[#This Row],[1]:[31]],табл_Январь[[#Headers],[ВД]])</f>
        <v>0</v>
      </c>
      <c r="AV15" s="20">
        <f>COUNTIF(табл_Январь[[#This Row],[1]:[31]],табл_Январь[[#Headers],[МО]])</f>
        <v>0</v>
      </c>
      <c r="AW15" s="75">
        <f t="shared" si="0"/>
        <v>17</v>
      </c>
    </row>
    <row r="16" spans="1:49" customFormat="1" ht="15" customHeight="1" x14ac:dyDescent="0.25">
      <c r="A16" s="97"/>
      <c r="B16" s="98"/>
      <c r="C16" s="84">
        <v>5.5</v>
      </c>
      <c r="D16" s="84">
        <v>11</v>
      </c>
      <c r="E16" s="84">
        <v>11</v>
      </c>
      <c r="F16" s="84">
        <v>11</v>
      </c>
      <c r="G16" s="84">
        <v>11</v>
      </c>
      <c r="H16" s="84">
        <v>11</v>
      </c>
      <c r="I16" s="84">
        <v>11</v>
      </c>
      <c r="J16" s="84">
        <v>11</v>
      </c>
      <c r="K16" s="84">
        <v>11</v>
      </c>
      <c r="L16" s="84">
        <v>11</v>
      </c>
      <c r="M16" s="84">
        <v>11</v>
      </c>
      <c r="N16" s="84">
        <v>11</v>
      </c>
      <c r="O16" s="84">
        <v>11</v>
      </c>
      <c r="P16" s="84">
        <v>11</v>
      </c>
      <c r="Q16" s="84">
        <v>11</v>
      </c>
      <c r="R16" s="84">
        <v>5.5</v>
      </c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>
        <v>11</v>
      </c>
      <c r="AH16" s="81" t="s">
        <v>40</v>
      </c>
      <c r="AI16" s="82">
        <f ca="1">SUM(Январь!$AJ16:$AV16)</f>
        <v>176</v>
      </c>
      <c r="AJ16" s="76">
        <f ca="1">SUMIF(C15:AG16,табл_Январь[[#Headers],[ВМ]],табл_Январь[#This Row])</f>
        <v>137.5</v>
      </c>
      <c r="AK16" s="21">
        <f ca="1">SUMIF(C15:AG16,табл_Январь[[#Headers],[С]],табл_Январь[#This Row])</f>
        <v>0</v>
      </c>
      <c r="AL16" s="21">
        <f ca="1">SUMIF(C15:AG16,табл_Январь[[#Headers],[В]],табл_Январь[#This Row])</f>
        <v>0</v>
      </c>
      <c r="AM16" s="21">
        <f ca="1">SUMIF(C15:AG16,табл_Январь[[#Headers],[РВ]],табл_Январь[#This Row])</f>
        <v>27.5</v>
      </c>
      <c r="AN16" s="21">
        <f ca="1">SUMIF(C15:AG16,табл_Январь[[#Headers],[Б]],табл_Январь[#This Row])</f>
        <v>0</v>
      </c>
      <c r="AO16" s="21">
        <f ca="1">SUMIF(C15:AG16,табл_Январь[[#Headers],[ПК]],табл_Январь[#This Row])</f>
        <v>0</v>
      </c>
      <c r="AP16" s="21">
        <f ca="1">SUMIF(C15:AG16,табл_Январь[[#Headers],[ОТ]],табл_Январь[#This Row])</f>
        <v>0</v>
      </c>
      <c r="AQ16" s="21">
        <f ca="1">SUMIF(C15:AG16,табл_Январь[[#Headers],[ДО]],табл_Январь[#This Row])</f>
        <v>0</v>
      </c>
      <c r="AR16" s="21">
        <f ca="1">SUMIF(C15:AG16,табл_Январь[[#Headers],[К]],табл_Январь[#This Row])</f>
        <v>11</v>
      </c>
      <c r="AS16" s="21">
        <f ca="1">SUMIF(C15:AG16,табл_Январь[[#Headers],[ПР]],табл_Январь[#This Row])</f>
        <v>0</v>
      </c>
      <c r="AT16" s="21">
        <f ca="1">SUMIF(C15:AG16,табл_Январь[[#Headers],[М]],табл_Январь[#This Row])</f>
        <v>0</v>
      </c>
      <c r="AU16" s="21">
        <f ca="1">SUMIF(C15:AG16,табл_Январь[[#Headers],[ВД]],табл_Январь[#This Row])</f>
        <v>0</v>
      </c>
      <c r="AV16" s="21">
        <f ca="1">SUMIF(C15:AG16,табл_Январь[[#Headers],[МО]],табл_Январь[#This Row])</f>
        <v>0</v>
      </c>
      <c r="AW16" s="75">
        <f t="shared" ca="1" si="0"/>
        <v>176</v>
      </c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ht="15" customHeigh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5" customHeigh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7.2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  <row r="183" customFormat="1" ht="15" customHeight="1" x14ac:dyDescent="0.25"/>
    <row r="184" customFormat="1" ht="15" customHeight="1" x14ac:dyDescent="0.25"/>
    <row r="185" customFormat="1" ht="15" customHeight="1" x14ac:dyDescent="0.25"/>
    <row r="186" customFormat="1" ht="15" customHeight="1" x14ac:dyDescent="0.25"/>
    <row r="187" customFormat="1" ht="15" customHeight="1" x14ac:dyDescent="0.25"/>
    <row r="188" customFormat="1" ht="15" customHeight="1" x14ac:dyDescent="0.25"/>
    <row r="189" customFormat="1" ht="15" customHeight="1" x14ac:dyDescent="0.25"/>
    <row r="190" customFormat="1" ht="15" customHeight="1" x14ac:dyDescent="0.25"/>
    <row r="191" customFormat="1" ht="15" customHeight="1" x14ac:dyDescent="0.25"/>
    <row r="192" customFormat="1" ht="15" customHeight="1" x14ac:dyDescent="0.25"/>
    <row r="193" customFormat="1" ht="15" customHeight="1" x14ac:dyDescent="0.25"/>
    <row r="194" customFormat="1" ht="15" customHeight="1" x14ac:dyDescent="0.25"/>
    <row r="195" customFormat="1" ht="15" customHeight="1" x14ac:dyDescent="0.25"/>
    <row r="196" customFormat="1" ht="15" customHeight="1" x14ac:dyDescent="0.25"/>
    <row r="197" customFormat="1" ht="15" customHeight="1" x14ac:dyDescent="0.25"/>
    <row r="198" customFormat="1" ht="15" customHeight="1" x14ac:dyDescent="0.25"/>
    <row r="199" customFormat="1" ht="15" customHeight="1" x14ac:dyDescent="0.25"/>
    <row r="200" customFormat="1" ht="15" customHeight="1" x14ac:dyDescent="0.25"/>
    <row r="201" customFormat="1" ht="15" customHeight="1" x14ac:dyDescent="0.25"/>
    <row r="202" customFormat="1" ht="15" customHeight="1" x14ac:dyDescent="0.25"/>
    <row r="203" customFormat="1" ht="15" customHeight="1" x14ac:dyDescent="0.25"/>
    <row r="204" customFormat="1" ht="15" customHeight="1" x14ac:dyDescent="0.25"/>
    <row r="205" customFormat="1" ht="15" customHeight="1" x14ac:dyDescent="0.25"/>
    <row r="206" customFormat="1" ht="15" customHeight="1" x14ac:dyDescent="0.25"/>
    <row r="207" customFormat="1" ht="15" customHeight="1" x14ac:dyDescent="0.25"/>
    <row r="208" customFormat="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  <row r="232" customFormat="1" ht="15" customHeight="1" x14ac:dyDescent="0.25"/>
    <row r="233" customFormat="1" ht="15" customHeight="1" x14ac:dyDescent="0.25"/>
    <row r="234" customFormat="1" ht="15" customHeight="1" x14ac:dyDescent="0.25"/>
    <row r="235" customFormat="1" ht="15" customHeight="1" x14ac:dyDescent="0.25"/>
    <row r="236" customFormat="1" ht="15" customHeight="1" x14ac:dyDescent="0.25"/>
    <row r="237" customFormat="1" ht="15" customHeight="1" x14ac:dyDescent="0.25"/>
    <row r="238" customFormat="1" ht="15" customHeight="1" x14ac:dyDescent="0.25"/>
    <row r="239" customFormat="1" ht="15" customHeight="1" x14ac:dyDescent="0.25"/>
    <row r="240" customFormat="1" ht="15" customHeight="1" x14ac:dyDescent="0.25"/>
    <row r="241" customFormat="1" ht="15" customHeight="1" x14ac:dyDescent="0.25"/>
    <row r="242" customFormat="1" ht="15" customHeight="1" x14ac:dyDescent="0.25"/>
    <row r="243" customFormat="1" ht="15" customHeight="1" x14ac:dyDescent="0.25"/>
    <row r="244" customFormat="1" ht="15" customHeight="1" x14ac:dyDescent="0.25"/>
    <row r="245" customFormat="1" ht="15" customHeight="1" x14ac:dyDescent="0.25"/>
    <row r="246" customFormat="1" ht="15" customHeight="1" x14ac:dyDescent="0.25"/>
    <row r="247" customFormat="1" ht="15" customHeight="1" x14ac:dyDescent="0.25"/>
    <row r="248" customFormat="1" ht="15" customHeight="1" x14ac:dyDescent="0.25"/>
    <row r="249" customFormat="1" ht="15" customHeight="1" x14ac:dyDescent="0.25"/>
    <row r="250" customFormat="1" ht="15" customHeight="1" x14ac:dyDescent="0.25"/>
    <row r="251" customFormat="1" ht="15" customHeight="1" x14ac:dyDescent="0.25"/>
    <row r="252" customFormat="1" ht="15" customHeight="1" x14ac:dyDescent="0.25"/>
    <row r="253" customFormat="1" ht="15" customHeight="1" x14ac:dyDescent="0.25"/>
    <row r="254" customFormat="1" ht="15" customHeight="1" x14ac:dyDescent="0.25"/>
    <row r="255" customFormat="1" ht="15" customHeight="1" x14ac:dyDescent="0.25"/>
    <row r="256" customFormat="1" ht="15" customHeight="1" x14ac:dyDescent="0.25"/>
    <row r="257" customFormat="1" ht="15" customHeight="1" x14ac:dyDescent="0.25"/>
    <row r="258" customFormat="1" ht="15" customHeight="1" x14ac:dyDescent="0.25"/>
    <row r="259" customFormat="1" ht="15" customHeight="1" x14ac:dyDescent="0.25"/>
    <row r="260" customFormat="1" ht="15" customHeight="1" x14ac:dyDescent="0.25"/>
    <row r="261" customFormat="1" ht="15" customHeight="1" x14ac:dyDescent="0.25"/>
    <row r="262" customFormat="1" ht="15" customHeight="1" x14ac:dyDescent="0.25"/>
    <row r="263" customFormat="1" ht="15" customHeight="1" x14ac:dyDescent="0.25"/>
    <row r="264" customFormat="1" ht="15" customHeight="1" x14ac:dyDescent="0.25"/>
    <row r="265" customFormat="1" ht="15" customHeight="1" x14ac:dyDescent="0.25"/>
    <row r="266" customFormat="1" ht="15" customHeight="1" x14ac:dyDescent="0.25"/>
    <row r="267" customFormat="1" ht="15" customHeight="1" x14ac:dyDescent="0.25"/>
    <row r="268" customFormat="1" ht="15" customHeight="1" x14ac:dyDescent="0.25"/>
    <row r="269" customFormat="1" ht="15" customHeight="1" x14ac:dyDescent="0.25"/>
    <row r="270" customFormat="1" ht="15" customHeight="1" x14ac:dyDescent="0.25"/>
    <row r="271" customFormat="1" ht="15" customHeight="1" x14ac:dyDescent="0.25"/>
    <row r="272" customFormat="1" ht="15" customHeight="1" x14ac:dyDescent="0.25"/>
    <row r="273" customFormat="1" ht="15" customHeight="1" x14ac:dyDescent="0.25"/>
    <row r="274" customFormat="1" ht="15" customHeight="1" x14ac:dyDescent="0.25"/>
    <row r="275" customFormat="1" ht="15" customHeight="1" x14ac:dyDescent="0.25"/>
    <row r="276" customFormat="1" ht="15" customHeight="1" x14ac:dyDescent="0.25"/>
    <row r="277" customFormat="1" ht="15" customHeight="1" x14ac:dyDescent="0.25"/>
    <row r="278" customFormat="1" ht="15" customHeight="1" x14ac:dyDescent="0.25"/>
    <row r="279" customFormat="1" ht="15" customHeight="1" x14ac:dyDescent="0.25"/>
    <row r="280" customFormat="1" ht="15" customHeight="1" x14ac:dyDescent="0.25"/>
    <row r="281" customFormat="1" ht="15" customHeight="1" x14ac:dyDescent="0.25"/>
    <row r="282" customFormat="1" ht="15" customHeight="1" x14ac:dyDescent="0.25"/>
    <row r="283" customFormat="1" ht="15" customHeight="1" x14ac:dyDescent="0.25"/>
    <row r="284" customFormat="1" ht="15" customHeight="1" x14ac:dyDescent="0.25"/>
    <row r="285" customFormat="1" ht="15" customHeight="1" x14ac:dyDescent="0.25"/>
    <row r="286" customFormat="1" ht="15" customHeight="1" x14ac:dyDescent="0.25"/>
    <row r="287" customFormat="1" ht="15" customHeight="1" x14ac:dyDescent="0.25"/>
    <row r="288" customFormat="1" ht="15" customHeight="1" x14ac:dyDescent="0.25"/>
    <row r="289" customFormat="1" ht="15" customHeight="1" x14ac:dyDescent="0.25"/>
    <row r="290" customFormat="1" ht="15" customHeight="1" x14ac:dyDescent="0.25"/>
    <row r="291" customFormat="1" ht="15" customHeight="1" x14ac:dyDescent="0.25"/>
    <row r="292" customFormat="1" ht="15" customHeight="1" x14ac:dyDescent="0.25"/>
    <row r="293" customFormat="1" ht="15" customHeight="1" x14ac:dyDescent="0.25"/>
    <row r="294" customFormat="1" ht="15" customHeight="1" x14ac:dyDescent="0.25"/>
    <row r="295" customFormat="1" ht="1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ht="15" customHeight="1" x14ac:dyDescent="0.25"/>
    <row r="303" customFormat="1" ht="15" customHeight="1" x14ac:dyDescent="0.25"/>
    <row r="304" customFormat="1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  <row r="320" customFormat="1" ht="15" customHeight="1" x14ac:dyDescent="0.25"/>
    <row r="321" customFormat="1" ht="15" customHeight="1" x14ac:dyDescent="0.25"/>
    <row r="322" customFormat="1" ht="15" customHeight="1" x14ac:dyDescent="0.25"/>
    <row r="323" customFormat="1" ht="15" customHeight="1" x14ac:dyDescent="0.25"/>
    <row r="324" customFormat="1" ht="15" customHeight="1" x14ac:dyDescent="0.25"/>
    <row r="325" customFormat="1" ht="15" customHeight="1" x14ac:dyDescent="0.25"/>
    <row r="326" customFormat="1" ht="15" customHeight="1" x14ac:dyDescent="0.25"/>
    <row r="327" customFormat="1" ht="15" customHeight="1" x14ac:dyDescent="0.25"/>
    <row r="328" customFormat="1" ht="15" customHeight="1" x14ac:dyDescent="0.25"/>
    <row r="329" customFormat="1" ht="15" customHeight="1" x14ac:dyDescent="0.25"/>
    <row r="330" customFormat="1" ht="15" customHeight="1" x14ac:dyDescent="0.25"/>
    <row r="331" customFormat="1" ht="15" customHeight="1" x14ac:dyDescent="0.25"/>
    <row r="332" customFormat="1" ht="15" customHeight="1" x14ac:dyDescent="0.25"/>
    <row r="333" customFormat="1" ht="15" customHeight="1" x14ac:dyDescent="0.25"/>
    <row r="334" customFormat="1" ht="15" customHeight="1" x14ac:dyDescent="0.25"/>
    <row r="335" customFormat="1" ht="15" customHeight="1" x14ac:dyDescent="0.25"/>
    <row r="336" customFormat="1" ht="15" customHeight="1" x14ac:dyDescent="0.25"/>
    <row r="337" customFormat="1" ht="15" customHeight="1" x14ac:dyDescent="0.25"/>
    <row r="338" customFormat="1" ht="1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15" customHeight="1" x14ac:dyDescent="0.25"/>
    <row r="343" customFormat="1" ht="15" customHeight="1" x14ac:dyDescent="0.25"/>
    <row r="344" customFormat="1" ht="15" customHeight="1" x14ac:dyDescent="0.25"/>
    <row r="345" customFormat="1" ht="15" customHeight="1" x14ac:dyDescent="0.25"/>
    <row r="346" customFormat="1" ht="15" customHeight="1" x14ac:dyDescent="0.25"/>
    <row r="347" customFormat="1" ht="15" customHeight="1" x14ac:dyDescent="0.25"/>
    <row r="348" customFormat="1" ht="15" customHeight="1" x14ac:dyDescent="0.25"/>
    <row r="349" customFormat="1" ht="15" customHeight="1" x14ac:dyDescent="0.25"/>
    <row r="350" customFormat="1" ht="15" customHeight="1" x14ac:dyDescent="0.25"/>
    <row r="351" customFormat="1" ht="15" customHeight="1" x14ac:dyDescent="0.25"/>
    <row r="352" customFormat="1" ht="15" customHeight="1" x14ac:dyDescent="0.25"/>
    <row r="353" customFormat="1" ht="15" customHeight="1" x14ac:dyDescent="0.25"/>
    <row r="354" customFormat="1" ht="15" customHeight="1" x14ac:dyDescent="0.25"/>
    <row r="355" customFormat="1" ht="15" customHeight="1" x14ac:dyDescent="0.25"/>
    <row r="356" customFormat="1" ht="15" customHeight="1" x14ac:dyDescent="0.25"/>
    <row r="357" customFormat="1" ht="15" customHeight="1" x14ac:dyDescent="0.25"/>
    <row r="358" customFormat="1" ht="15" customHeight="1" x14ac:dyDescent="0.25"/>
    <row r="359" customFormat="1" ht="15" customHeight="1" x14ac:dyDescent="0.25"/>
    <row r="360" customFormat="1" ht="15" customHeight="1" x14ac:dyDescent="0.25"/>
    <row r="361" customFormat="1" ht="15" customHeight="1" x14ac:dyDescent="0.25"/>
    <row r="362" customFormat="1" ht="15" customHeight="1" x14ac:dyDescent="0.25"/>
    <row r="363" customFormat="1" ht="15" customHeight="1" x14ac:dyDescent="0.25"/>
    <row r="364" customFormat="1" ht="15" customHeight="1" x14ac:dyDescent="0.25"/>
    <row r="365" customFormat="1" ht="15" customHeight="1" x14ac:dyDescent="0.25"/>
    <row r="366" customFormat="1" ht="15" customHeight="1" x14ac:dyDescent="0.25"/>
    <row r="367" customFormat="1" ht="15" customHeight="1" x14ac:dyDescent="0.25"/>
    <row r="368" customFormat="1" ht="15" customHeight="1" x14ac:dyDescent="0.25"/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  <row r="433" customFormat="1" ht="15" customHeight="1" x14ac:dyDescent="0.25"/>
    <row r="434" customFormat="1" ht="15" customHeight="1" x14ac:dyDescent="0.25"/>
    <row r="435" customFormat="1" ht="15" customHeight="1" x14ac:dyDescent="0.25"/>
    <row r="436" customFormat="1" ht="15" customHeight="1" x14ac:dyDescent="0.25"/>
    <row r="437" customFormat="1" ht="15" customHeight="1" x14ac:dyDescent="0.25"/>
    <row r="438" customFormat="1" ht="15" customHeight="1" x14ac:dyDescent="0.25"/>
    <row r="439" customFormat="1" ht="15" customHeight="1" x14ac:dyDescent="0.25"/>
    <row r="440" customFormat="1" ht="15" customHeight="1" x14ac:dyDescent="0.25"/>
    <row r="441" customFormat="1" ht="15" customHeight="1" x14ac:dyDescent="0.25"/>
    <row r="442" customFormat="1" ht="15" customHeight="1" x14ac:dyDescent="0.25"/>
    <row r="443" customFormat="1" ht="15" customHeight="1" x14ac:dyDescent="0.25"/>
    <row r="444" customFormat="1" ht="15" customHeight="1" x14ac:dyDescent="0.25"/>
    <row r="445" customFormat="1" ht="15" customHeight="1" x14ac:dyDescent="0.25"/>
    <row r="446" customFormat="1" ht="15" customHeight="1" x14ac:dyDescent="0.25"/>
    <row r="447" customFormat="1" ht="15" customHeight="1" x14ac:dyDescent="0.25"/>
    <row r="448" customFormat="1" ht="15" customHeight="1" x14ac:dyDescent="0.25"/>
    <row r="449" customFormat="1" ht="15" customHeight="1" x14ac:dyDescent="0.25"/>
    <row r="450" customFormat="1" ht="15" customHeight="1" x14ac:dyDescent="0.25"/>
    <row r="451" customFormat="1" ht="15" customHeight="1" x14ac:dyDescent="0.25"/>
    <row r="452" customFormat="1" ht="15" customHeight="1" x14ac:dyDescent="0.25"/>
    <row r="453" customFormat="1" ht="15" customHeight="1" x14ac:dyDescent="0.25"/>
    <row r="454" customFormat="1" ht="15" customHeight="1" x14ac:dyDescent="0.25"/>
    <row r="455" customFormat="1" ht="15" customHeight="1" x14ac:dyDescent="0.25"/>
    <row r="456" customFormat="1" ht="15" customHeight="1" x14ac:dyDescent="0.25"/>
    <row r="457" customFormat="1" ht="15" customHeight="1" x14ac:dyDescent="0.25"/>
    <row r="458" customFormat="1" ht="15" customHeight="1" x14ac:dyDescent="0.25"/>
    <row r="459" customFormat="1" ht="15" customHeight="1" x14ac:dyDescent="0.25"/>
    <row r="460" customFormat="1" ht="15" customHeight="1" x14ac:dyDescent="0.25"/>
    <row r="461" customFormat="1" ht="15" customHeight="1" x14ac:dyDescent="0.25"/>
    <row r="462" customFormat="1" ht="15" customHeight="1" x14ac:dyDescent="0.25"/>
    <row r="463" customFormat="1" ht="15" customHeight="1" x14ac:dyDescent="0.25"/>
    <row r="464" customFormat="1" ht="15" customHeight="1" x14ac:dyDescent="0.25"/>
    <row r="465" customFormat="1" ht="15" customHeight="1" x14ac:dyDescent="0.25"/>
    <row r="466" customFormat="1" ht="15" customHeight="1" x14ac:dyDescent="0.25"/>
    <row r="467" customFormat="1" ht="1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ht="15" customHeight="1" x14ac:dyDescent="0.25"/>
    <row r="475" customFormat="1" ht="15" customHeight="1" x14ac:dyDescent="0.25"/>
    <row r="476" customFormat="1" ht="15" customHeight="1" x14ac:dyDescent="0.25"/>
    <row r="477" customFormat="1" ht="15" customHeight="1" x14ac:dyDescent="0.25"/>
    <row r="478" customFormat="1" ht="15" customHeight="1" x14ac:dyDescent="0.25"/>
    <row r="479" customFormat="1" ht="15" customHeight="1" x14ac:dyDescent="0.25"/>
    <row r="480" customFormat="1" ht="15" customHeight="1" x14ac:dyDescent="0.25"/>
    <row r="481" customFormat="1" ht="15" customHeight="1" x14ac:dyDescent="0.25"/>
    <row r="482" customFormat="1" ht="15" customHeight="1" x14ac:dyDescent="0.25"/>
    <row r="483" customFormat="1" ht="15" customHeight="1" x14ac:dyDescent="0.25"/>
    <row r="484" customFormat="1" ht="15" customHeight="1" x14ac:dyDescent="0.25"/>
    <row r="485" customFormat="1" ht="15" customHeight="1" x14ac:dyDescent="0.25"/>
    <row r="486" customFormat="1" ht="15" customHeight="1" x14ac:dyDescent="0.25"/>
    <row r="487" customFormat="1" ht="15" customHeight="1" x14ac:dyDescent="0.25"/>
    <row r="488" customFormat="1" ht="15" customHeight="1" x14ac:dyDescent="0.25"/>
    <row r="489" customFormat="1" ht="15" customHeight="1" x14ac:dyDescent="0.25"/>
    <row r="490" customFormat="1" ht="15" customHeight="1" x14ac:dyDescent="0.25"/>
    <row r="491" customFormat="1" ht="15" customHeight="1" x14ac:dyDescent="0.25"/>
    <row r="492" customFormat="1" ht="15" customHeight="1" x14ac:dyDescent="0.25"/>
    <row r="493" customFormat="1" ht="15" customHeight="1" x14ac:dyDescent="0.25"/>
    <row r="494" customFormat="1" ht="15" customHeight="1" x14ac:dyDescent="0.25"/>
    <row r="495" customFormat="1" ht="15" customHeight="1" x14ac:dyDescent="0.25"/>
    <row r="496" customFormat="1" ht="15" customHeight="1" x14ac:dyDescent="0.25"/>
    <row r="497" customFormat="1" ht="15" customHeight="1" x14ac:dyDescent="0.25"/>
    <row r="498" customFormat="1" ht="15" customHeight="1" x14ac:dyDescent="0.25"/>
    <row r="499" customFormat="1" ht="15" customHeight="1" x14ac:dyDescent="0.25"/>
    <row r="500" customFormat="1" ht="15" customHeight="1" x14ac:dyDescent="0.25"/>
    <row r="501" customFormat="1" ht="15" customHeight="1" x14ac:dyDescent="0.25"/>
    <row r="502" customFormat="1" ht="15" customHeight="1" x14ac:dyDescent="0.25"/>
    <row r="503" customFormat="1" ht="15" customHeight="1" x14ac:dyDescent="0.25"/>
    <row r="504" customFormat="1" ht="15" customHeight="1" x14ac:dyDescent="0.25"/>
    <row r="505" customFormat="1" ht="15" customHeight="1" x14ac:dyDescent="0.25"/>
    <row r="506" customFormat="1" ht="15" customHeight="1" x14ac:dyDescent="0.25"/>
    <row r="507" customFormat="1" ht="15" customHeight="1" x14ac:dyDescent="0.25"/>
    <row r="508" customFormat="1" ht="15" customHeight="1" x14ac:dyDescent="0.25"/>
    <row r="509" customFormat="1" ht="15" customHeight="1" x14ac:dyDescent="0.25"/>
    <row r="510" customFormat="1" ht="1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ht="15" customHeight="1" x14ac:dyDescent="0.25"/>
    <row r="518" customFormat="1" ht="15" customHeight="1" x14ac:dyDescent="0.25"/>
    <row r="519" customFormat="1" ht="15" customHeight="1" x14ac:dyDescent="0.25"/>
    <row r="520" customFormat="1" ht="15" customHeight="1" x14ac:dyDescent="0.25"/>
    <row r="521" customFormat="1" ht="15" customHeight="1" x14ac:dyDescent="0.25"/>
    <row r="522" customFormat="1" ht="15" customHeight="1" x14ac:dyDescent="0.25"/>
    <row r="523" customFormat="1" ht="15" customHeight="1" x14ac:dyDescent="0.25"/>
    <row r="524" customFormat="1" ht="15" customHeight="1" x14ac:dyDescent="0.25"/>
    <row r="525" customFormat="1" ht="15" customHeight="1" x14ac:dyDescent="0.25"/>
    <row r="526" customFormat="1" ht="15" customHeight="1" x14ac:dyDescent="0.25"/>
    <row r="527" customFormat="1" ht="15" customHeight="1" x14ac:dyDescent="0.25"/>
    <row r="528" customFormat="1" ht="15" customHeight="1" x14ac:dyDescent="0.25"/>
    <row r="529" customFormat="1" ht="15" customHeight="1" x14ac:dyDescent="0.25"/>
    <row r="530" customFormat="1" ht="15" customHeight="1" x14ac:dyDescent="0.25"/>
    <row r="531" customFormat="1" ht="15" customHeight="1" x14ac:dyDescent="0.25"/>
    <row r="532" customFormat="1" ht="15" customHeight="1" x14ac:dyDescent="0.25"/>
    <row r="533" customFormat="1" ht="15" customHeight="1" x14ac:dyDescent="0.25"/>
    <row r="534" customFormat="1" ht="15" customHeight="1" x14ac:dyDescent="0.25"/>
    <row r="535" customFormat="1" ht="15" customHeight="1" x14ac:dyDescent="0.25"/>
    <row r="536" customFormat="1" ht="15" customHeight="1" x14ac:dyDescent="0.25"/>
    <row r="537" customFormat="1" ht="15" customHeight="1" x14ac:dyDescent="0.25"/>
    <row r="538" customFormat="1" ht="15" customHeight="1" x14ac:dyDescent="0.25"/>
    <row r="539" customFormat="1" ht="15" customHeight="1" x14ac:dyDescent="0.25"/>
    <row r="540" customFormat="1" ht="15" customHeight="1" x14ac:dyDescent="0.25"/>
    <row r="541" customFormat="1" ht="15" customHeight="1" x14ac:dyDescent="0.25"/>
    <row r="542" customFormat="1" ht="15" customHeight="1" x14ac:dyDescent="0.25"/>
    <row r="543" customFormat="1" ht="15" customHeight="1" x14ac:dyDescent="0.25"/>
    <row r="544" customFormat="1" ht="15" customHeight="1" x14ac:dyDescent="0.25"/>
    <row r="545" customFormat="1" ht="15" customHeight="1" x14ac:dyDescent="0.25"/>
    <row r="546" customFormat="1" ht="15" customHeight="1" x14ac:dyDescent="0.25"/>
    <row r="547" customFormat="1" ht="15" customHeight="1" x14ac:dyDescent="0.25"/>
    <row r="548" customFormat="1" ht="15" customHeight="1" x14ac:dyDescent="0.25"/>
    <row r="549" customFormat="1" ht="15" customHeight="1" x14ac:dyDescent="0.25"/>
    <row r="550" customFormat="1" ht="15" customHeight="1" x14ac:dyDescent="0.25"/>
    <row r="551" customFormat="1" ht="15" customHeight="1" x14ac:dyDescent="0.25"/>
    <row r="552" customFormat="1" ht="15" customHeight="1" x14ac:dyDescent="0.25"/>
    <row r="553" customFormat="1" ht="15" customHeight="1" x14ac:dyDescent="0.25"/>
    <row r="554" customFormat="1" ht="15" customHeight="1" x14ac:dyDescent="0.25"/>
    <row r="555" customFormat="1" ht="15" customHeight="1" x14ac:dyDescent="0.25"/>
    <row r="556" customFormat="1" ht="15" customHeight="1" x14ac:dyDescent="0.25"/>
    <row r="557" customFormat="1" ht="15" customHeight="1" x14ac:dyDescent="0.25"/>
    <row r="558" customFormat="1" ht="15" customHeight="1" x14ac:dyDescent="0.25"/>
    <row r="559" customFormat="1" ht="15" customHeight="1" x14ac:dyDescent="0.25"/>
    <row r="560" customFormat="1" ht="15" customHeight="1" x14ac:dyDescent="0.25"/>
    <row r="561" customFormat="1" ht="15" customHeight="1" x14ac:dyDescent="0.25"/>
    <row r="562" customFormat="1" ht="15" customHeight="1" x14ac:dyDescent="0.25"/>
    <row r="563" customFormat="1" ht="15" customHeight="1" x14ac:dyDescent="0.25"/>
    <row r="564" customFormat="1" ht="15" customHeight="1" x14ac:dyDescent="0.25"/>
    <row r="565" customFormat="1" ht="15" customHeight="1" x14ac:dyDescent="0.25"/>
    <row r="566" customFormat="1" ht="15" customHeight="1" x14ac:dyDescent="0.25"/>
    <row r="567" customFormat="1" ht="15" customHeight="1" x14ac:dyDescent="0.25"/>
    <row r="568" customFormat="1" ht="15" customHeight="1" x14ac:dyDescent="0.25"/>
    <row r="569" customFormat="1" ht="15" customHeight="1" x14ac:dyDescent="0.25"/>
    <row r="570" customFormat="1" ht="15" customHeight="1" x14ac:dyDescent="0.25"/>
    <row r="571" customFormat="1" ht="15" customHeight="1" x14ac:dyDescent="0.25"/>
    <row r="572" customFormat="1" ht="15" customHeight="1" x14ac:dyDescent="0.25"/>
    <row r="573" customFormat="1" ht="15" customHeight="1" x14ac:dyDescent="0.25"/>
    <row r="574" customFormat="1" ht="15" customHeight="1" x14ac:dyDescent="0.25"/>
    <row r="575" customFormat="1" ht="15" customHeight="1" x14ac:dyDescent="0.25"/>
    <row r="576" customFormat="1" ht="15" customHeight="1" x14ac:dyDescent="0.25"/>
    <row r="577" customFormat="1" ht="15" customHeight="1" x14ac:dyDescent="0.25"/>
    <row r="578" customFormat="1" ht="15" customHeight="1" x14ac:dyDescent="0.25"/>
    <row r="579" customFormat="1" ht="15" customHeight="1" x14ac:dyDescent="0.25"/>
    <row r="580" customFormat="1" ht="15" customHeight="1" x14ac:dyDescent="0.25"/>
    <row r="581" customFormat="1" ht="15" customHeight="1" x14ac:dyDescent="0.25"/>
    <row r="582" customFormat="1" ht="15" customHeight="1" x14ac:dyDescent="0.25"/>
    <row r="583" customFormat="1" ht="15" customHeight="1" x14ac:dyDescent="0.25"/>
    <row r="584" customFormat="1" ht="15" customHeight="1" x14ac:dyDescent="0.25"/>
    <row r="585" customFormat="1" ht="15" customHeight="1" x14ac:dyDescent="0.25"/>
    <row r="586" customFormat="1" ht="15" customHeight="1" x14ac:dyDescent="0.25"/>
    <row r="587" customFormat="1" ht="15" customHeight="1" x14ac:dyDescent="0.25"/>
    <row r="588" customFormat="1" ht="15" customHeight="1" x14ac:dyDescent="0.25"/>
    <row r="589" customFormat="1" ht="15" customHeight="1" x14ac:dyDescent="0.25"/>
    <row r="590" customFormat="1" ht="15" customHeight="1" x14ac:dyDescent="0.25"/>
    <row r="591" customFormat="1" ht="15" customHeight="1" x14ac:dyDescent="0.25"/>
    <row r="592" customFormat="1" ht="15" customHeight="1" x14ac:dyDescent="0.25"/>
    <row r="593" customFormat="1" ht="15" customHeight="1" x14ac:dyDescent="0.25"/>
    <row r="594" customFormat="1" ht="15" customHeight="1" x14ac:dyDescent="0.25"/>
    <row r="595" customFormat="1" ht="15" customHeight="1" x14ac:dyDescent="0.25"/>
    <row r="596" customFormat="1" ht="15" customHeight="1" x14ac:dyDescent="0.25"/>
    <row r="597" customFormat="1" ht="15" customHeight="1" x14ac:dyDescent="0.25"/>
    <row r="598" customFormat="1" ht="15" customHeight="1" x14ac:dyDescent="0.25"/>
    <row r="599" customFormat="1" ht="15" customHeight="1" x14ac:dyDescent="0.25"/>
    <row r="600" customFormat="1" ht="15" customHeight="1" x14ac:dyDescent="0.25"/>
    <row r="601" customFormat="1" ht="15" customHeight="1" x14ac:dyDescent="0.25"/>
    <row r="602" customFormat="1" ht="15" customHeight="1" x14ac:dyDescent="0.25"/>
    <row r="603" customFormat="1" ht="15" customHeight="1" x14ac:dyDescent="0.25"/>
    <row r="604" customFormat="1" ht="15" customHeight="1" x14ac:dyDescent="0.25"/>
    <row r="605" customFormat="1" ht="15" customHeight="1" x14ac:dyDescent="0.25"/>
    <row r="606" customFormat="1" ht="15" customHeight="1" x14ac:dyDescent="0.25"/>
    <row r="607" customFormat="1" ht="15" customHeight="1" x14ac:dyDescent="0.25"/>
    <row r="608" customFormat="1" ht="15" customHeight="1" x14ac:dyDescent="0.25"/>
    <row r="609" customFormat="1" ht="15" customHeight="1" x14ac:dyDescent="0.25"/>
    <row r="610" customFormat="1" ht="15" customHeight="1" x14ac:dyDescent="0.25"/>
    <row r="611" customFormat="1" ht="15" customHeight="1" x14ac:dyDescent="0.25"/>
    <row r="612" customFormat="1" ht="15" customHeight="1" x14ac:dyDescent="0.25"/>
    <row r="613" customFormat="1" ht="15" customHeight="1" x14ac:dyDescent="0.25"/>
    <row r="614" customFormat="1" ht="15" customHeight="1" x14ac:dyDescent="0.25"/>
    <row r="615" customFormat="1" ht="15" customHeight="1" x14ac:dyDescent="0.25"/>
    <row r="616" customFormat="1" ht="15" customHeight="1" x14ac:dyDescent="0.25"/>
    <row r="617" customFormat="1" ht="15" customHeight="1" x14ac:dyDescent="0.25"/>
    <row r="618" customFormat="1" ht="15" customHeight="1" x14ac:dyDescent="0.25"/>
    <row r="619" customFormat="1" ht="15" customHeight="1" x14ac:dyDescent="0.25"/>
    <row r="620" customFormat="1" ht="15" customHeight="1" x14ac:dyDescent="0.25"/>
    <row r="621" customFormat="1" ht="15" customHeight="1" x14ac:dyDescent="0.25"/>
    <row r="622" customFormat="1" ht="15" customHeight="1" x14ac:dyDescent="0.25"/>
    <row r="623" customFormat="1" ht="15" customHeight="1" x14ac:dyDescent="0.25"/>
    <row r="624" customFormat="1" ht="15" customHeight="1" x14ac:dyDescent="0.25"/>
    <row r="625" customFormat="1" ht="15" customHeight="1" x14ac:dyDescent="0.25"/>
    <row r="626" customFormat="1" ht="15" customHeight="1" x14ac:dyDescent="0.25"/>
    <row r="627" customFormat="1" ht="15" customHeight="1" x14ac:dyDescent="0.25"/>
    <row r="628" customFormat="1" ht="15" customHeight="1" x14ac:dyDescent="0.25"/>
    <row r="629" customFormat="1" ht="15" customHeight="1" x14ac:dyDescent="0.25"/>
    <row r="630" customFormat="1" ht="15" customHeight="1" x14ac:dyDescent="0.25"/>
    <row r="631" customFormat="1" ht="15" customHeight="1" x14ac:dyDescent="0.25"/>
    <row r="632" customFormat="1" ht="15" customHeight="1" x14ac:dyDescent="0.25"/>
    <row r="633" customFormat="1" ht="15" customHeight="1" x14ac:dyDescent="0.25"/>
    <row r="634" customFormat="1" ht="15" customHeight="1" x14ac:dyDescent="0.25"/>
    <row r="635" customFormat="1" ht="15" customHeight="1" x14ac:dyDescent="0.25"/>
    <row r="636" customFormat="1" ht="15" customHeight="1" x14ac:dyDescent="0.25"/>
    <row r="637" customFormat="1" ht="15" customHeight="1" x14ac:dyDescent="0.25"/>
    <row r="638" customFormat="1" ht="15" customHeight="1" x14ac:dyDescent="0.25"/>
    <row r="639" customFormat="1" ht="15" customHeight="1" x14ac:dyDescent="0.25"/>
    <row r="640" customFormat="1" ht="15" customHeight="1" x14ac:dyDescent="0.25"/>
    <row r="641" customFormat="1" ht="15" customHeight="1" x14ac:dyDescent="0.25"/>
    <row r="642" customFormat="1" ht="15" customHeight="1" x14ac:dyDescent="0.25"/>
    <row r="643" customFormat="1" ht="15" customHeight="1" x14ac:dyDescent="0.25"/>
    <row r="644" customFormat="1" ht="15" customHeight="1" x14ac:dyDescent="0.25"/>
    <row r="645" customFormat="1" ht="15" customHeight="1" x14ac:dyDescent="0.25"/>
    <row r="646" customFormat="1" ht="15" customHeight="1" x14ac:dyDescent="0.25"/>
    <row r="647" customFormat="1" ht="15" customHeight="1" x14ac:dyDescent="0.25"/>
    <row r="648" customFormat="1" ht="15" customHeight="1" x14ac:dyDescent="0.25"/>
    <row r="649" customFormat="1" ht="15" customHeight="1" x14ac:dyDescent="0.25"/>
    <row r="650" customFormat="1" ht="15" customHeight="1" x14ac:dyDescent="0.25"/>
    <row r="651" customFormat="1" ht="15" customHeight="1" x14ac:dyDescent="0.25"/>
    <row r="652" customFormat="1" ht="15" customHeight="1" x14ac:dyDescent="0.25"/>
    <row r="653" customFormat="1" ht="15" customHeight="1" x14ac:dyDescent="0.25"/>
    <row r="654" customFormat="1" ht="15" customHeight="1" x14ac:dyDescent="0.25"/>
    <row r="655" customFormat="1" ht="15" customHeight="1" x14ac:dyDescent="0.25"/>
    <row r="656" customFormat="1" ht="15" customHeight="1" x14ac:dyDescent="0.25"/>
    <row r="657" customFormat="1" ht="15" customHeight="1" x14ac:dyDescent="0.25"/>
    <row r="658" customFormat="1" ht="15" customHeight="1" x14ac:dyDescent="0.25"/>
    <row r="659" customFormat="1" ht="15" customHeight="1" x14ac:dyDescent="0.25"/>
    <row r="660" customFormat="1" ht="15" customHeight="1" x14ac:dyDescent="0.25"/>
    <row r="661" customFormat="1" ht="15" customHeight="1" x14ac:dyDescent="0.25"/>
    <row r="662" customFormat="1" ht="15" customHeight="1" x14ac:dyDescent="0.25"/>
    <row r="663" customFormat="1" ht="15" customHeight="1" x14ac:dyDescent="0.25"/>
    <row r="664" customFormat="1" ht="15" customHeight="1" x14ac:dyDescent="0.25"/>
    <row r="665" customFormat="1" ht="15" customHeight="1" x14ac:dyDescent="0.25"/>
    <row r="666" customFormat="1" ht="15" customHeight="1" x14ac:dyDescent="0.25"/>
    <row r="667" customFormat="1" ht="15" customHeight="1" x14ac:dyDescent="0.25"/>
    <row r="668" customFormat="1" ht="15" customHeight="1" x14ac:dyDescent="0.25"/>
    <row r="669" customFormat="1" ht="15" customHeight="1" x14ac:dyDescent="0.25"/>
    <row r="670" customFormat="1" ht="15" customHeight="1" x14ac:dyDescent="0.25"/>
    <row r="671" customFormat="1" ht="15" customHeight="1" x14ac:dyDescent="0.25"/>
    <row r="672" customFormat="1" ht="15" customHeight="1" x14ac:dyDescent="0.25"/>
    <row r="673" customFormat="1" ht="15" customHeight="1" x14ac:dyDescent="0.25"/>
    <row r="674" customFormat="1" ht="15" customHeight="1" x14ac:dyDescent="0.25"/>
    <row r="675" customFormat="1" ht="15" customHeight="1" x14ac:dyDescent="0.25"/>
    <row r="676" customFormat="1" ht="15" customHeight="1" x14ac:dyDescent="0.25"/>
    <row r="677" customFormat="1" ht="15" customHeight="1" x14ac:dyDescent="0.25"/>
    <row r="678" customFormat="1" ht="15" customHeight="1" x14ac:dyDescent="0.25"/>
    <row r="679" customFormat="1" ht="15" customHeight="1" x14ac:dyDescent="0.25"/>
    <row r="680" customFormat="1" ht="15" customHeight="1" x14ac:dyDescent="0.25"/>
    <row r="681" customFormat="1" ht="15" customHeight="1" x14ac:dyDescent="0.25"/>
    <row r="682" customFormat="1" ht="15" customHeight="1" x14ac:dyDescent="0.25"/>
    <row r="683" customFormat="1" ht="15" customHeight="1" x14ac:dyDescent="0.25"/>
    <row r="684" customFormat="1" ht="15" customHeight="1" x14ac:dyDescent="0.25"/>
    <row r="685" customFormat="1" ht="15" customHeight="1" x14ac:dyDescent="0.25"/>
    <row r="686" customFormat="1" ht="15" customHeight="1" x14ac:dyDescent="0.25"/>
    <row r="687" customFormat="1" ht="15" customHeight="1" x14ac:dyDescent="0.25"/>
    <row r="688" customFormat="1" ht="15" customHeight="1" x14ac:dyDescent="0.25"/>
    <row r="689" customFormat="1" ht="15" customHeight="1" x14ac:dyDescent="0.25"/>
    <row r="690" customFormat="1" ht="15" customHeight="1" x14ac:dyDescent="0.25"/>
    <row r="691" customFormat="1" ht="15" customHeight="1" x14ac:dyDescent="0.25"/>
    <row r="692" customFormat="1" ht="15" customHeight="1" x14ac:dyDescent="0.25"/>
    <row r="693" customFormat="1" ht="15" customHeight="1" x14ac:dyDescent="0.25"/>
    <row r="694" customFormat="1" ht="15" customHeight="1" x14ac:dyDescent="0.25"/>
    <row r="695" customFormat="1" ht="15" customHeight="1" x14ac:dyDescent="0.25"/>
    <row r="696" customFormat="1" ht="15" customHeight="1" x14ac:dyDescent="0.25"/>
    <row r="697" customFormat="1" ht="15" customHeight="1" x14ac:dyDescent="0.25"/>
    <row r="698" customFormat="1" ht="15" customHeight="1" x14ac:dyDescent="0.25"/>
    <row r="699" customFormat="1" ht="15" customHeight="1" x14ac:dyDescent="0.25"/>
    <row r="700" customFormat="1" ht="15" customHeight="1" x14ac:dyDescent="0.25"/>
    <row r="701" customFormat="1" ht="15" customHeight="1" x14ac:dyDescent="0.25"/>
    <row r="702" customFormat="1" ht="15" customHeight="1" x14ac:dyDescent="0.25"/>
    <row r="703" customFormat="1" ht="15" customHeight="1" x14ac:dyDescent="0.25"/>
    <row r="704" customFormat="1" ht="15" customHeight="1" x14ac:dyDescent="0.25"/>
    <row r="705" customFormat="1" ht="15" customHeight="1" x14ac:dyDescent="0.25"/>
    <row r="706" customFormat="1" ht="15" customHeight="1" x14ac:dyDescent="0.25"/>
    <row r="707" customFormat="1" ht="15" customHeight="1" x14ac:dyDescent="0.25"/>
    <row r="708" customFormat="1" ht="15" customHeight="1" x14ac:dyDescent="0.25"/>
    <row r="709" customFormat="1" ht="15" customHeight="1" x14ac:dyDescent="0.25"/>
    <row r="710" customFormat="1" ht="15" customHeight="1" x14ac:dyDescent="0.25"/>
    <row r="711" customFormat="1" ht="15" customHeight="1" x14ac:dyDescent="0.25"/>
    <row r="712" customFormat="1" ht="15" customHeight="1" x14ac:dyDescent="0.25"/>
    <row r="713" customFormat="1" ht="15" customHeight="1" x14ac:dyDescent="0.25"/>
    <row r="714" customFormat="1" ht="15" customHeight="1" x14ac:dyDescent="0.25"/>
    <row r="715" customFormat="1" ht="15" customHeight="1" x14ac:dyDescent="0.25"/>
    <row r="716" customFormat="1" ht="15" customHeight="1" x14ac:dyDescent="0.25"/>
    <row r="717" customFormat="1" ht="15" customHeight="1" x14ac:dyDescent="0.25"/>
    <row r="718" customFormat="1" ht="15" customHeight="1" x14ac:dyDescent="0.25"/>
    <row r="719" customFormat="1" ht="15" customHeight="1" x14ac:dyDescent="0.25"/>
    <row r="720" customFormat="1" ht="15" customHeight="1" x14ac:dyDescent="0.25"/>
    <row r="721" customFormat="1" ht="15" customHeight="1" x14ac:dyDescent="0.25"/>
    <row r="722" customFormat="1" ht="15" customHeight="1" x14ac:dyDescent="0.25"/>
    <row r="723" customFormat="1" ht="15" customHeight="1" x14ac:dyDescent="0.25"/>
    <row r="724" customFormat="1" ht="15" customHeight="1" x14ac:dyDescent="0.25"/>
    <row r="725" customFormat="1" ht="15" customHeight="1" x14ac:dyDescent="0.25"/>
    <row r="726" customFormat="1" ht="15" customHeight="1" x14ac:dyDescent="0.25"/>
    <row r="727" customFormat="1" ht="15" customHeight="1" x14ac:dyDescent="0.25"/>
    <row r="728" customFormat="1" ht="15" customHeight="1" x14ac:dyDescent="0.25"/>
    <row r="729" customFormat="1" ht="15" customHeight="1" x14ac:dyDescent="0.25"/>
    <row r="730" customFormat="1" ht="15" customHeight="1" x14ac:dyDescent="0.25"/>
    <row r="731" customFormat="1" ht="15" customHeight="1" x14ac:dyDescent="0.25"/>
    <row r="732" customFormat="1" ht="15" customHeight="1" x14ac:dyDescent="0.25"/>
    <row r="733" customFormat="1" ht="15" customHeight="1" x14ac:dyDescent="0.25"/>
    <row r="734" customFormat="1" ht="15" customHeight="1" x14ac:dyDescent="0.25"/>
    <row r="735" customFormat="1" ht="15" customHeight="1" x14ac:dyDescent="0.25"/>
    <row r="736" customFormat="1" ht="15" customHeight="1" x14ac:dyDescent="0.25"/>
    <row r="737" customFormat="1" ht="15" customHeight="1" x14ac:dyDescent="0.25"/>
    <row r="738" customFormat="1" ht="15" customHeight="1" x14ac:dyDescent="0.25"/>
    <row r="739" customFormat="1" ht="15" customHeight="1" x14ac:dyDescent="0.25"/>
    <row r="740" customFormat="1" ht="15" customHeight="1" x14ac:dyDescent="0.25"/>
    <row r="741" customFormat="1" ht="15" customHeight="1" x14ac:dyDescent="0.25"/>
    <row r="742" customFormat="1" ht="15" customHeight="1" x14ac:dyDescent="0.25"/>
    <row r="743" customFormat="1" ht="15" customHeight="1" x14ac:dyDescent="0.25"/>
    <row r="744" customFormat="1" ht="15" customHeight="1" x14ac:dyDescent="0.25"/>
    <row r="745" customFormat="1" ht="15" customHeight="1" x14ac:dyDescent="0.25"/>
    <row r="746" customFormat="1" ht="15" customHeight="1" x14ac:dyDescent="0.25"/>
    <row r="747" customFormat="1" ht="15" customHeight="1" x14ac:dyDescent="0.25"/>
    <row r="748" customFormat="1" ht="15" customHeight="1" x14ac:dyDescent="0.25"/>
    <row r="749" customFormat="1" ht="15" customHeight="1" x14ac:dyDescent="0.25"/>
    <row r="750" customFormat="1" ht="15" customHeight="1" x14ac:dyDescent="0.25"/>
    <row r="751" customFormat="1" ht="15" customHeight="1" x14ac:dyDescent="0.25"/>
    <row r="752" customFormat="1" ht="15" customHeight="1" x14ac:dyDescent="0.25"/>
    <row r="753" customFormat="1" ht="15" customHeight="1" x14ac:dyDescent="0.25"/>
    <row r="754" customFormat="1" ht="15" customHeight="1" x14ac:dyDescent="0.25"/>
    <row r="755" customFormat="1" ht="15" customHeight="1" x14ac:dyDescent="0.25"/>
    <row r="756" customFormat="1" ht="15" customHeight="1" x14ac:dyDescent="0.25"/>
    <row r="757" customFormat="1" ht="15" customHeight="1" x14ac:dyDescent="0.25"/>
    <row r="758" customFormat="1" ht="15" customHeight="1" x14ac:dyDescent="0.25"/>
    <row r="759" customFormat="1" ht="15" customHeight="1" x14ac:dyDescent="0.25"/>
    <row r="760" customFormat="1" ht="15" customHeight="1" x14ac:dyDescent="0.25"/>
    <row r="761" customFormat="1" ht="15" customHeight="1" x14ac:dyDescent="0.25"/>
    <row r="762" customFormat="1" ht="15" customHeight="1" x14ac:dyDescent="0.25"/>
    <row r="763" customFormat="1" ht="15" customHeight="1" x14ac:dyDescent="0.25"/>
    <row r="764" customFormat="1" ht="15" customHeight="1" x14ac:dyDescent="0.25"/>
    <row r="765" customFormat="1" ht="15" customHeight="1" x14ac:dyDescent="0.25"/>
    <row r="766" customFormat="1" ht="15" customHeight="1" x14ac:dyDescent="0.25"/>
    <row r="767" customFormat="1" ht="15" customHeight="1" x14ac:dyDescent="0.25"/>
    <row r="768" customFormat="1" ht="15" customHeight="1" x14ac:dyDescent="0.25"/>
    <row r="769" customFormat="1" ht="15" customHeight="1" x14ac:dyDescent="0.25"/>
    <row r="770" customFormat="1" ht="15" customHeight="1" x14ac:dyDescent="0.25"/>
    <row r="771" customFormat="1" ht="15" customHeight="1" x14ac:dyDescent="0.25"/>
    <row r="772" customFormat="1" ht="15" customHeight="1" x14ac:dyDescent="0.25"/>
    <row r="773" customFormat="1" ht="15" customHeight="1" x14ac:dyDescent="0.25"/>
    <row r="774" customFormat="1" ht="15" customHeight="1" x14ac:dyDescent="0.25"/>
    <row r="775" customFormat="1" ht="15" customHeight="1" x14ac:dyDescent="0.25"/>
    <row r="776" customFormat="1" ht="15" customHeight="1" x14ac:dyDescent="0.25"/>
    <row r="777" customFormat="1" ht="15" customHeight="1" x14ac:dyDescent="0.25"/>
    <row r="778" customFormat="1" ht="15" customHeight="1" x14ac:dyDescent="0.25"/>
    <row r="779" customFormat="1" ht="15" customHeight="1" x14ac:dyDescent="0.25"/>
    <row r="780" customFormat="1" ht="15" customHeight="1" x14ac:dyDescent="0.25"/>
    <row r="781" customFormat="1" ht="15" customHeight="1" x14ac:dyDescent="0.25"/>
    <row r="782" customFormat="1" ht="15" customHeight="1" x14ac:dyDescent="0.25"/>
    <row r="783" customFormat="1" ht="15" customHeight="1" x14ac:dyDescent="0.25"/>
    <row r="784" customFormat="1" ht="15" customHeight="1" x14ac:dyDescent="0.25"/>
    <row r="785" customFormat="1" ht="15" customHeight="1" x14ac:dyDescent="0.25"/>
    <row r="786" customFormat="1" ht="15" customHeight="1" x14ac:dyDescent="0.25"/>
    <row r="787" customFormat="1" ht="15" customHeight="1" x14ac:dyDescent="0.25"/>
    <row r="788" customFormat="1" ht="15" customHeight="1" x14ac:dyDescent="0.25"/>
    <row r="789" customFormat="1" ht="15" customHeight="1" x14ac:dyDescent="0.25"/>
    <row r="790" customFormat="1" ht="15" customHeight="1" x14ac:dyDescent="0.25"/>
    <row r="791" customFormat="1" ht="15" customHeight="1" x14ac:dyDescent="0.25"/>
    <row r="792" customFormat="1" ht="15" customHeight="1" x14ac:dyDescent="0.25"/>
    <row r="793" customFormat="1" ht="15" customHeight="1" x14ac:dyDescent="0.25"/>
    <row r="794" customFormat="1" ht="15" customHeight="1" x14ac:dyDescent="0.25"/>
    <row r="795" customFormat="1" ht="15" customHeight="1" x14ac:dyDescent="0.25"/>
    <row r="796" customFormat="1" ht="15" customHeight="1" x14ac:dyDescent="0.25"/>
    <row r="797" customFormat="1" ht="15" customHeight="1" x14ac:dyDescent="0.25"/>
    <row r="798" customFormat="1" ht="15" customHeight="1" x14ac:dyDescent="0.25"/>
    <row r="799" customFormat="1" ht="15" customHeight="1" x14ac:dyDescent="0.25"/>
    <row r="800" customFormat="1" ht="15" customHeight="1" x14ac:dyDescent="0.25"/>
    <row r="801" customFormat="1" ht="15" customHeight="1" x14ac:dyDescent="0.25"/>
    <row r="802" customFormat="1" ht="15" customHeight="1" x14ac:dyDescent="0.25"/>
    <row r="803" customFormat="1" ht="15" customHeight="1" x14ac:dyDescent="0.25"/>
    <row r="804" customFormat="1" ht="15" customHeight="1" x14ac:dyDescent="0.25"/>
    <row r="805" customFormat="1" ht="15" customHeight="1" x14ac:dyDescent="0.25"/>
    <row r="806" customFormat="1" ht="15" customHeight="1" x14ac:dyDescent="0.25"/>
    <row r="807" customFormat="1" ht="15" customHeight="1" x14ac:dyDescent="0.25"/>
    <row r="808" customFormat="1" ht="15" customHeight="1" x14ac:dyDescent="0.25"/>
    <row r="809" customFormat="1" ht="15" customHeight="1" x14ac:dyDescent="0.25"/>
    <row r="810" customFormat="1" ht="15" customHeight="1" x14ac:dyDescent="0.25"/>
    <row r="811" customFormat="1" ht="15" customHeight="1" x14ac:dyDescent="0.25"/>
    <row r="812" customFormat="1" ht="15" customHeight="1" x14ac:dyDescent="0.25"/>
    <row r="813" customFormat="1" ht="15" customHeight="1" x14ac:dyDescent="0.25"/>
    <row r="814" customFormat="1" ht="15" customHeight="1" x14ac:dyDescent="0.25"/>
    <row r="815" customFormat="1" ht="15" customHeight="1" x14ac:dyDescent="0.25"/>
    <row r="816" customFormat="1" ht="15" customHeight="1" x14ac:dyDescent="0.25"/>
    <row r="817" customFormat="1" ht="15" customHeight="1" x14ac:dyDescent="0.25"/>
    <row r="818" customFormat="1" ht="15" customHeight="1" x14ac:dyDescent="0.25"/>
    <row r="819" customFormat="1" ht="15" customHeight="1" x14ac:dyDescent="0.25"/>
    <row r="820" customFormat="1" ht="15" customHeight="1" x14ac:dyDescent="0.25"/>
    <row r="821" customFormat="1" ht="15" customHeight="1" x14ac:dyDescent="0.25"/>
    <row r="822" customFormat="1" ht="15" customHeight="1" x14ac:dyDescent="0.25"/>
    <row r="823" customFormat="1" ht="15" customHeight="1" x14ac:dyDescent="0.25"/>
    <row r="824" customFormat="1" ht="15" customHeight="1" x14ac:dyDescent="0.25"/>
    <row r="825" customFormat="1" ht="15" customHeight="1" x14ac:dyDescent="0.25"/>
    <row r="826" customFormat="1" ht="15" customHeight="1" x14ac:dyDescent="0.25"/>
    <row r="827" customFormat="1" ht="15" customHeight="1" x14ac:dyDescent="0.25"/>
    <row r="828" customFormat="1" ht="15" customHeight="1" x14ac:dyDescent="0.25"/>
    <row r="829" customFormat="1" ht="15" customHeight="1" x14ac:dyDescent="0.25"/>
    <row r="830" customFormat="1" ht="15" customHeight="1" x14ac:dyDescent="0.25"/>
    <row r="831" customFormat="1" ht="15" customHeight="1" x14ac:dyDescent="0.25"/>
    <row r="832" customFormat="1" ht="15" customHeight="1" x14ac:dyDescent="0.25"/>
    <row r="833" customFormat="1" ht="15" customHeight="1" x14ac:dyDescent="0.25"/>
    <row r="834" customFormat="1" ht="15" customHeight="1" x14ac:dyDescent="0.25"/>
    <row r="835" customFormat="1" ht="15" customHeight="1" x14ac:dyDescent="0.25"/>
    <row r="836" customFormat="1" ht="15" customHeight="1" x14ac:dyDescent="0.25"/>
    <row r="837" customFormat="1" ht="15" customHeight="1" x14ac:dyDescent="0.25"/>
    <row r="838" customFormat="1" ht="15" customHeight="1" x14ac:dyDescent="0.25"/>
    <row r="839" customFormat="1" ht="15" customHeight="1" x14ac:dyDescent="0.25"/>
    <row r="840" customFormat="1" ht="15" customHeight="1" x14ac:dyDescent="0.25"/>
    <row r="841" customFormat="1" ht="15" customHeight="1" x14ac:dyDescent="0.25"/>
    <row r="842" customFormat="1" ht="15" customHeight="1" x14ac:dyDescent="0.25"/>
    <row r="843" customFormat="1" ht="15" customHeight="1" x14ac:dyDescent="0.25"/>
    <row r="844" customFormat="1" ht="15" customHeight="1" x14ac:dyDescent="0.25"/>
    <row r="845" customFormat="1" ht="15" customHeight="1" x14ac:dyDescent="0.25"/>
    <row r="846" customFormat="1" ht="15" customHeight="1" x14ac:dyDescent="0.25"/>
    <row r="847" customFormat="1" ht="15" customHeight="1" x14ac:dyDescent="0.25"/>
    <row r="848" customFormat="1" ht="15" customHeight="1" x14ac:dyDescent="0.25"/>
    <row r="849" customFormat="1" ht="15" customHeight="1" x14ac:dyDescent="0.25"/>
    <row r="850" customFormat="1" ht="15" customHeight="1" x14ac:dyDescent="0.25"/>
    <row r="851" customFormat="1" ht="15" customHeight="1" x14ac:dyDescent="0.25"/>
    <row r="852" customFormat="1" ht="15" customHeight="1" x14ac:dyDescent="0.25"/>
    <row r="853" customFormat="1" ht="15" customHeight="1" x14ac:dyDescent="0.25"/>
    <row r="854" customFormat="1" ht="15" customHeight="1" x14ac:dyDescent="0.25"/>
    <row r="855" customFormat="1" ht="15" customHeight="1" x14ac:dyDescent="0.25"/>
    <row r="856" customFormat="1" ht="15" customHeight="1" x14ac:dyDescent="0.25"/>
    <row r="857" customFormat="1" ht="15" customHeight="1" x14ac:dyDescent="0.25"/>
    <row r="858" customFormat="1" ht="15" customHeight="1" x14ac:dyDescent="0.25"/>
    <row r="859" customFormat="1" ht="15" customHeight="1" x14ac:dyDescent="0.25"/>
    <row r="860" customFormat="1" ht="15" customHeight="1" x14ac:dyDescent="0.25"/>
    <row r="861" customFormat="1" ht="15" customHeight="1" x14ac:dyDescent="0.25"/>
    <row r="862" customFormat="1" ht="15" customHeight="1" x14ac:dyDescent="0.25"/>
    <row r="863" customFormat="1" ht="15" customHeight="1" x14ac:dyDescent="0.25"/>
    <row r="864" customFormat="1" ht="15" customHeight="1" x14ac:dyDescent="0.25"/>
    <row r="865" customFormat="1" ht="15" customHeight="1" x14ac:dyDescent="0.25"/>
    <row r="866" customFormat="1" ht="15" customHeight="1" x14ac:dyDescent="0.25"/>
    <row r="867" customFormat="1" ht="15" customHeight="1" x14ac:dyDescent="0.25"/>
    <row r="868" customFormat="1" ht="15" customHeight="1" x14ac:dyDescent="0.25"/>
    <row r="869" customFormat="1" ht="15" customHeight="1" x14ac:dyDescent="0.25"/>
    <row r="870" customFormat="1" ht="15" customHeight="1" x14ac:dyDescent="0.25"/>
    <row r="871" customFormat="1" ht="15" customHeight="1" x14ac:dyDescent="0.25"/>
    <row r="872" customFormat="1" ht="15" customHeight="1" x14ac:dyDescent="0.25"/>
    <row r="873" customFormat="1" ht="15" customHeight="1" x14ac:dyDescent="0.25"/>
    <row r="874" customFormat="1" ht="15" customHeight="1" x14ac:dyDescent="0.25"/>
    <row r="875" customFormat="1" ht="15" customHeight="1" x14ac:dyDescent="0.25"/>
    <row r="876" customFormat="1" ht="15" customHeight="1" x14ac:dyDescent="0.25"/>
    <row r="877" customFormat="1" ht="15" customHeight="1" x14ac:dyDescent="0.25"/>
    <row r="878" customFormat="1" ht="15" customHeight="1" x14ac:dyDescent="0.25"/>
    <row r="879" customFormat="1" ht="15" customHeight="1" x14ac:dyDescent="0.25"/>
    <row r="880" customFormat="1" ht="15" customHeight="1" x14ac:dyDescent="0.25"/>
    <row r="881" customFormat="1" ht="15" customHeight="1" x14ac:dyDescent="0.25"/>
    <row r="882" customFormat="1" ht="15" customHeight="1" x14ac:dyDescent="0.25"/>
    <row r="883" customFormat="1" ht="15" customHeight="1" x14ac:dyDescent="0.25"/>
    <row r="884" customFormat="1" ht="15" customHeight="1" x14ac:dyDescent="0.25"/>
    <row r="885" customFormat="1" ht="15" customHeight="1" x14ac:dyDescent="0.25"/>
    <row r="886" customFormat="1" ht="15" customHeight="1" x14ac:dyDescent="0.25"/>
    <row r="887" customFormat="1" ht="15" customHeight="1" x14ac:dyDescent="0.25"/>
    <row r="888" customFormat="1" ht="15" customHeight="1" x14ac:dyDescent="0.25"/>
    <row r="889" customFormat="1" ht="15" customHeight="1" x14ac:dyDescent="0.25"/>
    <row r="890" customFormat="1" ht="15" customHeight="1" x14ac:dyDescent="0.25"/>
    <row r="891" customFormat="1" ht="15" customHeight="1" x14ac:dyDescent="0.25"/>
    <row r="892" customFormat="1" ht="15" customHeight="1" x14ac:dyDescent="0.25"/>
    <row r="893" customFormat="1" ht="15" customHeight="1" x14ac:dyDescent="0.25"/>
    <row r="894" customFormat="1" ht="15" customHeight="1" x14ac:dyDescent="0.25"/>
    <row r="895" customFormat="1" ht="15" customHeight="1" x14ac:dyDescent="0.25"/>
    <row r="896" customFormat="1" ht="15" customHeight="1" x14ac:dyDescent="0.25"/>
    <row r="897" customFormat="1" ht="15" customHeight="1" x14ac:dyDescent="0.25"/>
    <row r="898" customFormat="1" ht="15" customHeight="1" x14ac:dyDescent="0.25"/>
    <row r="899" customFormat="1" ht="15" customHeight="1" x14ac:dyDescent="0.25"/>
    <row r="900" customFormat="1" ht="15" customHeight="1" x14ac:dyDescent="0.25"/>
    <row r="901" customFormat="1" ht="15" customHeight="1" x14ac:dyDescent="0.25"/>
    <row r="902" customFormat="1" ht="15" customHeight="1" x14ac:dyDescent="0.25"/>
    <row r="903" customFormat="1" ht="15" customHeight="1" x14ac:dyDescent="0.25"/>
    <row r="904" customFormat="1" ht="15" customHeight="1" x14ac:dyDescent="0.25"/>
    <row r="905" customFormat="1" ht="15" customHeight="1" x14ac:dyDescent="0.25"/>
    <row r="906" customFormat="1" ht="15" customHeight="1" x14ac:dyDescent="0.25"/>
    <row r="907" customFormat="1" ht="15" customHeight="1" x14ac:dyDescent="0.25"/>
    <row r="908" customFormat="1" ht="15" customHeight="1" x14ac:dyDescent="0.25"/>
    <row r="909" customFormat="1" ht="15" customHeight="1" x14ac:dyDescent="0.25"/>
    <row r="910" customFormat="1" ht="15" customHeight="1" x14ac:dyDescent="0.25"/>
    <row r="911" customFormat="1" ht="15" customHeight="1" x14ac:dyDescent="0.25"/>
    <row r="912" customFormat="1" ht="15" customHeight="1" x14ac:dyDescent="0.25"/>
    <row r="913" customFormat="1" ht="15" customHeight="1" x14ac:dyDescent="0.25"/>
    <row r="914" customFormat="1" ht="15" customHeight="1" x14ac:dyDescent="0.25"/>
    <row r="915" customFormat="1" ht="15" customHeight="1" x14ac:dyDescent="0.25"/>
    <row r="916" customFormat="1" ht="15" customHeight="1" x14ac:dyDescent="0.25"/>
    <row r="917" customFormat="1" ht="15" customHeight="1" x14ac:dyDescent="0.25"/>
    <row r="918" customFormat="1" ht="15" customHeight="1" x14ac:dyDescent="0.25"/>
    <row r="919" customFormat="1" ht="15" customHeight="1" x14ac:dyDescent="0.25"/>
    <row r="920" customFormat="1" ht="15" customHeight="1" x14ac:dyDescent="0.25"/>
    <row r="921" customFormat="1" ht="15" customHeight="1" x14ac:dyDescent="0.25"/>
    <row r="922" customFormat="1" ht="15" customHeight="1" x14ac:dyDescent="0.25"/>
    <row r="923" customFormat="1" ht="15" customHeight="1" x14ac:dyDescent="0.25"/>
    <row r="924" customFormat="1" ht="15" customHeight="1" x14ac:dyDescent="0.25"/>
    <row r="925" customFormat="1" ht="15" customHeight="1" x14ac:dyDescent="0.25"/>
    <row r="926" customFormat="1" ht="15" customHeight="1" x14ac:dyDescent="0.25"/>
    <row r="927" customFormat="1" ht="15" customHeight="1" x14ac:dyDescent="0.25"/>
    <row r="928" customFormat="1" ht="15" customHeight="1" x14ac:dyDescent="0.25"/>
    <row r="929" customFormat="1" ht="15" customHeight="1" x14ac:dyDescent="0.25"/>
    <row r="930" customFormat="1" ht="15" customHeight="1" x14ac:dyDescent="0.25"/>
    <row r="931" customFormat="1" ht="15" customHeight="1" x14ac:dyDescent="0.25"/>
    <row r="932" customFormat="1" ht="15" customHeight="1" x14ac:dyDescent="0.25"/>
    <row r="933" customFormat="1" ht="15" customHeight="1" x14ac:dyDescent="0.25"/>
    <row r="934" customFormat="1" ht="15" customHeight="1" x14ac:dyDescent="0.25"/>
    <row r="935" customFormat="1" ht="15" customHeight="1" x14ac:dyDescent="0.25"/>
    <row r="936" customFormat="1" ht="15" customHeight="1" x14ac:dyDescent="0.25"/>
    <row r="937" customFormat="1" ht="15" customHeight="1" x14ac:dyDescent="0.25"/>
    <row r="938" customFormat="1" ht="15" customHeight="1" x14ac:dyDescent="0.25"/>
    <row r="939" customFormat="1" ht="15" customHeight="1" x14ac:dyDescent="0.25"/>
    <row r="940" customFormat="1" ht="15" customHeight="1" x14ac:dyDescent="0.25"/>
    <row r="941" customFormat="1" ht="15" customHeight="1" x14ac:dyDescent="0.25"/>
    <row r="942" customFormat="1" ht="15" customHeight="1" x14ac:dyDescent="0.25"/>
    <row r="943" customFormat="1" ht="15" customHeight="1" x14ac:dyDescent="0.25"/>
    <row r="944" customFormat="1" ht="15" customHeight="1" x14ac:dyDescent="0.25"/>
    <row r="945" customFormat="1" ht="15" customHeight="1" x14ac:dyDescent="0.25"/>
    <row r="946" customFormat="1" ht="15" customHeight="1" x14ac:dyDescent="0.25"/>
    <row r="947" customFormat="1" ht="15" customHeight="1" x14ac:dyDescent="0.25"/>
    <row r="948" customFormat="1" ht="15" customHeight="1" x14ac:dyDescent="0.25"/>
    <row r="949" customFormat="1" ht="15" customHeight="1" x14ac:dyDescent="0.25"/>
    <row r="950" customFormat="1" ht="15" customHeight="1" x14ac:dyDescent="0.25"/>
    <row r="951" customFormat="1" ht="15" customHeight="1" x14ac:dyDescent="0.25"/>
    <row r="952" customFormat="1" ht="15" customHeight="1" x14ac:dyDescent="0.25"/>
    <row r="953" customFormat="1" ht="15" customHeight="1" x14ac:dyDescent="0.25"/>
    <row r="954" customFormat="1" ht="15" customHeight="1" x14ac:dyDescent="0.25"/>
    <row r="955" customFormat="1" ht="15" customHeight="1" x14ac:dyDescent="0.25"/>
    <row r="956" customFormat="1" ht="15" customHeight="1" x14ac:dyDescent="0.25"/>
    <row r="957" customFormat="1" ht="15" customHeight="1" x14ac:dyDescent="0.25"/>
    <row r="958" customFormat="1" ht="15" customHeight="1" x14ac:dyDescent="0.25"/>
    <row r="959" customFormat="1" ht="15" customHeight="1" x14ac:dyDescent="0.25"/>
    <row r="960" customFormat="1" ht="15" customHeight="1" x14ac:dyDescent="0.25"/>
    <row r="961" customFormat="1" ht="15" customHeight="1" x14ac:dyDescent="0.25"/>
    <row r="962" customFormat="1" ht="15" customHeight="1" x14ac:dyDescent="0.25"/>
    <row r="963" customFormat="1" ht="15" customHeight="1" x14ac:dyDescent="0.25"/>
    <row r="964" customFormat="1" ht="15" customHeight="1" x14ac:dyDescent="0.25"/>
    <row r="965" customFormat="1" ht="15" customHeight="1" x14ac:dyDescent="0.25"/>
    <row r="966" customFormat="1" ht="15" customHeight="1" x14ac:dyDescent="0.25"/>
    <row r="967" customFormat="1" ht="15" customHeight="1" x14ac:dyDescent="0.25"/>
    <row r="968" customFormat="1" ht="15" customHeight="1" x14ac:dyDescent="0.25"/>
    <row r="969" customFormat="1" ht="15" customHeight="1" x14ac:dyDescent="0.25"/>
    <row r="970" customFormat="1" ht="15" customHeight="1" x14ac:dyDescent="0.25"/>
    <row r="971" customFormat="1" ht="15" customHeight="1" x14ac:dyDescent="0.25"/>
    <row r="972" customFormat="1" ht="15" customHeight="1" x14ac:dyDescent="0.25"/>
    <row r="973" customFormat="1" ht="15" customHeight="1" x14ac:dyDescent="0.25"/>
    <row r="974" customFormat="1" ht="15" customHeight="1" x14ac:dyDescent="0.25"/>
    <row r="975" customFormat="1" ht="15" customHeight="1" x14ac:dyDescent="0.25"/>
    <row r="976" customFormat="1" ht="15" customHeight="1" x14ac:dyDescent="0.25"/>
    <row r="977" customFormat="1" ht="15" customHeight="1" x14ac:dyDescent="0.25"/>
    <row r="978" customFormat="1" ht="15" customHeight="1" x14ac:dyDescent="0.25"/>
    <row r="979" customFormat="1" ht="15" customHeight="1" x14ac:dyDescent="0.25"/>
    <row r="980" customFormat="1" ht="15" customHeight="1" x14ac:dyDescent="0.25"/>
    <row r="981" customFormat="1" ht="15" customHeight="1" x14ac:dyDescent="0.25"/>
    <row r="982" customFormat="1" ht="15" customHeight="1" x14ac:dyDescent="0.25"/>
    <row r="983" customFormat="1" ht="15" customHeight="1" x14ac:dyDescent="0.25"/>
    <row r="984" customFormat="1" ht="15" customHeight="1" x14ac:dyDescent="0.25"/>
    <row r="985" customFormat="1" ht="15" customHeight="1" x14ac:dyDescent="0.25"/>
    <row r="986" customFormat="1" ht="15" customHeight="1" x14ac:dyDescent="0.25"/>
    <row r="987" customFormat="1" ht="15" customHeight="1" x14ac:dyDescent="0.25"/>
    <row r="988" customFormat="1" ht="15" customHeight="1" x14ac:dyDescent="0.25"/>
    <row r="989" customFormat="1" ht="15" customHeight="1" x14ac:dyDescent="0.25"/>
    <row r="990" customFormat="1" ht="15" customHeight="1" x14ac:dyDescent="0.25"/>
    <row r="991" customFormat="1" ht="15" customHeight="1" x14ac:dyDescent="0.25"/>
    <row r="992" customFormat="1" ht="15" customHeight="1" x14ac:dyDescent="0.25"/>
    <row r="993" customFormat="1" ht="15" customHeight="1" x14ac:dyDescent="0.25"/>
    <row r="994" customFormat="1" ht="15" customHeight="1" x14ac:dyDescent="0.25"/>
    <row r="995" customFormat="1" ht="15" customHeight="1" x14ac:dyDescent="0.25"/>
    <row r="996" customFormat="1" ht="15" customHeight="1" x14ac:dyDescent="0.25"/>
    <row r="997" customFormat="1" ht="15" customHeight="1" x14ac:dyDescent="0.25"/>
    <row r="998" customFormat="1" ht="15" customHeight="1" x14ac:dyDescent="0.25"/>
    <row r="999" customFormat="1" ht="15" customHeight="1" x14ac:dyDescent="0.25"/>
    <row r="1000" customFormat="1" ht="15" customHeight="1" x14ac:dyDescent="0.25"/>
    <row r="1001" customFormat="1" ht="15" customHeight="1" x14ac:dyDescent="0.25"/>
    <row r="1002" customFormat="1" ht="15" customHeight="1" x14ac:dyDescent="0.25"/>
    <row r="1003" customFormat="1" ht="15" customHeight="1" x14ac:dyDescent="0.25"/>
    <row r="1004" customFormat="1" ht="15" customHeight="1" x14ac:dyDescent="0.25"/>
    <row r="1005" customFormat="1" ht="15" customHeight="1" x14ac:dyDescent="0.25"/>
    <row r="1006" customFormat="1" ht="15" customHeight="1" x14ac:dyDescent="0.25"/>
    <row r="1007" customFormat="1" ht="15" customHeight="1" x14ac:dyDescent="0.25"/>
    <row r="1008" customFormat="1" ht="15" customHeight="1" x14ac:dyDescent="0.25"/>
    <row r="1009" customFormat="1" ht="15" customHeight="1" x14ac:dyDescent="0.25"/>
    <row r="1010" customFormat="1" ht="15" customHeight="1" x14ac:dyDescent="0.25"/>
    <row r="1011" customFormat="1" ht="15" customHeight="1" x14ac:dyDescent="0.25"/>
    <row r="1012" customFormat="1" ht="15" customHeight="1" x14ac:dyDescent="0.25"/>
    <row r="1013" customFormat="1" ht="15" customHeight="1" x14ac:dyDescent="0.25"/>
    <row r="1014" customFormat="1" ht="15" customHeight="1" x14ac:dyDescent="0.25"/>
    <row r="1015" customFormat="1" ht="15" customHeight="1" x14ac:dyDescent="0.25"/>
    <row r="1016" customFormat="1" ht="15" customHeight="1" x14ac:dyDescent="0.25"/>
    <row r="1017" customFormat="1" ht="15" customHeight="1" x14ac:dyDescent="0.25"/>
    <row r="1018" customFormat="1" ht="15" customHeight="1" x14ac:dyDescent="0.25"/>
    <row r="1019" customFormat="1" ht="15" customHeight="1" x14ac:dyDescent="0.25"/>
    <row r="1020" customFormat="1" ht="15" customHeight="1" x14ac:dyDescent="0.25"/>
    <row r="1021" customFormat="1" ht="15" customHeight="1" x14ac:dyDescent="0.25"/>
    <row r="1022" customFormat="1" ht="15" customHeight="1" x14ac:dyDescent="0.25"/>
    <row r="1023" customFormat="1" ht="15" customHeight="1" x14ac:dyDescent="0.25"/>
    <row r="1024" customFormat="1" ht="15" customHeight="1" x14ac:dyDescent="0.25"/>
    <row r="1025" customFormat="1" ht="15" customHeight="1" x14ac:dyDescent="0.25"/>
    <row r="1026" customFormat="1" ht="15" customHeight="1" x14ac:dyDescent="0.25"/>
    <row r="1027" customFormat="1" ht="15" customHeight="1" x14ac:dyDescent="0.25"/>
    <row r="1028" customFormat="1" ht="15" customHeight="1" x14ac:dyDescent="0.25"/>
    <row r="1029" customFormat="1" ht="15" customHeight="1" x14ac:dyDescent="0.25"/>
    <row r="1030" customFormat="1" ht="15" customHeight="1" x14ac:dyDescent="0.25"/>
    <row r="1031" customFormat="1" ht="15" customHeight="1" x14ac:dyDescent="0.25"/>
    <row r="1032" customFormat="1" ht="15" customHeight="1" x14ac:dyDescent="0.25"/>
    <row r="1033" customFormat="1" ht="15" customHeight="1" x14ac:dyDescent="0.25"/>
    <row r="1034" customFormat="1" ht="15" customHeight="1" x14ac:dyDescent="0.25"/>
    <row r="1035" customFormat="1" ht="15" customHeight="1" x14ac:dyDescent="0.25"/>
    <row r="1036" customFormat="1" ht="15" customHeight="1" x14ac:dyDescent="0.25"/>
    <row r="1037" customFormat="1" ht="15" customHeight="1" x14ac:dyDescent="0.25"/>
    <row r="1038" customFormat="1" ht="15" customHeight="1" x14ac:dyDescent="0.25"/>
    <row r="1039" customFormat="1" ht="15" customHeight="1" x14ac:dyDescent="0.25"/>
    <row r="1040" customFormat="1" ht="15" customHeight="1" x14ac:dyDescent="0.25"/>
    <row r="1041" customFormat="1" ht="15" customHeight="1" x14ac:dyDescent="0.25"/>
    <row r="1042" customFormat="1" ht="15" customHeight="1" x14ac:dyDescent="0.25"/>
    <row r="1043" customFormat="1" ht="15" customHeight="1" x14ac:dyDescent="0.25"/>
    <row r="1044" customFormat="1" ht="15" customHeight="1" x14ac:dyDescent="0.25"/>
    <row r="1045" customFormat="1" ht="15" customHeight="1" x14ac:dyDescent="0.25"/>
    <row r="1046" customFormat="1" ht="15" customHeight="1" x14ac:dyDescent="0.25"/>
    <row r="1047" customFormat="1" ht="15" customHeight="1" x14ac:dyDescent="0.25"/>
    <row r="1048" customFormat="1" ht="15" customHeight="1" x14ac:dyDescent="0.25"/>
    <row r="1049" customFormat="1" ht="15" customHeight="1" x14ac:dyDescent="0.25"/>
    <row r="1050" customFormat="1" ht="15" customHeight="1" x14ac:dyDescent="0.25"/>
    <row r="1051" customFormat="1" ht="15" customHeight="1" x14ac:dyDescent="0.25"/>
    <row r="1052" customFormat="1" ht="15" customHeight="1" x14ac:dyDescent="0.25"/>
    <row r="1053" customFormat="1" ht="15" customHeight="1" x14ac:dyDescent="0.25"/>
    <row r="1054" customFormat="1" ht="15" customHeight="1" x14ac:dyDescent="0.25"/>
    <row r="1055" customFormat="1" ht="15" customHeight="1" x14ac:dyDescent="0.25"/>
    <row r="1056" customFormat="1" ht="15" customHeight="1" x14ac:dyDescent="0.25"/>
    <row r="1057" customFormat="1" ht="15" customHeight="1" x14ac:dyDescent="0.25"/>
    <row r="1058" customFormat="1" ht="15" customHeight="1" x14ac:dyDescent="0.25"/>
    <row r="1059" customFormat="1" ht="15" customHeight="1" x14ac:dyDescent="0.25"/>
    <row r="1060" customFormat="1" ht="15" customHeight="1" x14ac:dyDescent="0.25"/>
    <row r="1061" customFormat="1" ht="15" customHeight="1" x14ac:dyDescent="0.25"/>
    <row r="1062" customFormat="1" ht="15" customHeight="1" x14ac:dyDescent="0.25"/>
    <row r="1063" customFormat="1" ht="15" customHeight="1" x14ac:dyDescent="0.25"/>
    <row r="1064" customFormat="1" ht="15" customHeight="1" x14ac:dyDescent="0.25"/>
    <row r="1065" customFormat="1" ht="15" customHeight="1" x14ac:dyDescent="0.25"/>
    <row r="1066" customFormat="1" ht="15" customHeight="1" x14ac:dyDescent="0.25"/>
    <row r="1067" customFormat="1" ht="15" customHeight="1" x14ac:dyDescent="0.25"/>
    <row r="1068" customFormat="1" ht="15" customHeight="1" x14ac:dyDescent="0.25"/>
    <row r="1069" customFormat="1" ht="15" customHeight="1" x14ac:dyDescent="0.25"/>
    <row r="1070" customFormat="1" ht="15" customHeight="1" x14ac:dyDescent="0.25"/>
    <row r="1071" customFormat="1" ht="15" customHeight="1" x14ac:dyDescent="0.25"/>
    <row r="1072" customFormat="1" ht="15" customHeight="1" x14ac:dyDescent="0.25"/>
    <row r="1073" customFormat="1" ht="15" customHeight="1" x14ac:dyDescent="0.25"/>
    <row r="1074" customFormat="1" ht="15" customHeight="1" x14ac:dyDescent="0.25"/>
    <row r="1075" customFormat="1" ht="15" customHeight="1" x14ac:dyDescent="0.25"/>
    <row r="1076" customFormat="1" ht="15" customHeight="1" x14ac:dyDescent="0.25"/>
    <row r="1077" customFormat="1" ht="15" customHeight="1" x14ac:dyDescent="0.25"/>
    <row r="1078" customFormat="1" ht="15" customHeight="1" x14ac:dyDescent="0.25"/>
    <row r="1079" customFormat="1" ht="15" customHeight="1" x14ac:dyDescent="0.25"/>
    <row r="1080" customFormat="1" ht="15" customHeight="1" x14ac:dyDescent="0.25"/>
    <row r="1081" customFormat="1" ht="15" customHeight="1" x14ac:dyDescent="0.25"/>
    <row r="1082" customFormat="1" ht="15" customHeight="1" x14ac:dyDescent="0.25"/>
    <row r="1083" customFormat="1" ht="15" customHeight="1" x14ac:dyDescent="0.25"/>
    <row r="1084" customFormat="1" ht="15" customHeight="1" x14ac:dyDescent="0.25"/>
    <row r="1085" customFormat="1" ht="15" customHeight="1" x14ac:dyDescent="0.25"/>
    <row r="1086" customFormat="1" ht="15" customHeight="1" x14ac:dyDescent="0.25"/>
    <row r="1087" customFormat="1" ht="15" customHeight="1" x14ac:dyDescent="0.25"/>
    <row r="1088" customFormat="1" ht="15" customHeight="1" x14ac:dyDescent="0.25"/>
    <row r="1089" customFormat="1" ht="15" customHeight="1" x14ac:dyDescent="0.25"/>
    <row r="1090" customFormat="1" ht="15" customHeight="1" x14ac:dyDescent="0.25"/>
    <row r="1091" customFormat="1" ht="15" customHeight="1" x14ac:dyDescent="0.25"/>
    <row r="1092" customFormat="1" ht="15" customHeight="1" x14ac:dyDescent="0.25"/>
    <row r="1093" customFormat="1" ht="15" customHeight="1" x14ac:dyDescent="0.25"/>
    <row r="1094" customFormat="1" ht="15" customHeight="1" x14ac:dyDescent="0.25"/>
    <row r="1095" customFormat="1" ht="15" customHeight="1" x14ac:dyDescent="0.25"/>
    <row r="1096" customFormat="1" ht="15" customHeight="1" x14ac:dyDescent="0.25"/>
    <row r="1097" customFormat="1" ht="15" customHeight="1" x14ac:dyDescent="0.25"/>
    <row r="1098" customFormat="1" ht="15" customHeight="1" x14ac:dyDescent="0.25"/>
    <row r="1099" customFormat="1" ht="15" customHeight="1" x14ac:dyDescent="0.25"/>
    <row r="1100" customFormat="1" ht="15" customHeight="1" x14ac:dyDescent="0.25"/>
    <row r="1101" customFormat="1" ht="15" customHeight="1" x14ac:dyDescent="0.25"/>
    <row r="1102" customFormat="1" ht="15" customHeight="1" x14ac:dyDescent="0.25"/>
    <row r="1103" customFormat="1" ht="15" customHeight="1" x14ac:dyDescent="0.25"/>
    <row r="1104" customFormat="1" ht="15" customHeight="1" x14ac:dyDescent="0.25"/>
    <row r="1105" customFormat="1" ht="15" customHeight="1" x14ac:dyDescent="0.25"/>
    <row r="1106" customFormat="1" ht="15" customHeight="1" x14ac:dyDescent="0.25"/>
    <row r="1107" customFormat="1" ht="15" customHeight="1" x14ac:dyDescent="0.25"/>
    <row r="1108" customFormat="1" ht="15" customHeight="1" x14ac:dyDescent="0.25"/>
    <row r="1109" customFormat="1" ht="15" customHeight="1" x14ac:dyDescent="0.25"/>
    <row r="1110" customFormat="1" ht="15" customHeight="1" x14ac:dyDescent="0.25"/>
    <row r="1111" customFormat="1" ht="15" customHeight="1" x14ac:dyDescent="0.25"/>
    <row r="1112" customFormat="1" ht="15" customHeight="1" x14ac:dyDescent="0.25"/>
    <row r="1113" customFormat="1" ht="15" customHeight="1" x14ac:dyDescent="0.25"/>
    <row r="1114" customFormat="1" ht="15" customHeight="1" x14ac:dyDescent="0.25"/>
    <row r="1115" customFormat="1" ht="15" customHeight="1" x14ac:dyDescent="0.25"/>
    <row r="1116" customFormat="1" ht="15" customHeight="1" x14ac:dyDescent="0.25"/>
    <row r="1117" customFormat="1" ht="15" customHeight="1" x14ac:dyDescent="0.25"/>
    <row r="1118" customFormat="1" ht="15" customHeight="1" x14ac:dyDescent="0.25"/>
    <row r="1119" customFormat="1" ht="15" customHeight="1" x14ac:dyDescent="0.25"/>
    <row r="1120" customFormat="1" ht="15" customHeight="1" x14ac:dyDescent="0.25"/>
    <row r="1121" customFormat="1" ht="15" customHeight="1" x14ac:dyDescent="0.25"/>
    <row r="1122" customFormat="1" ht="15" customHeight="1" x14ac:dyDescent="0.25"/>
    <row r="1123" customFormat="1" ht="15" customHeight="1" x14ac:dyDescent="0.25"/>
    <row r="1124" customFormat="1" ht="15" customHeight="1" x14ac:dyDescent="0.25"/>
    <row r="1125" customFormat="1" ht="15" customHeight="1" x14ac:dyDescent="0.25"/>
    <row r="1126" customFormat="1" ht="15" customHeight="1" x14ac:dyDescent="0.25"/>
    <row r="1127" customFormat="1" ht="15" customHeight="1" x14ac:dyDescent="0.25"/>
    <row r="1128" customFormat="1" ht="15" customHeight="1" x14ac:dyDescent="0.25"/>
    <row r="1129" customFormat="1" ht="15" customHeight="1" x14ac:dyDescent="0.25"/>
    <row r="1130" customFormat="1" ht="15" customHeight="1" x14ac:dyDescent="0.25"/>
    <row r="1131" customFormat="1" ht="15" customHeight="1" x14ac:dyDescent="0.25"/>
    <row r="1132" customFormat="1" ht="15" customHeight="1" x14ac:dyDescent="0.25"/>
    <row r="1133" customFormat="1" ht="15" customHeight="1" x14ac:dyDescent="0.25"/>
    <row r="1134" customFormat="1" ht="15" customHeight="1" x14ac:dyDescent="0.25"/>
    <row r="1135" customFormat="1" ht="15" customHeight="1" x14ac:dyDescent="0.25"/>
    <row r="1136" customFormat="1" ht="15" customHeight="1" x14ac:dyDescent="0.25"/>
    <row r="1137" customFormat="1" ht="15" customHeight="1" x14ac:dyDescent="0.25"/>
    <row r="1138" customFormat="1" ht="15" customHeight="1" x14ac:dyDescent="0.25"/>
    <row r="1139" customFormat="1" ht="15" customHeight="1" x14ac:dyDescent="0.25"/>
    <row r="1140" customFormat="1" ht="15" customHeight="1" x14ac:dyDescent="0.25"/>
    <row r="1141" customFormat="1" ht="15" customHeight="1" x14ac:dyDescent="0.25"/>
    <row r="1142" customFormat="1" ht="15" customHeight="1" x14ac:dyDescent="0.25"/>
    <row r="1143" customFormat="1" ht="15" customHeight="1" x14ac:dyDescent="0.25"/>
    <row r="1144" customFormat="1" ht="15" customHeight="1" x14ac:dyDescent="0.25"/>
    <row r="1145" customFormat="1" ht="15" customHeight="1" x14ac:dyDescent="0.25"/>
    <row r="1146" customFormat="1" ht="15" customHeight="1" x14ac:dyDescent="0.25"/>
    <row r="1147" customFormat="1" ht="15" customHeight="1" x14ac:dyDescent="0.25"/>
    <row r="1148" customFormat="1" ht="15" customHeight="1" x14ac:dyDescent="0.25"/>
    <row r="1149" customFormat="1" ht="15" customHeight="1" x14ac:dyDescent="0.25"/>
    <row r="1150" customFormat="1" ht="15" customHeight="1" x14ac:dyDescent="0.25"/>
    <row r="1151" customFormat="1" ht="15" customHeight="1" x14ac:dyDescent="0.25"/>
    <row r="1152" customFormat="1" ht="15" customHeight="1" x14ac:dyDescent="0.25"/>
    <row r="1153" customFormat="1" ht="15" customHeight="1" x14ac:dyDescent="0.25"/>
    <row r="1154" customFormat="1" ht="15" customHeight="1" x14ac:dyDescent="0.25"/>
    <row r="1155" customFormat="1" ht="15" customHeight="1" x14ac:dyDescent="0.25"/>
    <row r="1156" customFormat="1" ht="15" customHeight="1" x14ac:dyDescent="0.25"/>
    <row r="1157" customFormat="1" ht="15" customHeight="1" x14ac:dyDescent="0.25"/>
    <row r="1158" customFormat="1" ht="15" customHeight="1" x14ac:dyDescent="0.25"/>
    <row r="1159" customFormat="1" ht="15" customHeight="1" x14ac:dyDescent="0.25"/>
    <row r="1160" customFormat="1" ht="15" customHeight="1" x14ac:dyDescent="0.25"/>
    <row r="1161" customFormat="1" ht="15" customHeight="1" x14ac:dyDescent="0.25"/>
    <row r="1162" customFormat="1" ht="15" customHeight="1" x14ac:dyDescent="0.25"/>
    <row r="1163" customFormat="1" ht="15" customHeight="1" x14ac:dyDescent="0.25"/>
    <row r="1164" customFormat="1" ht="15" customHeight="1" x14ac:dyDescent="0.25"/>
    <row r="1165" customFormat="1" ht="15" customHeight="1" x14ac:dyDescent="0.25"/>
    <row r="1166" customFormat="1" ht="15" customHeight="1" x14ac:dyDescent="0.25"/>
    <row r="1167" customFormat="1" ht="15" customHeight="1" x14ac:dyDescent="0.25"/>
    <row r="1168" customFormat="1" ht="15" customHeight="1" x14ac:dyDescent="0.25"/>
    <row r="1169" customFormat="1" ht="15" customHeight="1" x14ac:dyDescent="0.25"/>
    <row r="1170" customFormat="1" ht="15" customHeight="1" x14ac:dyDescent="0.25"/>
    <row r="1171" customFormat="1" ht="15" customHeight="1" x14ac:dyDescent="0.25"/>
    <row r="1172" customFormat="1" ht="15" customHeight="1" x14ac:dyDescent="0.25"/>
    <row r="1173" customFormat="1" ht="15" customHeight="1" x14ac:dyDescent="0.25"/>
    <row r="1174" customFormat="1" ht="15" customHeight="1" x14ac:dyDescent="0.25"/>
    <row r="1175" customFormat="1" ht="15" customHeight="1" x14ac:dyDescent="0.25"/>
    <row r="1176" customFormat="1" ht="15" customHeight="1" x14ac:dyDescent="0.25"/>
    <row r="1177" customFormat="1" ht="15" customHeight="1" x14ac:dyDescent="0.25"/>
    <row r="1178" customFormat="1" ht="15" customHeight="1" x14ac:dyDescent="0.25"/>
    <row r="1179" customFormat="1" ht="15" customHeight="1" x14ac:dyDescent="0.25"/>
    <row r="1180" customFormat="1" ht="15" customHeight="1" x14ac:dyDescent="0.25"/>
    <row r="1181" customFormat="1" ht="15" customHeight="1" x14ac:dyDescent="0.25"/>
    <row r="1182" customFormat="1" ht="15" customHeight="1" x14ac:dyDescent="0.25"/>
    <row r="1183" customFormat="1" ht="15" customHeight="1" x14ac:dyDescent="0.25"/>
    <row r="1184" customFormat="1" ht="15" customHeight="1" x14ac:dyDescent="0.25"/>
    <row r="1185" customFormat="1" ht="15" customHeight="1" x14ac:dyDescent="0.25"/>
    <row r="1186" customFormat="1" ht="15" customHeight="1" x14ac:dyDescent="0.25"/>
    <row r="1187" customFormat="1" ht="15" customHeight="1" x14ac:dyDescent="0.25"/>
    <row r="1188" customFormat="1" ht="15" customHeight="1" x14ac:dyDescent="0.25"/>
    <row r="1189" customFormat="1" ht="15" customHeight="1" x14ac:dyDescent="0.25"/>
    <row r="1190" customFormat="1" ht="15" customHeight="1" x14ac:dyDescent="0.25"/>
    <row r="1191" customFormat="1" ht="15" customHeight="1" x14ac:dyDescent="0.25"/>
    <row r="1192" customFormat="1" ht="15" customHeight="1" x14ac:dyDescent="0.25"/>
    <row r="1193" customFormat="1" ht="15" customHeight="1" x14ac:dyDescent="0.25"/>
    <row r="1194" customFormat="1" ht="15" customHeight="1" x14ac:dyDescent="0.25"/>
    <row r="1195" customFormat="1" ht="15" customHeight="1" x14ac:dyDescent="0.25"/>
    <row r="1196" customFormat="1" ht="15" customHeight="1" x14ac:dyDescent="0.25"/>
    <row r="1197" customFormat="1" ht="15" customHeight="1" x14ac:dyDescent="0.25"/>
    <row r="1198" customFormat="1" ht="15" customHeight="1" x14ac:dyDescent="0.25"/>
    <row r="1199" customFormat="1" ht="15" customHeight="1" x14ac:dyDescent="0.25"/>
    <row r="1200" customFormat="1" ht="15" customHeight="1" x14ac:dyDescent="0.25"/>
    <row r="1201" customFormat="1" ht="15" customHeight="1" x14ac:dyDescent="0.25"/>
    <row r="1202" customFormat="1" ht="15" customHeight="1" x14ac:dyDescent="0.25"/>
    <row r="1203" customFormat="1" ht="15" customHeight="1" x14ac:dyDescent="0.25"/>
    <row r="1204" customFormat="1" ht="15" customHeight="1" x14ac:dyDescent="0.25"/>
    <row r="1205" customFormat="1" ht="15" customHeight="1" x14ac:dyDescent="0.25"/>
    <row r="1206" customFormat="1" ht="15" customHeight="1" x14ac:dyDescent="0.25"/>
    <row r="1207" customFormat="1" ht="15" customHeight="1" x14ac:dyDescent="0.25"/>
    <row r="1208" customFormat="1" ht="15" customHeight="1" x14ac:dyDescent="0.25"/>
    <row r="1209" customFormat="1" ht="15" customHeight="1" x14ac:dyDescent="0.25"/>
    <row r="1210" customFormat="1" ht="15" customHeight="1" x14ac:dyDescent="0.25"/>
    <row r="1211" customFormat="1" ht="15" customHeight="1" x14ac:dyDescent="0.25"/>
    <row r="1212" customFormat="1" ht="15" customHeight="1" x14ac:dyDescent="0.25"/>
    <row r="1213" customFormat="1" ht="15" customHeight="1" x14ac:dyDescent="0.25"/>
    <row r="1214" customFormat="1" ht="15" customHeight="1" x14ac:dyDescent="0.25"/>
    <row r="1215" customFormat="1" ht="15" customHeight="1" x14ac:dyDescent="0.25"/>
    <row r="1216" customFormat="1" ht="15" customHeight="1" x14ac:dyDescent="0.25"/>
    <row r="1217" customFormat="1" ht="15" customHeight="1" x14ac:dyDescent="0.25"/>
    <row r="1218" customFormat="1" ht="15" customHeight="1" x14ac:dyDescent="0.25"/>
    <row r="1219" customFormat="1" ht="15" customHeight="1" x14ac:dyDescent="0.25"/>
    <row r="1220" customFormat="1" ht="15" customHeight="1" x14ac:dyDescent="0.25"/>
    <row r="1221" customFormat="1" ht="15" customHeight="1" x14ac:dyDescent="0.25"/>
    <row r="1222" customFormat="1" ht="15" customHeight="1" x14ac:dyDescent="0.25"/>
    <row r="1223" customFormat="1" ht="15" customHeight="1" x14ac:dyDescent="0.25"/>
    <row r="1224" customFormat="1" ht="15" customHeight="1" x14ac:dyDescent="0.25"/>
    <row r="1225" customFormat="1" ht="15" customHeight="1" x14ac:dyDescent="0.25"/>
    <row r="1226" customFormat="1" ht="15" customHeight="1" x14ac:dyDescent="0.25"/>
    <row r="1227" customFormat="1" ht="15" customHeight="1" x14ac:dyDescent="0.25"/>
    <row r="1228" customFormat="1" ht="15" customHeight="1" x14ac:dyDescent="0.25"/>
    <row r="1229" customFormat="1" ht="15" customHeight="1" x14ac:dyDescent="0.25"/>
    <row r="1230" customFormat="1" ht="15" customHeight="1" x14ac:dyDescent="0.25"/>
    <row r="1231" customFormat="1" ht="15" customHeight="1" x14ac:dyDescent="0.25"/>
    <row r="1232" customFormat="1" ht="15" customHeight="1" x14ac:dyDescent="0.25"/>
    <row r="1233" customFormat="1" ht="15" customHeight="1" x14ac:dyDescent="0.25"/>
    <row r="1234" customFormat="1" ht="15" customHeight="1" x14ac:dyDescent="0.25"/>
    <row r="1235" customFormat="1" ht="15" customHeight="1" x14ac:dyDescent="0.25"/>
    <row r="1236" customFormat="1" ht="15" customHeight="1" x14ac:dyDescent="0.25"/>
    <row r="1237" customFormat="1" ht="15" customHeight="1" x14ac:dyDescent="0.25"/>
    <row r="1238" customFormat="1" ht="15" customHeight="1" x14ac:dyDescent="0.25"/>
    <row r="1239" customFormat="1" ht="15" customHeight="1" x14ac:dyDescent="0.25"/>
    <row r="1240" customFormat="1" ht="15" customHeight="1" x14ac:dyDescent="0.25"/>
    <row r="1241" customFormat="1" ht="15" customHeight="1" x14ac:dyDescent="0.25"/>
    <row r="1242" customFormat="1" ht="15" customHeight="1" x14ac:dyDescent="0.25"/>
    <row r="1243" customFormat="1" ht="15" customHeight="1" x14ac:dyDescent="0.25"/>
    <row r="1244" customFormat="1" ht="15" customHeight="1" x14ac:dyDescent="0.25"/>
    <row r="1245" customFormat="1" ht="15" customHeight="1" x14ac:dyDescent="0.25"/>
    <row r="1246" customFormat="1" ht="15" customHeight="1" x14ac:dyDescent="0.25"/>
    <row r="1247" customFormat="1" ht="15" customHeight="1" x14ac:dyDescent="0.25"/>
    <row r="1248" customFormat="1" ht="15" customHeight="1" x14ac:dyDescent="0.25"/>
    <row r="1249" customFormat="1" ht="15" customHeight="1" x14ac:dyDescent="0.25"/>
    <row r="1250" customFormat="1" ht="15" customHeight="1" x14ac:dyDescent="0.25"/>
    <row r="1251" customFormat="1" ht="15" customHeight="1" x14ac:dyDescent="0.25"/>
    <row r="1252" customFormat="1" ht="15" customHeight="1" x14ac:dyDescent="0.25"/>
    <row r="1253" customFormat="1" ht="15" customHeight="1" x14ac:dyDescent="0.25"/>
    <row r="1254" customFormat="1" ht="15" customHeight="1" x14ac:dyDescent="0.25"/>
    <row r="1255" customFormat="1" ht="15" customHeight="1" x14ac:dyDescent="0.25"/>
    <row r="1256" customFormat="1" ht="15" customHeight="1" x14ac:dyDescent="0.25"/>
    <row r="1257" customFormat="1" ht="15" customHeight="1" x14ac:dyDescent="0.25"/>
    <row r="1258" customFormat="1" ht="15" customHeight="1" x14ac:dyDescent="0.25"/>
    <row r="1259" customFormat="1" ht="15" customHeight="1" x14ac:dyDescent="0.25"/>
    <row r="1260" customFormat="1" ht="15" customHeight="1" x14ac:dyDescent="0.25"/>
    <row r="1261" customFormat="1" ht="15" customHeight="1" x14ac:dyDescent="0.25"/>
    <row r="1262" customFormat="1" ht="15" customHeight="1" x14ac:dyDescent="0.25"/>
    <row r="1263" customFormat="1" ht="15" customHeight="1" x14ac:dyDescent="0.25"/>
    <row r="1264" customFormat="1" ht="15" customHeight="1" x14ac:dyDescent="0.25"/>
    <row r="1265" customFormat="1" ht="15" customHeight="1" x14ac:dyDescent="0.25"/>
    <row r="1266" customFormat="1" ht="15" customHeight="1" x14ac:dyDescent="0.25"/>
    <row r="1267" customFormat="1" ht="15" customHeight="1" x14ac:dyDescent="0.25"/>
    <row r="1268" customFormat="1" ht="15" customHeight="1" x14ac:dyDescent="0.25"/>
    <row r="1269" customFormat="1" ht="15" customHeight="1" x14ac:dyDescent="0.25"/>
    <row r="1270" customFormat="1" ht="15" customHeight="1" x14ac:dyDescent="0.25"/>
    <row r="1271" customFormat="1" ht="15" customHeight="1" x14ac:dyDescent="0.25"/>
    <row r="1272" customFormat="1" ht="15" customHeight="1" x14ac:dyDescent="0.25"/>
    <row r="1273" customFormat="1" ht="15" customHeight="1" x14ac:dyDescent="0.25"/>
    <row r="1274" customFormat="1" ht="15" customHeight="1" x14ac:dyDescent="0.25"/>
    <row r="1275" customFormat="1" ht="15" customHeight="1" x14ac:dyDescent="0.25"/>
    <row r="1276" customFormat="1" ht="15" customHeight="1" x14ac:dyDescent="0.25"/>
    <row r="1277" customFormat="1" ht="15" customHeight="1" x14ac:dyDescent="0.25"/>
    <row r="1278" customFormat="1" ht="15" customHeight="1" x14ac:dyDescent="0.25"/>
    <row r="1279" customFormat="1" ht="15" customHeight="1" x14ac:dyDescent="0.25"/>
    <row r="1280" customFormat="1" ht="15" customHeight="1" x14ac:dyDescent="0.25"/>
    <row r="1281" customFormat="1" ht="15" customHeight="1" x14ac:dyDescent="0.25"/>
    <row r="1282" customFormat="1" ht="15" customHeight="1" x14ac:dyDescent="0.25"/>
    <row r="1283" customFormat="1" ht="15" customHeight="1" x14ac:dyDescent="0.25"/>
    <row r="1284" customFormat="1" ht="15" customHeight="1" x14ac:dyDescent="0.25"/>
    <row r="1285" customFormat="1" ht="15" customHeight="1" x14ac:dyDescent="0.25"/>
    <row r="1286" customFormat="1" ht="15" customHeight="1" x14ac:dyDescent="0.25"/>
    <row r="1287" customFormat="1" ht="15" customHeight="1" x14ac:dyDescent="0.25"/>
    <row r="1288" customFormat="1" ht="15" customHeight="1" x14ac:dyDescent="0.25"/>
    <row r="1289" customFormat="1" ht="15" customHeight="1" x14ac:dyDescent="0.25"/>
    <row r="1290" customFormat="1" ht="15" customHeight="1" x14ac:dyDescent="0.25"/>
    <row r="1291" customFormat="1" ht="15" customHeight="1" x14ac:dyDescent="0.25"/>
    <row r="1292" customFormat="1" ht="15" customHeight="1" x14ac:dyDescent="0.25"/>
    <row r="1293" customFormat="1" ht="15" customHeight="1" x14ac:dyDescent="0.25"/>
    <row r="1294" customFormat="1" ht="15" customHeight="1" x14ac:dyDescent="0.25"/>
    <row r="1295" customFormat="1" ht="15" customHeight="1" x14ac:dyDescent="0.25"/>
    <row r="1296" customFormat="1" ht="15" customHeight="1" x14ac:dyDescent="0.25"/>
    <row r="1297" customFormat="1" ht="15" customHeight="1" x14ac:dyDescent="0.25"/>
    <row r="1298" customFormat="1" ht="15" customHeight="1" x14ac:dyDescent="0.25"/>
    <row r="1299" customFormat="1" ht="15" customHeight="1" x14ac:dyDescent="0.25"/>
    <row r="1300" customFormat="1" ht="15" customHeight="1" x14ac:dyDescent="0.25"/>
    <row r="1301" customFormat="1" ht="15" customHeight="1" x14ac:dyDescent="0.25"/>
    <row r="1302" customFormat="1" ht="15" customHeight="1" x14ac:dyDescent="0.25"/>
    <row r="1303" customFormat="1" ht="15" customHeight="1" x14ac:dyDescent="0.25"/>
    <row r="1304" customFormat="1" ht="15" customHeight="1" x14ac:dyDescent="0.25"/>
    <row r="1305" customFormat="1" ht="15" customHeight="1" x14ac:dyDescent="0.25"/>
    <row r="1306" customFormat="1" ht="15" customHeight="1" x14ac:dyDescent="0.25"/>
    <row r="1307" customFormat="1" ht="15" customHeight="1" x14ac:dyDescent="0.25"/>
    <row r="1308" customFormat="1" ht="15" customHeight="1" x14ac:dyDescent="0.25"/>
    <row r="1309" customFormat="1" ht="15" customHeight="1" x14ac:dyDescent="0.25"/>
    <row r="1310" customFormat="1" ht="15" customHeight="1" x14ac:dyDescent="0.25"/>
    <row r="1311" customFormat="1" ht="15" customHeight="1" x14ac:dyDescent="0.25"/>
    <row r="1312" customFormat="1" ht="15" customHeight="1" x14ac:dyDescent="0.25"/>
    <row r="1313" customFormat="1" ht="15" customHeight="1" x14ac:dyDescent="0.25"/>
    <row r="1314" customFormat="1" ht="15" customHeight="1" x14ac:dyDescent="0.25"/>
    <row r="1315" customFormat="1" ht="15" customHeight="1" x14ac:dyDescent="0.25"/>
    <row r="1316" customFormat="1" ht="15" customHeight="1" x14ac:dyDescent="0.25"/>
    <row r="1317" customFormat="1" ht="15" customHeight="1" x14ac:dyDescent="0.25"/>
    <row r="1318" customFormat="1" ht="15" customHeight="1" x14ac:dyDescent="0.25"/>
    <row r="1319" customFormat="1" ht="15" customHeight="1" x14ac:dyDescent="0.25"/>
    <row r="1320" customFormat="1" ht="15" customHeight="1" x14ac:dyDescent="0.25"/>
    <row r="1321" customFormat="1" ht="15" customHeight="1" x14ac:dyDescent="0.25"/>
    <row r="1322" customFormat="1" ht="15" customHeight="1" x14ac:dyDescent="0.25"/>
    <row r="1323" customFormat="1" ht="15" customHeight="1" x14ac:dyDescent="0.25"/>
    <row r="1324" customFormat="1" ht="15" customHeight="1" x14ac:dyDescent="0.25"/>
    <row r="1325" customFormat="1" ht="15" customHeight="1" x14ac:dyDescent="0.25"/>
    <row r="1326" customFormat="1" ht="15" customHeight="1" x14ac:dyDescent="0.25"/>
    <row r="1327" customFormat="1" ht="15" customHeight="1" x14ac:dyDescent="0.25"/>
    <row r="1328" customFormat="1" ht="15" customHeight="1" x14ac:dyDescent="0.25"/>
    <row r="1329" customFormat="1" ht="15" customHeight="1" x14ac:dyDescent="0.25"/>
    <row r="1330" customFormat="1" ht="15" customHeight="1" x14ac:dyDescent="0.25"/>
    <row r="1331" customFormat="1" ht="15" customHeight="1" x14ac:dyDescent="0.25"/>
    <row r="1332" customFormat="1" ht="15" customHeight="1" x14ac:dyDescent="0.25"/>
    <row r="1333" customFormat="1" ht="15" customHeight="1" x14ac:dyDescent="0.25"/>
    <row r="1334" customFormat="1" ht="15" customHeight="1" x14ac:dyDescent="0.25"/>
    <row r="1335" customFormat="1" ht="15" customHeight="1" x14ac:dyDescent="0.25"/>
    <row r="1336" customFormat="1" ht="15" customHeight="1" x14ac:dyDescent="0.25"/>
    <row r="1337" customFormat="1" ht="15" customHeight="1" x14ac:dyDescent="0.25"/>
    <row r="1338" customFormat="1" ht="15" customHeight="1" x14ac:dyDescent="0.25"/>
    <row r="1339" customFormat="1" ht="15" customHeight="1" x14ac:dyDescent="0.25"/>
    <row r="1340" customFormat="1" ht="15" customHeight="1" x14ac:dyDescent="0.25"/>
    <row r="1341" customFormat="1" ht="15" customHeight="1" x14ac:dyDescent="0.25"/>
    <row r="1342" customFormat="1" ht="15" customHeight="1" x14ac:dyDescent="0.25"/>
    <row r="1343" customFormat="1" ht="15" customHeight="1" x14ac:dyDescent="0.25"/>
    <row r="1344" customFormat="1" ht="15" customHeight="1" x14ac:dyDescent="0.25"/>
    <row r="1345" customFormat="1" ht="15" customHeight="1" x14ac:dyDescent="0.25"/>
    <row r="1346" customFormat="1" ht="15" customHeight="1" x14ac:dyDescent="0.25"/>
    <row r="1347" customFormat="1" ht="15" customHeight="1" x14ac:dyDescent="0.25"/>
    <row r="1348" customFormat="1" ht="15" customHeight="1" x14ac:dyDescent="0.25"/>
    <row r="1349" customFormat="1" ht="15" customHeight="1" x14ac:dyDescent="0.25"/>
    <row r="1350" customFormat="1" ht="15" customHeight="1" x14ac:dyDescent="0.25"/>
    <row r="1351" customFormat="1" ht="15" customHeight="1" x14ac:dyDescent="0.25"/>
    <row r="1352" customFormat="1" ht="15" customHeight="1" x14ac:dyDescent="0.25"/>
    <row r="1353" customFormat="1" ht="15" customHeight="1" x14ac:dyDescent="0.25"/>
    <row r="1354" customFormat="1" ht="15" customHeight="1" x14ac:dyDescent="0.25"/>
    <row r="1355" customFormat="1" ht="15" customHeight="1" x14ac:dyDescent="0.25"/>
    <row r="1356" customFormat="1" ht="15" customHeight="1" x14ac:dyDescent="0.25"/>
    <row r="1357" customFormat="1" ht="15" customHeight="1" x14ac:dyDescent="0.25"/>
    <row r="1358" customFormat="1" ht="15" customHeight="1" x14ac:dyDescent="0.25"/>
    <row r="1359" customFormat="1" ht="15" customHeight="1" x14ac:dyDescent="0.25"/>
    <row r="1360" customFormat="1" ht="15" customHeight="1" x14ac:dyDescent="0.25"/>
    <row r="1361" customFormat="1" ht="15" customHeight="1" x14ac:dyDescent="0.25"/>
    <row r="1362" customFormat="1" ht="15" customHeight="1" x14ac:dyDescent="0.25"/>
    <row r="1363" customFormat="1" ht="15" customHeight="1" x14ac:dyDescent="0.25"/>
    <row r="1364" customFormat="1" ht="15" customHeight="1" x14ac:dyDescent="0.25"/>
    <row r="1365" customFormat="1" ht="15" customHeight="1" x14ac:dyDescent="0.25"/>
    <row r="1366" customFormat="1" ht="15" customHeight="1" x14ac:dyDescent="0.25"/>
    <row r="1367" customFormat="1" ht="15" customHeight="1" x14ac:dyDescent="0.25"/>
    <row r="1368" customFormat="1" ht="15" customHeight="1" x14ac:dyDescent="0.25"/>
    <row r="1369" customFormat="1" ht="15" customHeight="1" x14ac:dyDescent="0.25"/>
    <row r="1370" customFormat="1" ht="15" customHeight="1" x14ac:dyDescent="0.25"/>
    <row r="1371" customFormat="1" ht="15" customHeight="1" x14ac:dyDescent="0.25"/>
    <row r="1372" customFormat="1" ht="15" customHeight="1" x14ac:dyDescent="0.25"/>
    <row r="1373" customFormat="1" ht="15" customHeight="1" x14ac:dyDescent="0.25"/>
    <row r="1374" customFormat="1" ht="15" customHeight="1" x14ac:dyDescent="0.25"/>
    <row r="1375" customFormat="1" ht="15" customHeight="1" x14ac:dyDescent="0.25"/>
    <row r="1376" customFormat="1" ht="15" customHeight="1" x14ac:dyDescent="0.25"/>
    <row r="1377" spans="1:49" customFormat="1" ht="15" customHeight="1" x14ac:dyDescent="0.25"/>
    <row r="1378" spans="1:49" customFormat="1" ht="15" customHeight="1" x14ac:dyDescent="0.25"/>
    <row r="1379" spans="1:49" customFormat="1" ht="15" customHeight="1" x14ac:dyDescent="0.25"/>
    <row r="1380" spans="1:49" customFormat="1" ht="15" customHeight="1" x14ac:dyDescent="0.25"/>
    <row r="1381" spans="1:49" customFormat="1" ht="15" customHeight="1" x14ac:dyDescent="0.25"/>
    <row r="1382" spans="1:49" customFormat="1" ht="15" customHeight="1" x14ac:dyDescent="0.25"/>
    <row r="1383" spans="1:49" ht="15" customHeigh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</row>
    <row r="1384" spans="1:49" ht="15" customHeigh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</row>
    <row r="1385" spans="1:49" ht="15" customHeigh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</row>
    <row r="1386" spans="1:49" ht="15" customHeigh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</row>
    <row r="1387" spans="1:49" ht="15" customHeigh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</row>
    <row r="1388" spans="1:49" ht="15" customHeigh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</row>
    <row r="1389" spans="1:49" ht="15" customHeigh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</row>
    <row r="1390" spans="1:49" ht="15" customHeigh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</row>
    <row r="1391" spans="1:49" ht="15" customHeigh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</row>
    <row r="1392" spans="1:49" ht="15" customHeigh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</row>
    <row r="1393" spans="1:49" ht="15" customHeigh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</row>
    <row r="1394" spans="1:49" ht="15" customHeigh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</row>
    <row r="1395" spans="1:49" ht="15" customHeigh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</row>
    <row r="1396" spans="1:49" ht="15" customHeigh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</row>
    <row r="1397" spans="1:49" ht="15" customHeigh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</row>
    <row r="1398" spans="1:49" ht="15" customHeigh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</row>
    <row r="1399" spans="1:49" ht="15" customHeigh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</row>
    <row r="1400" spans="1:49" ht="15" customHeigh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</row>
    <row r="1401" spans="1:49" ht="15" customHeigh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</row>
    <row r="1402" spans="1:49" ht="15" customHeigh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</row>
    <row r="1403" spans="1:49" ht="15" customHeigh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</row>
    <row r="1404" spans="1:49" ht="15" customHeigh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</row>
    <row r="1405" spans="1:49" ht="15" customHeigh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</row>
    <row r="1406" spans="1:49" ht="15" customHeigh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</row>
    <row r="1407" spans="1:49" ht="15" customHeigh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</row>
    <row r="1408" spans="1:49" ht="15" customHeigh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</row>
    <row r="1409" spans="1:49" ht="15" customHeigh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</row>
    <row r="1410" spans="1:49" ht="15" customHeigh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</row>
    <row r="1411" spans="1:49" ht="15" customHeigh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</row>
    <row r="1412" spans="1:49" ht="15" customHeigh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</row>
    <row r="1413" spans="1:49" ht="15" customHeigh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</row>
    <row r="1414" spans="1:49" ht="15" customHeigh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</row>
    <row r="1415" spans="1:49" ht="15" customHeigh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</row>
    <row r="1416" spans="1:49" ht="15" customHeigh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</row>
    <row r="1417" spans="1:49" ht="15" customHeigh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</row>
    <row r="1418" spans="1:49" ht="15" customHeigh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</row>
    <row r="1419" spans="1:49" ht="15" customHeigh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</row>
    <row r="1420" spans="1:49" ht="15" customHeigh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</row>
    <row r="1421" spans="1:49" ht="15" customHeigh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</row>
    <row r="1422" spans="1:49" ht="15" customHeigh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</row>
    <row r="1423" spans="1:49" ht="15" customHeigh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</row>
    <row r="1424" spans="1:49" ht="15" customHeigh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</row>
    <row r="1425" spans="1:49" ht="15" customHeigh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</row>
    <row r="1426" spans="1:49" ht="15" customHeigh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</row>
    <row r="1427" spans="1:49" ht="15" customHeigh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</row>
    <row r="1428" spans="1:49" ht="15" customHeigh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</row>
    <row r="1429" spans="1:49" ht="15" customHeigh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</row>
    <row r="1430" spans="1:49" ht="15" customHeigh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</row>
    <row r="1431" spans="1:49" ht="15" customHeigh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</row>
    <row r="1432" spans="1:49" ht="15" customHeigh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</row>
    <row r="1433" spans="1:49" ht="15" customHeigh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</row>
    <row r="1434" spans="1:49" ht="15" customHeigh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</row>
    <row r="1435" spans="1:49" ht="15" customHeigh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</row>
    <row r="1436" spans="1:49" ht="15" customHeigh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</row>
    <row r="1437" spans="1:49" ht="15" customHeigh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</row>
    <row r="1438" spans="1:49" ht="15" customHeigh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</row>
    <row r="1439" spans="1:49" ht="15" customHeigh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</row>
    <row r="1440" spans="1:49" ht="15" customHeigh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</row>
    <row r="1441" spans="1:49" ht="15" customHeigh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</row>
    <row r="1442" spans="1:49" ht="15" customHeigh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</row>
    <row r="1443" spans="1:49" ht="15" customHeigh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</row>
    <row r="1444" spans="1:49" ht="15" customHeigh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</row>
    <row r="1445" spans="1:49" ht="15" customHeigh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</row>
    <row r="1446" spans="1:49" ht="15" customHeigh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</row>
    <row r="1447" spans="1:49" ht="15" customHeigh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</row>
    <row r="1448" spans="1:49" ht="15" customHeigh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</row>
    <row r="1449" spans="1:49" ht="15" customHeigh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</row>
    <row r="1450" spans="1:49" ht="15" customHeigh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</row>
    <row r="1451" spans="1:49" ht="15" customHeigh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</row>
    <row r="1452" spans="1:49" ht="15" customHeigh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</row>
    <row r="1453" spans="1:49" ht="15" customHeigh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</row>
    <row r="1454" spans="1:49" ht="15" customHeigh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</row>
    <row r="1455" spans="1:49" ht="15" customHeigh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</row>
    <row r="1456" spans="1:49" ht="15" customHeigh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</row>
    <row r="1457" spans="1:49" ht="15" customHeigh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</row>
    <row r="1458" spans="1:49" ht="15" customHeigh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</row>
    <row r="1459" spans="1:49" ht="15" customHeigh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</row>
    <row r="1460" spans="1:49" ht="15" customHeigh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</row>
    <row r="1461" spans="1:49" ht="15" customHeigh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</row>
    <row r="1462" spans="1:49" ht="15" customHeigh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</row>
    <row r="1463" spans="1:49" ht="15" customHeigh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</row>
    <row r="1464" spans="1:49" ht="15" customHeigh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</row>
    <row r="1465" spans="1:49" ht="15" customHeigh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</row>
    <row r="1466" spans="1:49" ht="15" customHeigh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</row>
    <row r="1467" spans="1:49" ht="15" customHeigh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</row>
    <row r="1468" spans="1:49" ht="15" customHeigh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</row>
    <row r="1469" spans="1:49" ht="15" customHeigh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</row>
    <row r="1470" spans="1:49" ht="15" customHeigh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</row>
    <row r="1471" spans="1:49" ht="15" customHeigh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</row>
    <row r="1472" spans="1:49" ht="15" customHeigh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</row>
    <row r="1473" spans="1:49" ht="15" customHeigh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</row>
    <row r="1474" spans="1:49" ht="15" customHeigh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</row>
    <row r="1475" spans="1:49" ht="15" customHeigh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</row>
    <row r="1476" spans="1:49" ht="15" customHeigh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</row>
    <row r="1477" spans="1:49" ht="15" customHeigh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</row>
    <row r="1478" spans="1:49" ht="15" customHeigh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</row>
  </sheetData>
  <mergeCells count="15">
    <mergeCell ref="AJ3:AV3"/>
    <mergeCell ref="C2:AG2"/>
    <mergeCell ref="A2:A3"/>
    <mergeCell ref="A5:A6"/>
    <mergeCell ref="A7:A8"/>
    <mergeCell ref="A9:A10"/>
    <mergeCell ref="A11:A12"/>
    <mergeCell ref="A13:A14"/>
    <mergeCell ref="A15:A16"/>
    <mergeCell ref="B5:B6"/>
    <mergeCell ref="B7:B8"/>
    <mergeCell ref="B9:B10"/>
    <mergeCell ref="B11:B12"/>
    <mergeCell ref="B13:B14"/>
    <mergeCell ref="B15:B16"/>
  </mergeCells>
  <conditionalFormatting sqref="C5:AG16">
    <cfRule type="expression" priority="31" stopIfTrue="1">
      <formula>C5=""</formula>
    </cfRule>
    <cfRule type="expression" dxfId="119" priority="32" stopIfTrue="1">
      <formula>C5=Ключ_настраиваемый_2</formula>
    </cfRule>
    <cfRule type="expression" dxfId="118" priority="33" stopIfTrue="1">
      <formula>C5=Ключ_настраиваемый_1</formula>
    </cfRule>
    <cfRule type="expression" dxfId="117" priority="34" stopIfTrue="1">
      <formula>C5=Ключ_болен</formula>
    </cfRule>
    <cfRule type="expression" dxfId="116" priority="35" stopIfTrue="1">
      <formula>C5=Ключ_личный</formula>
    </cfRule>
    <cfRule type="expression" dxfId="115" priority="36" stopIfTrue="1">
      <formula>C5=Ключ_отпуск</formula>
    </cfRule>
  </conditionalFormatting>
  <conditionalFormatting sqref="AJ5:AV5 AJ7:AV7 AJ9:AV9 AJ11:AV11 AJ13:AV13 AJ15:AV15">
    <cfRule type="containsText" dxfId="114" priority="5" operator="containsText" text="0">
      <formula>NOT(ISERROR(SEARCH("0",AJ5)))</formula>
    </cfRule>
  </conditionalFormatting>
  <conditionalFormatting sqref="AJ6:AV6 AJ8:AV8 AJ10:AV10 AJ12:AV12 AJ14:AV14 AJ16:AV16">
    <cfRule type="containsText" dxfId="113" priority="4" operator="containsText" text="0">
      <formula>NOT(ISERROR(SEARCH("0",AJ6)))</formula>
    </cfRule>
  </conditionalFormatting>
  <conditionalFormatting sqref="B5 B9 B13">
    <cfRule type="containsErrors" dxfId="112" priority="2">
      <formula>ISERROR(B5)</formula>
    </cfRule>
  </conditionalFormatting>
  <conditionalFormatting sqref="B7:B8 B11:B12 B15:B16">
    <cfRule type="containsErrors" dxfId="111" priority="1">
      <formula>ISERROR(B7)</formula>
    </cfRule>
  </conditionalFormatting>
  <conditionalFormatting sqref="AW5:AW16">
    <cfRule type="dataBar" priority="63">
      <dataBar showValue="0">
        <cfvo type="min"/>
        <cfvo type="max"/>
        <color theme="2" tint="-9.9978637043366805E-2"/>
      </dataBar>
      <extLst>
        <ext xmlns:x14="http://schemas.microsoft.com/office/spreadsheetml/2009/9/main" uri="{B025F937-C7B1-47D3-B67F-A62EFF666E3E}">
          <x14:id>{3FD10DC4-A612-4A53-B903-5C5B61A3F8E3}</x14:id>
        </ext>
      </extLst>
    </cfRule>
  </conditionalFormatting>
  <conditionalFormatting sqref="A5:A16">
    <cfRule type="duplicateValues" dxfId="110" priority="64"/>
  </conditionalFormatting>
  <printOptions horizontalCentered="1"/>
  <pageMargins left="0.25" right="0.25" top="1.0583333333333333" bottom="0.35997023809523809" header="0.3" footer="0.3"/>
  <pageSetup paperSize="9" scale="59" fitToHeight="0" orientation="landscape" r:id="rId1"/>
  <headerFooter differentFirst="1">
    <oddFooter>&amp;CТабель учёта рабочего времени ТОО "Трикан Уэл Сервис Казахстан Лимитед"&amp;RСтраница  &amp;P из &amp;N</oddFooter>
    <evenFooter>&amp;CТабель учёта рабочего времени&amp;RСтраница  &amp;P из &amp;N</evenFooter>
    <firstHeader xml:space="preserve">&amp;C&amp;30
Табель учёта рабочего времени&amp;RУТВЕРЖДАЮ:    
Генеральный директор    
ТОО «Трикан Уэл Сервис Казахстан Лимитед»    
________________________С.А. Заграничный    
«____»_________________2015    
</firstHeader>
    <firstFooter>&amp;RСтраница  &amp;P из &amp;N</firstFooter>
  </headerFooter>
  <ignoredErrors>
    <ignoredError sqref="AI5:AV5 AI7:AI16 AI6" calculatedColumn="1"/>
    <ignoredError sqref="AJ7:AU16 AJ6:AV6 AV15:AV16 AV7 AV8:AV14" formula="1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D10DC4-A612-4A53-B903-5C5B61A3F8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AW5:AW16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AW1478"/>
  <sheetViews>
    <sheetView showGridLines="0" zoomScaleNormal="100" zoomScaleSheetLayoutView="100" zoomScalePageLayoutView="70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A17" sqref="A17:AW1478"/>
    </sheetView>
  </sheetViews>
  <sheetFormatPr defaultRowHeight="15" customHeight="1" x14ac:dyDescent="0.25"/>
  <cols>
    <col min="1" max="1" width="23.28515625" style="7" customWidth="1"/>
    <col min="2" max="2" width="8.28515625" style="7" customWidth="1"/>
    <col min="3" max="33" width="4" style="6" customWidth="1"/>
    <col min="34" max="35" width="4.5703125" style="7" customWidth="1"/>
    <col min="36" max="48" width="4.7109375" style="7" customWidth="1"/>
    <col min="49" max="49" width="13.42578125" style="7" customWidth="1"/>
    <col min="50" max="16384" width="9.140625" style="7"/>
  </cols>
  <sheetData>
    <row r="1" spans="1:49" s="16" customFormat="1" ht="8.25" customHeight="1" x14ac:dyDescent="0.25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4"/>
      <c r="AG1" s="15"/>
      <c r="AH1" s="28"/>
      <c r="AJ1" s="23"/>
    </row>
    <row r="2" spans="1:49" s="1" customFormat="1" ht="38.25" customHeight="1" x14ac:dyDescent="0.25">
      <c r="A2" s="103" t="s">
        <v>76</v>
      </c>
      <c r="B2" s="19"/>
      <c r="C2" s="102" t="s">
        <v>37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85" t="s">
        <v>57</v>
      </c>
      <c r="AI2" s="86" t="s">
        <v>58</v>
      </c>
      <c r="AJ2" s="87" t="s">
        <v>59</v>
      </c>
      <c r="AK2" s="87" t="s">
        <v>64</v>
      </c>
      <c r="AL2" s="87" t="s">
        <v>62</v>
      </c>
      <c r="AM2" s="88" t="s">
        <v>75</v>
      </c>
      <c r="AN2" s="89" t="s">
        <v>67</v>
      </c>
      <c r="AO2" s="90" t="s">
        <v>60</v>
      </c>
      <c r="AP2" s="87" t="s">
        <v>54</v>
      </c>
      <c r="AQ2" s="87" t="s">
        <v>68</v>
      </c>
      <c r="AR2" s="87" t="s">
        <v>63</v>
      </c>
      <c r="AS2" s="87" t="s">
        <v>61</v>
      </c>
      <c r="AT2" s="88" t="s">
        <v>65</v>
      </c>
      <c r="AU2" s="88" t="s">
        <v>66</v>
      </c>
      <c r="AV2" s="88" t="s">
        <v>69</v>
      </c>
      <c r="AW2" s="25"/>
    </row>
    <row r="3" spans="1:49" s="2" customFormat="1" ht="15.75" customHeight="1" x14ac:dyDescent="0.3">
      <c r="A3" s="103"/>
      <c r="B3" s="31"/>
      <c r="C3" s="8" t="str">
        <f>TEXT(WEEKDAY(DATE(Календарный_год,2,1),1),"aaa")</f>
        <v>Вс</v>
      </c>
      <c r="D3" s="9" t="str">
        <f>TEXT(WEEKDAY(DATE(Календарный_год,2,2),1),"aaa")</f>
        <v>Пн</v>
      </c>
      <c r="E3" s="9" t="str">
        <f>TEXT(WEEKDAY(DATE(Календарный_год,2,3),1),"aaa")</f>
        <v>Вт</v>
      </c>
      <c r="F3" s="9" t="str">
        <f>TEXT(WEEKDAY(DATE(Календарный_год,2,4),1),"aaa")</f>
        <v>Ср</v>
      </c>
      <c r="G3" s="9" t="str">
        <f>TEXT(WEEKDAY(DATE(Календарный_год,2,5),1),"aaa")</f>
        <v>Чт</v>
      </c>
      <c r="H3" s="9" t="str">
        <f>TEXT(WEEKDAY(DATE(Календарный_год,2,6),1),"aaa")</f>
        <v>Пт</v>
      </c>
      <c r="I3" s="9" t="str">
        <f>TEXT(WEEKDAY(DATE(Календарный_год,2,7),1),"aaa")</f>
        <v>Сб</v>
      </c>
      <c r="J3" s="9" t="str">
        <f>TEXT(WEEKDAY(DATE(Календарный_год,2,8),1),"aaa")</f>
        <v>Вс</v>
      </c>
      <c r="K3" s="9" t="str">
        <f>TEXT(WEEKDAY(DATE(Календарный_год,2,9),1),"aaa")</f>
        <v>Пн</v>
      </c>
      <c r="L3" s="9" t="str">
        <f>TEXT(WEEKDAY(DATE(Календарный_год,2,10),1),"aaa")</f>
        <v>Вт</v>
      </c>
      <c r="M3" s="9" t="str">
        <f>TEXT(WEEKDAY(DATE(Календарный_год,2,11),1),"aaa")</f>
        <v>Ср</v>
      </c>
      <c r="N3" s="9" t="str">
        <f>TEXT(WEEKDAY(DATE(Календарный_год,2,12),1),"aaa")</f>
        <v>Чт</v>
      </c>
      <c r="O3" s="9" t="str">
        <f>TEXT(WEEKDAY(DATE(Календарный_год,2,13),1),"aaa")</f>
        <v>Пт</v>
      </c>
      <c r="P3" s="9" t="str">
        <f>TEXT(WEEKDAY(DATE(Календарный_год,2,14),1),"aaa")</f>
        <v>Сб</v>
      </c>
      <c r="Q3" s="9" t="str">
        <f>TEXT(WEEKDAY(DATE(Календарный_год,2,15),1),"aaa")</f>
        <v>Вс</v>
      </c>
      <c r="R3" s="9" t="str">
        <f>TEXT(WEEKDAY(DATE(Календарный_год,2,16),1),"aaa")</f>
        <v>Пн</v>
      </c>
      <c r="S3" s="9" t="str">
        <f>TEXT(WEEKDAY(DATE(Календарный_год,2,17),1),"aaa")</f>
        <v>Вт</v>
      </c>
      <c r="T3" s="9" t="str">
        <f>TEXT(WEEKDAY(DATE(Календарный_год,2,18),1),"aaa")</f>
        <v>Ср</v>
      </c>
      <c r="U3" s="9" t="str">
        <f>TEXT(WEEKDAY(DATE(Календарный_год,2,19),1),"aaa")</f>
        <v>Чт</v>
      </c>
      <c r="V3" s="9" t="str">
        <f>TEXT(WEEKDAY(DATE(Календарный_год,2,20),1),"aaa")</f>
        <v>Пт</v>
      </c>
      <c r="W3" s="9" t="str">
        <f>TEXT(WEEKDAY(DATE(Календарный_год,2,21),1),"aaa")</f>
        <v>Сб</v>
      </c>
      <c r="X3" s="9" t="str">
        <f>TEXT(WEEKDAY(DATE(Календарный_год,2,22),1),"aaa")</f>
        <v>Вс</v>
      </c>
      <c r="Y3" s="9" t="str">
        <f>TEXT(WEEKDAY(DATE(Календарный_год,2,23),1),"aaa")</f>
        <v>Пн</v>
      </c>
      <c r="Z3" s="9" t="str">
        <f>TEXT(WEEKDAY(DATE(Календарный_год,2,24),1),"aaa")</f>
        <v>Вт</v>
      </c>
      <c r="AA3" s="9" t="str">
        <f>TEXT(WEEKDAY(DATE(Календарный_год,2,25),1),"aaa")</f>
        <v>Ср</v>
      </c>
      <c r="AB3" s="9" t="str">
        <f>TEXT(WEEKDAY(DATE(Календарный_год,2,26),1),"aaa")</f>
        <v>Чт</v>
      </c>
      <c r="AC3" s="9" t="str">
        <f>TEXT(WEEKDAY(DATE(Календарный_год,2,27),1),"aaa")</f>
        <v>Пт</v>
      </c>
      <c r="AD3" s="9" t="str">
        <f>TEXT(WEEKDAY(DATE(Календарный_год,2,28),1),"aaa")</f>
        <v>Сб</v>
      </c>
      <c r="AE3" s="9" t="str">
        <f>TEXT(WEEKDAY(DATE(Календарный_год,2,29),1),"aaa")</f>
        <v>Вс</v>
      </c>
      <c r="AF3" s="9"/>
      <c r="AG3" s="10"/>
      <c r="AH3" s="27"/>
      <c r="AI3" s="26"/>
      <c r="AJ3" s="101" t="s">
        <v>56</v>
      </c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95">
        <f>Календарный_год</f>
        <v>2015</v>
      </c>
    </row>
    <row r="4" spans="1:49" s="4" customFormat="1" ht="15" customHeight="1" x14ac:dyDescent="0.25">
      <c r="A4" s="30" t="s">
        <v>0</v>
      </c>
      <c r="B4" s="22" t="s">
        <v>36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18" t="s">
        <v>19</v>
      </c>
      <c r="V4" s="18" t="s">
        <v>20</v>
      </c>
      <c r="W4" s="18" t="s">
        <v>21</v>
      </c>
      <c r="X4" s="18" t="s">
        <v>22</v>
      </c>
      <c r="Y4" s="18" t="s">
        <v>23</v>
      </c>
      <c r="Z4" s="18" t="s">
        <v>24</v>
      </c>
      <c r="AA4" s="18" t="s">
        <v>25</v>
      </c>
      <c r="AB4" s="18" t="s">
        <v>26</v>
      </c>
      <c r="AC4" s="18" t="s">
        <v>27</v>
      </c>
      <c r="AD4" s="18" t="s">
        <v>28</v>
      </c>
      <c r="AE4" s="94" t="s">
        <v>29</v>
      </c>
      <c r="AF4" s="18" t="s">
        <v>33</v>
      </c>
      <c r="AG4" s="18" t="s">
        <v>78</v>
      </c>
      <c r="AH4" s="77" t="s">
        <v>38</v>
      </c>
      <c r="AI4" s="78" t="s">
        <v>55</v>
      </c>
      <c r="AJ4" s="91" t="s">
        <v>41</v>
      </c>
      <c r="AK4" s="91" t="s">
        <v>44</v>
      </c>
      <c r="AL4" s="91" t="s">
        <v>43</v>
      </c>
      <c r="AM4" s="91" t="s">
        <v>42</v>
      </c>
      <c r="AN4" s="91" t="s">
        <v>32</v>
      </c>
      <c r="AO4" s="91" t="s">
        <v>46</v>
      </c>
      <c r="AP4" s="91" t="s">
        <v>47</v>
      </c>
      <c r="AQ4" s="91" t="s">
        <v>48</v>
      </c>
      <c r="AR4" s="91" t="s">
        <v>45</v>
      </c>
      <c r="AS4" s="91" t="s">
        <v>49</v>
      </c>
      <c r="AT4" s="91" t="s">
        <v>50</v>
      </c>
      <c r="AU4" s="91" t="s">
        <v>51</v>
      </c>
      <c r="AV4" s="91" t="s">
        <v>53</v>
      </c>
      <c r="AW4" s="93" t="s">
        <v>77</v>
      </c>
    </row>
    <row r="5" spans="1:49" s="4" customFormat="1" x14ac:dyDescent="0.25">
      <c r="A5" s="100" t="s">
        <v>79</v>
      </c>
      <c r="B5" s="99" t="e">
        <f>VLOOKUP(A5,#REF!,2,0)</f>
        <v>#REF!</v>
      </c>
      <c r="C5" s="84" t="s">
        <v>42</v>
      </c>
      <c r="D5" s="84" t="s">
        <v>42</v>
      </c>
      <c r="E5" s="84" t="s">
        <v>41</v>
      </c>
      <c r="F5" s="84" t="s">
        <v>41</v>
      </c>
      <c r="G5" s="84" t="s">
        <v>41</v>
      </c>
      <c r="H5" s="84" t="s">
        <v>41</v>
      </c>
      <c r="I5" s="84" t="s">
        <v>42</v>
      </c>
      <c r="J5" s="84" t="s">
        <v>41</v>
      </c>
      <c r="K5" s="84" t="s">
        <v>41</v>
      </c>
      <c r="L5" s="84" t="s">
        <v>41</v>
      </c>
      <c r="M5" s="84" t="s">
        <v>41</v>
      </c>
      <c r="N5" s="84" t="s">
        <v>41</v>
      </c>
      <c r="O5" s="84" t="s">
        <v>41</v>
      </c>
      <c r="P5" s="84" t="s">
        <v>41</v>
      </c>
      <c r="Q5" s="84" t="s">
        <v>41</v>
      </c>
      <c r="R5" s="84" t="s">
        <v>41</v>
      </c>
      <c r="S5" s="84" t="s">
        <v>41</v>
      </c>
      <c r="T5" s="84" t="s">
        <v>41</v>
      </c>
      <c r="U5" s="84" t="s">
        <v>41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 t="s">
        <v>45</v>
      </c>
      <c r="AH5" s="79" t="s">
        <v>39</v>
      </c>
      <c r="AI5" s="80">
        <f>SUM(табл_Февраль[[#This Row],[ВМ]:[МО]])</f>
        <v>20</v>
      </c>
      <c r="AJ5" s="74">
        <f>COUNTIF(табл_Февраль[[#This Row],[1]:[  ]],табл_Февраль[[#Headers],[ВМ]])</f>
        <v>16</v>
      </c>
      <c r="AK5" s="20">
        <f>COUNTIF(табл_Февраль[[#This Row],[1]:[  ]],табл_Февраль[[#Headers],[С]])</f>
        <v>0</v>
      </c>
      <c r="AL5" s="20">
        <f>COUNTIF(табл_Февраль[[#This Row],[1]:[  ]],табл_Февраль[[#Headers],[В]])</f>
        <v>0</v>
      </c>
      <c r="AM5" s="20">
        <f>COUNTIF(табл_Февраль[[#This Row],[1]:[  ]],табл_Февраль[[#Headers],[РВ]])</f>
        <v>3</v>
      </c>
      <c r="AN5" s="20">
        <f>COUNTIF(табл_Февраль[[#This Row],[1]:[  ]],табл_Февраль[[#Headers],[Б]])</f>
        <v>0</v>
      </c>
      <c r="AO5" s="20">
        <f>COUNTIF(табл_Февраль[[#This Row],[1]:[  ]],табл_Февраль[[#Headers],[ПК]])</f>
        <v>0</v>
      </c>
      <c r="AP5" s="20">
        <f>COUNTIF(табл_Февраль[[#This Row],[1]:[  ]],табл_Февраль[[#Headers],[ОТ]])</f>
        <v>0</v>
      </c>
      <c r="AQ5" s="20">
        <f>COUNTIF(табл_Февраль[[#This Row],[1]:[  ]],табл_Февраль[[#Headers],[ДО]])</f>
        <v>0</v>
      </c>
      <c r="AR5" s="20">
        <f>COUNTIF(табл_Февраль[[#This Row],[1]:[  ]],табл_Февраль[[#Headers],[К]])</f>
        <v>1</v>
      </c>
      <c r="AS5" s="20">
        <f>COUNTIF(табл_Февраль[[#This Row],[1]:[  ]],табл_Февраль[[#Headers],[ПР]])</f>
        <v>0</v>
      </c>
      <c r="AT5" s="20">
        <f>COUNTIF(табл_Февраль[[#This Row],[1]:[  ]],табл_Февраль[[#Headers],[М]])</f>
        <v>0</v>
      </c>
      <c r="AU5" s="20">
        <f>COUNTIF(табл_Февраль[[#This Row],[1]:[  ]],табл_Февраль[[#Headers],[ВД]])</f>
        <v>0</v>
      </c>
      <c r="AV5" s="20">
        <f>COUNTIF(табл_Февраль[[#This Row],[1]:[  ]],табл_Февраль[[#Headers],[МО]])</f>
        <v>0</v>
      </c>
      <c r="AW5" s="75">
        <f>AI5</f>
        <v>20</v>
      </c>
    </row>
    <row r="6" spans="1:49" s="4" customFormat="1" x14ac:dyDescent="0.25">
      <c r="A6" s="97"/>
      <c r="B6" s="99"/>
      <c r="C6" s="84">
        <v>5.5</v>
      </c>
      <c r="D6" s="84">
        <v>11</v>
      </c>
      <c r="E6" s="84">
        <v>11</v>
      </c>
      <c r="F6" s="84">
        <v>11</v>
      </c>
      <c r="G6" s="84">
        <v>11</v>
      </c>
      <c r="H6" s="84">
        <v>11</v>
      </c>
      <c r="I6" s="84">
        <v>11</v>
      </c>
      <c r="J6" s="84">
        <v>11</v>
      </c>
      <c r="K6" s="84">
        <v>11</v>
      </c>
      <c r="L6" s="84">
        <v>11</v>
      </c>
      <c r="M6" s="84">
        <v>11</v>
      </c>
      <c r="N6" s="84">
        <v>11</v>
      </c>
      <c r="O6" s="84">
        <v>11</v>
      </c>
      <c r="P6" s="84">
        <v>11</v>
      </c>
      <c r="Q6" s="84">
        <v>11</v>
      </c>
      <c r="R6" s="84">
        <v>12</v>
      </c>
      <c r="S6" s="84">
        <v>13</v>
      </c>
      <c r="T6" s="84">
        <v>14</v>
      </c>
      <c r="U6" s="84">
        <v>15</v>
      </c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>
        <v>11</v>
      </c>
      <c r="AH6" s="81" t="s">
        <v>40</v>
      </c>
      <c r="AI6" s="82">
        <f ca="1">SUM(Февраль!$AJ6:$AV6)</f>
        <v>224.5</v>
      </c>
      <c r="AJ6" s="76">
        <f ca="1">SUMIF(C5:AG6,табл_Февраль[[#Headers],[ВМ]],табл_Февраль[#This Row])</f>
        <v>186</v>
      </c>
      <c r="AK6" s="21">
        <f ca="1">SUMIF(C5:AG6,табл_Февраль[[#Headers],[С]],табл_Февраль[#This Row])</f>
        <v>0</v>
      </c>
      <c r="AL6" s="21">
        <f ca="1">SUMIF(C5:AG6,табл_Февраль[[#Headers],[В]],табл_Февраль[#This Row])</f>
        <v>0</v>
      </c>
      <c r="AM6" s="21">
        <f ca="1">SUMIF(C5:AG6,табл_Февраль[[#Headers],[РВ]],табл_Февраль[#This Row])</f>
        <v>27.5</v>
      </c>
      <c r="AN6" s="21">
        <f ca="1">SUMIF(C5:AG6,табл_Февраль[[#Headers],[Б]],табл_Февраль[#This Row])</f>
        <v>0</v>
      </c>
      <c r="AO6" s="21">
        <f ca="1">SUMIF(C5:AG6,табл_Февраль[[#Headers],[ПК]],табл_Февраль[#This Row])</f>
        <v>0</v>
      </c>
      <c r="AP6" s="21">
        <f ca="1">SUMIF(C5:AG6,табл_Февраль[[#Headers],[ОТ]],табл_Февраль[#This Row])</f>
        <v>0</v>
      </c>
      <c r="AQ6" s="21">
        <f ca="1">SUMIF(C5:AG6,табл_Февраль[[#Headers],[ДО]],табл_Февраль[#This Row])</f>
        <v>0</v>
      </c>
      <c r="AR6" s="21">
        <f ca="1">SUMIF(C5:AG6,табл_Февраль[[#Headers],[К]],табл_Февраль[#This Row])</f>
        <v>11</v>
      </c>
      <c r="AS6" s="21">
        <f ca="1">SUMIF(C5:AG6,табл_Февраль[[#Headers],[ПР]],табл_Февраль[#This Row])</f>
        <v>0</v>
      </c>
      <c r="AT6" s="21">
        <f ca="1">SUMIF(C5:AG6,табл_Февраль[[#Headers],[М]],табл_Февраль[#This Row])</f>
        <v>0</v>
      </c>
      <c r="AU6" s="21">
        <f ca="1">SUMIF(C5:AG6,табл_Февраль[[#Headers],[ВД]],табл_Февраль[#This Row])</f>
        <v>0</v>
      </c>
      <c r="AV6" s="21">
        <f ca="1">SUMIF(C5:AG6,табл_Февраль[[#Headers],[МО]],табл_Февраль[#This Row])</f>
        <v>0</v>
      </c>
      <c r="AW6" s="75">
        <f t="shared" ref="AW6:AW64" ca="1" si="0">AI6</f>
        <v>224.5</v>
      </c>
    </row>
    <row r="7" spans="1:49" s="5" customFormat="1" x14ac:dyDescent="0.25">
      <c r="A7" s="100" t="s">
        <v>80</v>
      </c>
      <c r="B7" s="98" t="e">
        <f>VLOOKUP(A7,#REF!,2,0)</f>
        <v>#REF!</v>
      </c>
      <c r="C7" s="84" t="s">
        <v>42</v>
      </c>
      <c r="D7" s="84" t="s">
        <v>42</v>
      </c>
      <c r="E7" s="84" t="s">
        <v>41</v>
      </c>
      <c r="F7" s="84" t="s">
        <v>41</v>
      </c>
      <c r="G7" s="84" t="s">
        <v>41</v>
      </c>
      <c r="H7" s="84" t="s">
        <v>41</v>
      </c>
      <c r="I7" s="84" t="s">
        <v>42</v>
      </c>
      <c r="J7" s="84" t="s">
        <v>41</v>
      </c>
      <c r="K7" s="84" t="s">
        <v>41</v>
      </c>
      <c r="L7" s="84" t="s">
        <v>41</v>
      </c>
      <c r="M7" s="84" t="s">
        <v>41</v>
      </c>
      <c r="N7" s="84" t="s">
        <v>41</v>
      </c>
      <c r="O7" s="84" t="s">
        <v>41</v>
      </c>
      <c r="P7" s="84" t="s">
        <v>41</v>
      </c>
      <c r="Q7" s="84" t="s">
        <v>41</v>
      </c>
      <c r="R7" s="84" t="s">
        <v>41</v>
      </c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 t="s">
        <v>45</v>
      </c>
      <c r="AH7" s="83" t="s">
        <v>39</v>
      </c>
      <c r="AI7" s="80">
        <f>SUM(Февраль!$AJ7:$AV7)</f>
        <v>17</v>
      </c>
      <c r="AJ7" s="74">
        <f>COUNTIF(табл_Февраль[[#This Row],[1]:[  ]],табл_Февраль[[#Headers],[ВМ]])</f>
        <v>13</v>
      </c>
      <c r="AK7" s="20">
        <f>COUNTIF(табл_Февраль[[#This Row],[1]:[  ]],табл_Февраль[[#Headers],[С]])</f>
        <v>0</v>
      </c>
      <c r="AL7" s="20">
        <f>COUNTIF(табл_Февраль[[#This Row],[1]:[  ]],табл_Февраль[[#Headers],[В]])</f>
        <v>0</v>
      </c>
      <c r="AM7" s="20">
        <f>COUNTIF(табл_Февраль[[#This Row],[1]:[  ]],табл_Февраль[[#Headers],[РВ]])</f>
        <v>3</v>
      </c>
      <c r="AN7" s="20">
        <f>COUNTIF(табл_Февраль[[#This Row],[1]:[  ]],табл_Февраль[[#Headers],[Б]])</f>
        <v>0</v>
      </c>
      <c r="AO7" s="20">
        <f>COUNTIF(табл_Февраль[[#This Row],[1]:[  ]],табл_Февраль[[#Headers],[ПК]])</f>
        <v>0</v>
      </c>
      <c r="AP7" s="20">
        <f>COUNTIF(табл_Февраль[[#This Row],[1]:[  ]],табл_Февраль[[#Headers],[ОТ]])</f>
        <v>0</v>
      </c>
      <c r="AQ7" s="20">
        <f>COUNTIF(табл_Февраль[[#This Row],[1]:[  ]],табл_Февраль[[#Headers],[ДО]])</f>
        <v>0</v>
      </c>
      <c r="AR7" s="20">
        <f>COUNTIF(табл_Февраль[[#This Row],[1]:[  ]],табл_Февраль[[#Headers],[К]])</f>
        <v>1</v>
      </c>
      <c r="AS7" s="20">
        <f>COUNTIF(табл_Февраль[[#This Row],[1]:[  ]],табл_Февраль[[#Headers],[ПР]])</f>
        <v>0</v>
      </c>
      <c r="AT7" s="20">
        <f>COUNTIF(табл_Февраль[[#This Row],[1]:[  ]],табл_Февраль[[#Headers],[М]])</f>
        <v>0</v>
      </c>
      <c r="AU7" s="20">
        <f>COUNTIF(табл_Февраль[[#This Row],[1]:[  ]],табл_Февраль[[#Headers],[ВД]])</f>
        <v>0</v>
      </c>
      <c r="AV7" s="20">
        <f>COUNTIF(табл_Февраль[[#This Row],[1]:[  ]],табл_Февраль[[#Headers],[МО]])</f>
        <v>0</v>
      </c>
      <c r="AW7" s="75">
        <f t="shared" si="0"/>
        <v>17</v>
      </c>
    </row>
    <row r="8" spans="1:49" s="5" customFormat="1" x14ac:dyDescent="0.25">
      <c r="A8" s="97"/>
      <c r="B8" s="98"/>
      <c r="C8" s="84">
        <v>5.5</v>
      </c>
      <c r="D8" s="84">
        <v>11</v>
      </c>
      <c r="E8" s="84">
        <v>11</v>
      </c>
      <c r="F8" s="84">
        <v>11</v>
      </c>
      <c r="G8" s="84">
        <v>11</v>
      </c>
      <c r="H8" s="84">
        <v>11</v>
      </c>
      <c r="I8" s="84">
        <v>11</v>
      </c>
      <c r="J8" s="84">
        <v>11</v>
      </c>
      <c r="K8" s="84">
        <v>11</v>
      </c>
      <c r="L8" s="84">
        <v>11</v>
      </c>
      <c r="M8" s="84">
        <v>11</v>
      </c>
      <c r="N8" s="84">
        <v>11</v>
      </c>
      <c r="O8" s="84">
        <v>11</v>
      </c>
      <c r="P8" s="84">
        <v>11</v>
      </c>
      <c r="Q8" s="84">
        <v>11</v>
      </c>
      <c r="R8" s="84">
        <v>5.5</v>
      </c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>
        <v>11</v>
      </c>
      <c r="AH8" s="81" t="s">
        <v>40</v>
      </c>
      <c r="AI8" s="82">
        <f ca="1">SUM(Февраль!$AJ8:$AV8)</f>
        <v>176</v>
      </c>
      <c r="AJ8" s="76">
        <f ca="1">SUMIF(C7:AG8,табл_Февраль[[#Headers],[ВМ]],табл_Февраль[#This Row])</f>
        <v>137.5</v>
      </c>
      <c r="AK8" s="21">
        <f ca="1">SUMIF(C7:AG8,табл_Февраль[[#Headers],[С]],табл_Февраль[#This Row])</f>
        <v>0</v>
      </c>
      <c r="AL8" s="21">
        <f ca="1">SUMIF(C7:AG8,табл_Февраль[[#Headers],[В]],табл_Февраль[#This Row])</f>
        <v>0</v>
      </c>
      <c r="AM8" s="21">
        <f ca="1">SUMIF(C7:AG8,табл_Февраль[[#Headers],[РВ]],табл_Февраль[#This Row])</f>
        <v>27.5</v>
      </c>
      <c r="AN8" s="21">
        <f ca="1">SUMIF(C7:AG8,табл_Февраль[[#Headers],[Б]],табл_Февраль[#This Row])</f>
        <v>0</v>
      </c>
      <c r="AO8" s="21">
        <f ca="1">SUMIF(C7:AG8,табл_Февраль[[#Headers],[ПК]],табл_Февраль[#This Row])</f>
        <v>0</v>
      </c>
      <c r="AP8" s="21">
        <f ca="1">SUMIF(C7:AG8,табл_Февраль[[#Headers],[ОТ]],табл_Февраль[#This Row])</f>
        <v>0</v>
      </c>
      <c r="AQ8" s="21">
        <f ca="1">SUMIF(C7:AG8,табл_Февраль[[#Headers],[ДО]],табл_Февраль[#This Row])</f>
        <v>0</v>
      </c>
      <c r="AR8" s="21">
        <f ca="1">SUMIF(C7:AG8,табл_Февраль[[#Headers],[К]],табл_Февраль[#This Row])</f>
        <v>11</v>
      </c>
      <c r="AS8" s="21">
        <f ca="1">SUMIF(C7:AG8,табл_Февраль[[#Headers],[ПР]],табл_Февраль[#This Row])</f>
        <v>0</v>
      </c>
      <c r="AT8" s="21">
        <f ca="1">SUMIF(C7:AG8,табл_Февраль[[#Headers],[М]],табл_Февраль[#This Row])</f>
        <v>0</v>
      </c>
      <c r="AU8" s="21">
        <f ca="1">SUMIF(C7:AG8,табл_Февраль[[#Headers],[ВД]],табл_Февраль[#This Row])</f>
        <v>0</v>
      </c>
      <c r="AV8" s="21">
        <f ca="1">SUMIF(C7:AG8,табл_Февраль[[#Headers],[МО]],табл_Февраль[#This Row])</f>
        <v>0</v>
      </c>
      <c r="AW8" s="75">
        <f t="shared" ca="1" si="0"/>
        <v>176</v>
      </c>
    </row>
    <row r="9" spans="1:49" s="5" customFormat="1" x14ac:dyDescent="0.25">
      <c r="A9" s="100" t="s">
        <v>81</v>
      </c>
      <c r="B9" s="99" t="e">
        <f>VLOOKUP(A9,#REF!,2,0)</f>
        <v>#REF!</v>
      </c>
      <c r="C9" s="84" t="s">
        <v>42</v>
      </c>
      <c r="D9" s="84" t="s">
        <v>42</v>
      </c>
      <c r="E9" s="84" t="s">
        <v>41</v>
      </c>
      <c r="F9" s="84" t="s">
        <v>41</v>
      </c>
      <c r="G9" s="84" t="s">
        <v>41</v>
      </c>
      <c r="H9" s="84" t="s">
        <v>41</v>
      </c>
      <c r="I9" s="84" t="s">
        <v>42</v>
      </c>
      <c r="J9" s="84" t="s">
        <v>41</v>
      </c>
      <c r="K9" s="84" t="s">
        <v>41</v>
      </c>
      <c r="L9" s="84" t="s">
        <v>41</v>
      </c>
      <c r="M9" s="84" t="s">
        <v>41</v>
      </c>
      <c r="N9" s="84" t="s">
        <v>41</v>
      </c>
      <c r="O9" s="84" t="s">
        <v>41</v>
      </c>
      <c r="P9" s="84" t="s">
        <v>41</v>
      </c>
      <c r="Q9" s="84"/>
      <c r="R9" s="84" t="s">
        <v>45</v>
      </c>
      <c r="S9" s="84" t="s">
        <v>45</v>
      </c>
      <c r="T9" s="84" t="s">
        <v>45</v>
      </c>
      <c r="U9" s="84" t="s">
        <v>45</v>
      </c>
      <c r="V9" s="84" t="s">
        <v>45</v>
      </c>
      <c r="W9" s="84" t="s">
        <v>45</v>
      </c>
      <c r="X9" s="84" t="s">
        <v>45</v>
      </c>
      <c r="Y9" s="84" t="s">
        <v>45</v>
      </c>
      <c r="Z9" s="84" t="s">
        <v>45</v>
      </c>
      <c r="AA9" s="84" t="s">
        <v>45</v>
      </c>
      <c r="AB9" s="84" t="s">
        <v>45</v>
      </c>
      <c r="AC9" s="84" t="s">
        <v>45</v>
      </c>
      <c r="AD9" s="84" t="s">
        <v>45</v>
      </c>
      <c r="AE9" s="84" t="s">
        <v>45</v>
      </c>
      <c r="AF9" s="84" t="s">
        <v>45</v>
      </c>
      <c r="AG9" s="84" t="s">
        <v>45</v>
      </c>
      <c r="AH9" s="83" t="s">
        <v>39</v>
      </c>
      <c r="AI9" s="80">
        <f>SUM(Февраль!$AJ9:$AV9)</f>
        <v>30</v>
      </c>
      <c r="AJ9" s="74">
        <f>COUNTIF(табл_Февраль[[#This Row],[1]:[  ]],табл_Февраль[[#Headers],[ВМ]])</f>
        <v>11</v>
      </c>
      <c r="AK9" s="20">
        <f>COUNTIF(табл_Февраль[[#This Row],[1]:[  ]],табл_Февраль[[#Headers],[С]])</f>
        <v>0</v>
      </c>
      <c r="AL9" s="20">
        <f>COUNTIF(табл_Февраль[[#This Row],[1]:[  ]],табл_Февраль[[#Headers],[В]])</f>
        <v>0</v>
      </c>
      <c r="AM9" s="20">
        <f>COUNTIF(табл_Февраль[[#This Row],[1]:[  ]],табл_Февраль[[#Headers],[РВ]])</f>
        <v>3</v>
      </c>
      <c r="AN9" s="20">
        <f>COUNTIF(табл_Февраль[[#This Row],[1]:[  ]],табл_Февраль[[#Headers],[Б]])</f>
        <v>0</v>
      </c>
      <c r="AO9" s="20">
        <f>COUNTIF(табл_Февраль[[#This Row],[1]:[  ]],табл_Февраль[[#Headers],[ПК]])</f>
        <v>0</v>
      </c>
      <c r="AP9" s="20">
        <f>COUNTIF(табл_Февраль[[#This Row],[1]:[  ]],табл_Февраль[[#Headers],[ОТ]])</f>
        <v>0</v>
      </c>
      <c r="AQ9" s="20">
        <f>COUNTIF(табл_Февраль[[#This Row],[1]:[  ]],табл_Февраль[[#Headers],[ДО]])</f>
        <v>0</v>
      </c>
      <c r="AR9" s="20">
        <f>COUNTIF(табл_Февраль[[#This Row],[1]:[  ]],табл_Февраль[[#Headers],[К]])</f>
        <v>16</v>
      </c>
      <c r="AS9" s="20">
        <f>COUNTIF(табл_Февраль[[#This Row],[1]:[  ]],табл_Февраль[[#Headers],[ПР]])</f>
        <v>0</v>
      </c>
      <c r="AT9" s="20">
        <f>COUNTIF(табл_Февраль[[#This Row],[1]:[  ]],табл_Февраль[[#Headers],[М]])</f>
        <v>0</v>
      </c>
      <c r="AU9" s="20">
        <f>COUNTIF(табл_Февраль[[#This Row],[1]:[  ]],табл_Февраль[[#Headers],[ВД]])</f>
        <v>0</v>
      </c>
      <c r="AV9" s="20">
        <f>COUNTIF(табл_Февраль[[#This Row],[1]:[  ]],табл_Февраль[[#Headers],[МО]])</f>
        <v>0</v>
      </c>
      <c r="AW9" s="75">
        <f t="shared" si="0"/>
        <v>30</v>
      </c>
    </row>
    <row r="10" spans="1:49" x14ac:dyDescent="0.25">
      <c r="A10" s="97"/>
      <c r="B10" s="99"/>
      <c r="C10" s="84">
        <v>5.5</v>
      </c>
      <c r="D10" s="84">
        <v>11</v>
      </c>
      <c r="E10" s="84">
        <v>11</v>
      </c>
      <c r="F10" s="84">
        <v>11</v>
      </c>
      <c r="G10" s="84">
        <v>11</v>
      </c>
      <c r="H10" s="84">
        <v>11</v>
      </c>
      <c r="I10" s="84">
        <v>11</v>
      </c>
      <c r="J10" s="84">
        <v>11</v>
      </c>
      <c r="K10" s="84">
        <v>11</v>
      </c>
      <c r="L10" s="84">
        <v>11</v>
      </c>
      <c r="M10" s="84">
        <v>11</v>
      </c>
      <c r="N10" s="84">
        <v>11</v>
      </c>
      <c r="O10" s="84">
        <v>11</v>
      </c>
      <c r="P10" s="84">
        <v>5.5</v>
      </c>
      <c r="Q10" s="84"/>
      <c r="R10" s="84">
        <v>11</v>
      </c>
      <c r="S10" s="84">
        <v>11</v>
      </c>
      <c r="T10" s="84">
        <v>11</v>
      </c>
      <c r="U10" s="84">
        <v>11</v>
      </c>
      <c r="V10" s="84">
        <v>11</v>
      </c>
      <c r="W10" s="84">
        <v>11</v>
      </c>
      <c r="X10" s="84">
        <v>11</v>
      </c>
      <c r="Y10" s="84">
        <v>11</v>
      </c>
      <c r="Z10" s="84">
        <v>11</v>
      </c>
      <c r="AA10" s="84">
        <v>11</v>
      </c>
      <c r="AB10" s="84">
        <v>11</v>
      </c>
      <c r="AC10" s="84">
        <v>11</v>
      </c>
      <c r="AD10" s="84">
        <v>11</v>
      </c>
      <c r="AE10" s="84">
        <v>11</v>
      </c>
      <c r="AF10" s="84">
        <v>11</v>
      </c>
      <c r="AG10" s="84">
        <v>11</v>
      </c>
      <c r="AH10" s="81" t="s">
        <v>40</v>
      </c>
      <c r="AI10" s="82">
        <f ca="1">SUM(Февраль!$AJ10:$AV10)</f>
        <v>319</v>
      </c>
      <c r="AJ10" s="76">
        <f ca="1">SUMIF(C9:AG10,табл_Февраль[[#Headers],[ВМ]],табл_Февраль[#This Row])</f>
        <v>115.5</v>
      </c>
      <c r="AK10" s="21">
        <f ca="1">SUMIF(C9:AG10,табл_Февраль[[#Headers],[С]],табл_Февраль[#This Row])</f>
        <v>0</v>
      </c>
      <c r="AL10" s="21">
        <f ca="1">SUMIF(C9:AG10,табл_Февраль[[#Headers],[В]],табл_Февраль[#This Row])</f>
        <v>0</v>
      </c>
      <c r="AM10" s="21">
        <f ca="1">SUMIF(C9:AG10,табл_Февраль[[#Headers],[РВ]],табл_Февраль[#This Row])</f>
        <v>27.5</v>
      </c>
      <c r="AN10" s="21">
        <f ca="1">SUMIF(C9:AG10,табл_Февраль[[#Headers],[Б]],табл_Февраль[#This Row])</f>
        <v>0</v>
      </c>
      <c r="AO10" s="21">
        <f ca="1">SUMIF(C9:AG10,табл_Февраль[[#Headers],[ПК]],табл_Февраль[#This Row])</f>
        <v>0</v>
      </c>
      <c r="AP10" s="21">
        <f ca="1">SUMIF(C9:AG10,табл_Февраль[[#Headers],[ОТ]],табл_Февраль[#This Row])</f>
        <v>0</v>
      </c>
      <c r="AQ10" s="21">
        <f ca="1">SUMIF(C9:AG10,табл_Февраль[[#Headers],[ДО]],табл_Февраль[#This Row])</f>
        <v>0</v>
      </c>
      <c r="AR10" s="21">
        <f ca="1">SUMIF(C9:AG10,табл_Февраль[[#Headers],[К]],табл_Февраль[#This Row])</f>
        <v>176</v>
      </c>
      <c r="AS10" s="21">
        <f ca="1">SUMIF(C9:AG10,табл_Февраль[[#Headers],[ПР]],табл_Февраль[#This Row])</f>
        <v>0</v>
      </c>
      <c r="AT10" s="21">
        <f ca="1">SUMIF(C9:AG10,табл_Февраль[[#Headers],[М]],табл_Февраль[#This Row])</f>
        <v>0</v>
      </c>
      <c r="AU10" s="21">
        <f ca="1">SUMIF(C9:AG10,табл_Февраль[[#Headers],[ВД]],табл_Февраль[#This Row])</f>
        <v>0</v>
      </c>
      <c r="AV10" s="21">
        <f ca="1">SUMIF(C9:AG10,табл_Февраль[[#Headers],[МО]],табл_Февраль[#This Row])</f>
        <v>0</v>
      </c>
      <c r="AW10" s="75">
        <f t="shared" ca="1" si="0"/>
        <v>319</v>
      </c>
    </row>
    <row r="11" spans="1:49" customFormat="1" x14ac:dyDescent="0.25">
      <c r="A11" s="100" t="s">
        <v>82</v>
      </c>
      <c r="B11" s="98" t="e">
        <f>VLOOKUP(A11,#REF!,2,0)</f>
        <v>#REF!</v>
      </c>
      <c r="C11" s="84" t="s">
        <v>42</v>
      </c>
      <c r="D11" s="84" t="s">
        <v>42</v>
      </c>
      <c r="E11" s="84" t="s">
        <v>41</v>
      </c>
      <c r="F11" s="84" t="s">
        <v>41</v>
      </c>
      <c r="G11" s="84" t="s">
        <v>41</v>
      </c>
      <c r="H11" s="84" t="s">
        <v>41</v>
      </c>
      <c r="I11" s="84" t="s">
        <v>42</v>
      </c>
      <c r="J11" s="84" t="s">
        <v>41</v>
      </c>
      <c r="K11" s="84" t="s">
        <v>41</v>
      </c>
      <c r="L11" s="84" t="s">
        <v>41</v>
      </c>
      <c r="M11" s="84" t="s">
        <v>41</v>
      </c>
      <c r="N11" s="84" t="s">
        <v>41</v>
      </c>
      <c r="O11" s="84" t="s">
        <v>41</v>
      </c>
      <c r="P11" s="84" t="s">
        <v>41</v>
      </c>
      <c r="Q11" s="84" t="s">
        <v>41</v>
      </c>
      <c r="R11" s="84" t="s">
        <v>41</v>
      </c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3" t="s">
        <v>39</v>
      </c>
      <c r="AI11" s="80">
        <f>SUM(Февраль!$AJ11:$AV11)</f>
        <v>16</v>
      </c>
      <c r="AJ11" s="74">
        <f>COUNTIF(табл_Февраль[[#This Row],[1]:[  ]],табл_Февраль[[#Headers],[ВМ]])</f>
        <v>13</v>
      </c>
      <c r="AK11" s="20">
        <f>COUNTIF(табл_Февраль[[#This Row],[1]:[  ]],табл_Февраль[[#Headers],[С]])</f>
        <v>0</v>
      </c>
      <c r="AL11" s="20">
        <f>COUNTIF(табл_Февраль[[#This Row],[1]:[  ]],табл_Февраль[[#Headers],[В]])</f>
        <v>0</v>
      </c>
      <c r="AM11" s="20">
        <f>COUNTIF(табл_Февраль[[#This Row],[1]:[  ]],табл_Февраль[[#Headers],[РВ]])</f>
        <v>3</v>
      </c>
      <c r="AN11" s="20">
        <f>COUNTIF(табл_Февраль[[#This Row],[1]:[  ]],табл_Февраль[[#Headers],[Б]])</f>
        <v>0</v>
      </c>
      <c r="AO11" s="20">
        <f>COUNTIF(табл_Февраль[[#This Row],[1]:[  ]],табл_Февраль[[#Headers],[ПК]])</f>
        <v>0</v>
      </c>
      <c r="AP11" s="20">
        <f>COUNTIF(табл_Февраль[[#This Row],[1]:[  ]],табл_Февраль[[#Headers],[ОТ]])</f>
        <v>0</v>
      </c>
      <c r="AQ11" s="20">
        <f>COUNTIF(табл_Февраль[[#This Row],[1]:[  ]],табл_Февраль[[#Headers],[ДО]])</f>
        <v>0</v>
      </c>
      <c r="AR11" s="20">
        <f>COUNTIF(табл_Февраль[[#This Row],[1]:[  ]],табл_Февраль[[#Headers],[К]])</f>
        <v>0</v>
      </c>
      <c r="AS11" s="20">
        <f>COUNTIF(табл_Февраль[[#This Row],[1]:[  ]],табл_Февраль[[#Headers],[ПР]])</f>
        <v>0</v>
      </c>
      <c r="AT11" s="20">
        <f>COUNTIF(табл_Февраль[[#This Row],[1]:[  ]],табл_Февраль[[#Headers],[М]])</f>
        <v>0</v>
      </c>
      <c r="AU11" s="20">
        <f>COUNTIF(табл_Февраль[[#This Row],[1]:[  ]],табл_Февраль[[#Headers],[ВД]])</f>
        <v>0</v>
      </c>
      <c r="AV11" s="20">
        <f>COUNTIF(табл_Февраль[[#This Row],[1]:[  ]],табл_Февраль[[#Headers],[МО]])</f>
        <v>0</v>
      </c>
      <c r="AW11" s="75">
        <f t="shared" si="0"/>
        <v>16</v>
      </c>
    </row>
    <row r="12" spans="1:49" customFormat="1" x14ac:dyDescent="0.25">
      <c r="A12" s="97"/>
      <c r="B12" s="98"/>
      <c r="C12" s="84">
        <v>5.5</v>
      </c>
      <c r="D12" s="84">
        <v>11</v>
      </c>
      <c r="E12" s="84">
        <v>11</v>
      </c>
      <c r="F12" s="84">
        <v>11</v>
      </c>
      <c r="G12" s="84">
        <v>11</v>
      </c>
      <c r="H12" s="84">
        <v>11</v>
      </c>
      <c r="I12" s="84">
        <v>11</v>
      </c>
      <c r="J12" s="84">
        <v>11</v>
      </c>
      <c r="K12" s="84">
        <v>11</v>
      </c>
      <c r="L12" s="84">
        <v>11</v>
      </c>
      <c r="M12" s="84">
        <v>11</v>
      </c>
      <c r="N12" s="84">
        <v>11</v>
      </c>
      <c r="O12" s="84">
        <v>11</v>
      </c>
      <c r="P12" s="84">
        <v>11</v>
      </c>
      <c r="Q12" s="84">
        <v>11</v>
      </c>
      <c r="R12" s="84">
        <v>5.5</v>
      </c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1" t="s">
        <v>40</v>
      </c>
      <c r="AI12" s="82">
        <f ca="1">SUM(Февраль!$AJ12:$AV12)</f>
        <v>165</v>
      </c>
      <c r="AJ12" s="76">
        <f ca="1">SUMIF(C11:AG12,табл_Февраль[[#Headers],[ВМ]],табл_Февраль[#This Row])</f>
        <v>137.5</v>
      </c>
      <c r="AK12" s="21">
        <f ca="1">SUMIF(C11:AG12,табл_Февраль[[#Headers],[С]],табл_Февраль[#This Row])</f>
        <v>0</v>
      </c>
      <c r="AL12" s="21">
        <f ca="1">SUMIF(C11:AG12,табл_Февраль[[#Headers],[В]],табл_Февраль[#This Row])</f>
        <v>0</v>
      </c>
      <c r="AM12" s="21">
        <f ca="1">SUMIF(C11:AG12,табл_Февраль[[#Headers],[РВ]],табл_Февраль[#This Row])</f>
        <v>27.5</v>
      </c>
      <c r="AN12" s="21">
        <f ca="1">SUMIF(C11:AG12,табл_Февраль[[#Headers],[Б]],табл_Февраль[#This Row])</f>
        <v>0</v>
      </c>
      <c r="AO12" s="21">
        <f ca="1">SUMIF(C11:AG12,табл_Февраль[[#Headers],[ПК]],табл_Февраль[#This Row])</f>
        <v>0</v>
      </c>
      <c r="AP12" s="21">
        <f ca="1">SUMIF(C11:AG12,табл_Февраль[[#Headers],[ОТ]],табл_Февраль[#This Row])</f>
        <v>0</v>
      </c>
      <c r="AQ12" s="21">
        <f ca="1">SUMIF(C11:AG12,табл_Февраль[[#Headers],[ДО]],табл_Февраль[#This Row])</f>
        <v>0</v>
      </c>
      <c r="AR12" s="21">
        <f ca="1">SUMIF(C11:AG12,табл_Февраль[[#Headers],[К]],табл_Февраль[#This Row])</f>
        <v>0</v>
      </c>
      <c r="AS12" s="21">
        <f ca="1">SUMIF(C11:AG12,табл_Февраль[[#Headers],[ПР]],табл_Февраль[#This Row])</f>
        <v>0</v>
      </c>
      <c r="AT12" s="21">
        <f ca="1">SUMIF(C11:AG12,табл_Февраль[[#Headers],[М]],табл_Февраль[#This Row])</f>
        <v>0</v>
      </c>
      <c r="AU12" s="21">
        <f ca="1">SUMIF(C11:AG12,табл_Февраль[[#Headers],[ВД]],табл_Февраль[#This Row])</f>
        <v>0</v>
      </c>
      <c r="AV12" s="21">
        <f ca="1">SUMIF(C11:AG12,табл_Февраль[[#Headers],[МО]],табл_Февраль[#This Row])</f>
        <v>0</v>
      </c>
      <c r="AW12" s="75">
        <f t="shared" ca="1" si="0"/>
        <v>165</v>
      </c>
    </row>
    <row r="13" spans="1:49" customFormat="1" x14ac:dyDescent="0.25">
      <c r="A13" s="100" t="s">
        <v>83</v>
      </c>
      <c r="B13" s="99" t="e">
        <f>VLOOKUP(A13,#REF!,2,0)</f>
        <v>#REF!</v>
      </c>
      <c r="C13" s="84" t="s">
        <v>42</v>
      </c>
      <c r="D13" s="84" t="s">
        <v>42</v>
      </c>
      <c r="E13" s="84" t="s">
        <v>41</v>
      </c>
      <c r="F13" s="84" t="s">
        <v>41</v>
      </c>
      <c r="G13" s="84" t="s">
        <v>41</v>
      </c>
      <c r="H13" s="84" t="s">
        <v>41</v>
      </c>
      <c r="I13" s="84" t="s">
        <v>42</v>
      </c>
      <c r="J13" s="84" t="s">
        <v>41</v>
      </c>
      <c r="K13" s="84" t="s">
        <v>41</v>
      </c>
      <c r="L13" s="84" t="s">
        <v>41</v>
      </c>
      <c r="M13" s="84" t="s">
        <v>41</v>
      </c>
      <c r="N13" s="84" t="s">
        <v>41</v>
      </c>
      <c r="O13" s="84" t="s">
        <v>41</v>
      </c>
      <c r="P13" s="84" t="s">
        <v>41</v>
      </c>
      <c r="Q13" s="84" t="s">
        <v>41</v>
      </c>
      <c r="R13" s="84" t="s">
        <v>41</v>
      </c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 t="s">
        <v>45</v>
      </c>
      <c r="AH13" s="83" t="s">
        <v>39</v>
      </c>
      <c r="AI13" s="80">
        <f>SUM(Февраль!$AJ13:$AV13)</f>
        <v>17</v>
      </c>
      <c r="AJ13" s="74">
        <f>COUNTIF(табл_Февраль[[#This Row],[1]:[  ]],табл_Февраль[[#Headers],[ВМ]])</f>
        <v>13</v>
      </c>
      <c r="AK13" s="20">
        <f>COUNTIF(табл_Февраль[[#This Row],[1]:[  ]],табл_Февраль[[#Headers],[С]])</f>
        <v>0</v>
      </c>
      <c r="AL13" s="20">
        <f>COUNTIF(табл_Февраль[[#This Row],[1]:[  ]],табл_Февраль[[#Headers],[В]])</f>
        <v>0</v>
      </c>
      <c r="AM13" s="20">
        <f>COUNTIF(табл_Февраль[[#This Row],[1]:[  ]],табл_Февраль[[#Headers],[РВ]])</f>
        <v>3</v>
      </c>
      <c r="AN13" s="20">
        <f>COUNTIF(табл_Февраль[[#This Row],[1]:[  ]],табл_Февраль[[#Headers],[Б]])</f>
        <v>0</v>
      </c>
      <c r="AO13" s="20">
        <f>COUNTIF(табл_Февраль[[#This Row],[1]:[  ]],табл_Февраль[[#Headers],[ПК]])</f>
        <v>0</v>
      </c>
      <c r="AP13" s="20">
        <f>COUNTIF(табл_Февраль[[#This Row],[1]:[  ]],табл_Февраль[[#Headers],[ОТ]])</f>
        <v>0</v>
      </c>
      <c r="AQ13" s="20">
        <f>COUNTIF(табл_Февраль[[#This Row],[1]:[  ]],табл_Февраль[[#Headers],[ДО]])</f>
        <v>0</v>
      </c>
      <c r="AR13" s="20">
        <f>COUNTIF(табл_Февраль[[#This Row],[1]:[  ]],табл_Февраль[[#Headers],[К]])</f>
        <v>1</v>
      </c>
      <c r="AS13" s="20">
        <f>COUNTIF(табл_Февраль[[#This Row],[1]:[  ]],табл_Февраль[[#Headers],[ПР]])</f>
        <v>0</v>
      </c>
      <c r="AT13" s="20">
        <f>COUNTIF(табл_Февраль[[#This Row],[1]:[  ]],табл_Февраль[[#Headers],[М]])</f>
        <v>0</v>
      </c>
      <c r="AU13" s="20">
        <f>COUNTIF(табл_Февраль[[#This Row],[1]:[  ]],табл_Февраль[[#Headers],[ВД]])</f>
        <v>0</v>
      </c>
      <c r="AV13" s="20">
        <f>COUNTIF(табл_Февраль[[#This Row],[1]:[  ]],табл_Февраль[[#Headers],[МО]])</f>
        <v>0</v>
      </c>
      <c r="AW13" s="75">
        <f t="shared" si="0"/>
        <v>17</v>
      </c>
    </row>
    <row r="14" spans="1:49" customFormat="1" ht="15" customHeight="1" x14ac:dyDescent="0.25">
      <c r="A14" s="97"/>
      <c r="B14" s="99"/>
      <c r="C14" s="84">
        <v>5.5</v>
      </c>
      <c r="D14" s="84">
        <v>11</v>
      </c>
      <c r="E14" s="84">
        <v>11</v>
      </c>
      <c r="F14" s="84">
        <v>11</v>
      </c>
      <c r="G14" s="84">
        <v>11</v>
      </c>
      <c r="H14" s="84">
        <v>11</v>
      </c>
      <c r="I14" s="84">
        <v>11</v>
      </c>
      <c r="J14" s="84">
        <v>11</v>
      </c>
      <c r="K14" s="84">
        <v>11</v>
      </c>
      <c r="L14" s="84">
        <v>11</v>
      </c>
      <c r="M14" s="84">
        <v>11</v>
      </c>
      <c r="N14" s="84">
        <v>11</v>
      </c>
      <c r="O14" s="84">
        <v>11</v>
      </c>
      <c r="P14" s="84">
        <v>11</v>
      </c>
      <c r="Q14" s="84">
        <v>11</v>
      </c>
      <c r="R14" s="84">
        <v>5.5</v>
      </c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>
        <v>11</v>
      </c>
      <c r="AH14" s="81" t="s">
        <v>40</v>
      </c>
      <c r="AI14" s="82">
        <f ca="1">SUM(Февраль!$AJ14:$AV14)</f>
        <v>176</v>
      </c>
      <c r="AJ14" s="76">
        <f ca="1">SUMIF(C13:AG14,табл_Февраль[[#Headers],[ВМ]],табл_Февраль[#This Row])</f>
        <v>137.5</v>
      </c>
      <c r="AK14" s="21">
        <f ca="1">SUMIF(C13:AG14,табл_Февраль[[#Headers],[С]],табл_Февраль[#This Row])</f>
        <v>0</v>
      </c>
      <c r="AL14" s="21">
        <f ca="1">SUMIF(C13:AG14,табл_Февраль[[#Headers],[В]],табл_Февраль[#This Row])</f>
        <v>0</v>
      </c>
      <c r="AM14" s="21">
        <f ca="1">SUMIF(C13:AG14,табл_Февраль[[#Headers],[РВ]],табл_Февраль[#This Row])</f>
        <v>27.5</v>
      </c>
      <c r="AN14" s="21">
        <f ca="1">SUMIF(C13:AG14,табл_Февраль[[#Headers],[Б]],табл_Февраль[#This Row])</f>
        <v>0</v>
      </c>
      <c r="AO14" s="21">
        <f ca="1">SUMIF(C13:AG14,табл_Февраль[[#Headers],[ПК]],табл_Февраль[#This Row])</f>
        <v>0</v>
      </c>
      <c r="AP14" s="21">
        <f ca="1">SUMIF(C13:AG14,табл_Февраль[[#Headers],[ОТ]],табл_Февраль[#This Row])</f>
        <v>0</v>
      </c>
      <c r="AQ14" s="21">
        <f ca="1">SUMIF(C13:AG14,табл_Февраль[[#Headers],[ДО]],табл_Февраль[#This Row])</f>
        <v>0</v>
      </c>
      <c r="AR14" s="21">
        <f ca="1">SUMIF(C13:AG14,табл_Февраль[[#Headers],[К]],табл_Февраль[#This Row])</f>
        <v>11</v>
      </c>
      <c r="AS14" s="21">
        <f ca="1">SUMIF(C13:AG14,табл_Февраль[[#Headers],[ПР]],табл_Февраль[#This Row])</f>
        <v>0</v>
      </c>
      <c r="AT14" s="21">
        <f ca="1">SUMIF(C13:AG14,табл_Февраль[[#Headers],[М]],табл_Февраль[#This Row])</f>
        <v>0</v>
      </c>
      <c r="AU14" s="21">
        <f ca="1">SUMIF(C13:AG14,табл_Февраль[[#Headers],[ВД]],табл_Февраль[#This Row])</f>
        <v>0</v>
      </c>
      <c r="AV14" s="21">
        <f ca="1">SUMIF(C13:AG14,табл_Февраль[[#Headers],[МО]],табл_Февраль[#This Row])</f>
        <v>0</v>
      </c>
      <c r="AW14" s="75">
        <f t="shared" ca="1" si="0"/>
        <v>176</v>
      </c>
    </row>
    <row r="15" spans="1:49" customFormat="1" ht="15" customHeight="1" x14ac:dyDescent="0.25">
      <c r="A15" s="100" t="s">
        <v>84</v>
      </c>
      <c r="B15" s="98" t="e">
        <f>VLOOKUP(A15,#REF!,2,0)</f>
        <v>#REF!</v>
      </c>
      <c r="C15" s="84" t="s">
        <v>42</v>
      </c>
      <c r="D15" s="84" t="s">
        <v>42</v>
      </c>
      <c r="E15" s="84" t="s">
        <v>41</v>
      </c>
      <c r="F15" s="84" t="s">
        <v>41</v>
      </c>
      <c r="G15" s="84" t="s">
        <v>41</v>
      </c>
      <c r="H15" s="84" t="s">
        <v>41</v>
      </c>
      <c r="I15" s="84" t="s">
        <v>42</v>
      </c>
      <c r="J15" s="84" t="s">
        <v>41</v>
      </c>
      <c r="K15" s="84" t="s">
        <v>41</v>
      </c>
      <c r="L15" s="84" t="s">
        <v>41</v>
      </c>
      <c r="M15" s="84" t="s">
        <v>41</v>
      </c>
      <c r="N15" s="84" t="s">
        <v>41</v>
      </c>
      <c r="O15" s="84" t="s">
        <v>41</v>
      </c>
      <c r="P15" s="84" t="s">
        <v>41</v>
      </c>
      <c r="Q15" s="84" t="s">
        <v>41</v>
      </c>
      <c r="R15" s="84" t="s">
        <v>41</v>
      </c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 t="s">
        <v>45</v>
      </c>
      <c r="AH15" s="83" t="s">
        <v>39</v>
      </c>
      <c r="AI15" s="80">
        <f>SUM(Февраль!$AJ15:$AV15)</f>
        <v>17</v>
      </c>
      <c r="AJ15" s="74">
        <f>COUNTIF(табл_Февраль[[#This Row],[1]:[  ]],табл_Февраль[[#Headers],[ВМ]])</f>
        <v>13</v>
      </c>
      <c r="AK15" s="20">
        <f>COUNTIF(табл_Февраль[[#This Row],[1]:[  ]],табл_Февраль[[#Headers],[С]])</f>
        <v>0</v>
      </c>
      <c r="AL15" s="20">
        <f>COUNTIF(табл_Февраль[[#This Row],[1]:[  ]],табл_Февраль[[#Headers],[В]])</f>
        <v>0</v>
      </c>
      <c r="AM15" s="20">
        <f>COUNTIF(табл_Февраль[[#This Row],[1]:[  ]],табл_Февраль[[#Headers],[РВ]])</f>
        <v>3</v>
      </c>
      <c r="AN15" s="20">
        <f>COUNTIF(табл_Февраль[[#This Row],[1]:[  ]],табл_Февраль[[#Headers],[Б]])</f>
        <v>0</v>
      </c>
      <c r="AO15" s="20">
        <f>COUNTIF(табл_Февраль[[#This Row],[1]:[  ]],табл_Февраль[[#Headers],[ПК]])</f>
        <v>0</v>
      </c>
      <c r="AP15" s="20">
        <f>COUNTIF(табл_Февраль[[#This Row],[1]:[  ]],табл_Февраль[[#Headers],[ОТ]])</f>
        <v>0</v>
      </c>
      <c r="AQ15" s="20">
        <f>COUNTIF(табл_Февраль[[#This Row],[1]:[  ]],табл_Февраль[[#Headers],[ДО]])</f>
        <v>0</v>
      </c>
      <c r="AR15" s="20">
        <f>COUNTIF(табл_Февраль[[#This Row],[1]:[  ]],табл_Февраль[[#Headers],[К]])</f>
        <v>1</v>
      </c>
      <c r="AS15" s="20">
        <f>COUNTIF(табл_Февраль[[#This Row],[1]:[  ]],табл_Февраль[[#Headers],[ПР]])</f>
        <v>0</v>
      </c>
      <c r="AT15" s="20">
        <f>COUNTIF(табл_Февраль[[#This Row],[1]:[  ]],табл_Февраль[[#Headers],[М]])</f>
        <v>0</v>
      </c>
      <c r="AU15" s="20">
        <f>COUNTIF(табл_Февраль[[#This Row],[1]:[  ]],табл_Февраль[[#Headers],[ВД]])</f>
        <v>0</v>
      </c>
      <c r="AV15" s="20">
        <f>COUNTIF(табл_Февраль[[#This Row],[1]:[  ]],табл_Февраль[[#Headers],[МО]])</f>
        <v>0</v>
      </c>
      <c r="AW15" s="75">
        <f t="shared" si="0"/>
        <v>17</v>
      </c>
    </row>
    <row r="16" spans="1:49" customFormat="1" ht="15" customHeight="1" x14ac:dyDescent="0.25">
      <c r="A16" s="97"/>
      <c r="B16" s="98"/>
      <c r="C16" s="84">
        <v>5.5</v>
      </c>
      <c r="D16" s="84">
        <v>11</v>
      </c>
      <c r="E16" s="84">
        <v>11</v>
      </c>
      <c r="F16" s="84">
        <v>11</v>
      </c>
      <c r="G16" s="84">
        <v>11</v>
      </c>
      <c r="H16" s="84">
        <v>11</v>
      </c>
      <c r="I16" s="84">
        <v>11</v>
      </c>
      <c r="J16" s="84">
        <v>11</v>
      </c>
      <c r="K16" s="84">
        <v>11</v>
      </c>
      <c r="L16" s="84">
        <v>11</v>
      </c>
      <c r="M16" s="84">
        <v>11</v>
      </c>
      <c r="N16" s="84">
        <v>11</v>
      </c>
      <c r="O16" s="84">
        <v>11</v>
      </c>
      <c r="P16" s="84">
        <v>11</v>
      </c>
      <c r="Q16" s="84">
        <v>11</v>
      </c>
      <c r="R16" s="84">
        <v>5.5</v>
      </c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>
        <v>11</v>
      </c>
      <c r="AH16" s="81" t="s">
        <v>40</v>
      </c>
      <c r="AI16" s="82">
        <f ca="1">SUM(Февраль!$AJ16:$AV16)</f>
        <v>176</v>
      </c>
      <c r="AJ16" s="76">
        <f ca="1">SUMIF(C15:AG16,табл_Февраль[[#Headers],[ВМ]],табл_Февраль[#This Row])</f>
        <v>137.5</v>
      </c>
      <c r="AK16" s="21">
        <f ca="1">SUMIF(C15:AG16,табл_Февраль[[#Headers],[С]],табл_Февраль[#This Row])</f>
        <v>0</v>
      </c>
      <c r="AL16" s="21">
        <f ca="1">SUMIF(C15:AG16,табл_Февраль[[#Headers],[В]],табл_Февраль[#This Row])</f>
        <v>0</v>
      </c>
      <c r="AM16" s="21">
        <f ca="1">SUMIF(C15:AG16,табл_Февраль[[#Headers],[РВ]],табл_Февраль[#This Row])</f>
        <v>27.5</v>
      </c>
      <c r="AN16" s="21">
        <f ca="1">SUMIF(C15:AG16,табл_Февраль[[#Headers],[Б]],табл_Февраль[#This Row])</f>
        <v>0</v>
      </c>
      <c r="AO16" s="21">
        <f ca="1">SUMIF(C15:AG16,табл_Февраль[[#Headers],[ПК]],табл_Февраль[#This Row])</f>
        <v>0</v>
      </c>
      <c r="AP16" s="21">
        <f ca="1">SUMIF(C15:AG16,табл_Февраль[[#Headers],[ОТ]],табл_Февраль[#This Row])</f>
        <v>0</v>
      </c>
      <c r="AQ16" s="21">
        <f ca="1">SUMIF(C15:AG16,табл_Февраль[[#Headers],[ДО]],табл_Февраль[#This Row])</f>
        <v>0</v>
      </c>
      <c r="AR16" s="21">
        <f ca="1">SUMIF(C15:AG16,табл_Февраль[[#Headers],[К]],табл_Февраль[#This Row])</f>
        <v>11</v>
      </c>
      <c r="AS16" s="21">
        <f ca="1">SUMIF(C15:AG16,табл_Февраль[[#Headers],[ПР]],табл_Февраль[#This Row])</f>
        <v>0</v>
      </c>
      <c r="AT16" s="21">
        <f ca="1">SUMIF(C15:AG16,табл_Февраль[[#Headers],[М]],табл_Февраль[#This Row])</f>
        <v>0</v>
      </c>
      <c r="AU16" s="21">
        <f ca="1">SUMIF(C15:AG16,табл_Февраль[[#Headers],[ВД]],табл_Февраль[#This Row])</f>
        <v>0</v>
      </c>
      <c r="AV16" s="21">
        <f ca="1">SUMIF(C15:AG16,табл_Февраль[[#Headers],[МО]],табл_Февраль[#This Row])</f>
        <v>0</v>
      </c>
      <c r="AW16" s="75">
        <f t="shared" ca="1" si="0"/>
        <v>176</v>
      </c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ht="15" customHeigh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5" customHeigh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7.2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  <row r="183" customFormat="1" ht="15" customHeight="1" x14ac:dyDescent="0.25"/>
    <row r="184" customFormat="1" ht="15" customHeight="1" x14ac:dyDescent="0.25"/>
    <row r="185" customFormat="1" ht="15" customHeight="1" x14ac:dyDescent="0.25"/>
    <row r="186" customFormat="1" ht="15" customHeight="1" x14ac:dyDescent="0.25"/>
    <row r="187" customFormat="1" ht="15" customHeight="1" x14ac:dyDescent="0.25"/>
    <row r="188" customFormat="1" ht="15" customHeight="1" x14ac:dyDescent="0.25"/>
    <row r="189" customFormat="1" ht="15" customHeight="1" x14ac:dyDescent="0.25"/>
    <row r="190" customFormat="1" ht="15" customHeight="1" x14ac:dyDescent="0.25"/>
    <row r="191" customFormat="1" ht="15" customHeight="1" x14ac:dyDescent="0.25"/>
    <row r="192" customFormat="1" ht="15" customHeight="1" x14ac:dyDescent="0.25"/>
    <row r="193" customFormat="1" ht="15" customHeight="1" x14ac:dyDescent="0.25"/>
    <row r="194" customFormat="1" ht="15" customHeight="1" x14ac:dyDescent="0.25"/>
    <row r="195" customFormat="1" ht="15" customHeight="1" x14ac:dyDescent="0.25"/>
    <row r="196" customFormat="1" ht="15" customHeight="1" x14ac:dyDescent="0.25"/>
    <row r="197" customFormat="1" ht="15" customHeight="1" x14ac:dyDescent="0.25"/>
    <row r="198" customFormat="1" ht="15" customHeight="1" x14ac:dyDescent="0.25"/>
    <row r="199" customFormat="1" ht="15" customHeight="1" x14ac:dyDescent="0.25"/>
    <row r="200" customFormat="1" ht="15" customHeight="1" x14ac:dyDescent="0.25"/>
    <row r="201" customFormat="1" ht="15" customHeight="1" x14ac:dyDescent="0.25"/>
    <row r="202" customFormat="1" ht="15" customHeight="1" x14ac:dyDescent="0.25"/>
    <row r="203" customFormat="1" ht="15" customHeight="1" x14ac:dyDescent="0.25"/>
    <row r="204" customFormat="1" ht="15" customHeight="1" x14ac:dyDescent="0.25"/>
    <row r="205" customFormat="1" ht="15" customHeight="1" x14ac:dyDescent="0.25"/>
    <row r="206" customFormat="1" ht="15" customHeight="1" x14ac:dyDescent="0.25"/>
    <row r="207" customFormat="1" ht="15" customHeight="1" x14ac:dyDescent="0.25"/>
    <row r="208" customFormat="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  <row r="232" customFormat="1" ht="15" customHeight="1" x14ac:dyDescent="0.25"/>
    <row r="233" customFormat="1" ht="15" customHeight="1" x14ac:dyDescent="0.25"/>
    <row r="234" customFormat="1" ht="15" customHeight="1" x14ac:dyDescent="0.25"/>
    <row r="235" customFormat="1" ht="15" customHeight="1" x14ac:dyDescent="0.25"/>
    <row r="236" customFormat="1" ht="15" customHeight="1" x14ac:dyDescent="0.25"/>
    <row r="237" customFormat="1" ht="15" customHeight="1" x14ac:dyDescent="0.25"/>
    <row r="238" customFormat="1" ht="15" customHeight="1" x14ac:dyDescent="0.25"/>
    <row r="239" customFormat="1" ht="15" customHeight="1" x14ac:dyDescent="0.25"/>
    <row r="240" customFormat="1" ht="15" customHeight="1" x14ac:dyDescent="0.25"/>
    <row r="241" customFormat="1" ht="15" customHeight="1" x14ac:dyDescent="0.25"/>
    <row r="242" customFormat="1" ht="15" customHeight="1" x14ac:dyDescent="0.25"/>
    <row r="243" customFormat="1" ht="15" customHeight="1" x14ac:dyDescent="0.25"/>
    <row r="244" customFormat="1" ht="15" customHeight="1" x14ac:dyDescent="0.25"/>
    <row r="245" customFormat="1" ht="15" customHeight="1" x14ac:dyDescent="0.25"/>
    <row r="246" customFormat="1" ht="15" customHeight="1" x14ac:dyDescent="0.25"/>
    <row r="247" customFormat="1" ht="15" customHeight="1" x14ac:dyDescent="0.25"/>
    <row r="248" customFormat="1" ht="15" customHeight="1" x14ac:dyDescent="0.25"/>
    <row r="249" customFormat="1" ht="15" customHeight="1" x14ac:dyDescent="0.25"/>
    <row r="250" customFormat="1" ht="15" customHeight="1" x14ac:dyDescent="0.25"/>
    <row r="251" customFormat="1" ht="15" customHeight="1" x14ac:dyDescent="0.25"/>
    <row r="252" customFormat="1" ht="15" customHeight="1" x14ac:dyDescent="0.25"/>
    <row r="253" customFormat="1" ht="15" customHeight="1" x14ac:dyDescent="0.25"/>
    <row r="254" customFormat="1" ht="15" customHeight="1" x14ac:dyDescent="0.25"/>
    <row r="255" customFormat="1" ht="15" customHeight="1" x14ac:dyDescent="0.25"/>
    <row r="256" customFormat="1" ht="15" customHeight="1" x14ac:dyDescent="0.25"/>
    <row r="257" customFormat="1" ht="15" customHeight="1" x14ac:dyDescent="0.25"/>
    <row r="258" customFormat="1" ht="15" customHeight="1" x14ac:dyDescent="0.25"/>
    <row r="259" customFormat="1" ht="15" customHeight="1" x14ac:dyDescent="0.25"/>
    <row r="260" customFormat="1" ht="15" customHeight="1" x14ac:dyDescent="0.25"/>
    <row r="261" customFormat="1" ht="15" customHeight="1" x14ac:dyDescent="0.25"/>
    <row r="262" customFormat="1" ht="15" customHeight="1" x14ac:dyDescent="0.25"/>
    <row r="263" customFormat="1" ht="15" customHeight="1" x14ac:dyDescent="0.25"/>
    <row r="264" customFormat="1" ht="15" customHeight="1" x14ac:dyDescent="0.25"/>
    <row r="265" customFormat="1" ht="15" customHeight="1" x14ac:dyDescent="0.25"/>
    <row r="266" customFormat="1" ht="15" customHeight="1" x14ac:dyDescent="0.25"/>
    <row r="267" customFormat="1" ht="15" customHeight="1" x14ac:dyDescent="0.25"/>
    <row r="268" customFormat="1" ht="15" customHeight="1" x14ac:dyDescent="0.25"/>
    <row r="269" customFormat="1" ht="15" customHeight="1" x14ac:dyDescent="0.25"/>
    <row r="270" customFormat="1" ht="15" customHeight="1" x14ac:dyDescent="0.25"/>
    <row r="271" customFormat="1" ht="15" customHeight="1" x14ac:dyDescent="0.25"/>
    <row r="272" customFormat="1" ht="15" customHeight="1" x14ac:dyDescent="0.25"/>
    <row r="273" customFormat="1" ht="15" customHeight="1" x14ac:dyDescent="0.25"/>
    <row r="274" customFormat="1" ht="15" customHeight="1" x14ac:dyDescent="0.25"/>
    <row r="275" customFormat="1" ht="15" customHeight="1" x14ac:dyDescent="0.25"/>
    <row r="276" customFormat="1" ht="15" customHeight="1" x14ac:dyDescent="0.25"/>
    <row r="277" customFormat="1" ht="15" customHeight="1" x14ac:dyDescent="0.25"/>
    <row r="278" customFormat="1" ht="15" customHeight="1" x14ac:dyDescent="0.25"/>
    <row r="279" customFormat="1" ht="15" customHeight="1" x14ac:dyDescent="0.25"/>
    <row r="280" customFormat="1" ht="15" customHeight="1" x14ac:dyDescent="0.25"/>
    <row r="281" customFormat="1" ht="15" customHeight="1" x14ac:dyDescent="0.25"/>
    <row r="282" customFormat="1" ht="15" customHeight="1" x14ac:dyDescent="0.25"/>
    <row r="283" customFormat="1" ht="15" customHeight="1" x14ac:dyDescent="0.25"/>
    <row r="284" customFormat="1" ht="15" customHeight="1" x14ac:dyDescent="0.25"/>
    <row r="285" customFormat="1" ht="15" customHeight="1" x14ac:dyDescent="0.25"/>
    <row r="286" customFormat="1" ht="15" customHeight="1" x14ac:dyDescent="0.25"/>
    <row r="287" customFormat="1" ht="15" customHeight="1" x14ac:dyDescent="0.25"/>
    <row r="288" customFormat="1" ht="15" customHeight="1" x14ac:dyDescent="0.25"/>
    <row r="289" customFormat="1" ht="15" customHeight="1" x14ac:dyDescent="0.25"/>
    <row r="290" customFormat="1" ht="15" customHeight="1" x14ac:dyDescent="0.25"/>
    <row r="291" customFormat="1" ht="15" customHeight="1" x14ac:dyDescent="0.25"/>
    <row r="292" customFormat="1" ht="15" customHeight="1" x14ac:dyDescent="0.25"/>
    <row r="293" customFormat="1" ht="15" customHeight="1" x14ac:dyDescent="0.25"/>
    <row r="294" customFormat="1" ht="15" customHeight="1" x14ac:dyDescent="0.25"/>
    <row r="295" customFormat="1" ht="1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ht="15" customHeight="1" x14ac:dyDescent="0.25"/>
    <row r="303" customFormat="1" ht="15" customHeight="1" x14ac:dyDescent="0.25"/>
    <row r="304" customFormat="1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  <row r="320" customFormat="1" ht="15" customHeight="1" x14ac:dyDescent="0.25"/>
    <row r="321" customFormat="1" ht="15" customHeight="1" x14ac:dyDescent="0.25"/>
    <row r="322" customFormat="1" ht="15" customHeight="1" x14ac:dyDescent="0.25"/>
    <row r="323" customFormat="1" ht="15" customHeight="1" x14ac:dyDescent="0.25"/>
    <row r="324" customFormat="1" ht="15" customHeight="1" x14ac:dyDescent="0.25"/>
    <row r="325" customFormat="1" ht="15" customHeight="1" x14ac:dyDescent="0.25"/>
    <row r="326" customFormat="1" ht="15" customHeight="1" x14ac:dyDescent="0.25"/>
    <row r="327" customFormat="1" ht="15" customHeight="1" x14ac:dyDescent="0.25"/>
    <row r="328" customFormat="1" ht="15" customHeight="1" x14ac:dyDescent="0.25"/>
    <row r="329" customFormat="1" ht="15" customHeight="1" x14ac:dyDescent="0.25"/>
    <row r="330" customFormat="1" ht="15" customHeight="1" x14ac:dyDescent="0.25"/>
    <row r="331" customFormat="1" ht="15" customHeight="1" x14ac:dyDescent="0.25"/>
    <row r="332" customFormat="1" ht="15" customHeight="1" x14ac:dyDescent="0.25"/>
    <row r="333" customFormat="1" ht="15" customHeight="1" x14ac:dyDescent="0.25"/>
    <row r="334" customFormat="1" ht="15" customHeight="1" x14ac:dyDescent="0.25"/>
    <row r="335" customFormat="1" ht="15" customHeight="1" x14ac:dyDescent="0.25"/>
    <row r="336" customFormat="1" ht="15" customHeight="1" x14ac:dyDescent="0.25"/>
    <row r="337" customFormat="1" ht="15" customHeight="1" x14ac:dyDescent="0.25"/>
    <row r="338" customFormat="1" ht="1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15" customHeight="1" x14ac:dyDescent="0.25"/>
    <row r="343" customFormat="1" ht="15" customHeight="1" x14ac:dyDescent="0.25"/>
    <row r="344" customFormat="1" ht="15" customHeight="1" x14ac:dyDescent="0.25"/>
    <row r="345" customFormat="1" ht="15" customHeight="1" x14ac:dyDescent="0.25"/>
    <row r="346" customFormat="1" ht="15" customHeight="1" x14ac:dyDescent="0.25"/>
    <row r="347" customFormat="1" ht="15" customHeight="1" x14ac:dyDescent="0.25"/>
    <row r="348" customFormat="1" ht="15" customHeight="1" x14ac:dyDescent="0.25"/>
    <row r="349" customFormat="1" ht="15" customHeight="1" x14ac:dyDescent="0.25"/>
    <row r="350" customFormat="1" ht="15" customHeight="1" x14ac:dyDescent="0.25"/>
    <row r="351" customFormat="1" ht="15" customHeight="1" x14ac:dyDescent="0.25"/>
    <row r="352" customFormat="1" ht="15" customHeight="1" x14ac:dyDescent="0.25"/>
    <row r="353" customFormat="1" ht="15" customHeight="1" x14ac:dyDescent="0.25"/>
    <row r="354" customFormat="1" ht="15" customHeight="1" x14ac:dyDescent="0.25"/>
    <row r="355" customFormat="1" ht="15" customHeight="1" x14ac:dyDescent="0.25"/>
    <row r="356" customFormat="1" ht="15" customHeight="1" x14ac:dyDescent="0.25"/>
    <row r="357" customFormat="1" ht="15" customHeight="1" x14ac:dyDescent="0.25"/>
    <row r="358" customFormat="1" ht="15" customHeight="1" x14ac:dyDescent="0.25"/>
    <row r="359" customFormat="1" ht="15" customHeight="1" x14ac:dyDescent="0.25"/>
    <row r="360" customFormat="1" ht="15" customHeight="1" x14ac:dyDescent="0.25"/>
    <row r="361" customFormat="1" ht="15" customHeight="1" x14ac:dyDescent="0.25"/>
    <row r="362" customFormat="1" ht="15" customHeight="1" x14ac:dyDescent="0.25"/>
    <row r="363" customFormat="1" ht="15" customHeight="1" x14ac:dyDescent="0.25"/>
    <row r="364" customFormat="1" ht="15" customHeight="1" x14ac:dyDescent="0.25"/>
    <row r="365" customFormat="1" ht="15" customHeight="1" x14ac:dyDescent="0.25"/>
    <row r="366" customFormat="1" ht="15" customHeight="1" x14ac:dyDescent="0.25"/>
    <row r="367" customFormat="1" ht="15" customHeight="1" x14ac:dyDescent="0.25"/>
    <row r="368" customFormat="1" ht="15" customHeight="1" x14ac:dyDescent="0.25"/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  <row r="433" customFormat="1" ht="15" customHeight="1" x14ac:dyDescent="0.25"/>
    <row r="434" customFormat="1" ht="15" customHeight="1" x14ac:dyDescent="0.25"/>
    <row r="435" customFormat="1" ht="15" customHeight="1" x14ac:dyDescent="0.25"/>
    <row r="436" customFormat="1" ht="15" customHeight="1" x14ac:dyDescent="0.25"/>
    <row r="437" customFormat="1" ht="15" customHeight="1" x14ac:dyDescent="0.25"/>
    <row r="438" customFormat="1" ht="15" customHeight="1" x14ac:dyDescent="0.25"/>
    <row r="439" customFormat="1" ht="15" customHeight="1" x14ac:dyDescent="0.25"/>
    <row r="440" customFormat="1" ht="15" customHeight="1" x14ac:dyDescent="0.25"/>
    <row r="441" customFormat="1" ht="15" customHeight="1" x14ac:dyDescent="0.25"/>
    <row r="442" customFormat="1" ht="15" customHeight="1" x14ac:dyDescent="0.25"/>
    <row r="443" customFormat="1" ht="15" customHeight="1" x14ac:dyDescent="0.25"/>
    <row r="444" customFormat="1" ht="15" customHeight="1" x14ac:dyDescent="0.25"/>
    <row r="445" customFormat="1" ht="15" customHeight="1" x14ac:dyDescent="0.25"/>
    <row r="446" customFormat="1" ht="15" customHeight="1" x14ac:dyDescent="0.25"/>
    <row r="447" customFormat="1" ht="15" customHeight="1" x14ac:dyDescent="0.25"/>
    <row r="448" customFormat="1" ht="15" customHeight="1" x14ac:dyDescent="0.25"/>
    <row r="449" customFormat="1" ht="15" customHeight="1" x14ac:dyDescent="0.25"/>
    <row r="450" customFormat="1" ht="15" customHeight="1" x14ac:dyDescent="0.25"/>
    <row r="451" customFormat="1" ht="15" customHeight="1" x14ac:dyDescent="0.25"/>
    <row r="452" customFormat="1" ht="15" customHeight="1" x14ac:dyDescent="0.25"/>
    <row r="453" customFormat="1" ht="15" customHeight="1" x14ac:dyDescent="0.25"/>
    <row r="454" customFormat="1" ht="15" customHeight="1" x14ac:dyDescent="0.25"/>
    <row r="455" customFormat="1" ht="15" customHeight="1" x14ac:dyDescent="0.25"/>
    <row r="456" customFormat="1" ht="15" customHeight="1" x14ac:dyDescent="0.25"/>
    <row r="457" customFormat="1" ht="15" customHeight="1" x14ac:dyDescent="0.25"/>
    <row r="458" customFormat="1" ht="15" customHeight="1" x14ac:dyDescent="0.25"/>
    <row r="459" customFormat="1" ht="15" customHeight="1" x14ac:dyDescent="0.25"/>
    <row r="460" customFormat="1" ht="15" customHeight="1" x14ac:dyDescent="0.25"/>
    <row r="461" customFormat="1" ht="15" customHeight="1" x14ac:dyDescent="0.25"/>
    <row r="462" customFormat="1" ht="15" customHeight="1" x14ac:dyDescent="0.25"/>
    <row r="463" customFormat="1" ht="15" customHeight="1" x14ac:dyDescent="0.25"/>
    <row r="464" customFormat="1" ht="15" customHeight="1" x14ac:dyDescent="0.25"/>
    <row r="465" customFormat="1" ht="15" customHeight="1" x14ac:dyDescent="0.25"/>
    <row r="466" customFormat="1" ht="15" customHeight="1" x14ac:dyDescent="0.25"/>
    <row r="467" customFormat="1" ht="1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ht="15" customHeight="1" x14ac:dyDescent="0.25"/>
    <row r="475" customFormat="1" ht="15" customHeight="1" x14ac:dyDescent="0.25"/>
    <row r="476" customFormat="1" ht="15" customHeight="1" x14ac:dyDescent="0.25"/>
    <row r="477" customFormat="1" ht="15" customHeight="1" x14ac:dyDescent="0.25"/>
    <row r="478" customFormat="1" ht="15" customHeight="1" x14ac:dyDescent="0.25"/>
    <row r="479" customFormat="1" ht="15" customHeight="1" x14ac:dyDescent="0.25"/>
    <row r="480" customFormat="1" ht="15" customHeight="1" x14ac:dyDescent="0.25"/>
    <row r="481" customFormat="1" ht="15" customHeight="1" x14ac:dyDescent="0.25"/>
    <row r="482" customFormat="1" ht="15" customHeight="1" x14ac:dyDescent="0.25"/>
    <row r="483" customFormat="1" ht="15" customHeight="1" x14ac:dyDescent="0.25"/>
    <row r="484" customFormat="1" ht="15" customHeight="1" x14ac:dyDescent="0.25"/>
    <row r="485" customFormat="1" ht="15" customHeight="1" x14ac:dyDescent="0.25"/>
    <row r="486" customFormat="1" ht="15" customHeight="1" x14ac:dyDescent="0.25"/>
    <row r="487" customFormat="1" ht="15" customHeight="1" x14ac:dyDescent="0.25"/>
    <row r="488" customFormat="1" ht="15" customHeight="1" x14ac:dyDescent="0.25"/>
    <row r="489" customFormat="1" ht="15" customHeight="1" x14ac:dyDescent="0.25"/>
    <row r="490" customFormat="1" ht="15" customHeight="1" x14ac:dyDescent="0.25"/>
    <row r="491" customFormat="1" ht="15" customHeight="1" x14ac:dyDescent="0.25"/>
    <row r="492" customFormat="1" ht="15" customHeight="1" x14ac:dyDescent="0.25"/>
    <row r="493" customFormat="1" ht="15" customHeight="1" x14ac:dyDescent="0.25"/>
    <row r="494" customFormat="1" ht="15" customHeight="1" x14ac:dyDescent="0.25"/>
    <row r="495" customFormat="1" ht="15" customHeight="1" x14ac:dyDescent="0.25"/>
    <row r="496" customFormat="1" ht="15" customHeight="1" x14ac:dyDescent="0.25"/>
    <row r="497" customFormat="1" ht="15" customHeight="1" x14ac:dyDescent="0.25"/>
    <row r="498" customFormat="1" ht="15" customHeight="1" x14ac:dyDescent="0.25"/>
    <row r="499" customFormat="1" ht="15" customHeight="1" x14ac:dyDescent="0.25"/>
    <row r="500" customFormat="1" ht="15" customHeight="1" x14ac:dyDescent="0.25"/>
    <row r="501" customFormat="1" ht="15" customHeight="1" x14ac:dyDescent="0.25"/>
    <row r="502" customFormat="1" ht="15" customHeight="1" x14ac:dyDescent="0.25"/>
    <row r="503" customFormat="1" ht="15" customHeight="1" x14ac:dyDescent="0.25"/>
    <row r="504" customFormat="1" ht="15" customHeight="1" x14ac:dyDescent="0.25"/>
    <row r="505" customFormat="1" ht="15" customHeight="1" x14ac:dyDescent="0.25"/>
    <row r="506" customFormat="1" ht="15" customHeight="1" x14ac:dyDescent="0.25"/>
    <row r="507" customFormat="1" ht="15" customHeight="1" x14ac:dyDescent="0.25"/>
    <row r="508" customFormat="1" ht="15" customHeight="1" x14ac:dyDescent="0.25"/>
    <row r="509" customFormat="1" ht="15" customHeight="1" x14ac:dyDescent="0.25"/>
    <row r="510" customFormat="1" ht="1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ht="15" customHeight="1" x14ac:dyDescent="0.25"/>
    <row r="518" customFormat="1" ht="15" customHeight="1" x14ac:dyDescent="0.25"/>
    <row r="519" customFormat="1" ht="15" customHeight="1" x14ac:dyDescent="0.25"/>
    <row r="520" customFormat="1" ht="15" customHeight="1" x14ac:dyDescent="0.25"/>
    <row r="521" customFormat="1" ht="15" customHeight="1" x14ac:dyDescent="0.25"/>
    <row r="522" customFormat="1" ht="15" customHeight="1" x14ac:dyDescent="0.25"/>
    <row r="523" customFormat="1" ht="15" customHeight="1" x14ac:dyDescent="0.25"/>
    <row r="524" customFormat="1" ht="15" customHeight="1" x14ac:dyDescent="0.25"/>
    <row r="525" customFormat="1" ht="15" customHeight="1" x14ac:dyDescent="0.25"/>
    <row r="526" customFormat="1" ht="15" customHeight="1" x14ac:dyDescent="0.25"/>
    <row r="527" customFormat="1" ht="15" customHeight="1" x14ac:dyDescent="0.25"/>
    <row r="528" customFormat="1" ht="15" customHeight="1" x14ac:dyDescent="0.25"/>
    <row r="529" customFormat="1" ht="15" customHeight="1" x14ac:dyDescent="0.25"/>
    <row r="530" customFormat="1" ht="15" customHeight="1" x14ac:dyDescent="0.25"/>
    <row r="531" customFormat="1" ht="15" customHeight="1" x14ac:dyDescent="0.25"/>
    <row r="532" customFormat="1" ht="15" customHeight="1" x14ac:dyDescent="0.25"/>
    <row r="533" customFormat="1" ht="15" customHeight="1" x14ac:dyDescent="0.25"/>
    <row r="534" customFormat="1" ht="15" customHeight="1" x14ac:dyDescent="0.25"/>
    <row r="535" customFormat="1" ht="15" customHeight="1" x14ac:dyDescent="0.25"/>
    <row r="536" customFormat="1" ht="15" customHeight="1" x14ac:dyDescent="0.25"/>
    <row r="537" customFormat="1" ht="15" customHeight="1" x14ac:dyDescent="0.25"/>
    <row r="538" customFormat="1" ht="15" customHeight="1" x14ac:dyDescent="0.25"/>
    <row r="539" customFormat="1" ht="15" customHeight="1" x14ac:dyDescent="0.25"/>
    <row r="540" customFormat="1" ht="15" customHeight="1" x14ac:dyDescent="0.25"/>
    <row r="541" customFormat="1" ht="15" customHeight="1" x14ac:dyDescent="0.25"/>
    <row r="542" customFormat="1" ht="15" customHeight="1" x14ac:dyDescent="0.25"/>
    <row r="543" customFormat="1" ht="15" customHeight="1" x14ac:dyDescent="0.25"/>
    <row r="544" customFormat="1" ht="15" customHeight="1" x14ac:dyDescent="0.25"/>
    <row r="545" customFormat="1" ht="15" customHeight="1" x14ac:dyDescent="0.25"/>
    <row r="546" customFormat="1" ht="15" customHeight="1" x14ac:dyDescent="0.25"/>
    <row r="547" customFormat="1" ht="15" customHeight="1" x14ac:dyDescent="0.25"/>
    <row r="548" customFormat="1" ht="15" customHeight="1" x14ac:dyDescent="0.25"/>
    <row r="549" customFormat="1" ht="15" customHeight="1" x14ac:dyDescent="0.25"/>
    <row r="550" customFormat="1" ht="15" customHeight="1" x14ac:dyDescent="0.25"/>
    <row r="551" customFormat="1" ht="15" customHeight="1" x14ac:dyDescent="0.25"/>
    <row r="552" customFormat="1" ht="15" customHeight="1" x14ac:dyDescent="0.25"/>
    <row r="553" customFormat="1" ht="15" customHeight="1" x14ac:dyDescent="0.25"/>
    <row r="554" customFormat="1" ht="15" customHeight="1" x14ac:dyDescent="0.25"/>
    <row r="555" customFormat="1" ht="15" customHeight="1" x14ac:dyDescent="0.25"/>
    <row r="556" customFormat="1" ht="15" customHeight="1" x14ac:dyDescent="0.25"/>
    <row r="557" customFormat="1" ht="15" customHeight="1" x14ac:dyDescent="0.25"/>
    <row r="558" customFormat="1" ht="15" customHeight="1" x14ac:dyDescent="0.25"/>
    <row r="559" customFormat="1" ht="15" customHeight="1" x14ac:dyDescent="0.25"/>
    <row r="560" customFormat="1" ht="15" customHeight="1" x14ac:dyDescent="0.25"/>
    <row r="561" customFormat="1" ht="15" customHeight="1" x14ac:dyDescent="0.25"/>
    <row r="562" customFormat="1" ht="15" customHeight="1" x14ac:dyDescent="0.25"/>
    <row r="563" customFormat="1" ht="15" customHeight="1" x14ac:dyDescent="0.25"/>
    <row r="564" customFormat="1" ht="15" customHeight="1" x14ac:dyDescent="0.25"/>
    <row r="565" customFormat="1" ht="15" customHeight="1" x14ac:dyDescent="0.25"/>
    <row r="566" customFormat="1" ht="15" customHeight="1" x14ac:dyDescent="0.25"/>
    <row r="567" customFormat="1" ht="15" customHeight="1" x14ac:dyDescent="0.25"/>
    <row r="568" customFormat="1" ht="15" customHeight="1" x14ac:dyDescent="0.25"/>
    <row r="569" customFormat="1" ht="15" customHeight="1" x14ac:dyDescent="0.25"/>
    <row r="570" customFormat="1" ht="15" customHeight="1" x14ac:dyDescent="0.25"/>
    <row r="571" customFormat="1" ht="15" customHeight="1" x14ac:dyDescent="0.25"/>
    <row r="572" customFormat="1" ht="15" customHeight="1" x14ac:dyDescent="0.25"/>
    <row r="573" customFormat="1" ht="15" customHeight="1" x14ac:dyDescent="0.25"/>
    <row r="574" customFormat="1" ht="15" customHeight="1" x14ac:dyDescent="0.25"/>
    <row r="575" customFormat="1" ht="15" customHeight="1" x14ac:dyDescent="0.25"/>
    <row r="576" customFormat="1" ht="15" customHeight="1" x14ac:dyDescent="0.25"/>
    <row r="577" customFormat="1" ht="15" customHeight="1" x14ac:dyDescent="0.25"/>
    <row r="578" customFormat="1" ht="15" customHeight="1" x14ac:dyDescent="0.25"/>
    <row r="579" customFormat="1" ht="15" customHeight="1" x14ac:dyDescent="0.25"/>
    <row r="580" customFormat="1" ht="15" customHeight="1" x14ac:dyDescent="0.25"/>
    <row r="581" customFormat="1" ht="15" customHeight="1" x14ac:dyDescent="0.25"/>
    <row r="582" customFormat="1" ht="15" customHeight="1" x14ac:dyDescent="0.25"/>
    <row r="583" customFormat="1" ht="15" customHeight="1" x14ac:dyDescent="0.25"/>
    <row r="584" customFormat="1" ht="15" customHeight="1" x14ac:dyDescent="0.25"/>
    <row r="585" customFormat="1" ht="15" customHeight="1" x14ac:dyDescent="0.25"/>
    <row r="586" customFormat="1" ht="15" customHeight="1" x14ac:dyDescent="0.25"/>
    <row r="587" customFormat="1" ht="15" customHeight="1" x14ac:dyDescent="0.25"/>
    <row r="588" customFormat="1" ht="15" customHeight="1" x14ac:dyDescent="0.25"/>
    <row r="589" customFormat="1" ht="15" customHeight="1" x14ac:dyDescent="0.25"/>
    <row r="590" customFormat="1" ht="15" customHeight="1" x14ac:dyDescent="0.25"/>
    <row r="591" customFormat="1" ht="15" customHeight="1" x14ac:dyDescent="0.25"/>
    <row r="592" customFormat="1" ht="15" customHeight="1" x14ac:dyDescent="0.25"/>
    <row r="593" customFormat="1" ht="15" customHeight="1" x14ac:dyDescent="0.25"/>
    <row r="594" customFormat="1" ht="15" customHeight="1" x14ac:dyDescent="0.25"/>
    <row r="595" customFormat="1" ht="15" customHeight="1" x14ac:dyDescent="0.25"/>
    <row r="596" customFormat="1" ht="15" customHeight="1" x14ac:dyDescent="0.25"/>
    <row r="597" customFormat="1" ht="15" customHeight="1" x14ac:dyDescent="0.25"/>
    <row r="598" customFormat="1" ht="15" customHeight="1" x14ac:dyDescent="0.25"/>
    <row r="599" customFormat="1" ht="15" customHeight="1" x14ac:dyDescent="0.25"/>
    <row r="600" customFormat="1" ht="15" customHeight="1" x14ac:dyDescent="0.25"/>
    <row r="601" customFormat="1" ht="15" customHeight="1" x14ac:dyDescent="0.25"/>
    <row r="602" customFormat="1" ht="15" customHeight="1" x14ac:dyDescent="0.25"/>
    <row r="603" customFormat="1" ht="15" customHeight="1" x14ac:dyDescent="0.25"/>
    <row r="604" customFormat="1" ht="15" customHeight="1" x14ac:dyDescent="0.25"/>
    <row r="605" customFormat="1" ht="15" customHeight="1" x14ac:dyDescent="0.25"/>
    <row r="606" customFormat="1" ht="15" customHeight="1" x14ac:dyDescent="0.25"/>
    <row r="607" customFormat="1" ht="15" customHeight="1" x14ac:dyDescent="0.25"/>
    <row r="608" customFormat="1" ht="15" customHeight="1" x14ac:dyDescent="0.25"/>
    <row r="609" customFormat="1" ht="15" customHeight="1" x14ac:dyDescent="0.25"/>
    <row r="610" customFormat="1" ht="15" customHeight="1" x14ac:dyDescent="0.25"/>
    <row r="611" customFormat="1" ht="15" customHeight="1" x14ac:dyDescent="0.25"/>
    <row r="612" customFormat="1" ht="15" customHeight="1" x14ac:dyDescent="0.25"/>
    <row r="613" customFormat="1" ht="15" customHeight="1" x14ac:dyDescent="0.25"/>
    <row r="614" customFormat="1" ht="15" customHeight="1" x14ac:dyDescent="0.25"/>
    <row r="615" customFormat="1" ht="15" customHeight="1" x14ac:dyDescent="0.25"/>
    <row r="616" customFormat="1" ht="15" customHeight="1" x14ac:dyDescent="0.25"/>
    <row r="617" customFormat="1" ht="15" customHeight="1" x14ac:dyDescent="0.25"/>
    <row r="618" customFormat="1" ht="15" customHeight="1" x14ac:dyDescent="0.25"/>
    <row r="619" customFormat="1" ht="15" customHeight="1" x14ac:dyDescent="0.25"/>
    <row r="620" customFormat="1" ht="15" customHeight="1" x14ac:dyDescent="0.25"/>
    <row r="621" customFormat="1" ht="15" customHeight="1" x14ac:dyDescent="0.25"/>
    <row r="622" customFormat="1" ht="15" customHeight="1" x14ac:dyDescent="0.25"/>
    <row r="623" customFormat="1" ht="15" customHeight="1" x14ac:dyDescent="0.25"/>
    <row r="624" customFormat="1" ht="15" customHeight="1" x14ac:dyDescent="0.25"/>
    <row r="625" customFormat="1" ht="15" customHeight="1" x14ac:dyDescent="0.25"/>
    <row r="626" customFormat="1" ht="15" customHeight="1" x14ac:dyDescent="0.25"/>
    <row r="627" customFormat="1" ht="15" customHeight="1" x14ac:dyDescent="0.25"/>
    <row r="628" customFormat="1" ht="15" customHeight="1" x14ac:dyDescent="0.25"/>
    <row r="629" customFormat="1" ht="15" customHeight="1" x14ac:dyDescent="0.25"/>
    <row r="630" customFormat="1" ht="15" customHeight="1" x14ac:dyDescent="0.25"/>
    <row r="631" customFormat="1" ht="15" customHeight="1" x14ac:dyDescent="0.25"/>
    <row r="632" customFormat="1" ht="15" customHeight="1" x14ac:dyDescent="0.25"/>
    <row r="633" customFormat="1" ht="15" customHeight="1" x14ac:dyDescent="0.25"/>
    <row r="634" customFormat="1" ht="15" customHeight="1" x14ac:dyDescent="0.25"/>
    <row r="635" customFormat="1" ht="15" customHeight="1" x14ac:dyDescent="0.25"/>
    <row r="636" customFormat="1" ht="15" customHeight="1" x14ac:dyDescent="0.25"/>
    <row r="637" customFormat="1" ht="15" customHeight="1" x14ac:dyDescent="0.25"/>
    <row r="638" customFormat="1" ht="15" customHeight="1" x14ac:dyDescent="0.25"/>
    <row r="639" customFormat="1" ht="15" customHeight="1" x14ac:dyDescent="0.25"/>
    <row r="640" customFormat="1" ht="15" customHeight="1" x14ac:dyDescent="0.25"/>
    <row r="641" customFormat="1" ht="15" customHeight="1" x14ac:dyDescent="0.25"/>
    <row r="642" customFormat="1" ht="15" customHeight="1" x14ac:dyDescent="0.25"/>
    <row r="643" customFormat="1" ht="15" customHeight="1" x14ac:dyDescent="0.25"/>
    <row r="644" customFormat="1" ht="15" customHeight="1" x14ac:dyDescent="0.25"/>
    <row r="645" customFormat="1" ht="15" customHeight="1" x14ac:dyDescent="0.25"/>
    <row r="646" customFormat="1" ht="15" customHeight="1" x14ac:dyDescent="0.25"/>
    <row r="647" customFormat="1" ht="15" customHeight="1" x14ac:dyDescent="0.25"/>
    <row r="648" customFormat="1" ht="15" customHeight="1" x14ac:dyDescent="0.25"/>
    <row r="649" customFormat="1" ht="15" customHeight="1" x14ac:dyDescent="0.25"/>
    <row r="650" customFormat="1" ht="15" customHeight="1" x14ac:dyDescent="0.25"/>
    <row r="651" customFormat="1" ht="15" customHeight="1" x14ac:dyDescent="0.25"/>
    <row r="652" customFormat="1" ht="15" customHeight="1" x14ac:dyDescent="0.25"/>
    <row r="653" customFormat="1" ht="15" customHeight="1" x14ac:dyDescent="0.25"/>
    <row r="654" customFormat="1" ht="15" customHeight="1" x14ac:dyDescent="0.25"/>
    <row r="655" customFormat="1" ht="15" customHeight="1" x14ac:dyDescent="0.25"/>
    <row r="656" customFormat="1" ht="15" customHeight="1" x14ac:dyDescent="0.25"/>
    <row r="657" customFormat="1" ht="15" customHeight="1" x14ac:dyDescent="0.25"/>
    <row r="658" customFormat="1" ht="15" customHeight="1" x14ac:dyDescent="0.25"/>
    <row r="659" customFormat="1" ht="15" customHeight="1" x14ac:dyDescent="0.25"/>
    <row r="660" customFormat="1" ht="15" customHeight="1" x14ac:dyDescent="0.25"/>
    <row r="661" customFormat="1" ht="15" customHeight="1" x14ac:dyDescent="0.25"/>
    <row r="662" customFormat="1" ht="15" customHeight="1" x14ac:dyDescent="0.25"/>
    <row r="663" customFormat="1" ht="15" customHeight="1" x14ac:dyDescent="0.25"/>
    <row r="664" customFormat="1" ht="15" customHeight="1" x14ac:dyDescent="0.25"/>
    <row r="665" customFormat="1" ht="15" customHeight="1" x14ac:dyDescent="0.25"/>
    <row r="666" customFormat="1" ht="15" customHeight="1" x14ac:dyDescent="0.25"/>
    <row r="667" customFormat="1" ht="15" customHeight="1" x14ac:dyDescent="0.25"/>
    <row r="668" customFormat="1" ht="15" customHeight="1" x14ac:dyDescent="0.25"/>
    <row r="669" customFormat="1" ht="15" customHeight="1" x14ac:dyDescent="0.25"/>
    <row r="670" customFormat="1" ht="15" customHeight="1" x14ac:dyDescent="0.25"/>
    <row r="671" customFormat="1" ht="15" customHeight="1" x14ac:dyDescent="0.25"/>
    <row r="672" customFormat="1" ht="15" customHeight="1" x14ac:dyDescent="0.25"/>
    <row r="673" customFormat="1" ht="15" customHeight="1" x14ac:dyDescent="0.25"/>
    <row r="674" customFormat="1" ht="15" customHeight="1" x14ac:dyDescent="0.25"/>
    <row r="675" customFormat="1" ht="15" customHeight="1" x14ac:dyDescent="0.25"/>
    <row r="676" customFormat="1" ht="15" customHeight="1" x14ac:dyDescent="0.25"/>
    <row r="677" customFormat="1" ht="15" customHeight="1" x14ac:dyDescent="0.25"/>
    <row r="678" customFormat="1" ht="15" customHeight="1" x14ac:dyDescent="0.25"/>
    <row r="679" customFormat="1" ht="15" customHeight="1" x14ac:dyDescent="0.25"/>
    <row r="680" customFormat="1" ht="15" customHeight="1" x14ac:dyDescent="0.25"/>
    <row r="681" customFormat="1" ht="15" customHeight="1" x14ac:dyDescent="0.25"/>
    <row r="682" customFormat="1" ht="15" customHeight="1" x14ac:dyDescent="0.25"/>
    <row r="683" customFormat="1" ht="15" customHeight="1" x14ac:dyDescent="0.25"/>
    <row r="684" customFormat="1" ht="15" customHeight="1" x14ac:dyDescent="0.25"/>
    <row r="685" customFormat="1" ht="15" customHeight="1" x14ac:dyDescent="0.25"/>
    <row r="686" customFormat="1" ht="15" customHeight="1" x14ac:dyDescent="0.25"/>
    <row r="687" customFormat="1" ht="15" customHeight="1" x14ac:dyDescent="0.25"/>
    <row r="688" customFormat="1" ht="15" customHeight="1" x14ac:dyDescent="0.25"/>
    <row r="689" customFormat="1" ht="15" customHeight="1" x14ac:dyDescent="0.25"/>
    <row r="690" customFormat="1" ht="15" customHeight="1" x14ac:dyDescent="0.25"/>
    <row r="691" customFormat="1" ht="15" customHeight="1" x14ac:dyDescent="0.25"/>
    <row r="692" customFormat="1" ht="15" customHeight="1" x14ac:dyDescent="0.25"/>
    <row r="693" customFormat="1" ht="15" customHeight="1" x14ac:dyDescent="0.25"/>
    <row r="694" customFormat="1" ht="15" customHeight="1" x14ac:dyDescent="0.25"/>
    <row r="695" customFormat="1" ht="15" customHeight="1" x14ac:dyDescent="0.25"/>
    <row r="696" customFormat="1" ht="15" customHeight="1" x14ac:dyDescent="0.25"/>
    <row r="697" customFormat="1" ht="15" customHeight="1" x14ac:dyDescent="0.25"/>
    <row r="698" customFormat="1" ht="15" customHeight="1" x14ac:dyDescent="0.25"/>
    <row r="699" customFormat="1" ht="15" customHeight="1" x14ac:dyDescent="0.25"/>
    <row r="700" customFormat="1" ht="15" customHeight="1" x14ac:dyDescent="0.25"/>
    <row r="701" customFormat="1" ht="15" customHeight="1" x14ac:dyDescent="0.25"/>
    <row r="702" customFormat="1" ht="15" customHeight="1" x14ac:dyDescent="0.25"/>
    <row r="703" customFormat="1" ht="15" customHeight="1" x14ac:dyDescent="0.25"/>
    <row r="704" customFormat="1" ht="15" customHeight="1" x14ac:dyDescent="0.25"/>
    <row r="705" customFormat="1" ht="15" customHeight="1" x14ac:dyDescent="0.25"/>
    <row r="706" customFormat="1" ht="15" customHeight="1" x14ac:dyDescent="0.25"/>
    <row r="707" customFormat="1" ht="15" customHeight="1" x14ac:dyDescent="0.25"/>
    <row r="708" customFormat="1" ht="15" customHeight="1" x14ac:dyDescent="0.25"/>
    <row r="709" customFormat="1" ht="15" customHeight="1" x14ac:dyDescent="0.25"/>
    <row r="710" customFormat="1" ht="15" customHeight="1" x14ac:dyDescent="0.25"/>
    <row r="711" customFormat="1" ht="15" customHeight="1" x14ac:dyDescent="0.25"/>
    <row r="712" customFormat="1" ht="15" customHeight="1" x14ac:dyDescent="0.25"/>
    <row r="713" customFormat="1" ht="15" customHeight="1" x14ac:dyDescent="0.25"/>
    <row r="714" customFormat="1" ht="15" customHeight="1" x14ac:dyDescent="0.25"/>
    <row r="715" customFormat="1" ht="15" customHeight="1" x14ac:dyDescent="0.25"/>
    <row r="716" customFormat="1" ht="15" customHeight="1" x14ac:dyDescent="0.25"/>
    <row r="717" customFormat="1" ht="15" customHeight="1" x14ac:dyDescent="0.25"/>
    <row r="718" customFormat="1" ht="15" customHeight="1" x14ac:dyDescent="0.25"/>
    <row r="719" customFormat="1" ht="15" customHeight="1" x14ac:dyDescent="0.25"/>
    <row r="720" customFormat="1" ht="15" customHeight="1" x14ac:dyDescent="0.25"/>
    <row r="721" customFormat="1" ht="15" customHeight="1" x14ac:dyDescent="0.25"/>
    <row r="722" customFormat="1" ht="15" customHeight="1" x14ac:dyDescent="0.25"/>
    <row r="723" customFormat="1" ht="15" customHeight="1" x14ac:dyDescent="0.25"/>
    <row r="724" customFormat="1" ht="15" customHeight="1" x14ac:dyDescent="0.25"/>
    <row r="725" customFormat="1" ht="15" customHeight="1" x14ac:dyDescent="0.25"/>
    <row r="726" customFormat="1" ht="15" customHeight="1" x14ac:dyDescent="0.25"/>
    <row r="727" customFormat="1" ht="15" customHeight="1" x14ac:dyDescent="0.25"/>
    <row r="728" customFormat="1" ht="15" customHeight="1" x14ac:dyDescent="0.25"/>
    <row r="729" customFormat="1" ht="15" customHeight="1" x14ac:dyDescent="0.25"/>
    <row r="730" customFormat="1" ht="15" customHeight="1" x14ac:dyDescent="0.25"/>
    <row r="731" customFormat="1" ht="15" customHeight="1" x14ac:dyDescent="0.25"/>
    <row r="732" customFormat="1" ht="15" customHeight="1" x14ac:dyDescent="0.25"/>
    <row r="733" customFormat="1" ht="15" customHeight="1" x14ac:dyDescent="0.25"/>
    <row r="734" customFormat="1" ht="15" customHeight="1" x14ac:dyDescent="0.25"/>
    <row r="735" customFormat="1" ht="15" customHeight="1" x14ac:dyDescent="0.25"/>
    <row r="736" customFormat="1" ht="15" customHeight="1" x14ac:dyDescent="0.25"/>
    <row r="737" customFormat="1" ht="15" customHeight="1" x14ac:dyDescent="0.25"/>
    <row r="738" customFormat="1" ht="15" customHeight="1" x14ac:dyDescent="0.25"/>
    <row r="739" customFormat="1" ht="15" customHeight="1" x14ac:dyDescent="0.25"/>
    <row r="740" customFormat="1" ht="15" customHeight="1" x14ac:dyDescent="0.25"/>
    <row r="741" customFormat="1" ht="15" customHeight="1" x14ac:dyDescent="0.25"/>
    <row r="742" customFormat="1" ht="15" customHeight="1" x14ac:dyDescent="0.25"/>
    <row r="743" customFormat="1" ht="15" customHeight="1" x14ac:dyDescent="0.25"/>
    <row r="744" customFormat="1" ht="15" customHeight="1" x14ac:dyDescent="0.25"/>
    <row r="745" customFormat="1" ht="15" customHeight="1" x14ac:dyDescent="0.25"/>
    <row r="746" customFormat="1" ht="15" customHeight="1" x14ac:dyDescent="0.25"/>
    <row r="747" customFormat="1" ht="15" customHeight="1" x14ac:dyDescent="0.25"/>
    <row r="748" customFormat="1" ht="15" customHeight="1" x14ac:dyDescent="0.25"/>
    <row r="749" customFormat="1" ht="15" customHeight="1" x14ac:dyDescent="0.25"/>
    <row r="750" customFormat="1" ht="15" customHeight="1" x14ac:dyDescent="0.25"/>
    <row r="751" customFormat="1" ht="15" customHeight="1" x14ac:dyDescent="0.25"/>
    <row r="752" customFormat="1" ht="15" customHeight="1" x14ac:dyDescent="0.25"/>
    <row r="753" customFormat="1" ht="15" customHeight="1" x14ac:dyDescent="0.25"/>
    <row r="754" customFormat="1" ht="15" customHeight="1" x14ac:dyDescent="0.25"/>
    <row r="755" customFormat="1" ht="15" customHeight="1" x14ac:dyDescent="0.25"/>
    <row r="756" customFormat="1" ht="15" customHeight="1" x14ac:dyDescent="0.25"/>
    <row r="757" customFormat="1" ht="15" customHeight="1" x14ac:dyDescent="0.25"/>
    <row r="758" customFormat="1" ht="15" customHeight="1" x14ac:dyDescent="0.25"/>
    <row r="759" customFormat="1" ht="15" customHeight="1" x14ac:dyDescent="0.25"/>
    <row r="760" customFormat="1" ht="15" customHeight="1" x14ac:dyDescent="0.25"/>
    <row r="761" customFormat="1" ht="15" customHeight="1" x14ac:dyDescent="0.25"/>
    <row r="762" customFormat="1" ht="15" customHeight="1" x14ac:dyDescent="0.25"/>
    <row r="763" customFormat="1" ht="15" customHeight="1" x14ac:dyDescent="0.25"/>
    <row r="764" customFormat="1" ht="15" customHeight="1" x14ac:dyDescent="0.25"/>
    <row r="765" customFormat="1" ht="15" customHeight="1" x14ac:dyDescent="0.25"/>
    <row r="766" customFormat="1" ht="15" customHeight="1" x14ac:dyDescent="0.25"/>
    <row r="767" customFormat="1" ht="15" customHeight="1" x14ac:dyDescent="0.25"/>
    <row r="768" customFormat="1" ht="15" customHeight="1" x14ac:dyDescent="0.25"/>
    <row r="769" customFormat="1" ht="15" customHeight="1" x14ac:dyDescent="0.25"/>
    <row r="770" customFormat="1" ht="15" customHeight="1" x14ac:dyDescent="0.25"/>
    <row r="771" customFormat="1" ht="15" customHeight="1" x14ac:dyDescent="0.25"/>
    <row r="772" customFormat="1" ht="15" customHeight="1" x14ac:dyDescent="0.25"/>
    <row r="773" customFormat="1" ht="15" customHeight="1" x14ac:dyDescent="0.25"/>
    <row r="774" customFormat="1" ht="15" customHeight="1" x14ac:dyDescent="0.25"/>
    <row r="775" customFormat="1" ht="15" customHeight="1" x14ac:dyDescent="0.25"/>
    <row r="776" customFormat="1" ht="15" customHeight="1" x14ac:dyDescent="0.25"/>
    <row r="777" customFormat="1" ht="15" customHeight="1" x14ac:dyDescent="0.25"/>
    <row r="778" customFormat="1" ht="15" customHeight="1" x14ac:dyDescent="0.25"/>
    <row r="779" customFormat="1" ht="15" customHeight="1" x14ac:dyDescent="0.25"/>
    <row r="780" customFormat="1" ht="15" customHeight="1" x14ac:dyDescent="0.25"/>
    <row r="781" customFormat="1" ht="15" customHeight="1" x14ac:dyDescent="0.25"/>
    <row r="782" customFormat="1" ht="15" customHeight="1" x14ac:dyDescent="0.25"/>
    <row r="783" customFormat="1" ht="15" customHeight="1" x14ac:dyDescent="0.25"/>
    <row r="784" customFormat="1" ht="15" customHeight="1" x14ac:dyDescent="0.25"/>
    <row r="785" customFormat="1" ht="15" customHeight="1" x14ac:dyDescent="0.25"/>
    <row r="786" customFormat="1" ht="15" customHeight="1" x14ac:dyDescent="0.25"/>
    <row r="787" customFormat="1" ht="15" customHeight="1" x14ac:dyDescent="0.25"/>
    <row r="788" customFormat="1" ht="15" customHeight="1" x14ac:dyDescent="0.25"/>
    <row r="789" customFormat="1" ht="15" customHeight="1" x14ac:dyDescent="0.25"/>
    <row r="790" customFormat="1" ht="15" customHeight="1" x14ac:dyDescent="0.25"/>
    <row r="791" customFormat="1" ht="15" customHeight="1" x14ac:dyDescent="0.25"/>
    <row r="792" customFormat="1" ht="15" customHeight="1" x14ac:dyDescent="0.25"/>
    <row r="793" customFormat="1" ht="15" customHeight="1" x14ac:dyDescent="0.25"/>
    <row r="794" customFormat="1" ht="15" customHeight="1" x14ac:dyDescent="0.25"/>
    <row r="795" customFormat="1" ht="15" customHeight="1" x14ac:dyDescent="0.25"/>
    <row r="796" customFormat="1" ht="15" customHeight="1" x14ac:dyDescent="0.25"/>
    <row r="797" customFormat="1" ht="15" customHeight="1" x14ac:dyDescent="0.25"/>
    <row r="798" customFormat="1" ht="15" customHeight="1" x14ac:dyDescent="0.25"/>
    <row r="799" customFormat="1" ht="15" customHeight="1" x14ac:dyDescent="0.25"/>
    <row r="800" customFormat="1" ht="15" customHeight="1" x14ac:dyDescent="0.25"/>
    <row r="801" customFormat="1" ht="15" customHeight="1" x14ac:dyDescent="0.25"/>
    <row r="802" customFormat="1" ht="15" customHeight="1" x14ac:dyDescent="0.25"/>
    <row r="803" customFormat="1" ht="15" customHeight="1" x14ac:dyDescent="0.25"/>
    <row r="804" customFormat="1" ht="15" customHeight="1" x14ac:dyDescent="0.25"/>
    <row r="805" customFormat="1" ht="15" customHeight="1" x14ac:dyDescent="0.25"/>
    <row r="806" customFormat="1" ht="15" customHeight="1" x14ac:dyDescent="0.25"/>
    <row r="807" customFormat="1" ht="15" customHeight="1" x14ac:dyDescent="0.25"/>
    <row r="808" customFormat="1" ht="15" customHeight="1" x14ac:dyDescent="0.25"/>
    <row r="809" customFormat="1" ht="15" customHeight="1" x14ac:dyDescent="0.25"/>
    <row r="810" customFormat="1" ht="15" customHeight="1" x14ac:dyDescent="0.25"/>
    <row r="811" customFormat="1" ht="15" customHeight="1" x14ac:dyDescent="0.25"/>
    <row r="812" customFormat="1" ht="15" customHeight="1" x14ac:dyDescent="0.25"/>
    <row r="813" customFormat="1" ht="15" customHeight="1" x14ac:dyDescent="0.25"/>
    <row r="814" customFormat="1" ht="15" customHeight="1" x14ac:dyDescent="0.25"/>
    <row r="815" customFormat="1" ht="15" customHeight="1" x14ac:dyDescent="0.25"/>
    <row r="816" customFormat="1" ht="15" customHeight="1" x14ac:dyDescent="0.25"/>
    <row r="817" customFormat="1" ht="15" customHeight="1" x14ac:dyDescent="0.25"/>
    <row r="818" customFormat="1" ht="15" customHeight="1" x14ac:dyDescent="0.25"/>
    <row r="819" customFormat="1" ht="15" customHeight="1" x14ac:dyDescent="0.25"/>
    <row r="820" customFormat="1" ht="15" customHeight="1" x14ac:dyDescent="0.25"/>
    <row r="821" customFormat="1" ht="15" customHeight="1" x14ac:dyDescent="0.25"/>
    <row r="822" customFormat="1" ht="15" customHeight="1" x14ac:dyDescent="0.25"/>
    <row r="823" customFormat="1" ht="15" customHeight="1" x14ac:dyDescent="0.25"/>
    <row r="824" customFormat="1" ht="15" customHeight="1" x14ac:dyDescent="0.25"/>
    <row r="825" customFormat="1" ht="15" customHeight="1" x14ac:dyDescent="0.25"/>
    <row r="826" customFormat="1" ht="15" customHeight="1" x14ac:dyDescent="0.25"/>
    <row r="827" customFormat="1" ht="15" customHeight="1" x14ac:dyDescent="0.25"/>
    <row r="828" customFormat="1" ht="15" customHeight="1" x14ac:dyDescent="0.25"/>
    <row r="829" customFormat="1" ht="15" customHeight="1" x14ac:dyDescent="0.25"/>
    <row r="830" customFormat="1" ht="15" customHeight="1" x14ac:dyDescent="0.25"/>
    <row r="831" customFormat="1" ht="15" customHeight="1" x14ac:dyDescent="0.25"/>
    <row r="832" customFormat="1" ht="15" customHeight="1" x14ac:dyDescent="0.25"/>
    <row r="833" customFormat="1" ht="15" customHeight="1" x14ac:dyDescent="0.25"/>
    <row r="834" customFormat="1" ht="15" customHeight="1" x14ac:dyDescent="0.25"/>
    <row r="835" customFormat="1" ht="15" customHeight="1" x14ac:dyDescent="0.25"/>
    <row r="836" customFormat="1" ht="15" customHeight="1" x14ac:dyDescent="0.25"/>
    <row r="837" customFormat="1" ht="15" customHeight="1" x14ac:dyDescent="0.25"/>
    <row r="838" customFormat="1" ht="15" customHeight="1" x14ac:dyDescent="0.25"/>
    <row r="839" customFormat="1" ht="15" customHeight="1" x14ac:dyDescent="0.25"/>
    <row r="840" customFormat="1" ht="15" customHeight="1" x14ac:dyDescent="0.25"/>
    <row r="841" customFormat="1" ht="15" customHeight="1" x14ac:dyDescent="0.25"/>
    <row r="842" customFormat="1" ht="15" customHeight="1" x14ac:dyDescent="0.25"/>
    <row r="843" customFormat="1" ht="15" customHeight="1" x14ac:dyDescent="0.25"/>
    <row r="844" customFormat="1" ht="15" customHeight="1" x14ac:dyDescent="0.25"/>
    <row r="845" customFormat="1" ht="15" customHeight="1" x14ac:dyDescent="0.25"/>
    <row r="846" customFormat="1" ht="15" customHeight="1" x14ac:dyDescent="0.25"/>
    <row r="847" customFormat="1" ht="15" customHeight="1" x14ac:dyDescent="0.25"/>
    <row r="848" customFormat="1" ht="15" customHeight="1" x14ac:dyDescent="0.25"/>
    <row r="849" customFormat="1" ht="15" customHeight="1" x14ac:dyDescent="0.25"/>
    <row r="850" customFormat="1" ht="15" customHeight="1" x14ac:dyDescent="0.25"/>
    <row r="851" customFormat="1" ht="15" customHeight="1" x14ac:dyDescent="0.25"/>
    <row r="852" customFormat="1" ht="15" customHeight="1" x14ac:dyDescent="0.25"/>
    <row r="853" customFormat="1" ht="15" customHeight="1" x14ac:dyDescent="0.25"/>
    <row r="854" customFormat="1" ht="15" customHeight="1" x14ac:dyDescent="0.25"/>
    <row r="855" customFormat="1" ht="15" customHeight="1" x14ac:dyDescent="0.25"/>
    <row r="856" customFormat="1" ht="15" customHeight="1" x14ac:dyDescent="0.25"/>
    <row r="857" customFormat="1" ht="15" customHeight="1" x14ac:dyDescent="0.25"/>
    <row r="858" customFormat="1" ht="15" customHeight="1" x14ac:dyDescent="0.25"/>
    <row r="859" customFormat="1" ht="15" customHeight="1" x14ac:dyDescent="0.25"/>
    <row r="860" customFormat="1" ht="15" customHeight="1" x14ac:dyDescent="0.25"/>
    <row r="861" customFormat="1" ht="15" customHeight="1" x14ac:dyDescent="0.25"/>
    <row r="862" customFormat="1" ht="15" customHeight="1" x14ac:dyDescent="0.25"/>
    <row r="863" customFormat="1" ht="15" customHeight="1" x14ac:dyDescent="0.25"/>
    <row r="864" customFormat="1" ht="15" customHeight="1" x14ac:dyDescent="0.25"/>
    <row r="865" customFormat="1" ht="15" customHeight="1" x14ac:dyDescent="0.25"/>
    <row r="866" customFormat="1" ht="15" customHeight="1" x14ac:dyDescent="0.25"/>
    <row r="867" customFormat="1" ht="15" customHeight="1" x14ac:dyDescent="0.25"/>
    <row r="868" customFormat="1" ht="15" customHeight="1" x14ac:dyDescent="0.25"/>
    <row r="869" customFormat="1" ht="15" customHeight="1" x14ac:dyDescent="0.25"/>
    <row r="870" customFormat="1" ht="15" customHeight="1" x14ac:dyDescent="0.25"/>
    <row r="871" customFormat="1" ht="15" customHeight="1" x14ac:dyDescent="0.25"/>
    <row r="872" customFormat="1" ht="15" customHeight="1" x14ac:dyDescent="0.25"/>
    <row r="873" customFormat="1" ht="15" customHeight="1" x14ac:dyDescent="0.25"/>
    <row r="874" customFormat="1" ht="15" customHeight="1" x14ac:dyDescent="0.25"/>
    <row r="875" customFormat="1" ht="15" customHeight="1" x14ac:dyDescent="0.25"/>
    <row r="876" customFormat="1" ht="15" customHeight="1" x14ac:dyDescent="0.25"/>
    <row r="877" customFormat="1" ht="15" customHeight="1" x14ac:dyDescent="0.25"/>
    <row r="878" customFormat="1" ht="15" customHeight="1" x14ac:dyDescent="0.25"/>
    <row r="879" customFormat="1" ht="15" customHeight="1" x14ac:dyDescent="0.25"/>
    <row r="880" customFormat="1" ht="15" customHeight="1" x14ac:dyDescent="0.25"/>
    <row r="881" customFormat="1" ht="15" customHeight="1" x14ac:dyDescent="0.25"/>
    <row r="882" customFormat="1" ht="15" customHeight="1" x14ac:dyDescent="0.25"/>
    <row r="883" customFormat="1" ht="15" customHeight="1" x14ac:dyDescent="0.25"/>
    <row r="884" customFormat="1" ht="15" customHeight="1" x14ac:dyDescent="0.25"/>
    <row r="885" customFormat="1" ht="15" customHeight="1" x14ac:dyDescent="0.25"/>
    <row r="886" customFormat="1" ht="15" customHeight="1" x14ac:dyDescent="0.25"/>
    <row r="887" customFormat="1" ht="15" customHeight="1" x14ac:dyDescent="0.25"/>
    <row r="888" customFormat="1" ht="15" customHeight="1" x14ac:dyDescent="0.25"/>
    <row r="889" customFormat="1" ht="15" customHeight="1" x14ac:dyDescent="0.25"/>
    <row r="890" customFormat="1" ht="15" customHeight="1" x14ac:dyDescent="0.25"/>
    <row r="891" customFormat="1" ht="15" customHeight="1" x14ac:dyDescent="0.25"/>
    <row r="892" customFormat="1" ht="15" customHeight="1" x14ac:dyDescent="0.25"/>
    <row r="893" customFormat="1" ht="15" customHeight="1" x14ac:dyDescent="0.25"/>
    <row r="894" customFormat="1" ht="15" customHeight="1" x14ac:dyDescent="0.25"/>
    <row r="895" customFormat="1" ht="15" customHeight="1" x14ac:dyDescent="0.25"/>
    <row r="896" customFormat="1" ht="15" customHeight="1" x14ac:dyDescent="0.25"/>
    <row r="897" customFormat="1" ht="15" customHeight="1" x14ac:dyDescent="0.25"/>
    <row r="898" customFormat="1" ht="15" customHeight="1" x14ac:dyDescent="0.25"/>
    <row r="899" customFormat="1" ht="15" customHeight="1" x14ac:dyDescent="0.25"/>
    <row r="900" customFormat="1" ht="15" customHeight="1" x14ac:dyDescent="0.25"/>
    <row r="901" customFormat="1" ht="15" customHeight="1" x14ac:dyDescent="0.25"/>
    <row r="902" customFormat="1" ht="15" customHeight="1" x14ac:dyDescent="0.25"/>
    <row r="903" customFormat="1" ht="15" customHeight="1" x14ac:dyDescent="0.25"/>
    <row r="904" customFormat="1" ht="15" customHeight="1" x14ac:dyDescent="0.25"/>
    <row r="905" customFormat="1" ht="15" customHeight="1" x14ac:dyDescent="0.25"/>
    <row r="906" customFormat="1" ht="15" customHeight="1" x14ac:dyDescent="0.25"/>
    <row r="907" customFormat="1" ht="15" customHeight="1" x14ac:dyDescent="0.25"/>
    <row r="908" customFormat="1" ht="15" customHeight="1" x14ac:dyDescent="0.25"/>
    <row r="909" customFormat="1" ht="15" customHeight="1" x14ac:dyDescent="0.25"/>
    <row r="910" customFormat="1" ht="15" customHeight="1" x14ac:dyDescent="0.25"/>
    <row r="911" customFormat="1" ht="15" customHeight="1" x14ac:dyDescent="0.25"/>
    <row r="912" customFormat="1" ht="15" customHeight="1" x14ac:dyDescent="0.25"/>
    <row r="913" customFormat="1" ht="15" customHeight="1" x14ac:dyDescent="0.25"/>
    <row r="914" customFormat="1" ht="15" customHeight="1" x14ac:dyDescent="0.25"/>
    <row r="915" customFormat="1" ht="15" customHeight="1" x14ac:dyDescent="0.25"/>
    <row r="916" customFormat="1" ht="15" customHeight="1" x14ac:dyDescent="0.25"/>
    <row r="917" customFormat="1" ht="15" customHeight="1" x14ac:dyDescent="0.25"/>
    <row r="918" customFormat="1" ht="15" customHeight="1" x14ac:dyDescent="0.25"/>
    <row r="919" customFormat="1" ht="15" customHeight="1" x14ac:dyDescent="0.25"/>
    <row r="920" customFormat="1" ht="15" customHeight="1" x14ac:dyDescent="0.25"/>
    <row r="921" customFormat="1" ht="15" customHeight="1" x14ac:dyDescent="0.25"/>
    <row r="922" customFormat="1" ht="15" customHeight="1" x14ac:dyDescent="0.25"/>
    <row r="923" customFormat="1" ht="15" customHeight="1" x14ac:dyDescent="0.25"/>
    <row r="924" customFormat="1" ht="15" customHeight="1" x14ac:dyDescent="0.25"/>
    <row r="925" customFormat="1" ht="15" customHeight="1" x14ac:dyDescent="0.25"/>
    <row r="926" customFormat="1" ht="15" customHeight="1" x14ac:dyDescent="0.25"/>
    <row r="927" customFormat="1" ht="15" customHeight="1" x14ac:dyDescent="0.25"/>
    <row r="928" customFormat="1" ht="15" customHeight="1" x14ac:dyDescent="0.25"/>
    <row r="929" customFormat="1" ht="15" customHeight="1" x14ac:dyDescent="0.25"/>
    <row r="930" customFormat="1" ht="15" customHeight="1" x14ac:dyDescent="0.25"/>
    <row r="931" customFormat="1" ht="15" customHeight="1" x14ac:dyDescent="0.25"/>
    <row r="932" customFormat="1" ht="15" customHeight="1" x14ac:dyDescent="0.25"/>
    <row r="933" customFormat="1" ht="15" customHeight="1" x14ac:dyDescent="0.25"/>
    <row r="934" customFormat="1" ht="15" customHeight="1" x14ac:dyDescent="0.25"/>
    <row r="935" customFormat="1" ht="15" customHeight="1" x14ac:dyDescent="0.25"/>
    <row r="936" customFormat="1" ht="15" customHeight="1" x14ac:dyDescent="0.25"/>
    <row r="937" customFormat="1" ht="15" customHeight="1" x14ac:dyDescent="0.25"/>
    <row r="938" customFormat="1" ht="15" customHeight="1" x14ac:dyDescent="0.25"/>
    <row r="939" customFormat="1" ht="15" customHeight="1" x14ac:dyDescent="0.25"/>
    <row r="940" customFormat="1" ht="15" customHeight="1" x14ac:dyDescent="0.25"/>
    <row r="941" customFormat="1" ht="15" customHeight="1" x14ac:dyDescent="0.25"/>
    <row r="942" customFormat="1" ht="15" customHeight="1" x14ac:dyDescent="0.25"/>
    <row r="943" customFormat="1" ht="15" customHeight="1" x14ac:dyDescent="0.25"/>
    <row r="944" customFormat="1" ht="15" customHeight="1" x14ac:dyDescent="0.25"/>
    <row r="945" customFormat="1" ht="15" customHeight="1" x14ac:dyDescent="0.25"/>
    <row r="946" customFormat="1" ht="15" customHeight="1" x14ac:dyDescent="0.25"/>
    <row r="947" customFormat="1" ht="15" customHeight="1" x14ac:dyDescent="0.25"/>
    <row r="948" customFormat="1" ht="15" customHeight="1" x14ac:dyDescent="0.25"/>
    <row r="949" customFormat="1" ht="15" customHeight="1" x14ac:dyDescent="0.25"/>
    <row r="950" customFormat="1" ht="15" customHeight="1" x14ac:dyDescent="0.25"/>
    <row r="951" customFormat="1" ht="15" customHeight="1" x14ac:dyDescent="0.25"/>
    <row r="952" customFormat="1" ht="15" customHeight="1" x14ac:dyDescent="0.25"/>
    <row r="953" customFormat="1" ht="15" customHeight="1" x14ac:dyDescent="0.25"/>
    <row r="954" customFormat="1" ht="15" customHeight="1" x14ac:dyDescent="0.25"/>
    <row r="955" customFormat="1" ht="15" customHeight="1" x14ac:dyDescent="0.25"/>
    <row r="956" customFormat="1" ht="15" customHeight="1" x14ac:dyDescent="0.25"/>
    <row r="957" customFormat="1" ht="15" customHeight="1" x14ac:dyDescent="0.25"/>
    <row r="958" customFormat="1" ht="15" customHeight="1" x14ac:dyDescent="0.25"/>
    <row r="959" customFormat="1" ht="15" customHeight="1" x14ac:dyDescent="0.25"/>
    <row r="960" customFormat="1" ht="15" customHeight="1" x14ac:dyDescent="0.25"/>
    <row r="961" customFormat="1" ht="15" customHeight="1" x14ac:dyDescent="0.25"/>
    <row r="962" customFormat="1" ht="15" customHeight="1" x14ac:dyDescent="0.25"/>
    <row r="963" customFormat="1" ht="15" customHeight="1" x14ac:dyDescent="0.25"/>
    <row r="964" customFormat="1" ht="15" customHeight="1" x14ac:dyDescent="0.25"/>
    <row r="965" customFormat="1" ht="15" customHeight="1" x14ac:dyDescent="0.25"/>
    <row r="966" customFormat="1" ht="15" customHeight="1" x14ac:dyDescent="0.25"/>
    <row r="967" customFormat="1" ht="15" customHeight="1" x14ac:dyDescent="0.25"/>
    <row r="968" customFormat="1" ht="15" customHeight="1" x14ac:dyDescent="0.25"/>
    <row r="969" customFormat="1" ht="15" customHeight="1" x14ac:dyDescent="0.25"/>
    <row r="970" customFormat="1" ht="15" customHeight="1" x14ac:dyDescent="0.25"/>
    <row r="971" customFormat="1" ht="15" customHeight="1" x14ac:dyDescent="0.25"/>
    <row r="972" customFormat="1" ht="15" customHeight="1" x14ac:dyDescent="0.25"/>
    <row r="973" customFormat="1" ht="15" customHeight="1" x14ac:dyDescent="0.25"/>
    <row r="974" customFormat="1" ht="15" customHeight="1" x14ac:dyDescent="0.25"/>
    <row r="975" customFormat="1" ht="15" customHeight="1" x14ac:dyDescent="0.25"/>
    <row r="976" customFormat="1" ht="15" customHeight="1" x14ac:dyDescent="0.25"/>
    <row r="977" customFormat="1" ht="15" customHeight="1" x14ac:dyDescent="0.25"/>
    <row r="978" customFormat="1" ht="15" customHeight="1" x14ac:dyDescent="0.25"/>
    <row r="979" customFormat="1" ht="15" customHeight="1" x14ac:dyDescent="0.25"/>
    <row r="980" customFormat="1" ht="15" customHeight="1" x14ac:dyDescent="0.25"/>
    <row r="981" customFormat="1" ht="15" customHeight="1" x14ac:dyDescent="0.25"/>
    <row r="982" customFormat="1" ht="15" customHeight="1" x14ac:dyDescent="0.25"/>
    <row r="983" customFormat="1" ht="15" customHeight="1" x14ac:dyDescent="0.25"/>
    <row r="984" customFormat="1" ht="15" customHeight="1" x14ac:dyDescent="0.25"/>
    <row r="985" customFormat="1" ht="15" customHeight="1" x14ac:dyDescent="0.25"/>
    <row r="986" customFormat="1" ht="15" customHeight="1" x14ac:dyDescent="0.25"/>
    <row r="987" customFormat="1" ht="15" customHeight="1" x14ac:dyDescent="0.25"/>
    <row r="988" customFormat="1" ht="15" customHeight="1" x14ac:dyDescent="0.25"/>
    <row r="989" customFormat="1" ht="15" customHeight="1" x14ac:dyDescent="0.25"/>
    <row r="990" customFormat="1" ht="15" customHeight="1" x14ac:dyDescent="0.25"/>
    <row r="991" customFormat="1" ht="15" customHeight="1" x14ac:dyDescent="0.25"/>
    <row r="992" customFormat="1" ht="15" customHeight="1" x14ac:dyDescent="0.25"/>
    <row r="993" customFormat="1" ht="15" customHeight="1" x14ac:dyDescent="0.25"/>
    <row r="994" customFormat="1" ht="15" customHeight="1" x14ac:dyDescent="0.25"/>
    <row r="995" customFormat="1" ht="15" customHeight="1" x14ac:dyDescent="0.25"/>
    <row r="996" customFormat="1" ht="15" customHeight="1" x14ac:dyDescent="0.25"/>
    <row r="997" customFormat="1" ht="15" customHeight="1" x14ac:dyDescent="0.25"/>
    <row r="998" customFormat="1" ht="15" customHeight="1" x14ac:dyDescent="0.25"/>
    <row r="999" customFormat="1" ht="15" customHeight="1" x14ac:dyDescent="0.25"/>
    <row r="1000" customFormat="1" ht="15" customHeight="1" x14ac:dyDescent="0.25"/>
    <row r="1001" customFormat="1" ht="15" customHeight="1" x14ac:dyDescent="0.25"/>
    <row r="1002" customFormat="1" ht="15" customHeight="1" x14ac:dyDescent="0.25"/>
    <row r="1003" customFormat="1" ht="15" customHeight="1" x14ac:dyDescent="0.25"/>
    <row r="1004" customFormat="1" ht="15" customHeight="1" x14ac:dyDescent="0.25"/>
    <row r="1005" customFormat="1" ht="15" customHeight="1" x14ac:dyDescent="0.25"/>
    <row r="1006" customFormat="1" ht="15" customHeight="1" x14ac:dyDescent="0.25"/>
    <row r="1007" customFormat="1" ht="15" customHeight="1" x14ac:dyDescent="0.25"/>
    <row r="1008" customFormat="1" ht="15" customHeight="1" x14ac:dyDescent="0.25"/>
    <row r="1009" customFormat="1" ht="15" customHeight="1" x14ac:dyDescent="0.25"/>
    <row r="1010" customFormat="1" ht="15" customHeight="1" x14ac:dyDescent="0.25"/>
    <row r="1011" customFormat="1" ht="15" customHeight="1" x14ac:dyDescent="0.25"/>
    <row r="1012" customFormat="1" ht="15" customHeight="1" x14ac:dyDescent="0.25"/>
    <row r="1013" customFormat="1" ht="15" customHeight="1" x14ac:dyDescent="0.25"/>
    <row r="1014" customFormat="1" ht="15" customHeight="1" x14ac:dyDescent="0.25"/>
    <row r="1015" customFormat="1" ht="15" customHeight="1" x14ac:dyDescent="0.25"/>
    <row r="1016" customFormat="1" ht="15" customHeight="1" x14ac:dyDescent="0.25"/>
    <row r="1017" customFormat="1" ht="15" customHeight="1" x14ac:dyDescent="0.25"/>
    <row r="1018" customFormat="1" ht="15" customHeight="1" x14ac:dyDescent="0.25"/>
    <row r="1019" customFormat="1" ht="15" customHeight="1" x14ac:dyDescent="0.25"/>
    <row r="1020" customFormat="1" ht="15" customHeight="1" x14ac:dyDescent="0.25"/>
    <row r="1021" customFormat="1" ht="15" customHeight="1" x14ac:dyDescent="0.25"/>
    <row r="1022" customFormat="1" ht="15" customHeight="1" x14ac:dyDescent="0.25"/>
    <row r="1023" customFormat="1" ht="15" customHeight="1" x14ac:dyDescent="0.25"/>
    <row r="1024" customFormat="1" ht="15" customHeight="1" x14ac:dyDescent="0.25"/>
    <row r="1025" customFormat="1" ht="15" customHeight="1" x14ac:dyDescent="0.25"/>
    <row r="1026" customFormat="1" ht="15" customHeight="1" x14ac:dyDescent="0.25"/>
    <row r="1027" customFormat="1" ht="15" customHeight="1" x14ac:dyDescent="0.25"/>
    <row r="1028" customFormat="1" ht="15" customHeight="1" x14ac:dyDescent="0.25"/>
    <row r="1029" customFormat="1" ht="15" customHeight="1" x14ac:dyDescent="0.25"/>
    <row r="1030" customFormat="1" ht="15" customHeight="1" x14ac:dyDescent="0.25"/>
    <row r="1031" customFormat="1" ht="15" customHeight="1" x14ac:dyDescent="0.25"/>
    <row r="1032" customFormat="1" ht="15" customHeight="1" x14ac:dyDescent="0.25"/>
    <row r="1033" customFormat="1" ht="15" customHeight="1" x14ac:dyDescent="0.25"/>
    <row r="1034" customFormat="1" ht="15" customHeight="1" x14ac:dyDescent="0.25"/>
    <row r="1035" customFormat="1" ht="15" customHeight="1" x14ac:dyDescent="0.25"/>
    <row r="1036" customFormat="1" ht="15" customHeight="1" x14ac:dyDescent="0.25"/>
    <row r="1037" customFormat="1" ht="15" customHeight="1" x14ac:dyDescent="0.25"/>
    <row r="1038" customFormat="1" ht="15" customHeight="1" x14ac:dyDescent="0.25"/>
    <row r="1039" customFormat="1" ht="15" customHeight="1" x14ac:dyDescent="0.25"/>
    <row r="1040" customFormat="1" ht="15" customHeight="1" x14ac:dyDescent="0.25"/>
    <row r="1041" customFormat="1" ht="15" customHeight="1" x14ac:dyDescent="0.25"/>
    <row r="1042" customFormat="1" ht="15" customHeight="1" x14ac:dyDescent="0.25"/>
    <row r="1043" customFormat="1" ht="15" customHeight="1" x14ac:dyDescent="0.25"/>
    <row r="1044" customFormat="1" ht="15" customHeight="1" x14ac:dyDescent="0.25"/>
    <row r="1045" customFormat="1" ht="15" customHeight="1" x14ac:dyDescent="0.25"/>
    <row r="1046" customFormat="1" ht="15" customHeight="1" x14ac:dyDescent="0.25"/>
    <row r="1047" customFormat="1" ht="15" customHeight="1" x14ac:dyDescent="0.25"/>
    <row r="1048" customFormat="1" ht="15" customHeight="1" x14ac:dyDescent="0.25"/>
    <row r="1049" customFormat="1" ht="15" customHeight="1" x14ac:dyDescent="0.25"/>
    <row r="1050" customFormat="1" ht="15" customHeight="1" x14ac:dyDescent="0.25"/>
    <row r="1051" customFormat="1" ht="15" customHeight="1" x14ac:dyDescent="0.25"/>
    <row r="1052" customFormat="1" ht="15" customHeight="1" x14ac:dyDescent="0.25"/>
    <row r="1053" customFormat="1" ht="15" customHeight="1" x14ac:dyDescent="0.25"/>
    <row r="1054" customFormat="1" ht="15" customHeight="1" x14ac:dyDescent="0.25"/>
    <row r="1055" customFormat="1" ht="15" customHeight="1" x14ac:dyDescent="0.25"/>
    <row r="1056" customFormat="1" ht="15" customHeight="1" x14ac:dyDescent="0.25"/>
    <row r="1057" customFormat="1" ht="15" customHeight="1" x14ac:dyDescent="0.25"/>
    <row r="1058" customFormat="1" ht="15" customHeight="1" x14ac:dyDescent="0.25"/>
    <row r="1059" customFormat="1" ht="15" customHeight="1" x14ac:dyDescent="0.25"/>
    <row r="1060" customFormat="1" ht="15" customHeight="1" x14ac:dyDescent="0.25"/>
    <row r="1061" customFormat="1" ht="15" customHeight="1" x14ac:dyDescent="0.25"/>
    <row r="1062" customFormat="1" ht="15" customHeight="1" x14ac:dyDescent="0.25"/>
    <row r="1063" customFormat="1" ht="15" customHeight="1" x14ac:dyDescent="0.25"/>
    <row r="1064" customFormat="1" ht="15" customHeight="1" x14ac:dyDescent="0.25"/>
    <row r="1065" customFormat="1" ht="15" customHeight="1" x14ac:dyDescent="0.25"/>
    <row r="1066" customFormat="1" ht="15" customHeight="1" x14ac:dyDescent="0.25"/>
    <row r="1067" customFormat="1" ht="15" customHeight="1" x14ac:dyDescent="0.25"/>
    <row r="1068" customFormat="1" ht="15" customHeight="1" x14ac:dyDescent="0.25"/>
    <row r="1069" customFormat="1" ht="15" customHeight="1" x14ac:dyDescent="0.25"/>
    <row r="1070" customFormat="1" ht="15" customHeight="1" x14ac:dyDescent="0.25"/>
    <row r="1071" customFormat="1" ht="15" customHeight="1" x14ac:dyDescent="0.25"/>
    <row r="1072" customFormat="1" ht="15" customHeight="1" x14ac:dyDescent="0.25"/>
    <row r="1073" customFormat="1" ht="15" customHeight="1" x14ac:dyDescent="0.25"/>
    <row r="1074" customFormat="1" ht="15" customHeight="1" x14ac:dyDescent="0.25"/>
    <row r="1075" customFormat="1" ht="15" customHeight="1" x14ac:dyDescent="0.25"/>
    <row r="1076" customFormat="1" ht="15" customHeight="1" x14ac:dyDescent="0.25"/>
    <row r="1077" customFormat="1" ht="15" customHeight="1" x14ac:dyDescent="0.25"/>
    <row r="1078" customFormat="1" ht="15" customHeight="1" x14ac:dyDescent="0.25"/>
    <row r="1079" customFormat="1" ht="15" customHeight="1" x14ac:dyDescent="0.25"/>
    <row r="1080" customFormat="1" ht="15" customHeight="1" x14ac:dyDescent="0.25"/>
    <row r="1081" customFormat="1" ht="15" customHeight="1" x14ac:dyDescent="0.25"/>
    <row r="1082" customFormat="1" ht="15" customHeight="1" x14ac:dyDescent="0.25"/>
    <row r="1083" customFormat="1" ht="15" customHeight="1" x14ac:dyDescent="0.25"/>
    <row r="1084" customFormat="1" ht="15" customHeight="1" x14ac:dyDescent="0.25"/>
    <row r="1085" customFormat="1" ht="15" customHeight="1" x14ac:dyDescent="0.25"/>
    <row r="1086" customFormat="1" ht="15" customHeight="1" x14ac:dyDescent="0.25"/>
    <row r="1087" customFormat="1" ht="15" customHeight="1" x14ac:dyDescent="0.25"/>
    <row r="1088" customFormat="1" ht="15" customHeight="1" x14ac:dyDescent="0.25"/>
    <row r="1089" customFormat="1" ht="15" customHeight="1" x14ac:dyDescent="0.25"/>
    <row r="1090" customFormat="1" ht="15" customHeight="1" x14ac:dyDescent="0.25"/>
    <row r="1091" customFormat="1" ht="15" customHeight="1" x14ac:dyDescent="0.25"/>
    <row r="1092" customFormat="1" ht="15" customHeight="1" x14ac:dyDescent="0.25"/>
    <row r="1093" customFormat="1" ht="15" customHeight="1" x14ac:dyDescent="0.25"/>
    <row r="1094" customFormat="1" ht="15" customHeight="1" x14ac:dyDescent="0.25"/>
    <row r="1095" customFormat="1" ht="15" customHeight="1" x14ac:dyDescent="0.25"/>
    <row r="1096" customFormat="1" ht="15" customHeight="1" x14ac:dyDescent="0.25"/>
    <row r="1097" customFormat="1" ht="15" customHeight="1" x14ac:dyDescent="0.25"/>
    <row r="1098" customFormat="1" ht="15" customHeight="1" x14ac:dyDescent="0.25"/>
    <row r="1099" customFormat="1" ht="15" customHeight="1" x14ac:dyDescent="0.25"/>
    <row r="1100" customFormat="1" ht="15" customHeight="1" x14ac:dyDescent="0.25"/>
    <row r="1101" customFormat="1" ht="15" customHeight="1" x14ac:dyDescent="0.25"/>
    <row r="1102" customFormat="1" ht="15" customHeight="1" x14ac:dyDescent="0.25"/>
    <row r="1103" customFormat="1" ht="15" customHeight="1" x14ac:dyDescent="0.25"/>
    <row r="1104" customFormat="1" ht="15" customHeight="1" x14ac:dyDescent="0.25"/>
    <row r="1105" customFormat="1" ht="15" customHeight="1" x14ac:dyDescent="0.25"/>
    <row r="1106" customFormat="1" ht="15" customHeight="1" x14ac:dyDescent="0.25"/>
    <row r="1107" customFormat="1" ht="15" customHeight="1" x14ac:dyDescent="0.25"/>
    <row r="1108" customFormat="1" ht="15" customHeight="1" x14ac:dyDescent="0.25"/>
    <row r="1109" customFormat="1" ht="15" customHeight="1" x14ac:dyDescent="0.25"/>
    <row r="1110" customFormat="1" ht="15" customHeight="1" x14ac:dyDescent="0.25"/>
    <row r="1111" customFormat="1" ht="15" customHeight="1" x14ac:dyDescent="0.25"/>
    <row r="1112" customFormat="1" ht="15" customHeight="1" x14ac:dyDescent="0.25"/>
    <row r="1113" customFormat="1" ht="15" customHeight="1" x14ac:dyDescent="0.25"/>
    <row r="1114" customFormat="1" ht="15" customHeight="1" x14ac:dyDescent="0.25"/>
    <row r="1115" customFormat="1" ht="15" customHeight="1" x14ac:dyDescent="0.25"/>
    <row r="1116" customFormat="1" ht="15" customHeight="1" x14ac:dyDescent="0.25"/>
    <row r="1117" customFormat="1" ht="15" customHeight="1" x14ac:dyDescent="0.25"/>
    <row r="1118" customFormat="1" ht="15" customHeight="1" x14ac:dyDescent="0.25"/>
    <row r="1119" customFormat="1" ht="15" customHeight="1" x14ac:dyDescent="0.25"/>
    <row r="1120" customFormat="1" ht="15" customHeight="1" x14ac:dyDescent="0.25"/>
    <row r="1121" customFormat="1" ht="15" customHeight="1" x14ac:dyDescent="0.25"/>
    <row r="1122" customFormat="1" ht="15" customHeight="1" x14ac:dyDescent="0.25"/>
    <row r="1123" customFormat="1" ht="15" customHeight="1" x14ac:dyDescent="0.25"/>
    <row r="1124" customFormat="1" ht="15" customHeight="1" x14ac:dyDescent="0.25"/>
    <row r="1125" customFormat="1" ht="15" customHeight="1" x14ac:dyDescent="0.25"/>
    <row r="1126" customFormat="1" ht="15" customHeight="1" x14ac:dyDescent="0.25"/>
    <row r="1127" customFormat="1" ht="15" customHeight="1" x14ac:dyDescent="0.25"/>
    <row r="1128" customFormat="1" ht="15" customHeight="1" x14ac:dyDescent="0.25"/>
    <row r="1129" customFormat="1" ht="15" customHeight="1" x14ac:dyDescent="0.25"/>
    <row r="1130" customFormat="1" ht="15" customHeight="1" x14ac:dyDescent="0.25"/>
    <row r="1131" customFormat="1" ht="15" customHeight="1" x14ac:dyDescent="0.25"/>
    <row r="1132" customFormat="1" ht="15" customHeight="1" x14ac:dyDescent="0.25"/>
    <row r="1133" customFormat="1" ht="15" customHeight="1" x14ac:dyDescent="0.25"/>
    <row r="1134" customFormat="1" ht="15" customHeight="1" x14ac:dyDescent="0.25"/>
    <row r="1135" customFormat="1" ht="15" customHeight="1" x14ac:dyDescent="0.25"/>
    <row r="1136" customFormat="1" ht="15" customHeight="1" x14ac:dyDescent="0.25"/>
    <row r="1137" customFormat="1" ht="15" customHeight="1" x14ac:dyDescent="0.25"/>
    <row r="1138" customFormat="1" ht="15" customHeight="1" x14ac:dyDescent="0.25"/>
    <row r="1139" customFormat="1" ht="15" customHeight="1" x14ac:dyDescent="0.25"/>
    <row r="1140" customFormat="1" ht="15" customHeight="1" x14ac:dyDescent="0.25"/>
    <row r="1141" customFormat="1" ht="15" customHeight="1" x14ac:dyDescent="0.25"/>
    <row r="1142" customFormat="1" ht="15" customHeight="1" x14ac:dyDescent="0.25"/>
    <row r="1143" customFormat="1" ht="15" customHeight="1" x14ac:dyDescent="0.25"/>
    <row r="1144" customFormat="1" ht="15" customHeight="1" x14ac:dyDescent="0.25"/>
    <row r="1145" customFormat="1" ht="15" customHeight="1" x14ac:dyDescent="0.25"/>
    <row r="1146" customFormat="1" ht="15" customHeight="1" x14ac:dyDescent="0.25"/>
    <row r="1147" customFormat="1" ht="15" customHeight="1" x14ac:dyDescent="0.25"/>
    <row r="1148" customFormat="1" ht="15" customHeight="1" x14ac:dyDescent="0.25"/>
    <row r="1149" customFormat="1" ht="15" customHeight="1" x14ac:dyDescent="0.25"/>
    <row r="1150" customFormat="1" ht="15" customHeight="1" x14ac:dyDescent="0.25"/>
    <row r="1151" customFormat="1" ht="15" customHeight="1" x14ac:dyDescent="0.25"/>
    <row r="1152" customFormat="1" ht="15" customHeight="1" x14ac:dyDescent="0.25"/>
    <row r="1153" customFormat="1" ht="15" customHeight="1" x14ac:dyDescent="0.25"/>
    <row r="1154" customFormat="1" ht="15" customHeight="1" x14ac:dyDescent="0.25"/>
    <row r="1155" customFormat="1" ht="15" customHeight="1" x14ac:dyDescent="0.25"/>
    <row r="1156" customFormat="1" ht="15" customHeight="1" x14ac:dyDescent="0.25"/>
    <row r="1157" customFormat="1" ht="15" customHeight="1" x14ac:dyDescent="0.25"/>
    <row r="1158" customFormat="1" ht="15" customHeight="1" x14ac:dyDescent="0.25"/>
    <row r="1159" customFormat="1" ht="15" customHeight="1" x14ac:dyDescent="0.25"/>
    <row r="1160" customFormat="1" ht="15" customHeight="1" x14ac:dyDescent="0.25"/>
    <row r="1161" customFormat="1" ht="15" customHeight="1" x14ac:dyDescent="0.25"/>
    <row r="1162" customFormat="1" ht="15" customHeight="1" x14ac:dyDescent="0.25"/>
    <row r="1163" customFormat="1" ht="15" customHeight="1" x14ac:dyDescent="0.25"/>
    <row r="1164" customFormat="1" ht="15" customHeight="1" x14ac:dyDescent="0.25"/>
    <row r="1165" customFormat="1" ht="15" customHeight="1" x14ac:dyDescent="0.25"/>
    <row r="1166" customFormat="1" ht="15" customHeight="1" x14ac:dyDescent="0.25"/>
    <row r="1167" customFormat="1" ht="15" customHeight="1" x14ac:dyDescent="0.25"/>
    <row r="1168" customFormat="1" ht="15" customHeight="1" x14ac:dyDescent="0.25"/>
    <row r="1169" customFormat="1" ht="15" customHeight="1" x14ac:dyDescent="0.25"/>
    <row r="1170" customFormat="1" ht="15" customHeight="1" x14ac:dyDescent="0.25"/>
    <row r="1171" customFormat="1" ht="15" customHeight="1" x14ac:dyDescent="0.25"/>
    <row r="1172" customFormat="1" ht="15" customHeight="1" x14ac:dyDescent="0.25"/>
    <row r="1173" customFormat="1" ht="15" customHeight="1" x14ac:dyDescent="0.25"/>
    <row r="1174" customFormat="1" ht="15" customHeight="1" x14ac:dyDescent="0.25"/>
    <row r="1175" customFormat="1" ht="15" customHeight="1" x14ac:dyDescent="0.25"/>
    <row r="1176" customFormat="1" ht="15" customHeight="1" x14ac:dyDescent="0.25"/>
    <row r="1177" customFormat="1" ht="15" customHeight="1" x14ac:dyDescent="0.25"/>
    <row r="1178" customFormat="1" ht="15" customHeight="1" x14ac:dyDescent="0.25"/>
    <row r="1179" customFormat="1" ht="15" customHeight="1" x14ac:dyDescent="0.25"/>
    <row r="1180" customFormat="1" ht="15" customHeight="1" x14ac:dyDescent="0.25"/>
    <row r="1181" customFormat="1" ht="15" customHeight="1" x14ac:dyDescent="0.25"/>
    <row r="1182" customFormat="1" ht="15" customHeight="1" x14ac:dyDescent="0.25"/>
    <row r="1183" customFormat="1" ht="15" customHeight="1" x14ac:dyDescent="0.25"/>
    <row r="1184" customFormat="1" ht="15" customHeight="1" x14ac:dyDescent="0.25"/>
    <row r="1185" customFormat="1" ht="15" customHeight="1" x14ac:dyDescent="0.25"/>
    <row r="1186" customFormat="1" ht="15" customHeight="1" x14ac:dyDescent="0.25"/>
    <row r="1187" customFormat="1" ht="15" customHeight="1" x14ac:dyDescent="0.25"/>
    <row r="1188" customFormat="1" ht="15" customHeight="1" x14ac:dyDescent="0.25"/>
    <row r="1189" customFormat="1" ht="15" customHeight="1" x14ac:dyDescent="0.25"/>
    <row r="1190" customFormat="1" ht="15" customHeight="1" x14ac:dyDescent="0.25"/>
    <row r="1191" customFormat="1" ht="15" customHeight="1" x14ac:dyDescent="0.25"/>
    <row r="1192" customFormat="1" ht="15" customHeight="1" x14ac:dyDescent="0.25"/>
    <row r="1193" customFormat="1" ht="15" customHeight="1" x14ac:dyDescent="0.25"/>
    <row r="1194" customFormat="1" ht="15" customHeight="1" x14ac:dyDescent="0.25"/>
    <row r="1195" customFormat="1" ht="15" customHeight="1" x14ac:dyDescent="0.25"/>
    <row r="1196" customFormat="1" ht="15" customHeight="1" x14ac:dyDescent="0.25"/>
    <row r="1197" customFormat="1" ht="15" customHeight="1" x14ac:dyDescent="0.25"/>
    <row r="1198" customFormat="1" ht="15" customHeight="1" x14ac:dyDescent="0.25"/>
    <row r="1199" customFormat="1" ht="15" customHeight="1" x14ac:dyDescent="0.25"/>
    <row r="1200" customFormat="1" ht="15" customHeight="1" x14ac:dyDescent="0.25"/>
    <row r="1201" customFormat="1" ht="15" customHeight="1" x14ac:dyDescent="0.25"/>
    <row r="1202" customFormat="1" ht="15" customHeight="1" x14ac:dyDescent="0.25"/>
    <row r="1203" customFormat="1" ht="15" customHeight="1" x14ac:dyDescent="0.25"/>
    <row r="1204" customFormat="1" ht="15" customHeight="1" x14ac:dyDescent="0.25"/>
    <row r="1205" customFormat="1" ht="15" customHeight="1" x14ac:dyDescent="0.25"/>
    <row r="1206" customFormat="1" ht="15" customHeight="1" x14ac:dyDescent="0.25"/>
    <row r="1207" customFormat="1" ht="15" customHeight="1" x14ac:dyDescent="0.25"/>
    <row r="1208" customFormat="1" ht="15" customHeight="1" x14ac:dyDescent="0.25"/>
    <row r="1209" customFormat="1" ht="15" customHeight="1" x14ac:dyDescent="0.25"/>
    <row r="1210" customFormat="1" ht="15" customHeight="1" x14ac:dyDescent="0.25"/>
    <row r="1211" customFormat="1" ht="15" customHeight="1" x14ac:dyDescent="0.25"/>
    <row r="1212" customFormat="1" ht="15" customHeight="1" x14ac:dyDescent="0.25"/>
    <row r="1213" customFormat="1" ht="15" customHeight="1" x14ac:dyDescent="0.25"/>
    <row r="1214" customFormat="1" ht="15" customHeight="1" x14ac:dyDescent="0.25"/>
    <row r="1215" customFormat="1" ht="15" customHeight="1" x14ac:dyDescent="0.25"/>
    <row r="1216" customFormat="1" ht="15" customHeight="1" x14ac:dyDescent="0.25"/>
    <row r="1217" customFormat="1" ht="15" customHeight="1" x14ac:dyDescent="0.25"/>
    <row r="1218" customFormat="1" ht="15" customHeight="1" x14ac:dyDescent="0.25"/>
    <row r="1219" customFormat="1" ht="15" customHeight="1" x14ac:dyDescent="0.25"/>
    <row r="1220" customFormat="1" ht="15" customHeight="1" x14ac:dyDescent="0.25"/>
    <row r="1221" customFormat="1" ht="15" customHeight="1" x14ac:dyDescent="0.25"/>
    <row r="1222" customFormat="1" ht="15" customHeight="1" x14ac:dyDescent="0.25"/>
    <row r="1223" customFormat="1" ht="15" customHeight="1" x14ac:dyDescent="0.25"/>
    <row r="1224" customFormat="1" ht="15" customHeight="1" x14ac:dyDescent="0.25"/>
    <row r="1225" customFormat="1" ht="15" customHeight="1" x14ac:dyDescent="0.25"/>
    <row r="1226" customFormat="1" ht="15" customHeight="1" x14ac:dyDescent="0.25"/>
    <row r="1227" customFormat="1" ht="15" customHeight="1" x14ac:dyDescent="0.25"/>
    <row r="1228" customFormat="1" ht="15" customHeight="1" x14ac:dyDescent="0.25"/>
    <row r="1229" customFormat="1" ht="15" customHeight="1" x14ac:dyDescent="0.25"/>
    <row r="1230" customFormat="1" ht="15" customHeight="1" x14ac:dyDescent="0.25"/>
    <row r="1231" customFormat="1" ht="15" customHeight="1" x14ac:dyDescent="0.25"/>
    <row r="1232" customFormat="1" ht="15" customHeight="1" x14ac:dyDescent="0.25"/>
    <row r="1233" customFormat="1" ht="15" customHeight="1" x14ac:dyDescent="0.25"/>
    <row r="1234" customFormat="1" ht="15" customHeight="1" x14ac:dyDescent="0.25"/>
    <row r="1235" customFormat="1" ht="15" customHeight="1" x14ac:dyDescent="0.25"/>
    <row r="1236" customFormat="1" ht="15" customHeight="1" x14ac:dyDescent="0.25"/>
    <row r="1237" customFormat="1" ht="15" customHeight="1" x14ac:dyDescent="0.25"/>
    <row r="1238" customFormat="1" ht="15" customHeight="1" x14ac:dyDescent="0.25"/>
    <row r="1239" customFormat="1" ht="15" customHeight="1" x14ac:dyDescent="0.25"/>
    <row r="1240" customFormat="1" ht="15" customHeight="1" x14ac:dyDescent="0.25"/>
    <row r="1241" customFormat="1" ht="15" customHeight="1" x14ac:dyDescent="0.25"/>
    <row r="1242" customFormat="1" ht="15" customHeight="1" x14ac:dyDescent="0.25"/>
    <row r="1243" customFormat="1" ht="15" customHeight="1" x14ac:dyDescent="0.25"/>
    <row r="1244" customFormat="1" ht="15" customHeight="1" x14ac:dyDescent="0.25"/>
    <row r="1245" customFormat="1" ht="15" customHeight="1" x14ac:dyDescent="0.25"/>
    <row r="1246" customFormat="1" ht="15" customHeight="1" x14ac:dyDescent="0.25"/>
    <row r="1247" customFormat="1" ht="15" customHeight="1" x14ac:dyDescent="0.25"/>
    <row r="1248" customFormat="1" ht="15" customHeight="1" x14ac:dyDescent="0.25"/>
    <row r="1249" customFormat="1" ht="15" customHeight="1" x14ac:dyDescent="0.25"/>
    <row r="1250" customFormat="1" ht="15" customHeight="1" x14ac:dyDescent="0.25"/>
    <row r="1251" customFormat="1" ht="15" customHeight="1" x14ac:dyDescent="0.25"/>
    <row r="1252" customFormat="1" ht="15" customHeight="1" x14ac:dyDescent="0.25"/>
    <row r="1253" customFormat="1" ht="15" customHeight="1" x14ac:dyDescent="0.25"/>
    <row r="1254" customFormat="1" ht="15" customHeight="1" x14ac:dyDescent="0.25"/>
    <row r="1255" customFormat="1" ht="15" customHeight="1" x14ac:dyDescent="0.25"/>
    <row r="1256" customFormat="1" ht="15" customHeight="1" x14ac:dyDescent="0.25"/>
    <row r="1257" customFormat="1" ht="15" customHeight="1" x14ac:dyDescent="0.25"/>
    <row r="1258" customFormat="1" ht="15" customHeight="1" x14ac:dyDescent="0.25"/>
    <row r="1259" customFormat="1" ht="15" customHeight="1" x14ac:dyDescent="0.25"/>
    <row r="1260" customFormat="1" ht="15" customHeight="1" x14ac:dyDescent="0.25"/>
    <row r="1261" customFormat="1" ht="15" customHeight="1" x14ac:dyDescent="0.25"/>
    <row r="1262" customFormat="1" ht="15" customHeight="1" x14ac:dyDescent="0.25"/>
    <row r="1263" customFormat="1" ht="15" customHeight="1" x14ac:dyDescent="0.25"/>
    <row r="1264" customFormat="1" ht="15" customHeight="1" x14ac:dyDescent="0.25"/>
    <row r="1265" customFormat="1" ht="15" customHeight="1" x14ac:dyDescent="0.25"/>
    <row r="1266" customFormat="1" ht="15" customHeight="1" x14ac:dyDescent="0.25"/>
    <row r="1267" customFormat="1" ht="15" customHeight="1" x14ac:dyDescent="0.25"/>
    <row r="1268" customFormat="1" ht="15" customHeight="1" x14ac:dyDescent="0.25"/>
    <row r="1269" customFormat="1" ht="15" customHeight="1" x14ac:dyDescent="0.25"/>
    <row r="1270" customFormat="1" ht="15" customHeight="1" x14ac:dyDescent="0.25"/>
    <row r="1271" customFormat="1" ht="15" customHeight="1" x14ac:dyDescent="0.25"/>
    <row r="1272" customFormat="1" ht="15" customHeight="1" x14ac:dyDescent="0.25"/>
    <row r="1273" customFormat="1" ht="15" customHeight="1" x14ac:dyDescent="0.25"/>
    <row r="1274" customFormat="1" ht="15" customHeight="1" x14ac:dyDescent="0.25"/>
    <row r="1275" customFormat="1" ht="15" customHeight="1" x14ac:dyDescent="0.25"/>
    <row r="1276" customFormat="1" ht="15" customHeight="1" x14ac:dyDescent="0.25"/>
    <row r="1277" customFormat="1" ht="15" customHeight="1" x14ac:dyDescent="0.25"/>
    <row r="1278" customFormat="1" ht="15" customHeight="1" x14ac:dyDescent="0.25"/>
    <row r="1279" customFormat="1" ht="15" customHeight="1" x14ac:dyDescent="0.25"/>
    <row r="1280" customFormat="1" ht="15" customHeight="1" x14ac:dyDescent="0.25"/>
    <row r="1281" customFormat="1" ht="15" customHeight="1" x14ac:dyDescent="0.25"/>
    <row r="1282" customFormat="1" ht="15" customHeight="1" x14ac:dyDescent="0.25"/>
    <row r="1283" customFormat="1" ht="15" customHeight="1" x14ac:dyDescent="0.25"/>
    <row r="1284" customFormat="1" ht="15" customHeight="1" x14ac:dyDescent="0.25"/>
    <row r="1285" customFormat="1" ht="15" customHeight="1" x14ac:dyDescent="0.25"/>
    <row r="1286" customFormat="1" ht="15" customHeight="1" x14ac:dyDescent="0.25"/>
    <row r="1287" customFormat="1" ht="15" customHeight="1" x14ac:dyDescent="0.25"/>
    <row r="1288" customFormat="1" ht="15" customHeight="1" x14ac:dyDescent="0.25"/>
    <row r="1289" customFormat="1" ht="15" customHeight="1" x14ac:dyDescent="0.25"/>
    <row r="1290" customFormat="1" ht="15" customHeight="1" x14ac:dyDescent="0.25"/>
    <row r="1291" customFormat="1" ht="15" customHeight="1" x14ac:dyDescent="0.25"/>
    <row r="1292" customFormat="1" ht="15" customHeight="1" x14ac:dyDescent="0.25"/>
    <row r="1293" customFormat="1" ht="15" customHeight="1" x14ac:dyDescent="0.25"/>
    <row r="1294" customFormat="1" ht="15" customHeight="1" x14ac:dyDescent="0.25"/>
    <row r="1295" customFormat="1" ht="15" customHeight="1" x14ac:dyDescent="0.25"/>
    <row r="1296" customFormat="1" ht="15" customHeight="1" x14ac:dyDescent="0.25"/>
    <row r="1297" customFormat="1" ht="15" customHeight="1" x14ac:dyDescent="0.25"/>
    <row r="1298" customFormat="1" ht="15" customHeight="1" x14ac:dyDescent="0.25"/>
    <row r="1299" customFormat="1" ht="15" customHeight="1" x14ac:dyDescent="0.25"/>
    <row r="1300" customFormat="1" ht="15" customHeight="1" x14ac:dyDescent="0.25"/>
    <row r="1301" customFormat="1" ht="15" customHeight="1" x14ac:dyDescent="0.25"/>
    <row r="1302" customFormat="1" ht="15" customHeight="1" x14ac:dyDescent="0.25"/>
    <row r="1303" customFormat="1" ht="15" customHeight="1" x14ac:dyDescent="0.25"/>
    <row r="1304" customFormat="1" ht="15" customHeight="1" x14ac:dyDescent="0.25"/>
    <row r="1305" customFormat="1" ht="15" customHeight="1" x14ac:dyDescent="0.25"/>
    <row r="1306" customFormat="1" ht="15" customHeight="1" x14ac:dyDescent="0.25"/>
    <row r="1307" customFormat="1" ht="15" customHeight="1" x14ac:dyDescent="0.25"/>
    <row r="1308" customFormat="1" ht="15" customHeight="1" x14ac:dyDescent="0.25"/>
    <row r="1309" customFormat="1" ht="15" customHeight="1" x14ac:dyDescent="0.25"/>
    <row r="1310" customFormat="1" ht="15" customHeight="1" x14ac:dyDescent="0.25"/>
    <row r="1311" customFormat="1" ht="15" customHeight="1" x14ac:dyDescent="0.25"/>
    <row r="1312" customFormat="1" ht="15" customHeight="1" x14ac:dyDescent="0.25"/>
    <row r="1313" customFormat="1" ht="15" customHeight="1" x14ac:dyDescent="0.25"/>
    <row r="1314" customFormat="1" ht="15" customHeight="1" x14ac:dyDescent="0.25"/>
    <row r="1315" customFormat="1" ht="15" customHeight="1" x14ac:dyDescent="0.25"/>
    <row r="1316" customFormat="1" ht="15" customHeight="1" x14ac:dyDescent="0.25"/>
    <row r="1317" customFormat="1" ht="15" customHeight="1" x14ac:dyDescent="0.25"/>
    <row r="1318" customFormat="1" ht="15" customHeight="1" x14ac:dyDescent="0.25"/>
    <row r="1319" customFormat="1" ht="15" customHeight="1" x14ac:dyDescent="0.25"/>
    <row r="1320" customFormat="1" ht="15" customHeight="1" x14ac:dyDescent="0.25"/>
    <row r="1321" customFormat="1" ht="15" customHeight="1" x14ac:dyDescent="0.25"/>
    <row r="1322" customFormat="1" ht="15" customHeight="1" x14ac:dyDescent="0.25"/>
    <row r="1323" customFormat="1" ht="15" customHeight="1" x14ac:dyDescent="0.25"/>
    <row r="1324" customFormat="1" ht="15" customHeight="1" x14ac:dyDescent="0.25"/>
    <row r="1325" customFormat="1" ht="15" customHeight="1" x14ac:dyDescent="0.25"/>
    <row r="1326" customFormat="1" ht="15" customHeight="1" x14ac:dyDescent="0.25"/>
    <row r="1327" customFormat="1" ht="15" customHeight="1" x14ac:dyDescent="0.25"/>
    <row r="1328" customFormat="1" ht="15" customHeight="1" x14ac:dyDescent="0.25"/>
    <row r="1329" customFormat="1" ht="15" customHeight="1" x14ac:dyDescent="0.25"/>
    <row r="1330" customFormat="1" ht="15" customHeight="1" x14ac:dyDescent="0.25"/>
    <row r="1331" customFormat="1" ht="15" customHeight="1" x14ac:dyDescent="0.25"/>
    <row r="1332" customFormat="1" ht="15" customHeight="1" x14ac:dyDescent="0.25"/>
    <row r="1333" customFormat="1" ht="15" customHeight="1" x14ac:dyDescent="0.25"/>
    <row r="1334" customFormat="1" ht="15" customHeight="1" x14ac:dyDescent="0.25"/>
    <row r="1335" customFormat="1" ht="15" customHeight="1" x14ac:dyDescent="0.25"/>
    <row r="1336" customFormat="1" ht="15" customHeight="1" x14ac:dyDescent="0.25"/>
    <row r="1337" customFormat="1" ht="15" customHeight="1" x14ac:dyDescent="0.25"/>
    <row r="1338" customFormat="1" ht="15" customHeight="1" x14ac:dyDescent="0.25"/>
    <row r="1339" customFormat="1" ht="15" customHeight="1" x14ac:dyDescent="0.25"/>
    <row r="1340" customFormat="1" ht="15" customHeight="1" x14ac:dyDescent="0.25"/>
    <row r="1341" customFormat="1" ht="15" customHeight="1" x14ac:dyDescent="0.25"/>
    <row r="1342" customFormat="1" ht="15" customHeight="1" x14ac:dyDescent="0.25"/>
    <row r="1343" customFormat="1" ht="15" customHeight="1" x14ac:dyDescent="0.25"/>
    <row r="1344" customFormat="1" ht="15" customHeight="1" x14ac:dyDescent="0.25"/>
    <row r="1345" customFormat="1" ht="15" customHeight="1" x14ac:dyDescent="0.25"/>
    <row r="1346" customFormat="1" ht="15" customHeight="1" x14ac:dyDescent="0.25"/>
    <row r="1347" customFormat="1" ht="15" customHeight="1" x14ac:dyDescent="0.25"/>
    <row r="1348" customFormat="1" ht="15" customHeight="1" x14ac:dyDescent="0.25"/>
    <row r="1349" customFormat="1" ht="15" customHeight="1" x14ac:dyDescent="0.25"/>
    <row r="1350" customFormat="1" ht="15" customHeight="1" x14ac:dyDescent="0.25"/>
    <row r="1351" customFormat="1" ht="15" customHeight="1" x14ac:dyDescent="0.25"/>
    <row r="1352" customFormat="1" ht="15" customHeight="1" x14ac:dyDescent="0.25"/>
    <row r="1353" customFormat="1" ht="15" customHeight="1" x14ac:dyDescent="0.25"/>
    <row r="1354" customFormat="1" ht="15" customHeight="1" x14ac:dyDescent="0.25"/>
    <row r="1355" customFormat="1" ht="15" customHeight="1" x14ac:dyDescent="0.25"/>
    <row r="1356" customFormat="1" ht="15" customHeight="1" x14ac:dyDescent="0.25"/>
    <row r="1357" customFormat="1" ht="15" customHeight="1" x14ac:dyDescent="0.25"/>
    <row r="1358" customFormat="1" ht="15" customHeight="1" x14ac:dyDescent="0.25"/>
    <row r="1359" customFormat="1" ht="15" customHeight="1" x14ac:dyDescent="0.25"/>
    <row r="1360" customFormat="1" ht="15" customHeight="1" x14ac:dyDescent="0.25"/>
    <row r="1361" customFormat="1" ht="15" customHeight="1" x14ac:dyDescent="0.25"/>
    <row r="1362" customFormat="1" ht="15" customHeight="1" x14ac:dyDescent="0.25"/>
    <row r="1363" customFormat="1" ht="15" customHeight="1" x14ac:dyDescent="0.25"/>
    <row r="1364" customFormat="1" ht="15" customHeight="1" x14ac:dyDescent="0.25"/>
    <row r="1365" customFormat="1" ht="15" customHeight="1" x14ac:dyDescent="0.25"/>
    <row r="1366" customFormat="1" ht="15" customHeight="1" x14ac:dyDescent="0.25"/>
    <row r="1367" customFormat="1" ht="15" customHeight="1" x14ac:dyDescent="0.25"/>
    <row r="1368" customFormat="1" ht="15" customHeight="1" x14ac:dyDescent="0.25"/>
    <row r="1369" customFormat="1" ht="15" customHeight="1" x14ac:dyDescent="0.25"/>
    <row r="1370" customFormat="1" ht="15" customHeight="1" x14ac:dyDescent="0.25"/>
    <row r="1371" customFormat="1" ht="15" customHeight="1" x14ac:dyDescent="0.25"/>
    <row r="1372" customFormat="1" ht="15" customHeight="1" x14ac:dyDescent="0.25"/>
    <row r="1373" customFormat="1" ht="15" customHeight="1" x14ac:dyDescent="0.25"/>
    <row r="1374" customFormat="1" ht="15" customHeight="1" x14ac:dyDescent="0.25"/>
    <row r="1375" customFormat="1" ht="15" customHeight="1" x14ac:dyDescent="0.25"/>
    <row r="1376" customFormat="1" ht="15" customHeight="1" x14ac:dyDescent="0.25"/>
    <row r="1377" spans="1:49" customFormat="1" ht="15" customHeight="1" x14ac:dyDescent="0.25"/>
    <row r="1378" spans="1:49" customFormat="1" ht="15" customHeight="1" x14ac:dyDescent="0.25"/>
    <row r="1379" spans="1:49" customFormat="1" ht="15" customHeight="1" x14ac:dyDescent="0.25"/>
    <row r="1380" spans="1:49" customFormat="1" ht="15" customHeight="1" x14ac:dyDescent="0.25"/>
    <row r="1381" spans="1:49" customFormat="1" ht="15" customHeight="1" x14ac:dyDescent="0.25"/>
    <row r="1382" spans="1:49" customFormat="1" ht="15" customHeight="1" x14ac:dyDescent="0.25"/>
    <row r="1383" spans="1:49" ht="15" customHeigh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</row>
    <row r="1384" spans="1:49" ht="15" customHeigh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</row>
    <row r="1385" spans="1:49" ht="15" customHeigh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</row>
    <row r="1386" spans="1:49" ht="15" customHeigh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</row>
    <row r="1387" spans="1:49" ht="15" customHeigh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</row>
    <row r="1388" spans="1:49" ht="15" customHeigh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</row>
    <row r="1389" spans="1:49" ht="15" customHeigh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</row>
    <row r="1390" spans="1:49" ht="15" customHeigh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</row>
    <row r="1391" spans="1:49" ht="15" customHeigh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</row>
    <row r="1392" spans="1:49" ht="15" customHeigh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</row>
    <row r="1393" spans="1:49" ht="15" customHeigh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</row>
    <row r="1394" spans="1:49" ht="15" customHeigh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</row>
    <row r="1395" spans="1:49" ht="15" customHeigh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</row>
    <row r="1396" spans="1:49" ht="15" customHeigh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</row>
    <row r="1397" spans="1:49" ht="15" customHeigh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</row>
    <row r="1398" spans="1:49" ht="15" customHeigh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</row>
    <row r="1399" spans="1:49" ht="15" customHeigh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</row>
    <row r="1400" spans="1:49" ht="15" customHeigh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</row>
    <row r="1401" spans="1:49" ht="15" customHeigh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</row>
    <row r="1402" spans="1:49" ht="15" customHeigh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</row>
    <row r="1403" spans="1:49" ht="15" customHeigh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</row>
    <row r="1404" spans="1:49" ht="15" customHeigh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</row>
    <row r="1405" spans="1:49" ht="15" customHeigh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</row>
    <row r="1406" spans="1:49" ht="15" customHeigh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</row>
    <row r="1407" spans="1:49" ht="15" customHeigh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</row>
    <row r="1408" spans="1:49" ht="15" customHeigh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</row>
    <row r="1409" spans="1:49" ht="15" customHeigh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</row>
    <row r="1410" spans="1:49" ht="15" customHeigh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</row>
    <row r="1411" spans="1:49" ht="15" customHeigh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</row>
    <row r="1412" spans="1:49" ht="15" customHeigh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</row>
    <row r="1413" spans="1:49" ht="15" customHeigh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</row>
    <row r="1414" spans="1:49" ht="15" customHeigh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</row>
    <row r="1415" spans="1:49" ht="15" customHeigh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</row>
    <row r="1416" spans="1:49" ht="15" customHeigh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</row>
    <row r="1417" spans="1:49" ht="15" customHeigh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</row>
    <row r="1418" spans="1:49" ht="15" customHeigh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</row>
    <row r="1419" spans="1:49" ht="15" customHeigh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</row>
    <row r="1420" spans="1:49" ht="15" customHeigh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</row>
    <row r="1421" spans="1:49" ht="15" customHeigh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</row>
    <row r="1422" spans="1:49" ht="15" customHeigh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</row>
    <row r="1423" spans="1:49" ht="15" customHeigh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</row>
    <row r="1424" spans="1:49" ht="15" customHeigh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</row>
    <row r="1425" spans="1:49" ht="15" customHeigh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</row>
    <row r="1426" spans="1:49" ht="15" customHeigh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</row>
    <row r="1427" spans="1:49" ht="15" customHeigh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</row>
    <row r="1428" spans="1:49" ht="15" customHeigh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</row>
    <row r="1429" spans="1:49" ht="15" customHeigh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</row>
    <row r="1430" spans="1:49" ht="15" customHeigh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</row>
    <row r="1431" spans="1:49" ht="15" customHeigh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</row>
    <row r="1432" spans="1:49" ht="15" customHeigh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</row>
    <row r="1433" spans="1:49" ht="15" customHeigh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</row>
    <row r="1434" spans="1:49" ht="15" customHeigh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</row>
    <row r="1435" spans="1:49" ht="15" customHeigh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</row>
    <row r="1436" spans="1:49" ht="15" customHeigh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</row>
    <row r="1437" spans="1:49" ht="15" customHeigh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</row>
    <row r="1438" spans="1:49" ht="15" customHeigh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</row>
    <row r="1439" spans="1:49" ht="15" customHeigh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</row>
    <row r="1440" spans="1:49" ht="15" customHeigh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</row>
    <row r="1441" spans="1:49" ht="15" customHeigh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</row>
    <row r="1442" spans="1:49" ht="15" customHeigh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</row>
    <row r="1443" spans="1:49" ht="15" customHeigh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</row>
    <row r="1444" spans="1:49" ht="15" customHeigh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</row>
    <row r="1445" spans="1:49" ht="15" customHeigh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</row>
    <row r="1446" spans="1:49" ht="15" customHeigh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</row>
    <row r="1447" spans="1:49" ht="15" customHeigh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</row>
    <row r="1448" spans="1:49" ht="15" customHeigh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</row>
    <row r="1449" spans="1:49" ht="15" customHeigh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</row>
    <row r="1450" spans="1:49" ht="15" customHeigh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</row>
    <row r="1451" spans="1:49" ht="15" customHeigh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</row>
    <row r="1452" spans="1:49" ht="15" customHeigh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</row>
    <row r="1453" spans="1:49" ht="15" customHeigh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</row>
    <row r="1454" spans="1:49" ht="15" customHeigh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</row>
    <row r="1455" spans="1:49" ht="15" customHeigh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</row>
    <row r="1456" spans="1:49" ht="15" customHeigh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</row>
    <row r="1457" spans="1:49" ht="15" customHeigh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</row>
    <row r="1458" spans="1:49" ht="15" customHeigh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</row>
    <row r="1459" spans="1:49" ht="15" customHeigh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</row>
    <row r="1460" spans="1:49" ht="15" customHeigh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</row>
    <row r="1461" spans="1:49" ht="15" customHeigh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</row>
    <row r="1462" spans="1:49" ht="15" customHeigh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</row>
    <row r="1463" spans="1:49" ht="15" customHeigh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</row>
    <row r="1464" spans="1:49" ht="15" customHeigh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</row>
    <row r="1465" spans="1:49" ht="15" customHeigh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</row>
    <row r="1466" spans="1:49" ht="15" customHeigh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</row>
    <row r="1467" spans="1:49" ht="15" customHeigh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</row>
    <row r="1468" spans="1:49" ht="15" customHeigh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</row>
    <row r="1469" spans="1:49" ht="15" customHeigh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</row>
    <row r="1470" spans="1:49" ht="15" customHeigh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</row>
    <row r="1471" spans="1:49" ht="15" customHeigh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</row>
    <row r="1472" spans="1:49" ht="15" customHeigh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</row>
    <row r="1473" spans="1:49" ht="15" customHeigh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</row>
    <row r="1474" spans="1:49" ht="15" customHeigh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</row>
    <row r="1475" spans="1:49" ht="15" customHeigh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</row>
    <row r="1476" spans="1:49" ht="15" customHeigh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</row>
    <row r="1477" spans="1:49" ht="15" customHeigh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</row>
    <row r="1478" spans="1:49" ht="15" customHeigh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</row>
  </sheetData>
  <mergeCells count="15">
    <mergeCell ref="A15:A16"/>
    <mergeCell ref="B15:B16"/>
    <mergeCell ref="A9:A10"/>
    <mergeCell ref="B9:B10"/>
    <mergeCell ref="A11:A12"/>
    <mergeCell ref="B11:B12"/>
    <mergeCell ref="A13:A14"/>
    <mergeCell ref="B13:B14"/>
    <mergeCell ref="A7:A8"/>
    <mergeCell ref="B7:B8"/>
    <mergeCell ref="A2:A3"/>
    <mergeCell ref="C2:AG2"/>
    <mergeCell ref="AJ3:AV3"/>
    <mergeCell ref="A5:A6"/>
    <mergeCell ref="B5:B6"/>
  </mergeCells>
  <conditionalFormatting sqref="C5:AG16">
    <cfRule type="expression" priority="10" stopIfTrue="1">
      <formula>C5=""</formula>
    </cfRule>
    <cfRule type="expression" dxfId="61" priority="11" stopIfTrue="1">
      <formula>C5=Ключ_настраиваемый_2</formula>
    </cfRule>
    <cfRule type="expression" dxfId="60" priority="12" stopIfTrue="1">
      <formula>C5=Ключ_настраиваемый_1</formula>
    </cfRule>
    <cfRule type="expression" dxfId="59" priority="13" stopIfTrue="1">
      <formula>C5=Ключ_болен</formula>
    </cfRule>
    <cfRule type="expression" dxfId="58" priority="14" stopIfTrue="1">
      <formula>C5=Ключ_личный</formula>
    </cfRule>
    <cfRule type="expression" dxfId="57" priority="15" stopIfTrue="1">
      <formula>C5=Ключ_отпуск</formula>
    </cfRule>
  </conditionalFormatting>
  <conditionalFormatting sqref="AJ5:AV5 AJ7:AV7 AJ9:AV9 AJ11:AV11 AJ13:AV13 AJ15:AV15">
    <cfRule type="containsText" dxfId="56" priority="9" operator="containsText" text="0">
      <formula>NOT(ISERROR(SEARCH("0",AJ5)))</formula>
    </cfRule>
  </conditionalFormatting>
  <conditionalFormatting sqref="AJ6:AV6 AJ8:AV8 AJ10:AV10 AJ12:AV12 AJ14:AV14 AJ16:AV16">
    <cfRule type="containsText" dxfId="55" priority="8" operator="containsText" text="0">
      <formula>NOT(ISERROR(SEARCH("0",AJ6)))</formula>
    </cfRule>
  </conditionalFormatting>
  <conditionalFormatting sqref="AW5:AW16">
    <cfRule type="dataBar" priority="16">
      <dataBar showValue="0">
        <cfvo type="min"/>
        <cfvo type="max"/>
        <color theme="2" tint="-9.9978637043366805E-2"/>
      </dataBar>
      <extLst>
        <ext xmlns:x14="http://schemas.microsoft.com/office/spreadsheetml/2009/9/main" uri="{B025F937-C7B1-47D3-B67F-A62EFF666E3E}">
          <x14:id>{5723ABC7-7FD0-4BC1-867E-B5F7ED1B8FA7}</x14:id>
        </ext>
      </extLst>
    </cfRule>
  </conditionalFormatting>
  <conditionalFormatting sqref="AE4">
    <cfRule type="expression" dxfId="52" priority="5">
      <formula>MONTH(DATE(Календарный_год,2,29))&lt;&gt;2</formula>
    </cfRule>
  </conditionalFormatting>
  <conditionalFormatting sqref="AE3">
    <cfRule type="expression" dxfId="51" priority="4">
      <formula>MONTH(DATE(Календарный_год,2,29))&lt;&gt;2</formula>
    </cfRule>
  </conditionalFormatting>
  <conditionalFormatting sqref="A5:A16">
    <cfRule type="duplicateValues" dxfId="50" priority="3"/>
  </conditionalFormatting>
  <conditionalFormatting sqref="B5 B9 B13">
    <cfRule type="containsErrors" dxfId="49" priority="2">
      <formula>ISERROR(B5)</formula>
    </cfRule>
  </conditionalFormatting>
  <conditionalFormatting sqref="B7:B8 B11:B12 B15:B16">
    <cfRule type="containsErrors" dxfId="48" priority="1">
      <formula>ISERROR(B7)</formula>
    </cfRule>
  </conditionalFormatting>
  <printOptions horizontalCentered="1"/>
  <pageMargins left="0.25" right="0.25" top="1.0583333333333333" bottom="0.35997023809523809" header="0.3" footer="0.3"/>
  <pageSetup paperSize="9" scale="59" fitToHeight="0" orientation="landscape" r:id="rId1"/>
  <headerFooter differentFirst="1">
    <oddFooter>&amp;CТабель учёта рабочего времени ТОО "Трикан Уэл Сервис Казахстан Лимитед"&amp;RСтраница  &amp;P из &amp;N</oddFooter>
    <evenFooter>&amp;CТабель учёта рабочего времени&amp;RСтраница  &amp;P из &amp;N</evenFooter>
    <firstHeader xml:space="preserve">&amp;C&amp;30
Табель учёта рабочего времени&amp;RУТВЕРЖДАЮ:    
Генеральный директор    
ТОО «Трикан Уэл Сервис Казахстан Лимитед»    
________________________С.А. Заграничный    
«____»_________________2015    
</firstHeader>
    <firstFooter>&amp;RСтраница  &amp;P из &amp;N</firstFooter>
  </headerFooter>
  <ignoredErrors>
    <ignoredError sqref="AI5:AV5 AI12:AI16 AI11 AI6:AI10" calculatedColumn="1"/>
    <ignoredError sqref="AJ12:AV16 AJ6:AV10 AJ11:AV11" formula="1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23ABC7-7FD0-4BC1-867E-B5F7ED1B8F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AW5:AW16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A5:A16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AL313"/>
  <sheetViews>
    <sheetView showGridLines="0" tabSelected="1" zoomScaleNormal="100" workbookViewId="0">
      <pane ySplit="1" topLeftCell="A2" activePane="bottomLeft" state="frozen"/>
      <selection pane="bottomLeft" activeCell="T5" sqref="T5"/>
    </sheetView>
  </sheetViews>
  <sheetFormatPr defaultRowHeight="12.75" x14ac:dyDescent="0.2"/>
  <cols>
    <col min="1" max="1" width="1.42578125" style="35" customWidth="1"/>
    <col min="2" max="2" width="14.85546875" style="36" customWidth="1"/>
    <col min="3" max="3" width="4.7109375" style="36" customWidth="1"/>
    <col min="4" max="4" width="3.85546875" style="35" customWidth="1"/>
    <col min="5" max="15" width="3.7109375" style="35" customWidth="1"/>
    <col min="16" max="16" width="11.28515625" style="35" customWidth="1"/>
    <col min="17" max="17" width="9.28515625" style="35" customWidth="1"/>
    <col min="18" max="18" width="7.5703125" style="35" customWidth="1"/>
    <col min="19" max="19" width="1.140625" style="35" customWidth="1"/>
    <col min="20" max="20" width="14.85546875" style="35" customWidth="1"/>
    <col min="21" max="21" width="4.7109375" style="35" customWidth="1"/>
    <col min="22" max="33" width="3.7109375" style="35" customWidth="1"/>
    <col min="34" max="34" width="11.28515625" style="35" customWidth="1"/>
    <col min="35" max="35" width="9.28515625" style="35" customWidth="1"/>
    <col min="36" max="36" width="7.5703125" style="35" customWidth="1"/>
    <col min="37" max="16384" width="9.140625" style="35"/>
  </cols>
  <sheetData>
    <row r="1" spans="2:38" ht="45" customHeight="1" x14ac:dyDescent="0.5">
      <c r="B1" s="32" t="s">
        <v>70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S1" s="36"/>
      <c r="T1" s="36"/>
      <c r="U1" s="36"/>
      <c r="V1" s="36"/>
      <c r="W1" s="36"/>
    </row>
    <row r="2" spans="2:38" ht="3" customHeight="1" x14ac:dyDescent="0.2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2:38" ht="20.25" customHeight="1" x14ac:dyDescent="0.25">
      <c r="B3" s="40"/>
      <c r="C3" s="40"/>
      <c r="D3" s="36"/>
      <c r="E3" s="36"/>
      <c r="F3" s="41"/>
      <c r="G3" s="42"/>
      <c r="H3" s="42"/>
      <c r="I3" s="42"/>
      <c r="J3" s="42"/>
      <c r="K3" s="42"/>
      <c r="L3" s="42"/>
      <c r="M3" s="42"/>
      <c r="N3" s="36"/>
      <c r="O3" s="36"/>
      <c r="P3" s="36"/>
      <c r="Q3" s="36"/>
      <c r="R3" s="36"/>
      <c r="Z3" s="43"/>
      <c r="AA3" s="43"/>
      <c r="AB3" s="43"/>
      <c r="AC3" s="43"/>
      <c r="AD3" s="43"/>
      <c r="AE3" s="44"/>
      <c r="AF3" s="44"/>
      <c r="AG3" s="45"/>
      <c r="AH3" s="46" t="s">
        <v>71</v>
      </c>
      <c r="AI3" s="47">
        <f>Календарный_год</f>
        <v>2015</v>
      </c>
    </row>
    <row r="4" spans="2:38" s="53" customFormat="1" ht="24.95" customHeight="1" x14ac:dyDescent="0.25">
      <c r="B4" s="109" t="str">
        <f>Январь!A5</f>
        <v>Сотрудник 1</v>
      </c>
      <c r="C4" s="48"/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  <c r="Q4" s="51"/>
      <c r="R4" s="51"/>
      <c r="S4" s="52"/>
      <c r="T4" s="109" t="str">
        <f>Январь!A7</f>
        <v>Сотрудник 2</v>
      </c>
      <c r="U4" s="48"/>
      <c r="V4" s="49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1"/>
      <c r="AI4" s="51"/>
      <c r="AJ4" s="51"/>
      <c r="AK4" s="52"/>
      <c r="AL4" s="52"/>
    </row>
    <row r="5" spans="2:38" s="60" customFormat="1" ht="24.95" customHeight="1" x14ac:dyDescent="0.25">
      <c r="B5" s="54">
        <f>Календарный_год</f>
        <v>2015</v>
      </c>
      <c r="C5" s="55"/>
      <c r="D5" s="108" t="s">
        <v>34</v>
      </c>
      <c r="E5" s="108" t="s">
        <v>76</v>
      </c>
      <c r="F5" s="108" t="s">
        <v>85</v>
      </c>
      <c r="G5" s="108" t="s">
        <v>86</v>
      </c>
      <c r="H5" s="108" t="s">
        <v>35</v>
      </c>
      <c r="I5" s="108" t="s">
        <v>87</v>
      </c>
      <c r="J5" s="108" t="s">
        <v>88</v>
      </c>
      <c r="K5" s="108" t="s">
        <v>89</v>
      </c>
      <c r="L5" s="108" t="s">
        <v>90</v>
      </c>
      <c r="M5" s="108" t="s">
        <v>91</v>
      </c>
      <c r="N5" s="108" t="s">
        <v>92</v>
      </c>
      <c r="O5" s="108" t="s">
        <v>93</v>
      </c>
      <c r="P5" s="56" t="s">
        <v>72</v>
      </c>
      <c r="Q5" s="57" t="s">
        <v>73</v>
      </c>
      <c r="R5" s="58" t="s">
        <v>74</v>
      </c>
      <c r="S5" s="59"/>
      <c r="T5" s="54">
        <f>Календарный_год</f>
        <v>2015</v>
      </c>
      <c r="U5" s="55"/>
      <c r="V5" s="108" t="s">
        <v>34</v>
      </c>
      <c r="W5" s="108" t="s">
        <v>76</v>
      </c>
      <c r="X5" s="108" t="s">
        <v>85</v>
      </c>
      <c r="Y5" s="108" t="s">
        <v>86</v>
      </c>
      <c r="Z5" s="108" t="s">
        <v>35</v>
      </c>
      <c r="AA5" s="108" t="s">
        <v>87</v>
      </c>
      <c r="AB5" s="108" t="s">
        <v>88</v>
      </c>
      <c r="AC5" s="108" t="s">
        <v>89</v>
      </c>
      <c r="AD5" s="108" t="s">
        <v>90</v>
      </c>
      <c r="AE5" s="108" t="s">
        <v>91</v>
      </c>
      <c r="AF5" s="108" t="s">
        <v>92</v>
      </c>
      <c r="AG5" s="108" t="s">
        <v>93</v>
      </c>
      <c r="AH5" s="56" t="s">
        <v>72</v>
      </c>
      <c r="AI5" s="57" t="s">
        <v>73</v>
      </c>
      <c r="AJ5" s="58" t="s">
        <v>74</v>
      </c>
      <c r="AK5" s="59"/>
      <c r="AL5" s="59"/>
    </row>
    <row r="6" spans="2:38" s="60" customFormat="1" ht="14.1" customHeight="1" x14ac:dyDescent="0.25">
      <c r="B6" s="106" t="str">
        <f>Январь!AI2</f>
        <v>ВСЕГО</v>
      </c>
      <c r="C6" s="61" t="s">
        <v>39</v>
      </c>
      <c r="D6" s="62">
        <f ca="1">IFERROR(INDEX(INDIRECT("табл_"&amp;D$5&amp;"[[33]:[МО]]"),MATCH(INDEX($B$4:D$4,MATCH("яя",$B$4:D$4,1)),INDIRECT(D$5&amp;"!A5:A101"),0)+($B6=""),COUNTA($B$6:$B6)),"")</f>
        <v>17</v>
      </c>
      <c r="E6" s="62">
        <f ca="1">IFERROR(INDEX(INDIRECT("табл_"&amp;E$5&amp;"[[33]:[МО]]"),MATCH(INDEX($B$4:E$4,MATCH("яя",$B$4:E$4,1)),INDIRECT(E$5&amp;"!A5:A101"),0)+($B6=""),COUNTA($B$6:$B6)),"")</f>
        <v>20</v>
      </c>
      <c r="F6" s="62" t="str">
        <f ca="1">IFERROR(INDEX(INDIRECT("табл_"&amp;F$5&amp;"[[33]:[МО]]"),MATCH(INDEX($B$4:F$4,MATCH("яя",$B$4:F$4,1)),INDIRECT(F$5&amp;"!A5:A101"),0)+($B6=""),COUNTA($B$6:$B6)),"")</f>
        <v/>
      </c>
      <c r="G6" s="62" t="str">
        <f ca="1">IFERROR(INDEX(INDIRECT("табл_"&amp;G$5&amp;"[[33]:[МО]]"),MATCH(INDEX($B$4:G$4,MATCH("яя",$B$4:G$4,1)),INDIRECT(G$5&amp;"!A5:A101"),0)+($B6=""),COUNTA($B$6:$B6)),"")</f>
        <v/>
      </c>
      <c r="H6" s="62" t="str">
        <f ca="1">IFERROR(INDEX(INDIRECT("табл_"&amp;H$5&amp;"[[33]:[МО]]"),MATCH(INDEX($B$4:H$4,MATCH("яя",$B$4:H$4,1)),INDIRECT(H$5&amp;"!A5:A101"),0)+($B6=""),COUNTA($B$6:$B6)),"")</f>
        <v/>
      </c>
      <c r="I6" s="62" t="str">
        <f ca="1">IFERROR(INDEX(INDIRECT("табл_"&amp;I$5&amp;"[[33]:[МО]]"),MATCH(INDEX($B$4:I$4,MATCH("яя",$B$4:I$4,1)),INDIRECT(I$5&amp;"!A5:A101"),0)+($B6=""),COUNTA($B$6:$B6)),"")</f>
        <v/>
      </c>
      <c r="J6" s="62" t="str">
        <f ca="1">IFERROR(INDEX(INDIRECT("табл_"&amp;J$5&amp;"[[33]:[МО]]"),MATCH(INDEX($B$4:J$4,MATCH("яя",$B$4:J$4,1)),INDIRECT(J$5&amp;"!A5:A101"),0)+($B6=""),COUNTA($B$6:$B6)),"")</f>
        <v/>
      </c>
      <c r="K6" s="62" t="str">
        <f ca="1">IFERROR(INDEX(INDIRECT("табл_"&amp;K$5&amp;"[[33]:[МО]]"),MATCH(INDEX($B$4:K$4,MATCH("яя",$B$4:K$4,1)),INDIRECT(K$5&amp;"!A5:A101"),0)+($B6=""),COUNTA($B$6:$B6)),"")</f>
        <v/>
      </c>
      <c r="L6" s="62" t="str">
        <f ca="1">IFERROR(INDEX(INDIRECT("табл_"&amp;L$5&amp;"[[33]:[МО]]"),MATCH(INDEX($B$4:L$4,MATCH("яя",$B$4:L$4,1)),INDIRECT(L$5&amp;"!A5:A101"),0)+($B6=""),COUNTA($B$6:$B6)),"")</f>
        <v/>
      </c>
      <c r="M6" s="62" t="str">
        <f ca="1">IFERROR(INDEX(INDIRECT("табл_"&amp;M$5&amp;"[[33]:[МО]]"),MATCH(INDEX($B$4:M$4,MATCH("яя",$B$4:M$4,1)),INDIRECT(M$5&amp;"!A5:A101"),0)+($B6=""),COUNTA($B$6:$B6)),"")</f>
        <v/>
      </c>
      <c r="N6" s="62" t="str">
        <f ca="1">IFERROR(INDEX(INDIRECT("табл_"&amp;N$5&amp;"[[33]:[МО]]"),MATCH(INDEX($B$4:N$4,MATCH("яя",$B$4:N$4,1)),INDIRECT(N$5&amp;"!A5:A101"),0)+($B6=""),COUNTA($B$6:$B6)),"")</f>
        <v/>
      </c>
      <c r="O6" s="62" t="str">
        <f ca="1">IFERROR(INDEX(INDIRECT("табл_"&amp;O$5&amp;"[[33]:[МО]]"),MATCH(INDEX($B$4:O$4,MATCH("яя",$B$4:O$4,1)),INDIRECT(O$5&amp;"!A5:A101"),0)+($B6=""),COUNTA($B$6:$B6)),"")</f>
        <v/>
      </c>
      <c r="P6" s="63">
        <f t="shared" ref="P6:P7" ca="1" si="0">SUM(D6:O6)</f>
        <v>37</v>
      </c>
      <c r="Q6" s="64"/>
      <c r="R6" s="65"/>
      <c r="S6" s="59"/>
      <c r="T6" s="106" t="str">
        <f>Январь!AI2</f>
        <v>ВСЕГО</v>
      </c>
      <c r="U6" s="61" t="s">
        <v>39</v>
      </c>
      <c r="V6" s="62">
        <f ca="1">IFERROR(INDEX(INDIRECT("табл_"&amp;V$5&amp;"[[33]:[МО]]"),MATCH(INDEX($B$4:V$4,MATCH("яя",$B$4:V$4,1)),INDIRECT(V$5&amp;"!A5:A101"),0)+($B6=""),COUNTA($B$6:$B6)),"")</f>
        <v>31</v>
      </c>
      <c r="W6" s="62">
        <f ca="1">IFERROR(INDEX(INDIRECT("табл_"&amp;W$5&amp;"[[33]:[МО]]"),MATCH(INDEX($B$4:W$4,MATCH("яя",$B$4:W$4,1)),INDIRECT(W$5&amp;"!A5:A101"),0)+($B6=""),COUNTA($B$6:$B6)),"")</f>
        <v>17</v>
      </c>
      <c r="X6" s="62" t="str">
        <f ca="1">IFERROR(INDEX(INDIRECT("табл_"&amp;X$5&amp;"[[33]:[МО]]"),MATCH(INDEX($B$4:X$4,MATCH("яя",$B$4:X$4,1)),INDIRECT(X$5&amp;"!A5:A101"),0)+($B6=""),COUNTA($B$6:$B6)),"")</f>
        <v/>
      </c>
      <c r="Y6" s="62" t="str">
        <f ca="1">IFERROR(INDEX(INDIRECT("табл_"&amp;Y$5&amp;"[[33]:[МО]]"),MATCH(INDEX($B$4:Y$4,MATCH("яя",$B$4:Y$4,1)),INDIRECT(Y$5&amp;"!A5:A101"),0)+($B6=""),COUNTA($B$6:$B6)),"")</f>
        <v/>
      </c>
      <c r="Z6" s="62" t="str">
        <f ca="1">IFERROR(INDEX(INDIRECT("табл_"&amp;Z$5&amp;"[[33]:[МО]]"),MATCH(INDEX($B$4:Z$4,MATCH("яя",$B$4:Z$4,1)),INDIRECT(Z$5&amp;"!A5:A101"),0)+($B6=""),COUNTA($B$6:$B6)),"")</f>
        <v/>
      </c>
      <c r="AA6" s="62" t="str">
        <f ca="1">IFERROR(INDEX(INDIRECT("табл_"&amp;AA$5&amp;"[[33]:[МО]]"),MATCH(INDEX($B$4:AA$4,MATCH("яя",$B$4:AA$4,1)),INDIRECT(AA$5&amp;"!A5:A101"),0)+($B6=""),COUNTA($B$6:$B6)),"")</f>
        <v/>
      </c>
      <c r="AB6" s="62" t="str">
        <f ca="1">IFERROR(INDEX(INDIRECT("табл_"&amp;AB$5&amp;"[[33]:[МО]]"),MATCH(INDEX($B$4:AB$4,MATCH("яя",$B$4:AB$4,1)),INDIRECT(AB$5&amp;"!A5:A101"),0)+($B6=""),COUNTA($B$6:$B6)),"")</f>
        <v/>
      </c>
      <c r="AC6" s="62" t="str">
        <f ca="1">IFERROR(INDEX(INDIRECT("табл_"&amp;AC$5&amp;"[[33]:[МО]]"),MATCH(INDEX($B$4:AC$4,MATCH("яя",$B$4:AC$4,1)),INDIRECT(AC$5&amp;"!A5:A101"),0)+($B6=""),COUNTA($B$6:$B6)),"")</f>
        <v/>
      </c>
      <c r="AD6" s="62" t="str">
        <f ca="1">IFERROR(INDEX(INDIRECT("табл_"&amp;AD$5&amp;"[[33]:[МО]]"),MATCH(INDEX($B$4:AD$4,MATCH("яя",$B$4:AD$4,1)),INDIRECT(AD$5&amp;"!A5:A101"),0)+($B6=""),COUNTA($B$6:$B6)),"")</f>
        <v/>
      </c>
      <c r="AE6" s="62" t="str">
        <f ca="1">IFERROR(INDEX(INDIRECT("табл_"&amp;AE$5&amp;"[[33]:[МО]]"),MATCH(INDEX($B$4:AE$4,MATCH("яя",$B$4:AE$4,1)),INDIRECT(AE$5&amp;"!A5:A101"),0)+($B6=""),COUNTA($B$6:$B6)),"")</f>
        <v/>
      </c>
      <c r="AF6" s="62" t="str">
        <f ca="1">IFERROR(INDEX(INDIRECT("табл_"&amp;AF$5&amp;"[[33]:[МО]]"),MATCH(INDEX($B$4:AF$4,MATCH("яя",$B$4:AF$4,1)),INDIRECT(AF$5&amp;"!A5:A101"),0)+($B6=""),COUNTA($B$6:$B6)),"")</f>
        <v/>
      </c>
      <c r="AG6" s="62" t="str">
        <f ca="1">IFERROR(INDEX(INDIRECT("табл_"&amp;AG$5&amp;"[[33]:[МО]]"),MATCH(INDEX($B$4:AG$4,MATCH("яя",$B$4:AG$4,1)),INDIRECT(AG$5&amp;"!A5:A101"),0)+($B6=""),COUNTA($B$6:$B6)),"")</f>
        <v/>
      </c>
      <c r="AH6" s="63">
        <f t="shared" ref="AH6:AH7" ca="1" si="1">SUM(V6:AG6)</f>
        <v>48</v>
      </c>
      <c r="AI6" s="64"/>
      <c r="AJ6" s="65"/>
      <c r="AK6" s="59"/>
      <c r="AL6" s="59"/>
    </row>
    <row r="7" spans="2:38" s="60" customFormat="1" ht="14.1" customHeight="1" x14ac:dyDescent="0.25">
      <c r="B7" s="107"/>
      <c r="C7" s="61" t="s">
        <v>40</v>
      </c>
      <c r="D7" s="62">
        <f ca="1">IFERROR(INDEX(INDIRECT("табл_"&amp;D$5&amp;"[[33]:[МО]]"),MATCH(INDEX($B$4:D$4,MATCH("яя",$B$4:D$4,1)),INDIRECT(D$5&amp;"!A5:A101"),0)+($B7=""),COUNTA($B$6:$B7)),"")</f>
        <v>176</v>
      </c>
      <c r="E7" s="62">
        <f ca="1">IFERROR(INDEX(INDIRECT("табл_"&amp;E$5&amp;"[[33]:[МО]]"),MATCH(INDEX($B$4:E$4,MATCH("яя",$B$4:E$4,1)),INDIRECT(E$5&amp;"!A5:A101"),0)+($B7=""),COUNTA($B$6:$B7)),"")</f>
        <v>224.5</v>
      </c>
      <c r="F7" s="62" t="str">
        <f ca="1">IFERROR(INDEX(INDIRECT("табл_"&amp;F$5&amp;"[[33]:[МО]]"),MATCH(INDEX($B$4:F$4,MATCH("яя",$B$4:F$4,1)),INDIRECT(F$5&amp;"!A5:A101"),0)+($B7=""),COUNTA($B$6:$B7)),"")</f>
        <v/>
      </c>
      <c r="G7" s="62" t="str">
        <f ca="1">IFERROR(INDEX(INDIRECT("табл_"&amp;G$5&amp;"[[33]:[МО]]"),MATCH(INDEX($B$4:G$4,MATCH("яя",$B$4:G$4,1)),INDIRECT(G$5&amp;"!A5:A101"),0)+($B7=""),COUNTA($B$6:$B7)),"")</f>
        <v/>
      </c>
      <c r="H7" s="62" t="str">
        <f ca="1">IFERROR(INDEX(INDIRECT("табл_"&amp;H$5&amp;"[[33]:[МО]]"),MATCH(INDEX($B$4:H$4,MATCH("яя",$B$4:H$4,1)),INDIRECT(H$5&amp;"!A5:A101"),0)+($B7=""),COUNTA($B$6:$B7)),"")</f>
        <v/>
      </c>
      <c r="I7" s="62" t="str">
        <f ca="1">IFERROR(INDEX(INDIRECT("табл_"&amp;I$5&amp;"[[33]:[МО]]"),MATCH(INDEX($B$4:I$4,MATCH("яя",$B$4:I$4,1)),INDIRECT(I$5&amp;"!A5:A101"),0)+($B7=""),COUNTA($B$6:$B7)),"")</f>
        <v/>
      </c>
      <c r="J7" s="62" t="str">
        <f ca="1">IFERROR(INDEX(INDIRECT("табл_"&amp;J$5&amp;"[[33]:[МО]]"),MATCH(INDEX($B$4:J$4,MATCH("яя",$B$4:J$4,1)),INDIRECT(J$5&amp;"!A5:A101"),0)+($B7=""),COUNTA($B$6:$B7)),"")</f>
        <v/>
      </c>
      <c r="K7" s="62" t="str">
        <f ca="1">IFERROR(INDEX(INDIRECT("табл_"&amp;K$5&amp;"[[33]:[МО]]"),MATCH(INDEX($B$4:K$4,MATCH("яя",$B$4:K$4,1)),INDIRECT(K$5&amp;"!A5:A101"),0)+($B7=""),COUNTA($B$6:$B7)),"")</f>
        <v/>
      </c>
      <c r="L7" s="62" t="str">
        <f ca="1">IFERROR(INDEX(INDIRECT("табл_"&amp;L$5&amp;"[[33]:[МО]]"),MATCH(INDEX($B$4:L$4,MATCH("яя",$B$4:L$4,1)),INDIRECT(L$5&amp;"!A5:A101"),0)+($B7=""),COUNTA($B$6:$B7)),"")</f>
        <v/>
      </c>
      <c r="M7" s="62" t="str">
        <f ca="1">IFERROR(INDEX(INDIRECT("табл_"&amp;M$5&amp;"[[33]:[МО]]"),MATCH(INDEX($B$4:M$4,MATCH("яя",$B$4:M$4,1)),INDIRECT(M$5&amp;"!A5:A101"),0)+($B7=""),COUNTA($B$6:$B7)),"")</f>
        <v/>
      </c>
      <c r="N7" s="62" t="str">
        <f ca="1">IFERROR(INDEX(INDIRECT("табл_"&amp;N$5&amp;"[[33]:[МО]]"),MATCH(INDEX($B$4:N$4,MATCH("яя",$B$4:N$4,1)),INDIRECT(N$5&amp;"!A5:A101"),0)+($B7=""),COUNTA($B$6:$B7)),"")</f>
        <v/>
      </c>
      <c r="O7" s="62" t="str">
        <f ca="1">IFERROR(INDEX(INDIRECT("табл_"&amp;O$5&amp;"[[33]:[МО]]"),MATCH(INDEX($B$4:O$4,MATCH("яя",$B$4:O$4,1)),INDIRECT(O$5&amp;"!A5:A101"),0)+($B7=""),COUNTA($B$6:$B7)),"")</f>
        <v/>
      </c>
      <c r="P7" s="66">
        <f t="shared" ca="1" si="0"/>
        <v>400.5</v>
      </c>
      <c r="Q7" s="67"/>
      <c r="R7" s="68"/>
      <c r="S7" s="59"/>
      <c r="T7" s="107"/>
      <c r="U7" s="61" t="s">
        <v>40</v>
      </c>
      <c r="V7" s="62">
        <f ca="1">IFERROR(INDEX(INDIRECT("табл_"&amp;V$5&amp;"[[33]:[МО]]"),MATCH(INDEX($B$4:V$4,MATCH("яя",$B$4:V$4,1)),INDIRECT(V$5&amp;"!A5:A101"),0)+($B7=""),COUNTA($B$6:$B7)),"")</f>
        <v>203</v>
      </c>
      <c r="W7" s="62">
        <f ca="1">IFERROR(INDEX(INDIRECT("табл_"&amp;W$5&amp;"[[33]:[МО]]"),MATCH(INDEX($B$4:W$4,MATCH("яя",$B$4:W$4,1)),INDIRECT(W$5&amp;"!A5:A101"),0)+($B7=""),COUNTA($B$6:$B7)),"")</f>
        <v>176</v>
      </c>
      <c r="X7" s="62" t="str">
        <f ca="1">IFERROR(INDEX(INDIRECT("табл_"&amp;X$5&amp;"[[33]:[МО]]"),MATCH(INDEX($B$4:X$4,MATCH("яя",$B$4:X$4,1)),INDIRECT(X$5&amp;"!A5:A101"),0)+($B7=""),COUNTA($B$6:$B7)),"")</f>
        <v/>
      </c>
      <c r="Y7" s="62" t="str">
        <f ca="1">IFERROR(INDEX(INDIRECT("табл_"&amp;Y$5&amp;"[[33]:[МО]]"),MATCH(INDEX($B$4:Y$4,MATCH("яя",$B$4:Y$4,1)),INDIRECT(Y$5&amp;"!A5:A101"),0)+($B7=""),COUNTA($B$6:$B7)),"")</f>
        <v/>
      </c>
      <c r="Z7" s="62" t="str">
        <f ca="1">IFERROR(INDEX(INDIRECT("табл_"&amp;Z$5&amp;"[[33]:[МО]]"),MATCH(INDEX($B$4:Z$4,MATCH("яя",$B$4:Z$4,1)),INDIRECT(Z$5&amp;"!A5:A101"),0)+($B7=""),COUNTA($B$6:$B7)),"")</f>
        <v/>
      </c>
      <c r="AA7" s="62" t="str">
        <f ca="1">IFERROR(INDEX(INDIRECT("табл_"&amp;AA$5&amp;"[[33]:[МО]]"),MATCH(INDEX($B$4:AA$4,MATCH("яя",$B$4:AA$4,1)),INDIRECT(AA$5&amp;"!A5:A101"),0)+($B7=""),COUNTA($B$6:$B7)),"")</f>
        <v/>
      </c>
      <c r="AB7" s="62" t="str">
        <f ca="1">IFERROR(INDEX(INDIRECT("табл_"&amp;AB$5&amp;"[[33]:[МО]]"),MATCH(INDEX($B$4:AB$4,MATCH("яя",$B$4:AB$4,1)),INDIRECT(AB$5&amp;"!A5:A101"),0)+($B7=""),COUNTA($B$6:$B7)),"")</f>
        <v/>
      </c>
      <c r="AC7" s="62" t="str">
        <f ca="1">IFERROR(INDEX(INDIRECT("табл_"&amp;AC$5&amp;"[[33]:[МО]]"),MATCH(INDEX($B$4:AC$4,MATCH("яя",$B$4:AC$4,1)),INDIRECT(AC$5&amp;"!A5:A101"),0)+($B7=""),COUNTA($B$6:$B7)),"")</f>
        <v/>
      </c>
      <c r="AD7" s="62" t="str">
        <f ca="1">IFERROR(INDEX(INDIRECT("табл_"&amp;AD$5&amp;"[[33]:[МО]]"),MATCH(INDEX($B$4:AD$4,MATCH("яя",$B$4:AD$4,1)),INDIRECT(AD$5&amp;"!A5:A101"),0)+($B7=""),COUNTA($B$6:$B7)),"")</f>
        <v/>
      </c>
      <c r="AE7" s="62" t="str">
        <f ca="1">IFERROR(INDEX(INDIRECT("табл_"&amp;AE$5&amp;"[[33]:[МО]]"),MATCH(INDEX($B$4:AE$4,MATCH("яя",$B$4:AE$4,1)),INDIRECT(AE$5&amp;"!A5:A101"),0)+($B7=""),COUNTA($B$6:$B7)),"")</f>
        <v/>
      </c>
      <c r="AF7" s="62" t="str">
        <f ca="1">IFERROR(INDEX(INDIRECT("табл_"&amp;AF$5&amp;"[[33]:[МО]]"),MATCH(INDEX($B$4:AF$4,MATCH("яя",$B$4:AF$4,1)),INDIRECT(AF$5&amp;"!A5:A101"),0)+($B7=""),COUNTA($B$6:$B7)),"")</f>
        <v/>
      </c>
      <c r="AG7" s="62" t="str">
        <f ca="1">IFERROR(INDEX(INDIRECT("табл_"&amp;AG$5&amp;"[[33]:[МО]]"),MATCH(INDEX($B$4:AG$4,MATCH("яя",$B$4:AG$4,1)),INDIRECT(AG$5&amp;"!A5:A101"),0)+($B7=""),COUNTA($B$6:$B7)),"")</f>
        <v/>
      </c>
      <c r="AH7" s="66">
        <f t="shared" ca="1" si="1"/>
        <v>379</v>
      </c>
      <c r="AI7" s="67"/>
      <c r="AJ7" s="68"/>
      <c r="AK7" s="59"/>
      <c r="AL7" s="59"/>
    </row>
    <row r="8" spans="2:38" s="53" customFormat="1" ht="14.1" customHeight="1" x14ac:dyDescent="0.25">
      <c r="B8" s="106" t="str">
        <f>Январь!AJ2</f>
        <v>ОТРАБОТАНО</v>
      </c>
      <c r="C8" s="61" t="s">
        <v>39</v>
      </c>
      <c r="D8" s="62">
        <f ca="1">IFERROR(INDEX(INDIRECT("табл_"&amp;D$5&amp;"[[33]:[МО]]"),MATCH(INDEX($B$4:D$4,MATCH("яя",$B$4:D$4,1)),INDIRECT(D$5&amp;"!A5:A101"),0)+($B8=""),COUNTA($B$6:$B8)),"")</f>
        <v>13</v>
      </c>
      <c r="E8" s="62">
        <f ca="1">IFERROR(INDEX(INDIRECT("табл_"&amp;E$5&amp;"[[33]:[МО]]"),MATCH(INDEX($B$4:E$4,MATCH("яя",$B$4:E$4,1)),INDIRECT(E$5&amp;"!A5:A101"),0)+($B8=""),COUNTA($B$6:$B8)),"")</f>
        <v>16</v>
      </c>
      <c r="F8" s="62" t="str">
        <f ca="1">IFERROR(INDEX(INDIRECT("табл_"&amp;F$5&amp;"[[33]:[МО]]"),MATCH(INDEX($B$4:F$4,MATCH("яя",$B$4:F$4,1)),INDIRECT(F$5&amp;"!A5:A101"),0)+($B8=""),COUNTA($B$6:$B8)),"")</f>
        <v/>
      </c>
      <c r="G8" s="62" t="str">
        <f ca="1">IFERROR(INDEX(INDIRECT("табл_"&amp;G$5&amp;"[[33]:[МО]]"),MATCH(INDEX($B$4:G$4,MATCH("яя",$B$4:G$4,1)),INDIRECT(G$5&amp;"!A5:A101"),0)+($B8=""),COUNTA($B$6:$B8)),"")</f>
        <v/>
      </c>
      <c r="H8" s="62" t="str">
        <f ca="1">IFERROR(INDEX(INDIRECT("табл_"&amp;H$5&amp;"[[33]:[МО]]"),MATCH(INDEX($B$4:H$4,MATCH("яя",$B$4:H$4,1)),INDIRECT(H$5&amp;"!A5:A101"),0)+($B8=""),COUNTA($B$6:$B8)),"")</f>
        <v/>
      </c>
      <c r="I8" s="62" t="str">
        <f ca="1">IFERROR(INDEX(INDIRECT("табл_"&amp;I$5&amp;"[[33]:[МО]]"),MATCH(INDEX($B$4:I$4,MATCH("яя",$B$4:I$4,1)),INDIRECT(I$5&amp;"!A5:A101"),0)+($B8=""),COUNTA($B$6:$B8)),"")</f>
        <v/>
      </c>
      <c r="J8" s="62" t="str">
        <f ca="1">IFERROR(INDEX(INDIRECT("табл_"&amp;J$5&amp;"[[33]:[МО]]"),MATCH(INDEX($B$4:J$4,MATCH("яя",$B$4:J$4,1)),INDIRECT(J$5&amp;"!A5:A101"),0)+($B8=""),COUNTA($B$6:$B8)),"")</f>
        <v/>
      </c>
      <c r="K8" s="62" t="str">
        <f ca="1">IFERROR(INDEX(INDIRECT("табл_"&amp;K$5&amp;"[[33]:[МО]]"),MATCH(INDEX($B$4:K$4,MATCH("яя",$B$4:K$4,1)),INDIRECT(K$5&amp;"!A5:A101"),0)+($B8=""),COUNTA($B$6:$B8)),"")</f>
        <v/>
      </c>
      <c r="L8" s="62" t="str">
        <f ca="1">IFERROR(INDEX(INDIRECT("табл_"&amp;L$5&amp;"[[33]:[МО]]"),MATCH(INDEX($B$4:L$4,MATCH("яя",$B$4:L$4,1)),INDIRECT(L$5&amp;"!A5:A101"),0)+($B8=""),COUNTA($B$6:$B8)),"")</f>
        <v/>
      </c>
      <c r="M8" s="62" t="str">
        <f ca="1">IFERROR(INDEX(INDIRECT("табл_"&amp;M$5&amp;"[[33]:[МО]]"),MATCH(INDEX($B$4:M$4,MATCH("яя",$B$4:M$4,1)),INDIRECT(M$5&amp;"!A5:A101"),0)+($B8=""),COUNTA($B$6:$B8)),"")</f>
        <v/>
      </c>
      <c r="N8" s="62" t="str">
        <f ca="1">IFERROR(INDEX(INDIRECT("табл_"&amp;N$5&amp;"[[33]:[МО]]"),MATCH(INDEX($B$4:N$4,MATCH("яя",$B$4:N$4,1)),INDIRECT(N$5&amp;"!A5:A101"),0)+($B8=""),COUNTA($B$6:$B8)),"")</f>
        <v/>
      </c>
      <c r="O8" s="62" t="str">
        <f ca="1">IFERROR(INDEX(INDIRECT("табл_"&amp;O$5&amp;"[[33]:[МО]]"),MATCH(INDEX($B$4:O$4,MATCH("яя",$B$4:O$4,1)),INDIRECT(O$5&amp;"!A5:A101"),0)+($B8=""),COUNTA($B$6:$B8)),"")</f>
        <v/>
      </c>
      <c r="P8" s="63">
        <f ca="1">SUM(D8:O8)</f>
        <v>29</v>
      </c>
      <c r="Q8" s="64"/>
      <c r="R8" s="65"/>
      <c r="S8" s="52"/>
      <c r="T8" s="106" t="str">
        <f>Январь!AJ2</f>
        <v>ОТРАБОТАНО</v>
      </c>
      <c r="U8" s="61" t="s">
        <v>39</v>
      </c>
      <c r="V8" s="62">
        <f ca="1">IFERROR(INDEX(INDIRECT("табл_"&amp;V$5&amp;"[[33]:[МО]]"),MATCH(INDEX($B$4:V$4,MATCH("яя",$B$4:V$4,1)),INDIRECT(V$5&amp;"!A5:A101"),0)+($B8=""),COUNTA($B$6:$B8)),"")</f>
        <v>13</v>
      </c>
      <c r="W8" s="62">
        <f ca="1">IFERROR(INDEX(INDIRECT("табл_"&amp;W$5&amp;"[[33]:[МО]]"),MATCH(INDEX($B$4:W$4,MATCH("яя",$B$4:W$4,1)),INDIRECT(W$5&amp;"!A5:A101"),0)+($B8=""),COUNTA($B$6:$B8)),"")</f>
        <v>13</v>
      </c>
      <c r="X8" s="62" t="str">
        <f ca="1">IFERROR(INDEX(INDIRECT("табл_"&amp;X$5&amp;"[[33]:[МО]]"),MATCH(INDEX($B$4:X$4,MATCH("яя",$B$4:X$4,1)),INDIRECT(X$5&amp;"!A5:A101"),0)+($B8=""),COUNTA($B$6:$B8)),"")</f>
        <v/>
      </c>
      <c r="Y8" s="62" t="str">
        <f ca="1">IFERROR(INDEX(INDIRECT("табл_"&amp;Y$5&amp;"[[33]:[МО]]"),MATCH(INDEX($B$4:Y$4,MATCH("яя",$B$4:Y$4,1)),INDIRECT(Y$5&amp;"!A5:A101"),0)+($B8=""),COUNTA($B$6:$B8)),"")</f>
        <v/>
      </c>
      <c r="Z8" s="62" t="str">
        <f ca="1">IFERROR(INDEX(INDIRECT("табл_"&amp;Z$5&amp;"[[33]:[МО]]"),MATCH(INDEX($B$4:Z$4,MATCH("яя",$B$4:Z$4,1)),INDIRECT(Z$5&amp;"!A5:A101"),0)+($B8=""),COUNTA($B$6:$B8)),"")</f>
        <v/>
      </c>
      <c r="AA8" s="62" t="str">
        <f ca="1">IFERROR(INDEX(INDIRECT("табл_"&amp;AA$5&amp;"[[33]:[МО]]"),MATCH(INDEX($B$4:AA$4,MATCH("яя",$B$4:AA$4,1)),INDIRECT(AA$5&amp;"!A5:A101"),0)+($B8=""),COUNTA($B$6:$B8)),"")</f>
        <v/>
      </c>
      <c r="AB8" s="62" t="str">
        <f ca="1">IFERROR(INDEX(INDIRECT("табл_"&amp;AB$5&amp;"[[33]:[МО]]"),MATCH(INDEX($B$4:AB$4,MATCH("яя",$B$4:AB$4,1)),INDIRECT(AB$5&amp;"!A5:A101"),0)+($B8=""),COUNTA($B$6:$B8)),"")</f>
        <v/>
      </c>
      <c r="AC8" s="62" t="str">
        <f ca="1">IFERROR(INDEX(INDIRECT("табл_"&amp;AC$5&amp;"[[33]:[МО]]"),MATCH(INDEX($B$4:AC$4,MATCH("яя",$B$4:AC$4,1)),INDIRECT(AC$5&amp;"!A5:A101"),0)+($B8=""),COUNTA($B$6:$B8)),"")</f>
        <v/>
      </c>
      <c r="AD8" s="62" t="str">
        <f ca="1">IFERROR(INDEX(INDIRECT("табл_"&amp;AD$5&amp;"[[33]:[МО]]"),MATCH(INDEX($B$4:AD$4,MATCH("яя",$B$4:AD$4,1)),INDIRECT(AD$5&amp;"!A5:A101"),0)+($B8=""),COUNTA($B$6:$B8)),"")</f>
        <v/>
      </c>
      <c r="AE8" s="62" t="str">
        <f ca="1">IFERROR(INDEX(INDIRECT("табл_"&amp;AE$5&amp;"[[33]:[МО]]"),MATCH(INDEX($B$4:AE$4,MATCH("яя",$B$4:AE$4,1)),INDIRECT(AE$5&amp;"!A5:A101"),0)+($B8=""),COUNTA($B$6:$B8)),"")</f>
        <v/>
      </c>
      <c r="AF8" s="62" t="str">
        <f ca="1">IFERROR(INDEX(INDIRECT("табл_"&amp;AF$5&amp;"[[33]:[МО]]"),MATCH(INDEX($B$4:AF$4,MATCH("яя",$B$4:AF$4,1)),INDIRECT(AF$5&amp;"!A5:A101"),0)+($B8=""),COUNTA($B$6:$B8)),"")</f>
        <v/>
      </c>
      <c r="AG8" s="62" t="str">
        <f ca="1">IFERROR(INDEX(INDIRECT("табл_"&amp;AG$5&amp;"[[33]:[МО]]"),MATCH(INDEX($B$4:AG$4,MATCH("яя",$B$4:AG$4,1)),INDIRECT(AG$5&amp;"!A5:A101"),0)+($B8=""),COUNTA($B$6:$B8)),"")</f>
        <v/>
      </c>
      <c r="AH8" s="63">
        <f ca="1">SUM(V8:AG8)</f>
        <v>26</v>
      </c>
      <c r="AI8" s="64"/>
      <c r="AJ8" s="65"/>
      <c r="AK8" s="52"/>
      <c r="AL8" s="52"/>
    </row>
    <row r="9" spans="2:38" s="53" customFormat="1" ht="14.1" customHeight="1" x14ac:dyDescent="0.25">
      <c r="B9" s="107"/>
      <c r="C9" s="61" t="s">
        <v>40</v>
      </c>
      <c r="D9" s="62">
        <f ca="1">IFERROR(INDEX(INDIRECT("табл_"&amp;D$5&amp;"[[33]:[МО]]"),MATCH(INDEX($B$4:D$4,MATCH("яя",$B$4:D$4,1)),INDIRECT(D$5&amp;"!A5:A101"),0)+($B9=""),COUNTA($B$6:$B9)),"")</f>
        <v>137.5</v>
      </c>
      <c r="E9" s="62">
        <f ca="1">IFERROR(INDEX(INDIRECT("табл_"&amp;E$5&amp;"[[33]:[МО]]"),MATCH(INDEX($B$4:E$4,MATCH("яя",$B$4:E$4,1)),INDIRECT(E$5&amp;"!A5:A101"),0)+($B9=""),COUNTA($B$6:$B9)),"")</f>
        <v>186</v>
      </c>
      <c r="F9" s="62" t="str">
        <f ca="1">IFERROR(INDEX(INDIRECT("табл_"&amp;F$5&amp;"[[33]:[МО]]"),MATCH(INDEX($B$4:F$4,MATCH("яя",$B$4:F$4,1)),INDIRECT(F$5&amp;"!A5:A101"),0)+($B9=""),COUNTA($B$6:$B9)),"")</f>
        <v/>
      </c>
      <c r="G9" s="62" t="str">
        <f ca="1">IFERROR(INDEX(INDIRECT("табл_"&amp;G$5&amp;"[[33]:[МО]]"),MATCH(INDEX($B$4:G$4,MATCH("яя",$B$4:G$4,1)),INDIRECT(G$5&amp;"!A5:A101"),0)+($B9=""),COUNTA($B$6:$B9)),"")</f>
        <v/>
      </c>
      <c r="H9" s="62" t="str">
        <f ca="1">IFERROR(INDEX(INDIRECT("табл_"&amp;H$5&amp;"[[33]:[МО]]"),MATCH(INDEX($B$4:H$4,MATCH("яя",$B$4:H$4,1)),INDIRECT(H$5&amp;"!A5:A101"),0)+($B9=""),COUNTA($B$6:$B9)),"")</f>
        <v/>
      </c>
      <c r="I9" s="62" t="str">
        <f ca="1">IFERROR(INDEX(INDIRECT("табл_"&amp;I$5&amp;"[[33]:[МО]]"),MATCH(INDEX($B$4:I$4,MATCH("яя",$B$4:I$4,1)),INDIRECT(I$5&amp;"!A5:A101"),0)+($B9=""),COUNTA($B$6:$B9)),"")</f>
        <v/>
      </c>
      <c r="J9" s="62" t="str">
        <f ca="1">IFERROR(INDEX(INDIRECT("табл_"&amp;J$5&amp;"[[33]:[МО]]"),MATCH(INDEX($B$4:J$4,MATCH("яя",$B$4:J$4,1)),INDIRECT(J$5&amp;"!A5:A101"),0)+($B9=""),COUNTA($B$6:$B9)),"")</f>
        <v/>
      </c>
      <c r="K9" s="62" t="str">
        <f ca="1">IFERROR(INDEX(INDIRECT("табл_"&amp;K$5&amp;"[[33]:[МО]]"),MATCH(INDEX($B$4:K$4,MATCH("яя",$B$4:K$4,1)),INDIRECT(K$5&amp;"!A5:A101"),0)+($B9=""),COUNTA($B$6:$B9)),"")</f>
        <v/>
      </c>
      <c r="L9" s="62" t="str">
        <f ca="1">IFERROR(INDEX(INDIRECT("табл_"&amp;L$5&amp;"[[33]:[МО]]"),MATCH(INDEX($B$4:L$4,MATCH("яя",$B$4:L$4,1)),INDIRECT(L$5&amp;"!A5:A101"),0)+($B9=""),COUNTA($B$6:$B9)),"")</f>
        <v/>
      </c>
      <c r="M9" s="62" t="str">
        <f ca="1">IFERROR(INDEX(INDIRECT("табл_"&amp;M$5&amp;"[[33]:[МО]]"),MATCH(INDEX($B$4:M$4,MATCH("яя",$B$4:M$4,1)),INDIRECT(M$5&amp;"!A5:A101"),0)+($B9=""),COUNTA($B$6:$B9)),"")</f>
        <v/>
      </c>
      <c r="N9" s="62" t="str">
        <f ca="1">IFERROR(INDEX(INDIRECT("табл_"&amp;N$5&amp;"[[33]:[МО]]"),MATCH(INDEX($B$4:N$4,MATCH("яя",$B$4:N$4,1)),INDIRECT(N$5&amp;"!A5:A101"),0)+($B9=""),COUNTA($B$6:$B9)),"")</f>
        <v/>
      </c>
      <c r="O9" s="62" t="str">
        <f ca="1">IFERROR(INDEX(INDIRECT("табл_"&amp;O$5&amp;"[[33]:[МО]]"),MATCH(INDEX($B$4:O$4,MATCH("яя",$B$4:O$4,1)),INDIRECT(O$5&amp;"!A5:A101"),0)+($B9=""),COUNTA($B$6:$B9)),"")</f>
        <v/>
      </c>
      <c r="P9" s="66">
        <f t="shared" ref="P9:P18" ca="1" si="2">SUM(D9:O9)</f>
        <v>323.5</v>
      </c>
      <c r="Q9" s="67"/>
      <c r="R9" s="68"/>
      <c r="S9" s="52"/>
      <c r="T9" s="107"/>
      <c r="U9" s="61" t="s">
        <v>40</v>
      </c>
      <c r="V9" s="62">
        <f ca="1">IFERROR(INDEX(INDIRECT("табл_"&amp;V$5&amp;"[[33]:[МО]]"),MATCH(INDEX($B$4:V$4,MATCH("яя",$B$4:V$4,1)),INDIRECT(V$5&amp;"!A5:A101"),0)+($B9=""),COUNTA($B$6:$B9)),"")</f>
        <v>137.5</v>
      </c>
      <c r="W9" s="62">
        <f ca="1">IFERROR(INDEX(INDIRECT("табл_"&amp;W$5&amp;"[[33]:[МО]]"),MATCH(INDEX($B$4:W$4,MATCH("яя",$B$4:W$4,1)),INDIRECT(W$5&amp;"!A5:A101"),0)+($B9=""),COUNTA($B$6:$B9)),"")</f>
        <v>137.5</v>
      </c>
      <c r="X9" s="62" t="str">
        <f ca="1">IFERROR(INDEX(INDIRECT("табл_"&amp;X$5&amp;"[[33]:[МО]]"),MATCH(INDEX($B$4:X$4,MATCH("яя",$B$4:X$4,1)),INDIRECT(X$5&amp;"!A5:A101"),0)+($B9=""),COUNTA($B$6:$B9)),"")</f>
        <v/>
      </c>
      <c r="Y9" s="62" t="str">
        <f ca="1">IFERROR(INDEX(INDIRECT("табл_"&amp;Y$5&amp;"[[33]:[МО]]"),MATCH(INDEX($B$4:Y$4,MATCH("яя",$B$4:Y$4,1)),INDIRECT(Y$5&amp;"!A5:A101"),0)+($B9=""),COUNTA($B$6:$B9)),"")</f>
        <v/>
      </c>
      <c r="Z9" s="62" t="str">
        <f ca="1">IFERROR(INDEX(INDIRECT("табл_"&amp;Z$5&amp;"[[33]:[МО]]"),MATCH(INDEX($B$4:Z$4,MATCH("яя",$B$4:Z$4,1)),INDIRECT(Z$5&amp;"!A5:A101"),0)+($B9=""),COUNTA($B$6:$B9)),"")</f>
        <v/>
      </c>
      <c r="AA9" s="62" t="str">
        <f ca="1">IFERROR(INDEX(INDIRECT("табл_"&amp;AA$5&amp;"[[33]:[МО]]"),MATCH(INDEX($B$4:AA$4,MATCH("яя",$B$4:AA$4,1)),INDIRECT(AA$5&amp;"!A5:A101"),0)+($B9=""),COUNTA($B$6:$B9)),"")</f>
        <v/>
      </c>
      <c r="AB9" s="62" t="str">
        <f ca="1">IFERROR(INDEX(INDIRECT("табл_"&amp;AB$5&amp;"[[33]:[МО]]"),MATCH(INDEX($B$4:AB$4,MATCH("яя",$B$4:AB$4,1)),INDIRECT(AB$5&amp;"!A5:A101"),0)+($B9=""),COUNTA($B$6:$B9)),"")</f>
        <v/>
      </c>
      <c r="AC9" s="62" t="str">
        <f ca="1">IFERROR(INDEX(INDIRECT("табл_"&amp;AC$5&amp;"[[33]:[МО]]"),MATCH(INDEX($B$4:AC$4,MATCH("яя",$B$4:AC$4,1)),INDIRECT(AC$5&amp;"!A5:A101"),0)+($B9=""),COUNTA($B$6:$B9)),"")</f>
        <v/>
      </c>
      <c r="AD9" s="62" t="str">
        <f ca="1">IFERROR(INDEX(INDIRECT("табл_"&amp;AD$5&amp;"[[33]:[МО]]"),MATCH(INDEX($B$4:AD$4,MATCH("яя",$B$4:AD$4,1)),INDIRECT(AD$5&amp;"!A5:A101"),0)+($B9=""),COUNTA($B$6:$B9)),"")</f>
        <v/>
      </c>
      <c r="AE9" s="62" t="str">
        <f ca="1">IFERROR(INDEX(INDIRECT("табл_"&amp;AE$5&amp;"[[33]:[МО]]"),MATCH(INDEX($B$4:AE$4,MATCH("яя",$B$4:AE$4,1)),INDIRECT(AE$5&amp;"!A5:A101"),0)+($B9=""),COUNTA($B$6:$B9)),"")</f>
        <v/>
      </c>
      <c r="AF9" s="62" t="str">
        <f ca="1">IFERROR(INDEX(INDIRECT("табл_"&amp;AF$5&amp;"[[33]:[МО]]"),MATCH(INDEX($B$4:AF$4,MATCH("яя",$B$4:AF$4,1)),INDIRECT(AF$5&amp;"!A5:A101"),0)+($B9=""),COUNTA($B$6:$B9)),"")</f>
        <v/>
      </c>
      <c r="AG9" s="62" t="str">
        <f ca="1">IFERROR(INDEX(INDIRECT("табл_"&amp;AG$5&amp;"[[33]:[МО]]"),MATCH(INDEX($B$4:AG$4,MATCH("яя",$B$4:AG$4,1)),INDIRECT(AG$5&amp;"!A5:A101"),0)+($B9=""),COUNTA($B$6:$B9)),"")</f>
        <v/>
      </c>
      <c r="AH9" s="66">
        <f t="shared" ref="AH9:AH29" ca="1" si="3">SUM(V9:AG9)</f>
        <v>275</v>
      </c>
      <c r="AI9" s="67"/>
      <c r="AJ9" s="68"/>
      <c r="AK9" s="52"/>
      <c r="AL9" s="52"/>
    </row>
    <row r="10" spans="2:38" ht="14.1" customHeight="1" x14ac:dyDescent="0.2">
      <c r="B10" s="106" t="str">
        <f>Январь!AK2</f>
        <v>СВЕРХУРОЧ.</v>
      </c>
      <c r="C10" s="61" t="s">
        <v>39</v>
      </c>
      <c r="D10" s="62">
        <f ca="1">IFERROR(INDEX(INDIRECT("табл_"&amp;D$5&amp;"[[33]:[МО]]"),MATCH(INDEX($B$4:D$4,MATCH("яя",$B$4:D$4,1)),INDIRECT(D$5&amp;"!A5:A101"),0)+($B10=""),COUNTA($B$6:$B10)),"")</f>
        <v>0</v>
      </c>
      <c r="E10" s="62">
        <f ca="1">IFERROR(INDEX(INDIRECT("табл_"&amp;E$5&amp;"[[33]:[МО]]"),MATCH(INDEX($B$4:E$4,MATCH("яя",$B$4:E$4,1)),INDIRECT(E$5&amp;"!A5:A101"),0)+($B10=""),COUNTA($B$6:$B10)),"")</f>
        <v>0</v>
      </c>
      <c r="F10" s="62" t="str">
        <f ca="1">IFERROR(INDEX(INDIRECT("табл_"&amp;F$5&amp;"[[33]:[МО]]"),MATCH(INDEX($B$4:F$4,MATCH("яя",$B$4:F$4,1)),INDIRECT(F$5&amp;"!A5:A101"),0)+($B10=""),COUNTA($B$6:$B10)),"")</f>
        <v/>
      </c>
      <c r="G10" s="62" t="str">
        <f ca="1">IFERROR(INDEX(INDIRECT("табл_"&amp;G$5&amp;"[[33]:[МО]]"),MATCH(INDEX($B$4:G$4,MATCH("яя",$B$4:G$4,1)),INDIRECT(G$5&amp;"!A5:A101"),0)+($B10=""),COUNTA($B$6:$B10)),"")</f>
        <v/>
      </c>
      <c r="H10" s="62" t="str">
        <f ca="1">IFERROR(INDEX(INDIRECT("табл_"&amp;H$5&amp;"[[33]:[МО]]"),MATCH(INDEX($B$4:H$4,MATCH("яя",$B$4:H$4,1)),INDIRECT(H$5&amp;"!A5:A101"),0)+($B10=""),COUNTA($B$6:$B10)),"")</f>
        <v/>
      </c>
      <c r="I10" s="62" t="str">
        <f ca="1">IFERROR(INDEX(INDIRECT("табл_"&amp;I$5&amp;"[[33]:[МО]]"),MATCH(INDEX($B$4:I$4,MATCH("яя",$B$4:I$4,1)),INDIRECT(I$5&amp;"!A5:A101"),0)+($B10=""),COUNTA($B$6:$B10)),"")</f>
        <v/>
      </c>
      <c r="J10" s="62" t="str">
        <f ca="1">IFERROR(INDEX(INDIRECT("табл_"&amp;J$5&amp;"[[33]:[МО]]"),MATCH(INDEX($B$4:J$4,MATCH("яя",$B$4:J$4,1)),INDIRECT(J$5&amp;"!A5:A101"),0)+($B10=""),COUNTA($B$6:$B10)),"")</f>
        <v/>
      </c>
      <c r="K10" s="62" t="str">
        <f ca="1">IFERROR(INDEX(INDIRECT("табл_"&amp;K$5&amp;"[[33]:[МО]]"),MATCH(INDEX($B$4:K$4,MATCH("яя",$B$4:K$4,1)),INDIRECT(K$5&amp;"!A5:A101"),0)+($B10=""),COUNTA($B$6:$B10)),"")</f>
        <v/>
      </c>
      <c r="L10" s="62" t="str">
        <f ca="1">IFERROR(INDEX(INDIRECT("табл_"&amp;L$5&amp;"[[33]:[МО]]"),MATCH(INDEX($B$4:L$4,MATCH("яя",$B$4:L$4,1)),INDIRECT(L$5&amp;"!A5:A101"),0)+($B10=""),COUNTA($B$6:$B10)),"")</f>
        <v/>
      </c>
      <c r="M10" s="62" t="str">
        <f ca="1">IFERROR(INDEX(INDIRECT("табл_"&amp;M$5&amp;"[[33]:[МО]]"),MATCH(INDEX($B$4:M$4,MATCH("яя",$B$4:M$4,1)),INDIRECT(M$5&amp;"!A5:A101"),0)+($B10=""),COUNTA($B$6:$B10)),"")</f>
        <v/>
      </c>
      <c r="N10" s="62" t="str">
        <f ca="1">IFERROR(INDEX(INDIRECT("табл_"&amp;N$5&amp;"[[33]:[МО]]"),MATCH(INDEX($B$4:N$4,MATCH("яя",$B$4:N$4,1)),INDIRECT(N$5&amp;"!A5:A101"),0)+($B10=""),COUNTA($B$6:$B10)),"")</f>
        <v/>
      </c>
      <c r="O10" s="62" t="str">
        <f ca="1">IFERROR(INDEX(INDIRECT("табл_"&amp;O$5&amp;"[[33]:[МО]]"),MATCH(INDEX($B$4:O$4,MATCH("яя",$B$4:O$4,1)),INDIRECT(O$5&amp;"!A5:A101"),0)+($B10=""),COUNTA($B$6:$B10)),"")</f>
        <v/>
      </c>
      <c r="P10" s="63">
        <f t="shared" ca="1" si="2"/>
        <v>0</v>
      </c>
      <c r="Q10" s="64"/>
      <c r="R10" s="65"/>
      <c r="S10" s="69"/>
      <c r="T10" s="106" t="str">
        <f>Январь!AK2</f>
        <v>СВЕРХУРОЧ.</v>
      </c>
      <c r="U10" s="61" t="s">
        <v>39</v>
      </c>
      <c r="V10" s="62">
        <f ca="1">IFERROR(INDEX(INDIRECT("табл_"&amp;V$5&amp;"[[33]:[МО]]"),MATCH(INDEX($B$4:V$4,MATCH("яя",$B$4:V$4,1)),INDIRECT(V$5&amp;"!A5:A101"),0)+($B10=""),COUNTA($B$6:$B10)),"")</f>
        <v>0</v>
      </c>
      <c r="W10" s="62">
        <f ca="1">IFERROR(INDEX(INDIRECT("табл_"&amp;W$5&amp;"[[33]:[МО]]"),MATCH(INDEX($B$4:W$4,MATCH("яя",$B$4:W$4,1)),INDIRECT(W$5&amp;"!A5:A101"),0)+($B10=""),COUNTA($B$6:$B10)),"")</f>
        <v>0</v>
      </c>
      <c r="X10" s="62" t="str">
        <f ca="1">IFERROR(INDEX(INDIRECT("табл_"&amp;X$5&amp;"[[33]:[МО]]"),MATCH(INDEX($B$4:X$4,MATCH("яя",$B$4:X$4,1)),INDIRECT(X$5&amp;"!A5:A101"),0)+($B10=""),COUNTA($B$6:$B10)),"")</f>
        <v/>
      </c>
      <c r="Y10" s="62" t="str">
        <f ca="1">IFERROR(INDEX(INDIRECT("табл_"&amp;Y$5&amp;"[[33]:[МО]]"),MATCH(INDEX($B$4:Y$4,MATCH("яя",$B$4:Y$4,1)),INDIRECT(Y$5&amp;"!A5:A101"),0)+($B10=""),COUNTA($B$6:$B10)),"")</f>
        <v/>
      </c>
      <c r="Z10" s="62" t="str">
        <f ca="1">IFERROR(INDEX(INDIRECT("табл_"&amp;Z$5&amp;"[[33]:[МО]]"),MATCH(INDEX($B$4:Z$4,MATCH("яя",$B$4:Z$4,1)),INDIRECT(Z$5&amp;"!A5:A101"),0)+($B10=""),COUNTA($B$6:$B10)),"")</f>
        <v/>
      </c>
      <c r="AA10" s="62" t="str">
        <f ca="1">IFERROR(INDEX(INDIRECT("табл_"&amp;AA$5&amp;"[[33]:[МО]]"),MATCH(INDEX($B$4:AA$4,MATCH("яя",$B$4:AA$4,1)),INDIRECT(AA$5&amp;"!A5:A101"),0)+($B10=""),COUNTA($B$6:$B10)),"")</f>
        <v/>
      </c>
      <c r="AB10" s="62" t="str">
        <f ca="1">IFERROR(INDEX(INDIRECT("табл_"&amp;AB$5&amp;"[[33]:[МО]]"),MATCH(INDEX($B$4:AB$4,MATCH("яя",$B$4:AB$4,1)),INDIRECT(AB$5&amp;"!A5:A101"),0)+($B10=""),COUNTA($B$6:$B10)),"")</f>
        <v/>
      </c>
      <c r="AC10" s="62" t="str">
        <f ca="1">IFERROR(INDEX(INDIRECT("табл_"&amp;AC$5&amp;"[[33]:[МО]]"),MATCH(INDEX($B$4:AC$4,MATCH("яя",$B$4:AC$4,1)),INDIRECT(AC$5&amp;"!A5:A101"),0)+($B10=""),COUNTA($B$6:$B10)),"")</f>
        <v/>
      </c>
      <c r="AD10" s="62" t="str">
        <f ca="1">IFERROR(INDEX(INDIRECT("табл_"&amp;AD$5&amp;"[[33]:[МО]]"),MATCH(INDEX($B$4:AD$4,MATCH("яя",$B$4:AD$4,1)),INDIRECT(AD$5&amp;"!A5:A101"),0)+($B10=""),COUNTA($B$6:$B10)),"")</f>
        <v/>
      </c>
      <c r="AE10" s="62" t="str">
        <f ca="1">IFERROR(INDEX(INDIRECT("табл_"&amp;AE$5&amp;"[[33]:[МО]]"),MATCH(INDEX($B$4:AE$4,MATCH("яя",$B$4:AE$4,1)),INDIRECT(AE$5&amp;"!A5:A101"),0)+($B10=""),COUNTA($B$6:$B10)),"")</f>
        <v/>
      </c>
      <c r="AF10" s="62" t="str">
        <f ca="1">IFERROR(INDEX(INDIRECT("табл_"&amp;AF$5&amp;"[[33]:[МО]]"),MATCH(INDEX($B$4:AF$4,MATCH("яя",$B$4:AF$4,1)),INDIRECT(AF$5&amp;"!A5:A101"),0)+($B10=""),COUNTA($B$6:$B10)),"")</f>
        <v/>
      </c>
      <c r="AG10" s="62" t="str">
        <f ca="1">IFERROR(INDEX(INDIRECT("табл_"&amp;AG$5&amp;"[[33]:[МО]]"),MATCH(INDEX($B$4:AG$4,MATCH("яя",$B$4:AG$4,1)),INDIRECT(AG$5&amp;"!A5:A101"),0)+($B10=""),COUNTA($B$6:$B10)),"")</f>
        <v/>
      </c>
      <c r="AH10" s="63">
        <f t="shared" ca="1" si="3"/>
        <v>0</v>
      </c>
      <c r="AI10" s="64"/>
      <c r="AJ10" s="65"/>
      <c r="AK10" s="69"/>
      <c r="AL10" s="69"/>
    </row>
    <row r="11" spans="2:38" s="53" customFormat="1" ht="14.1" customHeight="1" x14ac:dyDescent="0.25">
      <c r="B11" s="107"/>
      <c r="C11" s="61" t="s">
        <v>40</v>
      </c>
      <c r="D11" s="62">
        <f ca="1">IFERROR(INDEX(INDIRECT("табл_"&amp;D$5&amp;"[[33]:[МО]]"),MATCH(INDEX($B$4:D$4,MATCH("яя",$B$4:D$4,1)),INDIRECT(D$5&amp;"!A5:A101"),0)+($B11=""),COUNTA($B$6:$B11)),"")</f>
        <v>0</v>
      </c>
      <c r="E11" s="62">
        <f ca="1">IFERROR(INDEX(INDIRECT("табл_"&amp;E$5&amp;"[[33]:[МО]]"),MATCH(INDEX($B$4:E$4,MATCH("яя",$B$4:E$4,1)),INDIRECT(E$5&amp;"!A5:A101"),0)+($B11=""),COUNTA($B$6:$B11)),"")</f>
        <v>0</v>
      </c>
      <c r="F11" s="62" t="str">
        <f ca="1">IFERROR(INDEX(INDIRECT("табл_"&amp;F$5&amp;"[[33]:[МО]]"),MATCH(INDEX($B$4:F$4,MATCH("яя",$B$4:F$4,1)),INDIRECT(F$5&amp;"!A5:A101"),0)+($B11=""),COUNTA($B$6:$B11)),"")</f>
        <v/>
      </c>
      <c r="G11" s="62" t="str">
        <f ca="1">IFERROR(INDEX(INDIRECT("табл_"&amp;G$5&amp;"[[33]:[МО]]"),MATCH(INDEX($B$4:G$4,MATCH("яя",$B$4:G$4,1)),INDIRECT(G$5&amp;"!A5:A101"),0)+($B11=""),COUNTA($B$6:$B11)),"")</f>
        <v/>
      </c>
      <c r="H11" s="62" t="str">
        <f ca="1">IFERROR(INDEX(INDIRECT("табл_"&amp;H$5&amp;"[[33]:[МО]]"),MATCH(INDEX($B$4:H$4,MATCH("яя",$B$4:H$4,1)),INDIRECT(H$5&amp;"!A5:A101"),0)+($B11=""),COUNTA($B$6:$B11)),"")</f>
        <v/>
      </c>
      <c r="I11" s="62" t="str">
        <f ca="1">IFERROR(INDEX(INDIRECT("табл_"&amp;I$5&amp;"[[33]:[МО]]"),MATCH(INDEX($B$4:I$4,MATCH("яя",$B$4:I$4,1)),INDIRECT(I$5&amp;"!A5:A101"),0)+($B11=""),COUNTA($B$6:$B11)),"")</f>
        <v/>
      </c>
      <c r="J11" s="62" t="str">
        <f ca="1">IFERROR(INDEX(INDIRECT("табл_"&amp;J$5&amp;"[[33]:[МО]]"),MATCH(INDEX($B$4:J$4,MATCH("яя",$B$4:J$4,1)),INDIRECT(J$5&amp;"!A5:A101"),0)+($B11=""),COUNTA($B$6:$B11)),"")</f>
        <v/>
      </c>
      <c r="K11" s="62" t="str">
        <f ca="1">IFERROR(INDEX(INDIRECT("табл_"&amp;K$5&amp;"[[33]:[МО]]"),MATCH(INDEX($B$4:K$4,MATCH("яя",$B$4:K$4,1)),INDIRECT(K$5&amp;"!A5:A101"),0)+($B11=""),COUNTA($B$6:$B11)),"")</f>
        <v/>
      </c>
      <c r="L11" s="62" t="str">
        <f ca="1">IFERROR(INDEX(INDIRECT("табл_"&amp;L$5&amp;"[[33]:[МО]]"),MATCH(INDEX($B$4:L$4,MATCH("яя",$B$4:L$4,1)),INDIRECT(L$5&amp;"!A5:A101"),0)+($B11=""),COUNTA($B$6:$B11)),"")</f>
        <v/>
      </c>
      <c r="M11" s="62" t="str">
        <f ca="1">IFERROR(INDEX(INDIRECT("табл_"&amp;M$5&amp;"[[33]:[МО]]"),MATCH(INDEX($B$4:M$4,MATCH("яя",$B$4:M$4,1)),INDIRECT(M$5&amp;"!A5:A101"),0)+($B11=""),COUNTA($B$6:$B11)),"")</f>
        <v/>
      </c>
      <c r="N11" s="62" t="str">
        <f ca="1">IFERROR(INDEX(INDIRECT("табл_"&amp;N$5&amp;"[[33]:[МО]]"),MATCH(INDEX($B$4:N$4,MATCH("яя",$B$4:N$4,1)),INDIRECT(N$5&amp;"!A5:A101"),0)+($B11=""),COUNTA($B$6:$B11)),"")</f>
        <v/>
      </c>
      <c r="O11" s="62" t="str">
        <f ca="1">IFERROR(INDEX(INDIRECT("табл_"&amp;O$5&amp;"[[33]:[МО]]"),MATCH(INDEX($B$4:O$4,MATCH("яя",$B$4:O$4,1)),INDIRECT(O$5&amp;"!A5:A101"),0)+($B11=""),COUNTA($B$6:$B11)),"")</f>
        <v/>
      </c>
      <c r="P11" s="66">
        <f t="shared" ca="1" si="2"/>
        <v>0</v>
      </c>
      <c r="Q11" s="67"/>
      <c r="R11" s="68"/>
      <c r="S11" s="52"/>
      <c r="T11" s="107"/>
      <c r="U11" s="61" t="s">
        <v>40</v>
      </c>
      <c r="V11" s="62">
        <f ca="1">IFERROR(INDEX(INDIRECT("табл_"&amp;V$5&amp;"[[33]:[МО]]"),MATCH(INDEX($B$4:V$4,MATCH("яя",$B$4:V$4,1)),INDIRECT(V$5&amp;"!A5:A101"),0)+($B11=""),COUNTA($B$6:$B11)),"")</f>
        <v>0</v>
      </c>
      <c r="W11" s="62">
        <f ca="1">IFERROR(INDEX(INDIRECT("табл_"&amp;W$5&amp;"[[33]:[МО]]"),MATCH(INDEX($B$4:W$4,MATCH("яя",$B$4:W$4,1)),INDIRECT(W$5&amp;"!A5:A101"),0)+($B11=""),COUNTA($B$6:$B11)),"")</f>
        <v>0</v>
      </c>
      <c r="X11" s="62" t="str">
        <f ca="1">IFERROR(INDEX(INDIRECT("табл_"&amp;X$5&amp;"[[33]:[МО]]"),MATCH(INDEX($B$4:X$4,MATCH("яя",$B$4:X$4,1)),INDIRECT(X$5&amp;"!A5:A101"),0)+($B11=""),COUNTA($B$6:$B11)),"")</f>
        <v/>
      </c>
      <c r="Y11" s="62" t="str">
        <f ca="1">IFERROR(INDEX(INDIRECT("табл_"&amp;Y$5&amp;"[[33]:[МО]]"),MATCH(INDEX($B$4:Y$4,MATCH("яя",$B$4:Y$4,1)),INDIRECT(Y$5&amp;"!A5:A101"),0)+($B11=""),COUNTA($B$6:$B11)),"")</f>
        <v/>
      </c>
      <c r="Z11" s="62" t="str">
        <f ca="1">IFERROR(INDEX(INDIRECT("табл_"&amp;Z$5&amp;"[[33]:[МО]]"),MATCH(INDEX($B$4:Z$4,MATCH("яя",$B$4:Z$4,1)),INDIRECT(Z$5&amp;"!A5:A101"),0)+($B11=""),COUNTA($B$6:$B11)),"")</f>
        <v/>
      </c>
      <c r="AA11" s="62" t="str">
        <f ca="1">IFERROR(INDEX(INDIRECT("табл_"&amp;AA$5&amp;"[[33]:[МО]]"),MATCH(INDEX($B$4:AA$4,MATCH("яя",$B$4:AA$4,1)),INDIRECT(AA$5&amp;"!A5:A101"),0)+($B11=""),COUNTA($B$6:$B11)),"")</f>
        <v/>
      </c>
      <c r="AB11" s="62" t="str">
        <f ca="1">IFERROR(INDEX(INDIRECT("табл_"&amp;AB$5&amp;"[[33]:[МО]]"),MATCH(INDEX($B$4:AB$4,MATCH("яя",$B$4:AB$4,1)),INDIRECT(AB$5&amp;"!A5:A101"),0)+($B11=""),COUNTA($B$6:$B11)),"")</f>
        <v/>
      </c>
      <c r="AC11" s="62" t="str">
        <f ca="1">IFERROR(INDEX(INDIRECT("табл_"&amp;AC$5&amp;"[[33]:[МО]]"),MATCH(INDEX($B$4:AC$4,MATCH("яя",$B$4:AC$4,1)),INDIRECT(AC$5&amp;"!A5:A101"),0)+($B11=""),COUNTA($B$6:$B11)),"")</f>
        <v/>
      </c>
      <c r="AD11" s="62" t="str">
        <f ca="1">IFERROR(INDEX(INDIRECT("табл_"&amp;AD$5&amp;"[[33]:[МО]]"),MATCH(INDEX($B$4:AD$4,MATCH("яя",$B$4:AD$4,1)),INDIRECT(AD$5&amp;"!A5:A101"),0)+($B11=""),COUNTA($B$6:$B11)),"")</f>
        <v/>
      </c>
      <c r="AE11" s="62" t="str">
        <f ca="1">IFERROR(INDEX(INDIRECT("табл_"&amp;AE$5&amp;"[[33]:[МО]]"),MATCH(INDEX($B$4:AE$4,MATCH("яя",$B$4:AE$4,1)),INDIRECT(AE$5&amp;"!A5:A101"),0)+($B11=""),COUNTA($B$6:$B11)),"")</f>
        <v/>
      </c>
      <c r="AF11" s="62" t="str">
        <f ca="1">IFERROR(INDEX(INDIRECT("табл_"&amp;AF$5&amp;"[[33]:[МО]]"),MATCH(INDEX($B$4:AF$4,MATCH("яя",$B$4:AF$4,1)),INDIRECT(AF$5&amp;"!A5:A101"),0)+($B11=""),COUNTA($B$6:$B11)),"")</f>
        <v/>
      </c>
      <c r="AG11" s="62" t="str">
        <f ca="1">IFERROR(INDEX(INDIRECT("табл_"&amp;AG$5&amp;"[[33]:[МО]]"),MATCH(INDEX($B$4:AG$4,MATCH("яя",$B$4:AG$4,1)),INDIRECT(AG$5&amp;"!A5:A101"),0)+($B11=""),COUNTA($B$6:$B11)),"")</f>
        <v/>
      </c>
      <c r="AH11" s="66">
        <f t="shared" ca="1" si="3"/>
        <v>0</v>
      </c>
      <c r="AI11" s="67"/>
      <c r="AJ11" s="68"/>
      <c r="AK11" s="52"/>
      <c r="AL11" s="52"/>
    </row>
    <row r="12" spans="2:38" s="71" customFormat="1" ht="14.1" customHeight="1" x14ac:dyDescent="0.25">
      <c r="B12" s="106" t="str">
        <f>Январь!AL2</f>
        <v>ВЫХОДНОЙ</v>
      </c>
      <c r="C12" s="61" t="s">
        <v>39</v>
      </c>
      <c r="D12" s="62">
        <f ca="1">IFERROR(INDEX(INDIRECT("табл_"&amp;D$5&amp;"[[33]:[МО]]"),MATCH(INDEX($B$4:D$4,MATCH("яя",$B$4:D$4,1)),INDIRECT(D$5&amp;"!A5:A101"),0)+($B12=""),COUNTA($B$6:$B12)),"")</f>
        <v>0</v>
      </c>
      <c r="E12" s="62">
        <f ca="1">IFERROR(INDEX(INDIRECT("табл_"&amp;E$5&amp;"[[33]:[МО]]"),MATCH(INDEX($B$4:E$4,MATCH("яя",$B$4:E$4,1)),INDIRECT(E$5&amp;"!A5:A101"),0)+($B12=""),COUNTA($B$6:$B12)),"")</f>
        <v>0</v>
      </c>
      <c r="F12" s="62" t="str">
        <f ca="1">IFERROR(INDEX(INDIRECT("табл_"&amp;F$5&amp;"[[33]:[МО]]"),MATCH(INDEX($B$4:F$4,MATCH("яя",$B$4:F$4,1)),INDIRECT(F$5&amp;"!A5:A101"),0)+($B12=""),COUNTA($B$6:$B12)),"")</f>
        <v/>
      </c>
      <c r="G12" s="62" t="str">
        <f ca="1">IFERROR(INDEX(INDIRECT("табл_"&amp;G$5&amp;"[[33]:[МО]]"),MATCH(INDEX($B$4:G$4,MATCH("яя",$B$4:G$4,1)),INDIRECT(G$5&amp;"!A5:A101"),0)+($B12=""),COUNTA($B$6:$B12)),"")</f>
        <v/>
      </c>
      <c r="H12" s="62" t="str">
        <f ca="1">IFERROR(INDEX(INDIRECT("табл_"&amp;H$5&amp;"[[33]:[МО]]"),MATCH(INDEX($B$4:H$4,MATCH("яя",$B$4:H$4,1)),INDIRECT(H$5&amp;"!A5:A101"),0)+($B12=""),COUNTA($B$6:$B12)),"")</f>
        <v/>
      </c>
      <c r="I12" s="62" t="str">
        <f ca="1">IFERROR(INDEX(INDIRECT("табл_"&amp;I$5&amp;"[[33]:[МО]]"),MATCH(INDEX($B$4:I$4,MATCH("яя",$B$4:I$4,1)),INDIRECT(I$5&amp;"!A5:A101"),0)+($B12=""),COUNTA($B$6:$B12)),"")</f>
        <v/>
      </c>
      <c r="J12" s="62" t="str">
        <f ca="1">IFERROR(INDEX(INDIRECT("табл_"&amp;J$5&amp;"[[33]:[МО]]"),MATCH(INDEX($B$4:J$4,MATCH("яя",$B$4:J$4,1)),INDIRECT(J$5&amp;"!A5:A101"),0)+($B12=""),COUNTA($B$6:$B12)),"")</f>
        <v/>
      </c>
      <c r="K12" s="62" t="str">
        <f ca="1">IFERROR(INDEX(INDIRECT("табл_"&amp;K$5&amp;"[[33]:[МО]]"),MATCH(INDEX($B$4:K$4,MATCH("яя",$B$4:K$4,1)),INDIRECT(K$5&amp;"!A5:A101"),0)+($B12=""),COUNTA($B$6:$B12)),"")</f>
        <v/>
      </c>
      <c r="L12" s="62" t="str">
        <f ca="1">IFERROR(INDEX(INDIRECT("табл_"&amp;L$5&amp;"[[33]:[МО]]"),MATCH(INDEX($B$4:L$4,MATCH("яя",$B$4:L$4,1)),INDIRECT(L$5&amp;"!A5:A101"),0)+($B12=""),COUNTA($B$6:$B12)),"")</f>
        <v/>
      </c>
      <c r="M12" s="62" t="str">
        <f ca="1">IFERROR(INDEX(INDIRECT("табл_"&amp;M$5&amp;"[[33]:[МО]]"),MATCH(INDEX($B$4:M$4,MATCH("яя",$B$4:M$4,1)),INDIRECT(M$5&amp;"!A5:A101"),0)+($B12=""),COUNTA($B$6:$B12)),"")</f>
        <v/>
      </c>
      <c r="N12" s="62" t="str">
        <f ca="1">IFERROR(INDEX(INDIRECT("табл_"&amp;N$5&amp;"[[33]:[МО]]"),MATCH(INDEX($B$4:N$4,MATCH("яя",$B$4:N$4,1)),INDIRECT(N$5&amp;"!A5:A101"),0)+($B12=""),COUNTA($B$6:$B12)),"")</f>
        <v/>
      </c>
      <c r="O12" s="62" t="str">
        <f ca="1">IFERROR(INDEX(INDIRECT("табл_"&amp;O$5&amp;"[[33]:[МО]]"),MATCH(INDEX($B$4:O$4,MATCH("яя",$B$4:O$4,1)),INDIRECT(O$5&amp;"!A5:A101"),0)+($B12=""),COUNTA($B$6:$B12)),"")</f>
        <v/>
      </c>
      <c r="P12" s="63">
        <f t="shared" ca="1" si="2"/>
        <v>0</v>
      </c>
      <c r="Q12" s="64"/>
      <c r="R12" s="65"/>
      <c r="S12" s="70"/>
      <c r="T12" s="106" t="str">
        <f>Январь!AL2</f>
        <v>ВЫХОДНОЙ</v>
      </c>
      <c r="U12" s="61" t="s">
        <v>39</v>
      </c>
      <c r="V12" s="62">
        <f ca="1">IFERROR(INDEX(INDIRECT("табл_"&amp;V$5&amp;"[[33]:[МО]]"),MATCH(INDEX($B$4:V$4,MATCH("яя",$B$4:V$4,1)),INDIRECT(V$5&amp;"!A5:A101"),0)+($B12=""),COUNTA($B$6:$B12)),"")</f>
        <v>0</v>
      </c>
      <c r="W12" s="62">
        <f ca="1">IFERROR(INDEX(INDIRECT("табл_"&amp;W$5&amp;"[[33]:[МО]]"),MATCH(INDEX($B$4:W$4,MATCH("яя",$B$4:W$4,1)),INDIRECT(W$5&amp;"!A5:A101"),0)+($B12=""),COUNTA($B$6:$B12)),"")</f>
        <v>0</v>
      </c>
      <c r="X12" s="62" t="str">
        <f ca="1">IFERROR(INDEX(INDIRECT("табл_"&amp;X$5&amp;"[[33]:[МО]]"),MATCH(INDEX($B$4:X$4,MATCH("яя",$B$4:X$4,1)),INDIRECT(X$5&amp;"!A5:A101"),0)+($B12=""),COUNTA($B$6:$B12)),"")</f>
        <v/>
      </c>
      <c r="Y12" s="62" t="str">
        <f ca="1">IFERROR(INDEX(INDIRECT("табл_"&amp;Y$5&amp;"[[33]:[МО]]"),MATCH(INDEX($B$4:Y$4,MATCH("яя",$B$4:Y$4,1)),INDIRECT(Y$5&amp;"!A5:A101"),0)+($B12=""),COUNTA($B$6:$B12)),"")</f>
        <v/>
      </c>
      <c r="Z12" s="62" t="str">
        <f ca="1">IFERROR(INDEX(INDIRECT("табл_"&amp;Z$5&amp;"[[33]:[МО]]"),MATCH(INDEX($B$4:Z$4,MATCH("яя",$B$4:Z$4,1)),INDIRECT(Z$5&amp;"!A5:A101"),0)+($B12=""),COUNTA($B$6:$B12)),"")</f>
        <v/>
      </c>
      <c r="AA12" s="62" t="str">
        <f ca="1">IFERROR(INDEX(INDIRECT("табл_"&amp;AA$5&amp;"[[33]:[МО]]"),MATCH(INDEX($B$4:AA$4,MATCH("яя",$B$4:AA$4,1)),INDIRECT(AA$5&amp;"!A5:A101"),0)+($B12=""),COUNTA($B$6:$B12)),"")</f>
        <v/>
      </c>
      <c r="AB12" s="62" t="str">
        <f ca="1">IFERROR(INDEX(INDIRECT("табл_"&amp;AB$5&amp;"[[33]:[МО]]"),MATCH(INDEX($B$4:AB$4,MATCH("яя",$B$4:AB$4,1)),INDIRECT(AB$5&amp;"!A5:A101"),0)+($B12=""),COUNTA($B$6:$B12)),"")</f>
        <v/>
      </c>
      <c r="AC12" s="62" t="str">
        <f ca="1">IFERROR(INDEX(INDIRECT("табл_"&amp;AC$5&amp;"[[33]:[МО]]"),MATCH(INDEX($B$4:AC$4,MATCH("яя",$B$4:AC$4,1)),INDIRECT(AC$5&amp;"!A5:A101"),0)+($B12=""),COUNTA($B$6:$B12)),"")</f>
        <v/>
      </c>
      <c r="AD12" s="62" t="str">
        <f ca="1">IFERROR(INDEX(INDIRECT("табл_"&amp;AD$5&amp;"[[33]:[МО]]"),MATCH(INDEX($B$4:AD$4,MATCH("яя",$B$4:AD$4,1)),INDIRECT(AD$5&amp;"!A5:A101"),0)+($B12=""),COUNTA($B$6:$B12)),"")</f>
        <v/>
      </c>
      <c r="AE12" s="62" t="str">
        <f ca="1">IFERROR(INDEX(INDIRECT("табл_"&amp;AE$5&amp;"[[33]:[МО]]"),MATCH(INDEX($B$4:AE$4,MATCH("яя",$B$4:AE$4,1)),INDIRECT(AE$5&amp;"!A5:A101"),0)+($B12=""),COUNTA($B$6:$B12)),"")</f>
        <v/>
      </c>
      <c r="AF12" s="62" t="str">
        <f ca="1">IFERROR(INDEX(INDIRECT("табл_"&amp;AF$5&amp;"[[33]:[МО]]"),MATCH(INDEX($B$4:AF$4,MATCH("яя",$B$4:AF$4,1)),INDIRECT(AF$5&amp;"!A5:A101"),0)+($B12=""),COUNTA($B$6:$B12)),"")</f>
        <v/>
      </c>
      <c r="AG12" s="62" t="str">
        <f ca="1">IFERROR(INDEX(INDIRECT("табл_"&amp;AG$5&amp;"[[33]:[МО]]"),MATCH(INDEX($B$4:AG$4,MATCH("яя",$B$4:AG$4,1)),INDIRECT(AG$5&amp;"!A5:A101"),0)+($B12=""),COUNTA($B$6:$B12)),"")</f>
        <v/>
      </c>
      <c r="AH12" s="63">
        <f t="shared" ca="1" si="3"/>
        <v>0</v>
      </c>
      <c r="AI12" s="64"/>
      <c r="AJ12" s="65"/>
      <c r="AK12" s="70"/>
      <c r="AL12" s="70"/>
    </row>
    <row r="13" spans="2:38" s="53" customFormat="1" ht="14.1" customHeight="1" x14ac:dyDescent="0.25">
      <c r="B13" s="107"/>
      <c r="C13" s="61" t="s">
        <v>40</v>
      </c>
      <c r="D13" s="62">
        <f ca="1">IFERROR(INDEX(INDIRECT("табл_"&amp;D$5&amp;"[[33]:[МО]]"),MATCH(INDEX($B$4:D$4,MATCH("яя",$B$4:D$4,1)),INDIRECT(D$5&amp;"!A5:A101"),0)+($B13=""),COUNTA($B$6:$B13)),"")</f>
        <v>0</v>
      </c>
      <c r="E13" s="62">
        <f ca="1">IFERROR(INDEX(INDIRECT("табл_"&amp;E$5&amp;"[[33]:[МО]]"),MATCH(INDEX($B$4:E$4,MATCH("яя",$B$4:E$4,1)),INDIRECT(E$5&amp;"!A5:A101"),0)+($B13=""),COUNTA($B$6:$B13)),"")</f>
        <v>0</v>
      </c>
      <c r="F13" s="62" t="str">
        <f ca="1">IFERROR(INDEX(INDIRECT("табл_"&amp;F$5&amp;"[[33]:[МО]]"),MATCH(INDEX($B$4:F$4,MATCH("яя",$B$4:F$4,1)),INDIRECT(F$5&amp;"!A5:A101"),0)+($B13=""),COUNTA($B$6:$B13)),"")</f>
        <v/>
      </c>
      <c r="G13" s="62" t="str">
        <f ca="1">IFERROR(INDEX(INDIRECT("табл_"&amp;G$5&amp;"[[33]:[МО]]"),MATCH(INDEX($B$4:G$4,MATCH("яя",$B$4:G$4,1)),INDIRECT(G$5&amp;"!A5:A101"),0)+($B13=""),COUNTA($B$6:$B13)),"")</f>
        <v/>
      </c>
      <c r="H13" s="62" t="str">
        <f ca="1">IFERROR(INDEX(INDIRECT("табл_"&amp;H$5&amp;"[[33]:[МО]]"),MATCH(INDEX($B$4:H$4,MATCH("яя",$B$4:H$4,1)),INDIRECT(H$5&amp;"!A5:A101"),0)+($B13=""),COUNTA($B$6:$B13)),"")</f>
        <v/>
      </c>
      <c r="I13" s="62" t="str">
        <f ca="1">IFERROR(INDEX(INDIRECT("табл_"&amp;I$5&amp;"[[33]:[МО]]"),MATCH(INDEX($B$4:I$4,MATCH("яя",$B$4:I$4,1)),INDIRECT(I$5&amp;"!A5:A101"),0)+($B13=""),COUNTA($B$6:$B13)),"")</f>
        <v/>
      </c>
      <c r="J13" s="62" t="str">
        <f ca="1">IFERROR(INDEX(INDIRECT("табл_"&amp;J$5&amp;"[[33]:[МО]]"),MATCH(INDEX($B$4:J$4,MATCH("яя",$B$4:J$4,1)),INDIRECT(J$5&amp;"!A5:A101"),0)+($B13=""),COUNTA($B$6:$B13)),"")</f>
        <v/>
      </c>
      <c r="K13" s="62" t="str">
        <f ca="1">IFERROR(INDEX(INDIRECT("табл_"&amp;K$5&amp;"[[33]:[МО]]"),MATCH(INDEX($B$4:K$4,MATCH("яя",$B$4:K$4,1)),INDIRECT(K$5&amp;"!A5:A101"),0)+($B13=""),COUNTA($B$6:$B13)),"")</f>
        <v/>
      </c>
      <c r="L13" s="62" t="str">
        <f ca="1">IFERROR(INDEX(INDIRECT("табл_"&amp;L$5&amp;"[[33]:[МО]]"),MATCH(INDEX($B$4:L$4,MATCH("яя",$B$4:L$4,1)),INDIRECT(L$5&amp;"!A5:A101"),0)+($B13=""),COUNTA($B$6:$B13)),"")</f>
        <v/>
      </c>
      <c r="M13" s="62" t="str">
        <f ca="1">IFERROR(INDEX(INDIRECT("табл_"&amp;M$5&amp;"[[33]:[МО]]"),MATCH(INDEX($B$4:M$4,MATCH("яя",$B$4:M$4,1)),INDIRECT(M$5&amp;"!A5:A101"),0)+($B13=""),COUNTA($B$6:$B13)),"")</f>
        <v/>
      </c>
      <c r="N13" s="62" t="str">
        <f ca="1">IFERROR(INDEX(INDIRECT("табл_"&amp;N$5&amp;"[[33]:[МО]]"),MATCH(INDEX($B$4:N$4,MATCH("яя",$B$4:N$4,1)),INDIRECT(N$5&amp;"!A5:A101"),0)+($B13=""),COUNTA($B$6:$B13)),"")</f>
        <v/>
      </c>
      <c r="O13" s="62" t="str">
        <f ca="1">IFERROR(INDEX(INDIRECT("табл_"&amp;O$5&amp;"[[33]:[МО]]"),MATCH(INDEX($B$4:O$4,MATCH("яя",$B$4:O$4,1)),INDIRECT(O$5&amp;"!A5:A101"),0)+($B13=""),COUNTA($B$6:$B13)),"")</f>
        <v/>
      </c>
      <c r="P13" s="66">
        <f t="shared" ca="1" si="2"/>
        <v>0</v>
      </c>
      <c r="Q13" s="67"/>
      <c r="R13" s="68"/>
      <c r="S13" s="52"/>
      <c r="T13" s="107"/>
      <c r="U13" s="61" t="s">
        <v>40</v>
      </c>
      <c r="V13" s="62">
        <f ca="1">IFERROR(INDEX(INDIRECT("табл_"&amp;V$5&amp;"[[33]:[МО]]"),MATCH(INDEX($B$4:V$4,MATCH("яя",$B$4:V$4,1)),INDIRECT(V$5&amp;"!A5:A101"),0)+($B13=""),COUNTA($B$6:$B13)),"")</f>
        <v>0</v>
      </c>
      <c r="W13" s="62">
        <f ca="1">IFERROR(INDEX(INDIRECT("табл_"&amp;W$5&amp;"[[33]:[МО]]"),MATCH(INDEX($B$4:W$4,MATCH("яя",$B$4:W$4,1)),INDIRECT(W$5&amp;"!A5:A101"),0)+($B13=""),COUNTA($B$6:$B13)),"")</f>
        <v>0</v>
      </c>
      <c r="X13" s="62" t="str">
        <f ca="1">IFERROR(INDEX(INDIRECT("табл_"&amp;X$5&amp;"[[33]:[МО]]"),MATCH(INDEX($B$4:X$4,MATCH("яя",$B$4:X$4,1)),INDIRECT(X$5&amp;"!A5:A101"),0)+($B13=""),COUNTA($B$6:$B13)),"")</f>
        <v/>
      </c>
      <c r="Y13" s="62" t="str">
        <f ca="1">IFERROR(INDEX(INDIRECT("табл_"&amp;Y$5&amp;"[[33]:[МО]]"),MATCH(INDEX($B$4:Y$4,MATCH("яя",$B$4:Y$4,1)),INDIRECT(Y$5&amp;"!A5:A101"),0)+($B13=""),COUNTA($B$6:$B13)),"")</f>
        <v/>
      </c>
      <c r="Z13" s="62" t="str">
        <f ca="1">IFERROR(INDEX(INDIRECT("табл_"&amp;Z$5&amp;"[[33]:[МО]]"),MATCH(INDEX($B$4:Z$4,MATCH("яя",$B$4:Z$4,1)),INDIRECT(Z$5&amp;"!A5:A101"),0)+($B13=""),COUNTA($B$6:$B13)),"")</f>
        <v/>
      </c>
      <c r="AA13" s="62" t="str">
        <f ca="1">IFERROR(INDEX(INDIRECT("табл_"&amp;AA$5&amp;"[[33]:[МО]]"),MATCH(INDEX($B$4:AA$4,MATCH("яя",$B$4:AA$4,1)),INDIRECT(AA$5&amp;"!A5:A101"),0)+($B13=""),COUNTA($B$6:$B13)),"")</f>
        <v/>
      </c>
      <c r="AB13" s="62" t="str">
        <f ca="1">IFERROR(INDEX(INDIRECT("табл_"&amp;AB$5&amp;"[[33]:[МО]]"),MATCH(INDEX($B$4:AB$4,MATCH("яя",$B$4:AB$4,1)),INDIRECT(AB$5&amp;"!A5:A101"),0)+($B13=""),COUNTA($B$6:$B13)),"")</f>
        <v/>
      </c>
      <c r="AC13" s="62" t="str">
        <f ca="1">IFERROR(INDEX(INDIRECT("табл_"&amp;AC$5&amp;"[[33]:[МО]]"),MATCH(INDEX($B$4:AC$4,MATCH("яя",$B$4:AC$4,1)),INDIRECT(AC$5&amp;"!A5:A101"),0)+($B13=""),COUNTA($B$6:$B13)),"")</f>
        <v/>
      </c>
      <c r="AD13" s="62" t="str">
        <f ca="1">IFERROR(INDEX(INDIRECT("табл_"&amp;AD$5&amp;"[[33]:[МО]]"),MATCH(INDEX($B$4:AD$4,MATCH("яя",$B$4:AD$4,1)),INDIRECT(AD$5&amp;"!A5:A101"),0)+($B13=""),COUNTA($B$6:$B13)),"")</f>
        <v/>
      </c>
      <c r="AE13" s="62" t="str">
        <f ca="1">IFERROR(INDEX(INDIRECT("табл_"&amp;AE$5&amp;"[[33]:[МО]]"),MATCH(INDEX($B$4:AE$4,MATCH("яя",$B$4:AE$4,1)),INDIRECT(AE$5&amp;"!A5:A101"),0)+($B13=""),COUNTA($B$6:$B13)),"")</f>
        <v/>
      </c>
      <c r="AF13" s="62" t="str">
        <f ca="1">IFERROR(INDEX(INDIRECT("табл_"&amp;AF$5&amp;"[[33]:[МО]]"),MATCH(INDEX($B$4:AF$4,MATCH("яя",$B$4:AF$4,1)),INDIRECT(AF$5&amp;"!A5:A101"),0)+($B13=""),COUNTA($B$6:$B13)),"")</f>
        <v/>
      </c>
      <c r="AG13" s="62" t="str">
        <f ca="1">IFERROR(INDEX(INDIRECT("табл_"&amp;AG$5&amp;"[[33]:[МО]]"),MATCH(INDEX($B$4:AG$4,MATCH("яя",$B$4:AG$4,1)),INDIRECT(AG$5&amp;"!A5:A101"),0)+($B13=""),COUNTA($B$6:$B13)),"")</f>
        <v/>
      </c>
      <c r="AH13" s="66">
        <f t="shared" ca="1" si="3"/>
        <v>0</v>
      </c>
      <c r="AI13" s="67"/>
      <c r="AJ13" s="68"/>
      <c r="AK13" s="52"/>
      <c r="AL13" s="52"/>
    </row>
    <row r="14" spans="2:38" s="72" customFormat="1" ht="14.1" customHeight="1" x14ac:dyDescent="0.2">
      <c r="B14" s="106" t="str">
        <f>Январь!AM2</f>
        <v>ПРАЗДНИЧН.</v>
      </c>
      <c r="C14" s="61" t="s">
        <v>39</v>
      </c>
      <c r="D14" s="62">
        <f ca="1">IFERROR(INDEX(INDIRECT("табл_"&amp;D$5&amp;"[[33]:[МО]]"),MATCH(INDEX($B$4:D$4,MATCH("яя",$B$4:D$4,1)),INDIRECT(D$5&amp;"!A5:A101"),0)+($B14=""),COUNTA($B$6:$B14)),"")</f>
        <v>3</v>
      </c>
      <c r="E14" s="62">
        <f ca="1">IFERROR(INDEX(INDIRECT("табл_"&amp;E$5&amp;"[[33]:[МО]]"),MATCH(INDEX($B$4:E$4,MATCH("яя",$B$4:E$4,1)),INDIRECT(E$5&amp;"!A5:A101"),0)+($B14=""),COUNTA($B$6:$B14)),"")</f>
        <v>3</v>
      </c>
      <c r="F14" s="62" t="str">
        <f ca="1">IFERROR(INDEX(INDIRECT("табл_"&amp;F$5&amp;"[[33]:[МО]]"),MATCH(INDEX($B$4:F$4,MATCH("яя",$B$4:F$4,1)),INDIRECT(F$5&amp;"!A5:A101"),0)+($B14=""),COUNTA($B$6:$B14)),"")</f>
        <v/>
      </c>
      <c r="G14" s="62" t="str">
        <f ca="1">IFERROR(INDEX(INDIRECT("табл_"&amp;G$5&amp;"[[33]:[МО]]"),MATCH(INDEX($B$4:G$4,MATCH("яя",$B$4:G$4,1)),INDIRECT(G$5&amp;"!A5:A101"),0)+($B14=""),COUNTA($B$6:$B14)),"")</f>
        <v/>
      </c>
      <c r="H14" s="62" t="str">
        <f ca="1">IFERROR(INDEX(INDIRECT("табл_"&amp;H$5&amp;"[[33]:[МО]]"),MATCH(INDEX($B$4:H$4,MATCH("яя",$B$4:H$4,1)),INDIRECT(H$5&amp;"!A5:A101"),0)+($B14=""),COUNTA($B$6:$B14)),"")</f>
        <v/>
      </c>
      <c r="I14" s="62" t="str">
        <f ca="1">IFERROR(INDEX(INDIRECT("табл_"&amp;I$5&amp;"[[33]:[МО]]"),MATCH(INDEX($B$4:I$4,MATCH("яя",$B$4:I$4,1)),INDIRECT(I$5&amp;"!A5:A101"),0)+($B14=""),COUNTA($B$6:$B14)),"")</f>
        <v/>
      </c>
      <c r="J14" s="62" t="str">
        <f ca="1">IFERROR(INDEX(INDIRECT("табл_"&amp;J$5&amp;"[[33]:[МО]]"),MATCH(INDEX($B$4:J$4,MATCH("яя",$B$4:J$4,1)),INDIRECT(J$5&amp;"!A5:A101"),0)+($B14=""),COUNTA($B$6:$B14)),"")</f>
        <v/>
      </c>
      <c r="K14" s="62" t="str">
        <f ca="1">IFERROR(INDEX(INDIRECT("табл_"&amp;K$5&amp;"[[33]:[МО]]"),MATCH(INDEX($B$4:K$4,MATCH("яя",$B$4:K$4,1)),INDIRECT(K$5&amp;"!A5:A101"),0)+($B14=""),COUNTA($B$6:$B14)),"")</f>
        <v/>
      </c>
      <c r="L14" s="62" t="str">
        <f ca="1">IFERROR(INDEX(INDIRECT("табл_"&amp;L$5&amp;"[[33]:[МО]]"),MATCH(INDEX($B$4:L$4,MATCH("яя",$B$4:L$4,1)),INDIRECT(L$5&amp;"!A5:A101"),0)+($B14=""),COUNTA($B$6:$B14)),"")</f>
        <v/>
      </c>
      <c r="M14" s="62" t="str">
        <f ca="1">IFERROR(INDEX(INDIRECT("табл_"&amp;M$5&amp;"[[33]:[МО]]"),MATCH(INDEX($B$4:M$4,MATCH("яя",$B$4:M$4,1)),INDIRECT(M$5&amp;"!A5:A101"),0)+($B14=""),COUNTA($B$6:$B14)),"")</f>
        <v/>
      </c>
      <c r="N14" s="62" t="str">
        <f ca="1">IFERROR(INDEX(INDIRECT("табл_"&amp;N$5&amp;"[[33]:[МО]]"),MATCH(INDEX($B$4:N$4,MATCH("яя",$B$4:N$4,1)),INDIRECT(N$5&amp;"!A5:A101"),0)+($B14=""),COUNTA($B$6:$B14)),"")</f>
        <v/>
      </c>
      <c r="O14" s="62" t="str">
        <f ca="1">IFERROR(INDEX(INDIRECT("табл_"&amp;O$5&amp;"[[33]:[МО]]"),MATCH(INDEX($B$4:O$4,MATCH("яя",$B$4:O$4,1)),INDIRECT(O$5&amp;"!A5:A101"),0)+($B14=""),COUNTA($B$6:$B14)),"")</f>
        <v/>
      </c>
      <c r="P14" s="63">
        <f t="shared" ca="1" si="2"/>
        <v>6</v>
      </c>
      <c r="Q14" s="64"/>
      <c r="R14" s="65"/>
      <c r="T14" s="106" t="str">
        <f>Январь!AM2</f>
        <v>ПРАЗДНИЧН.</v>
      </c>
      <c r="U14" s="61" t="s">
        <v>39</v>
      </c>
      <c r="V14" s="62">
        <f ca="1">IFERROR(INDEX(INDIRECT("табл_"&amp;V$5&amp;"[[33]:[МО]]"),MATCH(INDEX($B$4:V$4,MATCH("яя",$B$4:V$4,1)),INDIRECT(V$5&amp;"!A5:A101"),0)+($B14=""),COUNTA($B$6:$B14)),"")</f>
        <v>3</v>
      </c>
      <c r="W14" s="62">
        <f ca="1">IFERROR(INDEX(INDIRECT("табл_"&amp;W$5&amp;"[[33]:[МО]]"),MATCH(INDEX($B$4:W$4,MATCH("яя",$B$4:W$4,1)),INDIRECT(W$5&amp;"!A5:A101"),0)+($B14=""),COUNTA($B$6:$B14)),"")</f>
        <v>3</v>
      </c>
      <c r="X14" s="62" t="str">
        <f ca="1">IFERROR(INDEX(INDIRECT("табл_"&amp;X$5&amp;"[[33]:[МО]]"),MATCH(INDEX($B$4:X$4,MATCH("яя",$B$4:X$4,1)),INDIRECT(X$5&amp;"!A5:A101"),0)+($B14=""),COUNTA($B$6:$B14)),"")</f>
        <v/>
      </c>
      <c r="Y14" s="62" t="str">
        <f ca="1">IFERROR(INDEX(INDIRECT("табл_"&amp;Y$5&amp;"[[33]:[МО]]"),MATCH(INDEX($B$4:Y$4,MATCH("яя",$B$4:Y$4,1)),INDIRECT(Y$5&amp;"!A5:A101"),0)+($B14=""),COUNTA($B$6:$B14)),"")</f>
        <v/>
      </c>
      <c r="Z14" s="62" t="str">
        <f ca="1">IFERROR(INDEX(INDIRECT("табл_"&amp;Z$5&amp;"[[33]:[МО]]"),MATCH(INDEX($B$4:Z$4,MATCH("яя",$B$4:Z$4,1)),INDIRECT(Z$5&amp;"!A5:A101"),0)+($B14=""),COUNTA($B$6:$B14)),"")</f>
        <v/>
      </c>
      <c r="AA14" s="62" t="str">
        <f ca="1">IFERROR(INDEX(INDIRECT("табл_"&amp;AA$5&amp;"[[33]:[МО]]"),MATCH(INDEX($B$4:AA$4,MATCH("яя",$B$4:AA$4,1)),INDIRECT(AA$5&amp;"!A5:A101"),0)+($B14=""),COUNTA($B$6:$B14)),"")</f>
        <v/>
      </c>
      <c r="AB14" s="62" t="str">
        <f ca="1">IFERROR(INDEX(INDIRECT("табл_"&amp;AB$5&amp;"[[33]:[МО]]"),MATCH(INDEX($B$4:AB$4,MATCH("яя",$B$4:AB$4,1)),INDIRECT(AB$5&amp;"!A5:A101"),0)+($B14=""),COUNTA($B$6:$B14)),"")</f>
        <v/>
      </c>
      <c r="AC14" s="62" t="str">
        <f ca="1">IFERROR(INDEX(INDIRECT("табл_"&amp;AC$5&amp;"[[33]:[МО]]"),MATCH(INDEX($B$4:AC$4,MATCH("яя",$B$4:AC$4,1)),INDIRECT(AC$5&amp;"!A5:A101"),0)+($B14=""),COUNTA($B$6:$B14)),"")</f>
        <v/>
      </c>
      <c r="AD14" s="62" t="str">
        <f ca="1">IFERROR(INDEX(INDIRECT("табл_"&amp;AD$5&amp;"[[33]:[МО]]"),MATCH(INDEX($B$4:AD$4,MATCH("яя",$B$4:AD$4,1)),INDIRECT(AD$5&amp;"!A5:A101"),0)+($B14=""),COUNTA($B$6:$B14)),"")</f>
        <v/>
      </c>
      <c r="AE14" s="62" t="str">
        <f ca="1">IFERROR(INDEX(INDIRECT("табл_"&amp;AE$5&amp;"[[33]:[МО]]"),MATCH(INDEX($B$4:AE$4,MATCH("яя",$B$4:AE$4,1)),INDIRECT(AE$5&amp;"!A5:A101"),0)+($B14=""),COUNTA($B$6:$B14)),"")</f>
        <v/>
      </c>
      <c r="AF14" s="62" t="str">
        <f ca="1">IFERROR(INDEX(INDIRECT("табл_"&amp;AF$5&amp;"[[33]:[МО]]"),MATCH(INDEX($B$4:AF$4,MATCH("яя",$B$4:AF$4,1)),INDIRECT(AF$5&amp;"!A5:A101"),0)+($B14=""),COUNTA($B$6:$B14)),"")</f>
        <v/>
      </c>
      <c r="AG14" s="62" t="str">
        <f ca="1">IFERROR(INDEX(INDIRECT("табл_"&amp;AG$5&amp;"[[33]:[МО]]"),MATCH(INDEX($B$4:AG$4,MATCH("яя",$B$4:AG$4,1)),INDIRECT(AG$5&amp;"!A5:A101"),0)+($B14=""),COUNTA($B$6:$B14)),"")</f>
        <v/>
      </c>
      <c r="AH14" s="63">
        <f t="shared" ca="1" si="3"/>
        <v>6</v>
      </c>
      <c r="AI14" s="64"/>
      <c r="AJ14" s="65"/>
    </row>
    <row r="15" spans="2:38" ht="14.1" customHeight="1" x14ac:dyDescent="0.2">
      <c r="B15" s="107"/>
      <c r="C15" s="61" t="s">
        <v>40</v>
      </c>
      <c r="D15" s="62">
        <f ca="1">IFERROR(INDEX(INDIRECT("табл_"&amp;D$5&amp;"[[33]:[МО]]"),MATCH(INDEX($B$4:D$4,MATCH("яя",$B$4:D$4,1)),INDIRECT(D$5&amp;"!A5:A101"),0)+($B15=""),COUNTA($B$6:$B15)),"")</f>
        <v>27.5</v>
      </c>
      <c r="E15" s="62">
        <f ca="1">IFERROR(INDEX(INDIRECT("табл_"&amp;E$5&amp;"[[33]:[МО]]"),MATCH(INDEX($B$4:E$4,MATCH("яя",$B$4:E$4,1)),INDIRECT(E$5&amp;"!A5:A101"),0)+($B15=""),COUNTA($B$6:$B15)),"")</f>
        <v>27.5</v>
      </c>
      <c r="F15" s="62" t="str">
        <f ca="1">IFERROR(INDEX(INDIRECT("табл_"&amp;F$5&amp;"[[33]:[МО]]"),MATCH(INDEX($B$4:F$4,MATCH("яя",$B$4:F$4,1)),INDIRECT(F$5&amp;"!A5:A101"),0)+($B15=""),COUNTA($B$6:$B15)),"")</f>
        <v/>
      </c>
      <c r="G15" s="62" t="str">
        <f ca="1">IFERROR(INDEX(INDIRECT("табл_"&amp;G$5&amp;"[[33]:[МО]]"),MATCH(INDEX($B$4:G$4,MATCH("яя",$B$4:G$4,1)),INDIRECT(G$5&amp;"!A5:A101"),0)+($B15=""),COUNTA($B$6:$B15)),"")</f>
        <v/>
      </c>
      <c r="H15" s="62" t="str">
        <f ca="1">IFERROR(INDEX(INDIRECT("табл_"&amp;H$5&amp;"[[33]:[МО]]"),MATCH(INDEX($B$4:H$4,MATCH("яя",$B$4:H$4,1)),INDIRECT(H$5&amp;"!A5:A101"),0)+($B15=""),COUNTA($B$6:$B15)),"")</f>
        <v/>
      </c>
      <c r="I15" s="62" t="str">
        <f ca="1">IFERROR(INDEX(INDIRECT("табл_"&amp;I$5&amp;"[[33]:[МО]]"),MATCH(INDEX($B$4:I$4,MATCH("яя",$B$4:I$4,1)),INDIRECT(I$5&amp;"!A5:A101"),0)+($B15=""),COUNTA($B$6:$B15)),"")</f>
        <v/>
      </c>
      <c r="J15" s="62" t="str">
        <f ca="1">IFERROR(INDEX(INDIRECT("табл_"&amp;J$5&amp;"[[33]:[МО]]"),MATCH(INDEX($B$4:J$4,MATCH("яя",$B$4:J$4,1)),INDIRECT(J$5&amp;"!A5:A101"),0)+($B15=""),COUNTA($B$6:$B15)),"")</f>
        <v/>
      </c>
      <c r="K15" s="62" t="str">
        <f ca="1">IFERROR(INDEX(INDIRECT("табл_"&amp;K$5&amp;"[[33]:[МО]]"),MATCH(INDEX($B$4:K$4,MATCH("яя",$B$4:K$4,1)),INDIRECT(K$5&amp;"!A5:A101"),0)+($B15=""),COUNTA($B$6:$B15)),"")</f>
        <v/>
      </c>
      <c r="L15" s="62" t="str">
        <f ca="1">IFERROR(INDEX(INDIRECT("табл_"&amp;L$5&amp;"[[33]:[МО]]"),MATCH(INDEX($B$4:L$4,MATCH("яя",$B$4:L$4,1)),INDIRECT(L$5&amp;"!A5:A101"),0)+($B15=""),COUNTA($B$6:$B15)),"")</f>
        <v/>
      </c>
      <c r="M15" s="62" t="str">
        <f ca="1">IFERROR(INDEX(INDIRECT("табл_"&amp;M$5&amp;"[[33]:[МО]]"),MATCH(INDEX($B$4:M$4,MATCH("яя",$B$4:M$4,1)),INDIRECT(M$5&amp;"!A5:A101"),0)+($B15=""),COUNTA($B$6:$B15)),"")</f>
        <v/>
      </c>
      <c r="N15" s="62" t="str">
        <f ca="1">IFERROR(INDEX(INDIRECT("табл_"&amp;N$5&amp;"[[33]:[МО]]"),MATCH(INDEX($B$4:N$4,MATCH("яя",$B$4:N$4,1)),INDIRECT(N$5&amp;"!A5:A101"),0)+($B15=""),COUNTA($B$6:$B15)),"")</f>
        <v/>
      </c>
      <c r="O15" s="62" t="str">
        <f ca="1">IFERROR(INDEX(INDIRECT("табл_"&amp;O$5&amp;"[[33]:[МО]]"),MATCH(INDEX($B$4:O$4,MATCH("яя",$B$4:O$4,1)),INDIRECT(O$5&amp;"!A5:A101"),0)+($B15=""),COUNTA($B$6:$B15)),"")</f>
        <v/>
      </c>
      <c r="P15" s="66">
        <f t="shared" ca="1" si="2"/>
        <v>55</v>
      </c>
      <c r="Q15" s="67"/>
      <c r="R15" s="68"/>
      <c r="T15" s="107"/>
      <c r="U15" s="61" t="s">
        <v>40</v>
      </c>
      <c r="V15" s="62">
        <f ca="1">IFERROR(INDEX(INDIRECT("табл_"&amp;V$5&amp;"[[33]:[МО]]"),MATCH(INDEX($B$4:V$4,MATCH("яя",$B$4:V$4,1)),INDIRECT(V$5&amp;"!A5:A101"),0)+($B15=""),COUNTA($B$6:$B15)),"")</f>
        <v>27.5</v>
      </c>
      <c r="W15" s="62">
        <f ca="1">IFERROR(INDEX(INDIRECT("табл_"&amp;W$5&amp;"[[33]:[МО]]"),MATCH(INDEX($B$4:W$4,MATCH("яя",$B$4:W$4,1)),INDIRECT(W$5&amp;"!A5:A101"),0)+($B15=""),COUNTA($B$6:$B15)),"")</f>
        <v>27.5</v>
      </c>
      <c r="X15" s="62" t="str">
        <f ca="1">IFERROR(INDEX(INDIRECT("табл_"&amp;X$5&amp;"[[33]:[МО]]"),MATCH(INDEX($B$4:X$4,MATCH("яя",$B$4:X$4,1)),INDIRECT(X$5&amp;"!A5:A101"),0)+($B15=""),COUNTA($B$6:$B15)),"")</f>
        <v/>
      </c>
      <c r="Y15" s="62" t="str">
        <f ca="1">IFERROR(INDEX(INDIRECT("табл_"&amp;Y$5&amp;"[[33]:[МО]]"),MATCH(INDEX($B$4:Y$4,MATCH("яя",$B$4:Y$4,1)),INDIRECT(Y$5&amp;"!A5:A101"),0)+($B15=""),COUNTA($B$6:$B15)),"")</f>
        <v/>
      </c>
      <c r="Z15" s="62" t="str">
        <f ca="1">IFERROR(INDEX(INDIRECT("табл_"&amp;Z$5&amp;"[[33]:[МО]]"),MATCH(INDEX($B$4:Z$4,MATCH("яя",$B$4:Z$4,1)),INDIRECT(Z$5&amp;"!A5:A101"),0)+($B15=""),COUNTA($B$6:$B15)),"")</f>
        <v/>
      </c>
      <c r="AA15" s="62" t="str">
        <f ca="1">IFERROR(INDEX(INDIRECT("табл_"&amp;AA$5&amp;"[[33]:[МО]]"),MATCH(INDEX($B$4:AA$4,MATCH("яя",$B$4:AA$4,1)),INDIRECT(AA$5&amp;"!A5:A101"),0)+($B15=""),COUNTA($B$6:$B15)),"")</f>
        <v/>
      </c>
      <c r="AB15" s="62" t="str">
        <f ca="1">IFERROR(INDEX(INDIRECT("табл_"&amp;AB$5&amp;"[[33]:[МО]]"),MATCH(INDEX($B$4:AB$4,MATCH("яя",$B$4:AB$4,1)),INDIRECT(AB$5&amp;"!A5:A101"),0)+($B15=""),COUNTA($B$6:$B15)),"")</f>
        <v/>
      </c>
      <c r="AC15" s="62" t="str">
        <f ca="1">IFERROR(INDEX(INDIRECT("табл_"&amp;AC$5&amp;"[[33]:[МО]]"),MATCH(INDEX($B$4:AC$4,MATCH("яя",$B$4:AC$4,1)),INDIRECT(AC$5&amp;"!A5:A101"),0)+($B15=""),COUNTA($B$6:$B15)),"")</f>
        <v/>
      </c>
      <c r="AD15" s="62" t="str">
        <f ca="1">IFERROR(INDEX(INDIRECT("табл_"&amp;AD$5&amp;"[[33]:[МО]]"),MATCH(INDEX($B$4:AD$4,MATCH("яя",$B$4:AD$4,1)),INDIRECT(AD$5&amp;"!A5:A101"),0)+($B15=""),COUNTA($B$6:$B15)),"")</f>
        <v/>
      </c>
      <c r="AE15" s="62" t="str">
        <f ca="1">IFERROR(INDEX(INDIRECT("табл_"&amp;AE$5&amp;"[[33]:[МО]]"),MATCH(INDEX($B$4:AE$4,MATCH("яя",$B$4:AE$4,1)),INDIRECT(AE$5&amp;"!A5:A101"),0)+($B15=""),COUNTA($B$6:$B15)),"")</f>
        <v/>
      </c>
      <c r="AF15" s="62" t="str">
        <f ca="1">IFERROR(INDEX(INDIRECT("табл_"&amp;AF$5&amp;"[[33]:[МО]]"),MATCH(INDEX($B$4:AF$4,MATCH("яя",$B$4:AF$4,1)),INDIRECT(AF$5&amp;"!A5:A101"),0)+($B15=""),COUNTA($B$6:$B15)),"")</f>
        <v/>
      </c>
      <c r="AG15" s="62" t="str">
        <f ca="1">IFERROR(INDEX(INDIRECT("табл_"&amp;AG$5&amp;"[[33]:[МО]]"),MATCH(INDEX($B$4:AG$4,MATCH("яя",$B$4:AG$4,1)),INDIRECT(AG$5&amp;"!A5:A101"),0)+($B15=""),COUNTA($B$6:$B15)),"")</f>
        <v/>
      </c>
      <c r="AH15" s="66">
        <f t="shared" ca="1" si="3"/>
        <v>55</v>
      </c>
      <c r="AI15" s="67"/>
      <c r="AJ15" s="68"/>
    </row>
    <row r="16" spans="2:38" s="72" customFormat="1" ht="14.1" customHeight="1" x14ac:dyDescent="0.2">
      <c r="B16" s="106" t="str">
        <f>Январь!AN2</f>
        <v>БОЛЬНИЧНЫЙ</v>
      </c>
      <c r="C16" s="61" t="s">
        <v>39</v>
      </c>
      <c r="D16" s="62">
        <f ca="1">IFERROR(INDEX(INDIRECT("табл_"&amp;D$5&amp;"[[33]:[МО]]"),MATCH(INDEX($B$4:D$4,MATCH("яя",$B$4:D$4,1)),INDIRECT(D$5&amp;"!A5:A101"),0)+($B16=""),COUNTA($B$6:$B16)),"")</f>
        <v>0</v>
      </c>
      <c r="E16" s="62">
        <f ca="1">IFERROR(INDEX(INDIRECT("табл_"&amp;E$5&amp;"[[33]:[МО]]"),MATCH(INDEX($B$4:E$4,MATCH("яя",$B$4:E$4,1)),INDIRECT(E$5&amp;"!A5:A101"),0)+($B16=""),COUNTA($B$6:$B16)),"")</f>
        <v>0</v>
      </c>
      <c r="F16" s="62" t="str">
        <f ca="1">IFERROR(INDEX(INDIRECT("табл_"&amp;F$5&amp;"[[33]:[МО]]"),MATCH(INDEX($B$4:F$4,MATCH("яя",$B$4:F$4,1)),INDIRECT(F$5&amp;"!A5:A101"),0)+($B16=""),COUNTA($B$6:$B16)),"")</f>
        <v/>
      </c>
      <c r="G16" s="62" t="str">
        <f ca="1">IFERROR(INDEX(INDIRECT("табл_"&amp;G$5&amp;"[[33]:[МО]]"),MATCH(INDEX($B$4:G$4,MATCH("яя",$B$4:G$4,1)),INDIRECT(G$5&amp;"!A5:A101"),0)+($B16=""),COUNTA($B$6:$B16)),"")</f>
        <v/>
      </c>
      <c r="H16" s="62" t="str">
        <f ca="1">IFERROR(INDEX(INDIRECT("табл_"&amp;H$5&amp;"[[33]:[МО]]"),MATCH(INDEX($B$4:H$4,MATCH("яя",$B$4:H$4,1)),INDIRECT(H$5&amp;"!A5:A101"),0)+($B16=""),COUNTA($B$6:$B16)),"")</f>
        <v/>
      </c>
      <c r="I16" s="62" t="str">
        <f ca="1">IFERROR(INDEX(INDIRECT("табл_"&amp;I$5&amp;"[[33]:[МО]]"),MATCH(INDEX($B$4:I$4,MATCH("яя",$B$4:I$4,1)),INDIRECT(I$5&amp;"!A5:A101"),0)+($B16=""),COUNTA($B$6:$B16)),"")</f>
        <v/>
      </c>
      <c r="J16" s="62" t="str">
        <f ca="1">IFERROR(INDEX(INDIRECT("табл_"&amp;J$5&amp;"[[33]:[МО]]"),MATCH(INDEX($B$4:J$4,MATCH("яя",$B$4:J$4,1)),INDIRECT(J$5&amp;"!A5:A101"),0)+($B16=""),COUNTA($B$6:$B16)),"")</f>
        <v/>
      </c>
      <c r="K16" s="62" t="str">
        <f ca="1">IFERROR(INDEX(INDIRECT("табл_"&amp;K$5&amp;"[[33]:[МО]]"),MATCH(INDEX($B$4:K$4,MATCH("яя",$B$4:K$4,1)),INDIRECT(K$5&amp;"!A5:A101"),0)+($B16=""),COUNTA($B$6:$B16)),"")</f>
        <v/>
      </c>
      <c r="L16" s="62" t="str">
        <f ca="1">IFERROR(INDEX(INDIRECT("табл_"&amp;L$5&amp;"[[33]:[МО]]"),MATCH(INDEX($B$4:L$4,MATCH("яя",$B$4:L$4,1)),INDIRECT(L$5&amp;"!A5:A101"),0)+($B16=""),COUNTA($B$6:$B16)),"")</f>
        <v/>
      </c>
      <c r="M16" s="62" t="str">
        <f ca="1">IFERROR(INDEX(INDIRECT("табл_"&amp;M$5&amp;"[[33]:[МО]]"),MATCH(INDEX($B$4:M$4,MATCH("яя",$B$4:M$4,1)),INDIRECT(M$5&amp;"!A5:A101"),0)+($B16=""),COUNTA($B$6:$B16)),"")</f>
        <v/>
      </c>
      <c r="N16" s="62" t="str">
        <f ca="1">IFERROR(INDEX(INDIRECT("табл_"&amp;N$5&amp;"[[33]:[МО]]"),MATCH(INDEX($B$4:N$4,MATCH("яя",$B$4:N$4,1)),INDIRECT(N$5&amp;"!A5:A101"),0)+($B16=""),COUNTA($B$6:$B16)),"")</f>
        <v/>
      </c>
      <c r="O16" s="62" t="str">
        <f ca="1">IFERROR(INDEX(INDIRECT("табл_"&amp;O$5&amp;"[[33]:[МО]]"),MATCH(INDEX($B$4:O$4,MATCH("яя",$B$4:O$4,1)),INDIRECT(O$5&amp;"!A5:A101"),0)+($B16=""),COUNTA($B$6:$B16)),"")</f>
        <v/>
      </c>
      <c r="P16" s="63">
        <f t="shared" ca="1" si="2"/>
        <v>0</v>
      </c>
      <c r="Q16" s="64"/>
      <c r="R16" s="65"/>
      <c r="T16" s="106" t="str">
        <f>Январь!AN2</f>
        <v>БОЛЬНИЧНЫЙ</v>
      </c>
      <c r="U16" s="61" t="s">
        <v>39</v>
      </c>
      <c r="V16" s="62">
        <f ca="1">IFERROR(INDEX(INDIRECT("табл_"&amp;V$5&amp;"[[33]:[МО]]"),MATCH(INDEX($B$4:V$4,MATCH("яя",$B$4:V$4,1)),INDIRECT(V$5&amp;"!A5:A101"),0)+($B16=""),COUNTA($B$6:$B16)),"")</f>
        <v>0</v>
      </c>
      <c r="W16" s="62">
        <f ca="1">IFERROR(INDEX(INDIRECT("табл_"&amp;W$5&amp;"[[33]:[МО]]"),MATCH(INDEX($B$4:W$4,MATCH("яя",$B$4:W$4,1)),INDIRECT(W$5&amp;"!A5:A101"),0)+($B16=""),COUNTA($B$6:$B16)),"")</f>
        <v>0</v>
      </c>
      <c r="X16" s="62" t="str">
        <f ca="1">IFERROR(INDEX(INDIRECT("табл_"&amp;X$5&amp;"[[33]:[МО]]"),MATCH(INDEX($B$4:X$4,MATCH("яя",$B$4:X$4,1)),INDIRECT(X$5&amp;"!A5:A101"),0)+($B16=""),COUNTA($B$6:$B16)),"")</f>
        <v/>
      </c>
      <c r="Y16" s="62" t="str">
        <f ca="1">IFERROR(INDEX(INDIRECT("табл_"&amp;Y$5&amp;"[[33]:[МО]]"),MATCH(INDEX($B$4:Y$4,MATCH("яя",$B$4:Y$4,1)),INDIRECT(Y$5&amp;"!A5:A101"),0)+($B16=""),COUNTA($B$6:$B16)),"")</f>
        <v/>
      </c>
      <c r="Z16" s="62" t="str">
        <f ca="1">IFERROR(INDEX(INDIRECT("табл_"&amp;Z$5&amp;"[[33]:[МО]]"),MATCH(INDEX($B$4:Z$4,MATCH("яя",$B$4:Z$4,1)),INDIRECT(Z$5&amp;"!A5:A101"),0)+($B16=""),COUNTA($B$6:$B16)),"")</f>
        <v/>
      </c>
      <c r="AA16" s="62" t="str">
        <f ca="1">IFERROR(INDEX(INDIRECT("табл_"&amp;AA$5&amp;"[[33]:[МО]]"),MATCH(INDEX($B$4:AA$4,MATCH("яя",$B$4:AA$4,1)),INDIRECT(AA$5&amp;"!A5:A101"),0)+($B16=""),COUNTA($B$6:$B16)),"")</f>
        <v/>
      </c>
      <c r="AB16" s="62" t="str">
        <f ca="1">IFERROR(INDEX(INDIRECT("табл_"&amp;AB$5&amp;"[[33]:[МО]]"),MATCH(INDEX($B$4:AB$4,MATCH("яя",$B$4:AB$4,1)),INDIRECT(AB$5&amp;"!A5:A101"),0)+($B16=""),COUNTA($B$6:$B16)),"")</f>
        <v/>
      </c>
      <c r="AC16" s="62" t="str">
        <f ca="1">IFERROR(INDEX(INDIRECT("табл_"&amp;AC$5&amp;"[[33]:[МО]]"),MATCH(INDEX($B$4:AC$4,MATCH("яя",$B$4:AC$4,1)),INDIRECT(AC$5&amp;"!A5:A101"),0)+($B16=""),COUNTA($B$6:$B16)),"")</f>
        <v/>
      </c>
      <c r="AD16" s="62" t="str">
        <f ca="1">IFERROR(INDEX(INDIRECT("табл_"&amp;AD$5&amp;"[[33]:[МО]]"),MATCH(INDEX($B$4:AD$4,MATCH("яя",$B$4:AD$4,1)),INDIRECT(AD$5&amp;"!A5:A101"),0)+($B16=""),COUNTA($B$6:$B16)),"")</f>
        <v/>
      </c>
      <c r="AE16" s="62" t="str">
        <f ca="1">IFERROR(INDEX(INDIRECT("табл_"&amp;AE$5&amp;"[[33]:[МО]]"),MATCH(INDEX($B$4:AE$4,MATCH("яя",$B$4:AE$4,1)),INDIRECT(AE$5&amp;"!A5:A101"),0)+($B16=""),COUNTA($B$6:$B16)),"")</f>
        <v/>
      </c>
      <c r="AF16" s="62" t="str">
        <f ca="1">IFERROR(INDEX(INDIRECT("табл_"&amp;AF$5&amp;"[[33]:[МО]]"),MATCH(INDEX($B$4:AF$4,MATCH("яя",$B$4:AF$4,1)),INDIRECT(AF$5&amp;"!A5:A101"),0)+($B16=""),COUNTA($B$6:$B16)),"")</f>
        <v/>
      </c>
      <c r="AG16" s="62" t="str">
        <f ca="1">IFERROR(INDEX(INDIRECT("табл_"&amp;AG$5&amp;"[[33]:[МО]]"),MATCH(INDEX($B$4:AG$4,MATCH("яя",$B$4:AG$4,1)),INDIRECT(AG$5&amp;"!A5:A101"),0)+($B16=""),COUNTA($B$6:$B16)),"")</f>
        <v/>
      </c>
      <c r="AH16" s="63">
        <f t="shared" ca="1" si="3"/>
        <v>0</v>
      </c>
      <c r="AI16" s="64"/>
      <c r="AJ16" s="65"/>
    </row>
    <row r="17" spans="2:36" ht="14.1" customHeight="1" x14ac:dyDescent="0.2">
      <c r="B17" s="107"/>
      <c r="C17" s="61" t="s">
        <v>40</v>
      </c>
      <c r="D17" s="62">
        <f ca="1">IFERROR(INDEX(INDIRECT("табл_"&amp;D$5&amp;"[[33]:[МО]]"),MATCH(INDEX($B$4:D$4,MATCH("яя",$B$4:D$4,1)),INDIRECT(D$5&amp;"!A5:A101"),0)+($B17=""),COUNTA($B$6:$B17)),"")</f>
        <v>0</v>
      </c>
      <c r="E17" s="62">
        <f ca="1">IFERROR(INDEX(INDIRECT("табл_"&amp;E$5&amp;"[[33]:[МО]]"),MATCH(INDEX($B$4:E$4,MATCH("яя",$B$4:E$4,1)),INDIRECT(E$5&amp;"!A5:A101"),0)+($B17=""),COUNTA($B$6:$B17)),"")</f>
        <v>0</v>
      </c>
      <c r="F17" s="62" t="str">
        <f ca="1">IFERROR(INDEX(INDIRECT("табл_"&amp;F$5&amp;"[[33]:[МО]]"),MATCH(INDEX($B$4:F$4,MATCH("яя",$B$4:F$4,1)),INDIRECT(F$5&amp;"!A5:A101"),0)+($B17=""),COUNTA($B$6:$B17)),"")</f>
        <v/>
      </c>
      <c r="G17" s="62" t="str">
        <f ca="1">IFERROR(INDEX(INDIRECT("табл_"&amp;G$5&amp;"[[33]:[МО]]"),MATCH(INDEX($B$4:G$4,MATCH("яя",$B$4:G$4,1)),INDIRECT(G$5&amp;"!A5:A101"),0)+($B17=""),COUNTA($B$6:$B17)),"")</f>
        <v/>
      </c>
      <c r="H17" s="62" t="str">
        <f ca="1">IFERROR(INDEX(INDIRECT("табл_"&amp;H$5&amp;"[[33]:[МО]]"),MATCH(INDEX($B$4:H$4,MATCH("яя",$B$4:H$4,1)),INDIRECT(H$5&amp;"!A5:A101"),0)+($B17=""),COUNTA($B$6:$B17)),"")</f>
        <v/>
      </c>
      <c r="I17" s="62" t="str">
        <f ca="1">IFERROR(INDEX(INDIRECT("табл_"&amp;I$5&amp;"[[33]:[МО]]"),MATCH(INDEX($B$4:I$4,MATCH("яя",$B$4:I$4,1)),INDIRECT(I$5&amp;"!A5:A101"),0)+($B17=""),COUNTA($B$6:$B17)),"")</f>
        <v/>
      </c>
      <c r="J17" s="62" t="str">
        <f ca="1">IFERROR(INDEX(INDIRECT("табл_"&amp;J$5&amp;"[[33]:[МО]]"),MATCH(INDEX($B$4:J$4,MATCH("яя",$B$4:J$4,1)),INDIRECT(J$5&amp;"!A5:A101"),0)+($B17=""),COUNTA($B$6:$B17)),"")</f>
        <v/>
      </c>
      <c r="K17" s="62" t="str">
        <f ca="1">IFERROR(INDEX(INDIRECT("табл_"&amp;K$5&amp;"[[33]:[МО]]"),MATCH(INDEX($B$4:K$4,MATCH("яя",$B$4:K$4,1)),INDIRECT(K$5&amp;"!A5:A101"),0)+($B17=""),COUNTA($B$6:$B17)),"")</f>
        <v/>
      </c>
      <c r="L17" s="62" t="str">
        <f ca="1">IFERROR(INDEX(INDIRECT("табл_"&amp;L$5&amp;"[[33]:[МО]]"),MATCH(INDEX($B$4:L$4,MATCH("яя",$B$4:L$4,1)),INDIRECT(L$5&amp;"!A5:A101"),0)+($B17=""),COUNTA($B$6:$B17)),"")</f>
        <v/>
      </c>
      <c r="M17" s="62" t="str">
        <f ca="1">IFERROR(INDEX(INDIRECT("табл_"&amp;M$5&amp;"[[33]:[МО]]"),MATCH(INDEX($B$4:M$4,MATCH("яя",$B$4:M$4,1)),INDIRECT(M$5&amp;"!A5:A101"),0)+($B17=""),COUNTA($B$6:$B17)),"")</f>
        <v/>
      </c>
      <c r="N17" s="62" t="str">
        <f ca="1">IFERROR(INDEX(INDIRECT("табл_"&amp;N$5&amp;"[[33]:[МО]]"),MATCH(INDEX($B$4:N$4,MATCH("яя",$B$4:N$4,1)),INDIRECT(N$5&amp;"!A5:A101"),0)+($B17=""),COUNTA($B$6:$B17)),"")</f>
        <v/>
      </c>
      <c r="O17" s="62" t="str">
        <f ca="1">IFERROR(INDEX(INDIRECT("табл_"&amp;O$5&amp;"[[33]:[МО]]"),MATCH(INDEX($B$4:O$4,MATCH("яя",$B$4:O$4,1)),INDIRECT(O$5&amp;"!A5:A101"),0)+($B17=""),COUNTA($B$6:$B17)),"")</f>
        <v/>
      </c>
      <c r="P17" s="66">
        <f t="shared" ca="1" si="2"/>
        <v>0</v>
      </c>
      <c r="Q17" s="67"/>
      <c r="R17" s="68"/>
      <c r="T17" s="107"/>
      <c r="U17" s="61" t="s">
        <v>40</v>
      </c>
      <c r="V17" s="62">
        <f ca="1">IFERROR(INDEX(INDIRECT("табл_"&amp;V$5&amp;"[[33]:[МО]]"),MATCH(INDEX($B$4:V$4,MATCH("яя",$B$4:V$4,1)),INDIRECT(V$5&amp;"!A5:A101"),0)+($B17=""),COUNTA($B$6:$B17)),"")</f>
        <v>0</v>
      </c>
      <c r="W17" s="62">
        <f ca="1">IFERROR(INDEX(INDIRECT("табл_"&amp;W$5&amp;"[[33]:[МО]]"),MATCH(INDEX($B$4:W$4,MATCH("яя",$B$4:W$4,1)),INDIRECT(W$5&amp;"!A5:A101"),0)+($B17=""),COUNTA($B$6:$B17)),"")</f>
        <v>0</v>
      </c>
      <c r="X17" s="62" t="str">
        <f ca="1">IFERROR(INDEX(INDIRECT("табл_"&amp;X$5&amp;"[[33]:[МО]]"),MATCH(INDEX($B$4:X$4,MATCH("яя",$B$4:X$4,1)),INDIRECT(X$5&amp;"!A5:A101"),0)+($B17=""),COUNTA($B$6:$B17)),"")</f>
        <v/>
      </c>
      <c r="Y17" s="62" t="str">
        <f ca="1">IFERROR(INDEX(INDIRECT("табл_"&amp;Y$5&amp;"[[33]:[МО]]"),MATCH(INDEX($B$4:Y$4,MATCH("яя",$B$4:Y$4,1)),INDIRECT(Y$5&amp;"!A5:A101"),0)+($B17=""),COUNTA($B$6:$B17)),"")</f>
        <v/>
      </c>
      <c r="Z17" s="62" t="str">
        <f ca="1">IFERROR(INDEX(INDIRECT("табл_"&amp;Z$5&amp;"[[33]:[МО]]"),MATCH(INDEX($B$4:Z$4,MATCH("яя",$B$4:Z$4,1)),INDIRECT(Z$5&amp;"!A5:A101"),0)+($B17=""),COUNTA($B$6:$B17)),"")</f>
        <v/>
      </c>
      <c r="AA17" s="62" t="str">
        <f ca="1">IFERROR(INDEX(INDIRECT("табл_"&amp;AA$5&amp;"[[33]:[МО]]"),MATCH(INDEX($B$4:AA$4,MATCH("яя",$B$4:AA$4,1)),INDIRECT(AA$5&amp;"!A5:A101"),0)+($B17=""),COUNTA($B$6:$B17)),"")</f>
        <v/>
      </c>
      <c r="AB17" s="62" t="str">
        <f ca="1">IFERROR(INDEX(INDIRECT("табл_"&amp;AB$5&amp;"[[33]:[МО]]"),MATCH(INDEX($B$4:AB$4,MATCH("яя",$B$4:AB$4,1)),INDIRECT(AB$5&amp;"!A5:A101"),0)+($B17=""),COUNTA($B$6:$B17)),"")</f>
        <v/>
      </c>
      <c r="AC17" s="62" t="str">
        <f ca="1">IFERROR(INDEX(INDIRECT("табл_"&amp;AC$5&amp;"[[33]:[МО]]"),MATCH(INDEX($B$4:AC$4,MATCH("яя",$B$4:AC$4,1)),INDIRECT(AC$5&amp;"!A5:A101"),0)+($B17=""),COUNTA($B$6:$B17)),"")</f>
        <v/>
      </c>
      <c r="AD17" s="62" t="str">
        <f ca="1">IFERROR(INDEX(INDIRECT("табл_"&amp;AD$5&amp;"[[33]:[МО]]"),MATCH(INDEX($B$4:AD$4,MATCH("яя",$B$4:AD$4,1)),INDIRECT(AD$5&amp;"!A5:A101"),0)+($B17=""),COUNTA($B$6:$B17)),"")</f>
        <v/>
      </c>
      <c r="AE17" s="62" t="str">
        <f ca="1">IFERROR(INDEX(INDIRECT("табл_"&amp;AE$5&amp;"[[33]:[МО]]"),MATCH(INDEX($B$4:AE$4,MATCH("яя",$B$4:AE$4,1)),INDIRECT(AE$5&amp;"!A5:A101"),0)+($B17=""),COUNTA($B$6:$B17)),"")</f>
        <v/>
      </c>
      <c r="AF17" s="62" t="str">
        <f ca="1">IFERROR(INDEX(INDIRECT("табл_"&amp;AF$5&amp;"[[33]:[МО]]"),MATCH(INDEX($B$4:AF$4,MATCH("яя",$B$4:AF$4,1)),INDIRECT(AF$5&amp;"!A5:A101"),0)+($B17=""),COUNTA($B$6:$B17)),"")</f>
        <v/>
      </c>
      <c r="AG17" s="62" t="str">
        <f ca="1">IFERROR(INDEX(INDIRECT("табл_"&amp;AG$5&amp;"[[33]:[МО]]"),MATCH(INDEX($B$4:AG$4,MATCH("яя",$B$4:AG$4,1)),INDIRECT(AG$5&amp;"!A5:A101"),0)+($B17=""),COUNTA($B$6:$B17)),"")</f>
        <v/>
      </c>
      <c r="AH17" s="66">
        <f t="shared" ca="1" si="3"/>
        <v>0</v>
      </c>
      <c r="AI17" s="67"/>
      <c r="AJ17" s="68"/>
    </row>
    <row r="18" spans="2:36" s="72" customFormat="1" ht="14.1" customHeight="1" x14ac:dyDescent="0.2">
      <c r="B18" s="104" t="str">
        <f>Январь!AO2</f>
        <v>ОБУЧЕНИЕ</v>
      </c>
      <c r="C18" s="61" t="s">
        <v>39</v>
      </c>
      <c r="D18" s="62">
        <f ca="1">IFERROR(INDEX(INDIRECT("табл_"&amp;D$5&amp;"[[33]:[МО]]"),MATCH(INDEX($B$4:D$4,MATCH("яя",$B$4:D$4,1)),INDIRECT(D$5&amp;"!A5:A101"),0)+($B18=""),COUNTA($B$6:$B18)),"")</f>
        <v>0</v>
      </c>
      <c r="E18" s="62">
        <f ca="1">IFERROR(INDEX(INDIRECT("табл_"&amp;E$5&amp;"[[33]:[МО]]"),MATCH(INDEX($B$4:E$4,MATCH("яя",$B$4:E$4,1)),INDIRECT(E$5&amp;"!A5:A101"),0)+($B18=""),COUNTA($B$6:$B18)),"")</f>
        <v>0</v>
      </c>
      <c r="F18" s="62" t="str">
        <f ca="1">IFERROR(INDEX(INDIRECT("табл_"&amp;F$5&amp;"[[33]:[МО]]"),MATCH(INDEX($B$4:F$4,MATCH("яя",$B$4:F$4,1)),INDIRECT(F$5&amp;"!A5:A101"),0)+($B18=""),COUNTA($B$6:$B18)),"")</f>
        <v/>
      </c>
      <c r="G18" s="62" t="str">
        <f ca="1">IFERROR(INDEX(INDIRECT("табл_"&amp;G$5&amp;"[[33]:[МО]]"),MATCH(INDEX($B$4:G$4,MATCH("яя",$B$4:G$4,1)),INDIRECT(G$5&amp;"!A5:A101"),0)+($B18=""),COUNTA($B$6:$B18)),"")</f>
        <v/>
      </c>
      <c r="H18" s="62" t="str">
        <f ca="1">IFERROR(INDEX(INDIRECT("табл_"&amp;H$5&amp;"[[33]:[МО]]"),MATCH(INDEX($B$4:H$4,MATCH("яя",$B$4:H$4,1)),INDIRECT(H$5&amp;"!A5:A101"),0)+($B18=""),COUNTA($B$6:$B18)),"")</f>
        <v/>
      </c>
      <c r="I18" s="62" t="str">
        <f ca="1">IFERROR(INDEX(INDIRECT("табл_"&amp;I$5&amp;"[[33]:[МО]]"),MATCH(INDEX($B$4:I$4,MATCH("яя",$B$4:I$4,1)),INDIRECT(I$5&amp;"!A5:A101"),0)+($B18=""),COUNTA($B$6:$B18)),"")</f>
        <v/>
      </c>
      <c r="J18" s="62" t="str">
        <f ca="1">IFERROR(INDEX(INDIRECT("табл_"&amp;J$5&amp;"[[33]:[МО]]"),MATCH(INDEX($B$4:J$4,MATCH("яя",$B$4:J$4,1)),INDIRECT(J$5&amp;"!A5:A101"),0)+($B18=""),COUNTA($B$6:$B18)),"")</f>
        <v/>
      </c>
      <c r="K18" s="62" t="str">
        <f ca="1">IFERROR(INDEX(INDIRECT("табл_"&amp;K$5&amp;"[[33]:[МО]]"),MATCH(INDEX($B$4:K$4,MATCH("яя",$B$4:K$4,1)),INDIRECT(K$5&amp;"!A5:A101"),0)+($B18=""),COUNTA($B$6:$B18)),"")</f>
        <v/>
      </c>
      <c r="L18" s="62" t="str">
        <f ca="1">IFERROR(INDEX(INDIRECT("табл_"&amp;L$5&amp;"[[33]:[МО]]"),MATCH(INDEX($B$4:L$4,MATCH("яя",$B$4:L$4,1)),INDIRECT(L$5&amp;"!A5:A101"),0)+($B18=""),COUNTA($B$6:$B18)),"")</f>
        <v/>
      </c>
      <c r="M18" s="62" t="str">
        <f ca="1">IFERROR(INDEX(INDIRECT("табл_"&amp;M$5&amp;"[[33]:[МО]]"),MATCH(INDEX($B$4:M$4,MATCH("яя",$B$4:M$4,1)),INDIRECT(M$5&amp;"!A5:A101"),0)+($B18=""),COUNTA($B$6:$B18)),"")</f>
        <v/>
      </c>
      <c r="N18" s="62" t="str">
        <f ca="1">IFERROR(INDEX(INDIRECT("табл_"&amp;N$5&amp;"[[33]:[МО]]"),MATCH(INDEX($B$4:N$4,MATCH("яя",$B$4:N$4,1)),INDIRECT(N$5&amp;"!A5:A101"),0)+($B18=""),COUNTA($B$6:$B18)),"")</f>
        <v/>
      </c>
      <c r="O18" s="62" t="str">
        <f ca="1">IFERROR(INDEX(INDIRECT("табл_"&amp;O$5&amp;"[[33]:[МО]]"),MATCH(INDEX($B$4:O$4,MATCH("яя",$B$4:O$4,1)),INDIRECT(O$5&amp;"!A5:A101"),0)+($B18=""),COUNTA($B$6:$B18)),"")</f>
        <v/>
      </c>
      <c r="P18" s="63">
        <f t="shared" ca="1" si="2"/>
        <v>0</v>
      </c>
      <c r="Q18" s="64"/>
      <c r="R18" s="65"/>
      <c r="T18" s="104" t="str">
        <f>Январь!AO2</f>
        <v>ОБУЧЕНИЕ</v>
      </c>
      <c r="U18" s="61" t="s">
        <v>39</v>
      </c>
      <c r="V18" s="62">
        <f ca="1">IFERROR(INDEX(INDIRECT("табл_"&amp;V$5&amp;"[[33]:[МО]]"),MATCH(INDEX($B$4:V$4,MATCH("яя",$B$4:V$4,1)),INDIRECT(V$5&amp;"!A5:A101"),0)+($B18=""),COUNTA($B$6:$B18)),"")</f>
        <v>0</v>
      </c>
      <c r="W18" s="62">
        <f ca="1">IFERROR(INDEX(INDIRECT("табл_"&amp;W$5&amp;"[[33]:[МО]]"),MATCH(INDEX($B$4:W$4,MATCH("яя",$B$4:W$4,1)),INDIRECT(W$5&amp;"!A5:A101"),0)+($B18=""),COUNTA($B$6:$B18)),"")</f>
        <v>0</v>
      </c>
      <c r="X18" s="62" t="str">
        <f ca="1">IFERROR(INDEX(INDIRECT("табл_"&amp;X$5&amp;"[[33]:[МО]]"),MATCH(INDEX($B$4:X$4,MATCH("яя",$B$4:X$4,1)),INDIRECT(X$5&amp;"!A5:A101"),0)+($B18=""),COUNTA($B$6:$B18)),"")</f>
        <v/>
      </c>
      <c r="Y18" s="62" t="str">
        <f ca="1">IFERROR(INDEX(INDIRECT("табл_"&amp;Y$5&amp;"[[33]:[МО]]"),MATCH(INDEX($B$4:Y$4,MATCH("яя",$B$4:Y$4,1)),INDIRECT(Y$5&amp;"!A5:A101"),0)+($B18=""),COUNTA($B$6:$B18)),"")</f>
        <v/>
      </c>
      <c r="Z18" s="62" t="str">
        <f ca="1">IFERROR(INDEX(INDIRECT("табл_"&amp;Z$5&amp;"[[33]:[МО]]"),MATCH(INDEX($B$4:Z$4,MATCH("яя",$B$4:Z$4,1)),INDIRECT(Z$5&amp;"!A5:A101"),0)+($B18=""),COUNTA($B$6:$B18)),"")</f>
        <v/>
      </c>
      <c r="AA18" s="62" t="str">
        <f ca="1">IFERROR(INDEX(INDIRECT("табл_"&amp;AA$5&amp;"[[33]:[МО]]"),MATCH(INDEX($B$4:AA$4,MATCH("яя",$B$4:AA$4,1)),INDIRECT(AA$5&amp;"!A5:A101"),0)+($B18=""),COUNTA($B$6:$B18)),"")</f>
        <v/>
      </c>
      <c r="AB18" s="62" t="str">
        <f ca="1">IFERROR(INDEX(INDIRECT("табл_"&amp;AB$5&amp;"[[33]:[МО]]"),MATCH(INDEX($B$4:AB$4,MATCH("яя",$B$4:AB$4,1)),INDIRECT(AB$5&amp;"!A5:A101"),0)+($B18=""),COUNTA($B$6:$B18)),"")</f>
        <v/>
      </c>
      <c r="AC18" s="62" t="str">
        <f ca="1">IFERROR(INDEX(INDIRECT("табл_"&amp;AC$5&amp;"[[33]:[МО]]"),MATCH(INDEX($B$4:AC$4,MATCH("яя",$B$4:AC$4,1)),INDIRECT(AC$5&amp;"!A5:A101"),0)+($B18=""),COUNTA($B$6:$B18)),"")</f>
        <v/>
      </c>
      <c r="AD18" s="62" t="str">
        <f ca="1">IFERROR(INDEX(INDIRECT("табл_"&amp;AD$5&amp;"[[33]:[МО]]"),MATCH(INDEX($B$4:AD$4,MATCH("яя",$B$4:AD$4,1)),INDIRECT(AD$5&amp;"!A5:A101"),0)+($B18=""),COUNTA($B$6:$B18)),"")</f>
        <v/>
      </c>
      <c r="AE18" s="62" t="str">
        <f ca="1">IFERROR(INDEX(INDIRECT("табл_"&amp;AE$5&amp;"[[33]:[МО]]"),MATCH(INDEX($B$4:AE$4,MATCH("яя",$B$4:AE$4,1)),INDIRECT(AE$5&amp;"!A5:A101"),0)+($B18=""),COUNTA($B$6:$B18)),"")</f>
        <v/>
      </c>
      <c r="AF18" s="62" t="str">
        <f ca="1">IFERROR(INDEX(INDIRECT("табл_"&amp;AF$5&amp;"[[33]:[МО]]"),MATCH(INDEX($B$4:AF$4,MATCH("яя",$B$4:AF$4,1)),INDIRECT(AF$5&amp;"!A5:A101"),0)+($B18=""),COUNTA($B$6:$B18)),"")</f>
        <v/>
      </c>
      <c r="AG18" s="62" t="str">
        <f ca="1">IFERROR(INDEX(INDIRECT("табл_"&amp;AG$5&amp;"[[33]:[МО]]"),MATCH(INDEX($B$4:AG$4,MATCH("яя",$B$4:AG$4,1)),INDIRECT(AG$5&amp;"!A5:A101"),0)+($B18=""),COUNTA($B$6:$B18)),"")</f>
        <v/>
      </c>
      <c r="AH18" s="63">
        <f t="shared" ca="1" si="3"/>
        <v>0</v>
      </c>
      <c r="AI18" s="64"/>
      <c r="AJ18" s="65"/>
    </row>
    <row r="19" spans="2:36" ht="14.1" customHeight="1" x14ac:dyDescent="0.2">
      <c r="B19" s="105"/>
      <c r="C19" s="61" t="s">
        <v>40</v>
      </c>
      <c r="D19" s="62">
        <f ca="1">IFERROR(INDEX(INDIRECT("табл_"&amp;D$5&amp;"[[33]:[МО]]"),MATCH(INDEX($B$4:D$4,MATCH("яя",$B$4:D$4,1)),INDIRECT(D$5&amp;"!A5:A101"),0)+($B19=""),COUNTA($B$6:$B19)),"")</f>
        <v>0</v>
      </c>
      <c r="E19" s="62">
        <f ca="1">IFERROR(INDEX(INDIRECT("табл_"&amp;E$5&amp;"[[33]:[МО]]"),MATCH(INDEX($B$4:E$4,MATCH("яя",$B$4:E$4,1)),INDIRECT(E$5&amp;"!A5:A101"),0)+($B19=""),COUNTA($B$6:$B19)),"")</f>
        <v>0</v>
      </c>
      <c r="F19" s="62" t="str">
        <f ca="1">IFERROR(INDEX(INDIRECT("табл_"&amp;F$5&amp;"[[33]:[МО]]"),MATCH(INDEX($B$4:F$4,MATCH("яя",$B$4:F$4,1)),INDIRECT(F$5&amp;"!A5:A101"),0)+($B19=""),COUNTA($B$6:$B19)),"")</f>
        <v/>
      </c>
      <c r="G19" s="62" t="str">
        <f ca="1">IFERROR(INDEX(INDIRECT("табл_"&amp;G$5&amp;"[[33]:[МО]]"),MATCH(INDEX($B$4:G$4,MATCH("яя",$B$4:G$4,1)),INDIRECT(G$5&amp;"!A5:A101"),0)+($B19=""),COUNTA($B$6:$B19)),"")</f>
        <v/>
      </c>
      <c r="H19" s="62" t="str">
        <f ca="1">IFERROR(INDEX(INDIRECT("табл_"&amp;H$5&amp;"[[33]:[МО]]"),MATCH(INDEX($B$4:H$4,MATCH("яя",$B$4:H$4,1)),INDIRECT(H$5&amp;"!A5:A101"),0)+($B19=""),COUNTA($B$6:$B19)),"")</f>
        <v/>
      </c>
      <c r="I19" s="62" t="str">
        <f ca="1">IFERROR(INDEX(INDIRECT("табл_"&amp;I$5&amp;"[[33]:[МО]]"),MATCH(INDEX($B$4:I$4,MATCH("яя",$B$4:I$4,1)),INDIRECT(I$5&amp;"!A5:A101"),0)+($B19=""),COUNTA($B$6:$B19)),"")</f>
        <v/>
      </c>
      <c r="J19" s="62" t="str">
        <f ca="1">IFERROR(INDEX(INDIRECT("табл_"&amp;J$5&amp;"[[33]:[МО]]"),MATCH(INDEX($B$4:J$4,MATCH("яя",$B$4:J$4,1)),INDIRECT(J$5&amp;"!A5:A101"),0)+($B19=""),COUNTA($B$6:$B19)),"")</f>
        <v/>
      </c>
      <c r="K19" s="62" t="str">
        <f ca="1">IFERROR(INDEX(INDIRECT("табл_"&amp;K$5&amp;"[[33]:[МО]]"),MATCH(INDEX($B$4:K$4,MATCH("яя",$B$4:K$4,1)),INDIRECT(K$5&amp;"!A5:A101"),0)+($B19=""),COUNTA($B$6:$B19)),"")</f>
        <v/>
      </c>
      <c r="L19" s="62" t="str">
        <f ca="1">IFERROR(INDEX(INDIRECT("табл_"&amp;L$5&amp;"[[33]:[МО]]"),MATCH(INDEX($B$4:L$4,MATCH("яя",$B$4:L$4,1)),INDIRECT(L$5&amp;"!A5:A101"),0)+($B19=""),COUNTA($B$6:$B19)),"")</f>
        <v/>
      </c>
      <c r="M19" s="62" t="str">
        <f ca="1">IFERROR(INDEX(INDIRECT("табл_"&amp;M$5&amp;"[[33]:[МО]]"),MATCH(INDEX($B$4:M$4,MATCH("яя",$B$4:M$4,1)),INDIRECT(M$5&amp;"!A5:A101"),0)+($B19=""),COUNTA($B$6:$B19)),"")</f>
        <v/>
      </c>
      <c r="N19" s="62" t="str">
        <f ca="1">IFERROR(INDEX(INDIRECT("табл_"&amp;N$5&amp;"[[33]:[МО]]"),MATCH(INDEX($B$4:N$4,MATCH("яя",$B$4:N$4,1)),INDIRECT(N$5&amp;"!A5:A101"),0)+($B19=""),COUNTA($B$6:$B19)),"")</f>
        <v/>
      </c>
      <c r="O19" s="62" t="str">
        <f ca="1">IFERROR(INDEX(INDIRECT("табл_"&amp;O$5&amp;"[[33]:[МО]]"),MATCH(INDEX($B$4:O$4,MATCH("яя",$B$4:O$4,1)),INDIRECT(O$5&amp;"!A5:A101"),0)+($B19=""),COUNTA($B$6:$B19)),"")</f>
        <v/>
      </c>
      <c r="P19" s="96">
        <f t="shared" ref="P19:P20" ca="1" si="4">SUM(D19:O19)</f>
        <v>0</v>
      </c>
      <c r="Q19" s="67"/>
      <c r="R19" s="68"/>
      <c r="T19" s="105"/>
      <c r="U19" s="61" t="s">
        <v>40</v>
      </c>
      <c r="V19" s="62">
        <f ca="1">IFERROR(INDEX(INDIRECT("табл_"&amp;V$5&amp;"[[33]:[МО]]"),MATCH(INDEX($B$4:V$4,MATCH("яя",$B$4:V$4,1)),INDIRECT(V$5&amp;"!A5:A101"),0)+($B19=""),COUNTA($B$6:$B19)),"")</f>
        <v>0</v>
      </c>
      <c r="W19" s="62">
        <f ca="1">IFERROR(INDEX(INDIRECT("табл_"&amp;W$5&amp;"[[33]:[МО]]"),MATCH(INDEX($B$4:W$4,MATCH("яя",$B$4:W$4,1)),INDIRECT(W$5&amp;"!A5:A101"),0)+($B19=""),COUNTA($B$6:$B19)),"")</f>
        <v>0</v>
      </c>
      <c r="X19" s="62" t="str">
        <f ca="1">IFERROR(INDEX(INDIRECT("табл_"&amp;X$5&amp;"[[33]:[МО]]"),MATCH(INDEX($B$4:X$4,MATCH("яя",$B$4:X$4,1)),INDIRECT(X$5&amp;"!A5:A101"),0)+($B19=""),COUNTA($B$6:$B19)),"")</f>
        <v/>
      </c>
      <c r="Y19" s="62" t="str">
        <f ca="1">IFERROR(INDEX(INDIRECT("табл_"&amp;Y$5&amp;"[[33]:[МО]]"),MATCH(INDEX($B$4:Y$4,MATCH("яя",$B$4:Y$4,1)),INDIRECT(Y$5&amp;"!A5:A101"),0)+($B19=""),COUNTA($B$6:$B19)),"")</f>
        <v/>
      </c>
      <c r="Z19" s="62" t="str">
        <f ca="1">IFERROR(INDEX(INDIRECT("табл_"&amp;Z$5&amp;"[[33]:[МО]]"),MATCH(INDEX($B$4:Z$4,MATCH("яя",$B$4:Z$4,1)),INDIRECT(Z$5&amp;"!A5:A101"),0)+($B19=""),COUNTA($B$6:$B19)),"")</f>
        <v/>
      </c>
      <c r="AA19" s="62" t="str">
        <f ca="1">IFERROR(INDEX(INDIRECT("табл_"&amp;AA$5&amp;"[[33]:[МО]]"),MATCH(INDEX($B$4:AA$4,MATCH("яя",$B$4:AA$4,1)),INDIRECT(AA$5&amp;"!A5:A101"),0)+($B19=""),COUNTA($B$6:$B19)),"")</f>
        <v/>
      </c>
      <c r="AB19" s="62" t="str">
        <f ca="1">IFERROR(INDEX(INDIRECT("табл_"&amp;AB$5&amp;"[[33]:[МО]]"),MATCH(INDEX($B$4:AB$4,MATCH("яя",$B$4:AB$4,1)),INDIRECT(AB$5&amp;"!A5:A101"),0)+($B19=""),COUNTA($B$6:$B19)),"")</f>
        <v/>
      </c>
      <c r="AC19" s="62" t="str">
        <f ca="1">IFERROR(INDEX(INDIRECT("табл_"&amp;AC$5&amp;"[[33]:[МО]]"),MATCH(INDEX($B$4:AC$4,MATCH("яя",$B$4:AC$4,1)),INDIRECT(AC$5&amp;"!A5:A101"),0)+($B19=""),COUNTA($B$6:$B19)),"")</f>
        <v/>
      </c>
      <c r="AD19" s="62" t="str">
        <f ca="1">IFERROR(INDEX(INDIRECT("табл_"&amp;AD$5&amp;"[[33]:[МО]]"),MATCH(INDEX($B$4:AD$4,MATCH("яя",$B$4:AD$4,1)),INDIRECT(AD$5&amp;"!A5:A101"),0)+($B19=""),COUNTA($B$6:$B19)),"")</f>
        <v/>
      </c>
      <c r="AE19" s="62" t="str">
        <f ca="1">IFERROR(INDEX(INDIRECT("табл_"&amp;AE$5&amp;"[[33]:[МО]]"),MATCH(INDEX($B$4:AE$4,MATCH("яя",$B$4:AE$4,1)),INDIRECT(AE$5&amp;"!A5:A101"),0)+($B19=""),COUNTA($B$6:$B19)),"")</f>
        <v/>
      </c>
      <c r="AF19" s="62" t="str">
        <f ca="1">IFERROR(INDEX(INDIRECT("табл_"&amp;AF$5&amp;"[[33]:[МО]]"),MATCH(INDEX($B$4:AF$4,MATCH("яя",$B$4:AF$4,1)),INDIRECT(AF$5&amp;"!A5:A101"),0)+($B19=""),COUNTA($B$6:$B19)),"")</f>
        <v/>
      </c>
      <c r="AG19" s="62" t="str">
        <f ca="1">IFERROR(INDEX(INDIRECT("табл_"&amp;AG$5&amp;"[[33]:[МО]]"),MATCH(INDEX($B$4:AG$4,MATCH("яя",$B$4:AG$4,1)),INDIRECT(AG$5&amp;"!A5:A101"),0)+($B19=""),COUNTA($B$6:$B19)),"")</f>
        <v/>
      </c>
      <c r="AH19" s="96">
        <f t="shared" ca="1" si="3"/>
        <v>0</v>
      </c>
      <c r="AI19" s="67"/>
      <c r="AJ19" s="68"/>
    </row>
    <row r="20" spans="2:36" ht="14.1" customHeight="1" x14ac:dyDescent="0.2">
      <c r="B20" s="104" t="str">
        <f>Январь!AP2</f>
        <v>ОТПУСК</v>
      </c>
      <c r="C20" s="61" t="s">
        <v>39</v>
      </c>
      <c r="D20" s="62">
        <f ca="1">IFERROR(INDEX(INDIRECT("табл_"&amp;D$5&amp;"[[33]:[МО]]"),MATCH(INDEX($B$4:D$4,MATCH("яя",$B$4:D$4,1)),INDIRECT(D$5&amp;"!A5:A101"),0)+($B20=""),COUNTA($B$6:$B20)),"")</f>
        <v>0</v>
      </c>
      <c r="E20" s="62">
        <f ca="1">IFERROR(INDEX(INDIRECT("табл_"&amp;E$5&amp;"[[33]:[МО]]"),MATCH(INDEX($B$4:E$4,MATCH("яя",$B$4:E$4,1)),INDIRECT(E$5&amp;"!A5:A101"),0)+($B20=""),COUNTA($B$6:$B20)),"")</f>
        <v>0</v>
      </c>
      <c r="F20" s="62" t="str">
        <f ca="1">IFERROR(INDEX(INDIRECT("табл_"&amp;F$5&amp;"[[33]:[МО]]"),MATCH(INDEX($B$4:F$4,MATCH("яя",$B$4:F$4,1)),INDIRECT(F$5&amp;"!A5:A101"),0)+($B20=""),COUNTA($B$6:$B20)),"")</f>
        <v/>
      </c>
      <c r="G20" s="62" t="str">
        <f ca="1">IFERROR(INDEX(INDIRECT("табл_"&amp;G$5&amp;"[[33]:[МО]]"),MATCH(INDEX($B$4:G$4,MATCH("яя",$B$4:G$4,1)),INDIRECT(G$5&amp;"!A5:A101"),0)+($B20=""),COUNTA($B$6:$B20)),"")</f>
        <v/>
      </c>
      <c r="H20" s="62" t="str">
        <f ca="1">IFERROR(INDEX(INDIRECT("табл_"&amp;H$5&amp;"[[33]:[МО]]"),MATCH(INDEX($B$4:H$4,MATCH("яя",$B$4:H$4,1)),INDIRECT(H$5&amp;"!A5:A101"),0)+($B20=""),COUNTA($B$6:$B20)),"")</f>
        <v/>
      </c>
      <c r="I20" s="62" t="str">
        <f ca="1">IFERROR(INDEX(INDIRECT("табл_"&amp;I$5&amp;"[[33]:[МО]]"),MATCH(INDEX($B$4:I$4,MATCH("яя",$B$4:I$4,1)),INDIRECT(I$5&amp;"!A5:A101"),0)+($B20=""),COUNTA($B$6:$B20)),"")</f>
        <v/>
      </c>
      <c r="J20" s="62" t="str">
        <f ca="1">IFERROR(INDEX(INDIRECT("табл_"&amp;J$5&amp;"[[33]:[МО]]"),MATCH(INDEX($B$4:J$4,MATCH("яя",$B$4:J$4,1)),INDIRECT(J$5&amp;"!A5:A101"),0)+($B20=""),COUNTA($B$6:$B20)),"")</f>
        <v/>
      </c>
      <c r="K20" s="62" t="str">
        <f ca="1">IFERROR(INDEX(INDIRECT("табл_"&amp;K$5&amp;"[[33]:[МО]]"),MATCH(INDEX($B$4:K$4,MATCH("яя",$B$4:K$4,1)),INDIRECT(K$5&amp;"!A5:A101"),0)+($B20=""),COUNTA($B$6:$B20)),"")</f>
        <v/>
      </c>
      <c r="L20" s="62" t="str">
        <f ca="1">IFERROR(INDEX(INDIRECT("табл_"&amp;L$5&amp;"[[33]:[МО]]"),MATCH(INDEX($B$4:L$4,MATCH("яя",$B$4:L$4,1)),INDIRECT(L$5&amp;"!A5:A101"),0)+($B20=""),COUNTA($B$6:$B20)),"")</f>
        <v/>
      </c>
      <c r="M20" s="62" t="str">
        <f ca="1">IFERROR(INDEX(INDIRECT("табл_"&amp;M$5&amp;"[[33]:[МО]]"),MATCH(INDEX($B$4:M$4,MATCH("яя",$B$4:M$4,1)),INDIRECT(M$5&amp;"!A5:A101"),0)+($B20=""),COUNTA($B$6:$B20)),"")</f>
        <v/>
      </c>
      <c r="N20" s="62" t="str">
        <f ca="1">IFERROR(INDEX(INDIRECT("табл_"&amp;N$5&amp;"[[33]:[МО]]"),MATCH(INDEX($B$4:N$4,MATCH("яя",$B$4:N$4,1)),INDIRECT(N$5&amp;"!A5:A101"),0)+($B20=""),COUNTA($B$6:$B20)),"")</f>
        <v/>
      </c>
      <c r="O20" s="62" t="str">
        <f ca="1">IFERROR(INDEX(INDIRECT("табл_"&amp;O$5&amp;"[[33]:[МО]]"),MATCH(INDEX($B$4:O$4,MATCH("яя",$B$4:O$4,1)),INDIRECT(O$5&amp;"!A5:A101"),0)+($B20=""),COUNTA($B$6:$B20)),"")</f>
        <v/>
      </c>
      <c r="P20" s="63">
        <f t="shared" ca="1" si="4"/>
        <v>0</v>
      </c>
      <c r="Q20" s="64">
        <v>42</v>
      </c>
      <c r="R20" s="73">
        <f ca="1">Q20-P16</f>
        <v>42</v>
      </c>
      <c r="T20" s="104" t="str">
        <f>Январь!AP2</f>
        <v>ОТПУСК</v>
      </c>
      <c r="U20" s="61" t="s">
        <v>39</v>
      </c>
      <c r="V20" s="62">
        <f ca="1">IFERROR(INDEX(INDIRECT("табл_"&amp;V$5&amp;"[[33]:[МО]]"),MATCH(INDEX($B$4:V$4,MATCH("яя",$B$4:V$4,1)),INDIRECT(V$5&amp;"!A5:A101"),0)+($B20=""),COUNTA($B$6:$B20)),"")</f>
        <v>11</v>
      </c>
      <c r="W20" s="62">
        <f ca="1">IFERROR(INDEX(INDIRECT("табл_"&amp;W$5&amp;"[[33]:[МО]]"),MATCH(INDEX($B$4:W$4,MATCH("яя",$B$4:W$4,1)),INDIRECT(W$5&amp;"!A5:A101"),0)+($B20=""),COUNTA($B$6:$B20)),"")</f>
        <v>0</v>
      </c>
      <c r="X20" s="62" t="str">
        <f ca="1">IFERROR(INDEX(INDIRECT("табл_"&amp;X$5&amp;"[[33]:[МО]]"),MATCH(INDEX($B$4:X$4,MATCH("яя",$B$4:X$4,1)),INDIRECT(X$5&amp;"!A5:A101"),0)+($B20=""),COUNTA($B$6:$B20)),"")</f>
        <v/>
      </c>
      <c r="Y20" s="62" t="str">
        <f ca="1">IFERROR(INDEX(INDIRECT("табл_"&amp;Y$5&amp;"[[33]:[МО]]"),MATCH(INDEX($B$4:Y$4,MATCH("яя",$B$4:Y$4,1)),INDIRECT(Y$5&amp;"!A5:A101"),0)+($B20=""),COUNTA($B$6:$B20)),"")</f>
        <v/>
      </c>
      <c r="Z20" s="62" t="str">
        <f ca="1">IFERROR(INDEX(INDIRECT("табл_"&amp;Z$5&amp;"[[33]:[МО]]"),MATCH(INDEX($B$4:Z$4,MATCH("яя",$B$4:Z$4,1)),INDIRECT(Z$5&amp;"!A5:A101"),0)+($B20=""),COUNTA($B$6:$B20)),"")</f>
        <v/>
      </c>
      <c r="AA20" s="62" t="str">
        <f ca="1">IFERROR(INDEX(INDIRECT("табл_"&amp;AA$5&amp;"[[33]:[МО]]"),MATCH(INDEX($B$4:AA$4,MATCH("яя",$B$4:AA$4,1)),INDIRECT(AA$5&amp;"!A5:A101"),0)+($B20=""),COUNTA($B$6:$B20)),"")</f>
        <v/>
      </c>
      <c r="AB20" s="62" t="str">
        <f ca="1">IFERROR(INDEX(INDIRECT("табл_"&amp;AB$5&amp;"[[33]:[МО]]"),MATCH(INDEX($B$4:AB$4,MATCH("яя",$B$4:AB$4,1)),INDIRECT(AB$5&amp;"!A5:A101"),0)+($B20=""),COUNTA($B$6:$B20)),"")</f>
        <v/>
      </c>
      <c r="AC20" s="62" t="str">
        <f ca="1">IFERROR(INDEX(INDIRECT("табл_"&amp;AC$5&amp;"[[33]:[МО]]"),MATCH(INDEX($B$4:AC$4,MATCH("яя",$B$4:AC$4,1)),INDIRECT(AC$5&amp;"!A5:A101"),0)+($B20=""),COUNTA($B$6:$B20)),"")</f>
        <v/>
      </c>
      <c r="AD20" s="62" t="str">
        <f ca="1">IFERROR(INDEX(INDIRECT("табл_"&amp;AD$5&amp;"[[33]:[МО]]"),MATCH(INDEX($B$4:AD$4,MATCH("яя",$B$4:AD$4,1)),INDIRECT(AD$5&amp;"!A5:A101"),0)+($B20=""),COUNTA($B$6:$B20)),"")</f>
        <v/>
      </c>
      <c r="AE20" s="62" t="str">
        <f ca="1">IFERROR(INDEX(INDIRECT("табл_"&amp;AE$5&amp;"[[33]:[МО]]"),MATCH(INDEX($B$4:AE$4,MATCH("яя",$B$4:AE$4,1)),INDIRECT(AE$5&amp;"!A5:A101"),0)+($B20=""),COUNTA($B$6:$B20)),"")</f>
        <v/>
      </c>
      <c r="AF20" s="62" t="str">
        <f ca="1">IFERROR(INDEX(INDIRECT("табл_"&amp;AF$5&amp;"[[33]:[МО]]"),MATCH(INDEX($B$4:AF$4,MATCH("яя",$B$4:AF$4,1)),INDIRECT(AF$5&amp;"!A5:A101"),0)+($B20=""),COUNTA($B$6:$B20)),"")</f>
        <v/>
      </c>
      <c r="AG20" s="62" t="str">
        <f ca="1">IFERROR(INDEX(INDIRECT("табл_"&amp;AG$5&amp;"[[33]:[МО]]"),MATCH(INDEX($B$4:AG$4,MATCH("яя",$B$4:AG$4,1)),INDIRECT(AG$5&amp;"!A5:A101"),0)+($B20=""),COUNTA($B$6:$B20)),"")</f>
        <v/>
      </c>
      <c r="AH20" s="63">
        <f t="shared" ca="1" si="3"/>
        <v>11</v>
      </c>
      <c r="AI20" s="64">
        <v>42</v>
      </c>
      <c r="AJ20" s="73">
        <f ca="1">AI20-AH16</f>
        <v>42</v>
      </c>
    </row>
    <row r="21" spans="2:36" ht="14.1" customHeight="1" x14ac:dyDescent="0.2">
      <c r="B21" s="105"/>
      <c r="C21" s="61" t="s">
        <v>40</v>
      </c>
      <c r="D21" s="62">
        <f ca="1">IFERROR(INDEX(INDIRECT("табл_"&amp;D$5&amp;"[[33]:[МО]]"),MATCH(INDEX($B$4:D$4,MATCH("яя",$B$4:D$4,1)),INDIRECT(D$5&amp;"!A5:A101"),0)+($B21=""),COUNTA($B$6:$B21)),"")</f>
        <v>0</v>
      </c>
      <c r="E21" s="62">
        <f ca="1">IFERROR(INDEX(INDIRECT("табл_"&amp;E$5&amp;"[[33]:[МО]]"),MATCH(INDEX($B$4:E$4,MATCH("яя",$B$4:E$4,1)),INDIRECT(E$5&amp;"!A5:A101"),0)+($B21=""),COUNTA($B$6:$B21)),"")</f>
        <v>0</v>
      </c>
      <c r="F21" s="62" t="str">
        <f ca="1">IFERROR(INDEX(INDIRECT("табл_"&amp;F$5&amp;"[[33]:[МО]]"),MATCH(INDEX($B$4:F$4,MATCH("яя",$B$4:F$4,1)),INDIRECT(F$5&amp;"!A5:A101"),0)+($B21=""),COUNTA($B$6:$B21)),"")</f>
        <v/>
      </c>
      <c r="G21" s="62" t="str">
        <f ca="1">IFERROR(INDEX(INDIRECT("табл_"&amp;G$5&amp;"[[33]:[МО]]"),MATCH(INDEX($B$4:G$4,MATCH("яя",$B$4:G$4,1)),INDIRECT(G$5&amp;"!A5:A101"),0)+($B21=""),COUNTA($B$6:$B21)),"")</f>
        <v/>
      </c>
      <c r="H21" s="62" t="str">
        <f ca="1">IFERROR(INDEX(INDIRECT("табл_"&amp;H$5&amp;"[[33]:[МО]]"),MATCH(INDEX($B$4:H$4,MATCH("яя",$B$4:H$4,1)),INDIRECT(H$5&amp;"!A5:A101"),0)+($B21=""),COUNTA($B$6:$B21)),"")</f>
        <v/>
      </c>
      <c r="I21" s="62" t="str">
        <f ca="1">IFERROR(INDEX(INDIRECT("табл_"&amp;I$5&amp;"[[33]:[МО]]"),MATCH(INDEX($B$4:I$4,MATCH("яя",$B$4:I$4,1)),INDIRECT(I$5&amp;"!A5:A101"),0)+($B21=""),COUNTA($B$6:$B21)),"")</f>
        <v/>
      </c>
      <c r="J21" s="62" t="str">
        <f ca="1">IFERROR(INDEX(INDIRECT("табл_"&amp;J$5&amp;"[[33]:[МО]]"),MATCH(INDEX($B$4:J$4,MATCH("яя",$B$4:J$4,1)),INDIRECT(J$5&amp;"!A5:A101"),0)+($B21=""),COUNTA($B$6:$B21)),"")</f>
        <v/>
      </c>
      <c r="K21" s="62" t="str">
        <f ca="1">IFERROR(INDEX(INDIRECT("табл_"&amp;K$5&amp;"[[33]:[МО]]"),MATCH(INDEX($B$4:K$4,MATCH("яя",$B$4:K$4,1)),INDIRECT(K$5&amp;"!A5:A101"),0)+($B21=""),COUNTA($B$6:$B21)),"")</f>
        <v/>
      </c>
      <c r="L21" s="62" t="str">
        <f ca="1">IFERROR(INDEX(INDIRECT("табл_"&amp;L$5&amp;"[[33]:[МО]]"),MATCH(INDEX($B$4:L$4,MATCH("яя",$B$4:L$4,1)),INDIRECT(L$5&amp;"!A5:A101"),0)+($B21=""),COUNTA($B$6:$B21)),"")</f>
        <v/>
      </c>
      <c r="M21" s="62" t="str">
        <f ca="1">IFERROR(INDEX(INDIRECT("табл_"&amp;M$5&amp;"[[33]:[МО]]"),MATCH(INDEX($B$4:M$4,MATCH("яя",$B$4:M$4,1)),INDIRECT(M$5&amp;"!A5:A101"),0)+($B21=""),COUNTA($B$6:$B21)),"")</f>
        <v/>
      </c>
      <c r="N21" s="62" t="str">
        <f ca="1">IFERROR(INDEX(INDIRECT("табл_"&amp;N$5&amp;"[[33]:[МО]]"),MATCH(INDEX($B$4:N$4,MATCH("яя",$B$4:N$4,1)),INDIRECT(N$5&amp;"!A5:A101"),0)+($B21=""),COUNTA($B$6:$B21)),"")</f>
        <v/>
      </c>
      <c r="O21" s="62" t="str">
        <f ca="1">IFERROR(INDEX(INDIRECT("табл_"&amp;O$5&amp;"[[33]:[МО]]"),MATCH(INDEX($B$4:O$4,MATCH("яя",$B$4:O$4,1)),INDIRECT(O$5&amp;"!A5:A101"),0)+($B21=""),COUNTA($B$6:$B21)),"")</f>
        <v/>
      </c>
      <c r="P21" s="96">
        <f t="shared" ref="P21:P22" ca="1" si="5">SUM(D21:O21)</f>
        <v>0</v>
      </c>
      <c r="Q21" s="67"/>
      <c r="R21" s="67"/>
      <c r="T21" s="105"/>
      <c r="U21" s="61" t="s">
        <v>40</v>
      </c>
      <c r="V21" s="62">
        <f ca="1">IFERROR(INDEX(INDIRECT("табл_"&amp;V$5&amp;"[[33]:[МО]]"),MATCH(INDEX($B$4:V$4,MATCH("яя",$B$4:V$4,1)),INDIRECT(V$5&amp;"!A5:A101"),0)+($B21=""),COUNTA($B$6:$B21)),"")</f>
        <v>0</v>
      </c>
      <c r="W21" s="62">
        <f ca="1">IFERROR(INDEX(INDIRECT("табл_"&amp;W$5&amp;"[[33]:[МО]]"),MATCH(INDEX($B$4:W$4,MATCH("яя",$B$4:W$4,1)),INDIRECT(W$5&amp;"!A5:A101"),0)+($B21=""),COUNTA($B$6:$B21)),"")</f>
        <v>0</v>
      </c>
      <c r="X21" s="62" t="str">
        <f ca="1">IFERROR(INDEX(INDIRECT("табл_"&amp;X$5&amp;"[[33]:[МО]]"),MATCH(INDEX($B$4:X$4,MATCH("яя",$B$4:X$4,1)),INDIRECT(X$5&amp;"!A5:A101"),0)+($B21=""),COUNTA($B$6:$B21)),"")</f>
        <v/>
      </c>
      <c r="Y21" s="62" t="str">
        <f ca="1">IFERROR(INDEX(INDIRECT("табл_"&amp;Y$5&amp;"[[33]:[МО]]"),MATCH(INDEX($B$4:Y$4,MATCH("яя",$B$4:Y$4,1)),INDIRECT(Y$5&amp;"!A5:A101"),0)+($B21=""),COUNTA($B$6:$B21)),"")</f>
        <v/>
      </c>
      <c r="Z21" s="62" t="str">
        <f ca="1">IFERROR(INDEX(INDIRECT("табл_"&amp;Z$5&amp;"[[33]:[МО]]"),MATCH(INDEX($B$4:Z$4,MATCH("яя",$B$4:Z$4,1)),INDIRECT(Z$5&amp;"!A5:A101"),0)+($B21=""),COUNTA($B$6:$B21)),"")</f>
        <v/>
      </c>
      <c r="AA21" s="62" t="str">
        <f ca="1">IFERROR(INDEX(INDIRECT("табл_"&amp;AA$5&amp;"[[33]:[МО]]"),MATCH(INDEX($B$4:AA$4,MATCH("яя",$B$4:AA$4,1)),INDIRECT(AA$5&amp;"!A5:A101"),0)+($B21=""),COUNTA($B$6:$B21)),"")</f>
        <v/>
      </c>
      <c r="AB21" s="62" t="str">
        <f ca="1">IFERROR(INDEX(INDIRECT("табл_"&amp;AB$5&amp;"[[33]:[МО]]"),MATCH(INDEX($B$4:AB$4,MATCH("яя",$B$4:AB$4,1)),INDIRECT(AB$5&amp;"!A5:A101"),0)+($B21=""),COUNTA($B$6:$B21)),"")</f>
        <v/>
      </c>
      <c r="AC21" s="62" t="str">
        <f ca="1">IFERROR(INDEX(INDIRECT("табл_"&amp;AC$5&amp;"[[33]:[МО]]"),MATCH(INDEX($B$4:AC$4,MATCH("яя",$B$4:AC$4,1)),INDIRECT(AC$5&amp;"!A5:A101"),0)+($B21=""),COUNTA($B$6:$B21)),"")</f>
        <v/>
      </c>
      <c r="AD21" s="62" t="str">
        <f ca="1">IFERROR(INDEX(INDIRECT("табл_"&amp;AD$5&amp;"[[33]:[МО]]"),MATCH(INDEX($B$4:AD$4,MATCH("яя",$B$4:AD$4,1)),INDIRECT(AD$5&amp;"!A5:A101"),0)+($B21=""),COUNTA($B$6:$B21)),"")</f>
        <v/>
      </c>
      <c r="AE21" s="62" t="str">
        <f ca="1">IFERROR(INDEX(INDIRECT("табл_"&amp;AE$5&amp;"[[33]:[МО]]"),MATCH(INDEX($B$4:AE$4,MATCH("яя",$B$4:AE$4,1)),INDIRECT(AE$5&amp;"!A5:A101"),0)+($B21=""),COUNTA($B$6:$B21)),"")</f>
        <v/>
      </c>
      <c r="AF21" s="62" t="str">
        <f ca="1">IFERROR(INDEX(INDIRECT("табл_"&amp;AF$5&amp;"[[33]:[МО]]"),MATCH(INDEX($B$4:AF$4,MATCH("яя",$B$4:AF$4,1)),INDIRECT(AF$5&amp;"!A5:A101"),0)+($B21=""),COUNTA($B$6:$B21)),"")</f>
        <v/>
      </c>
      <c r="AG21" s="62" t="str">
        <f ca="1">IFERROR(INDEX(INDIRECT("табл_"&amp;AG$5&amp;"[[33]:[МО]]"),MATCH(INDEX($B$4:AG$4,MATCH("яя",$B$4:AG$4,1)),INDIRECT(AG$5&amp;"!A5:A101"),0)+($B21=""),COUNTA($B$6:$B21)),"")</f>
        <v/>
      </c>
      <c r="AH21" s="96">
        <f t="shared" ca="1" si="3"/>
        <v>0</v>
      </c>
      <c r="AI21" s="67"/>
      <c r="AJ21" s="67"/>
    </row>
    <row r="22" spans="2:36" ht="14.1" customHeight="1" x14ac:dyDescent="0.2">
      <c r="B22" s="104" t="str">
        <f>Январь!AQ2</f>
        <v>ОТПУСК Б.С.</v>
      </c>
      <c r="C22" s="61" t="s">
        <v>39</v>
      </c>
      <c r="D22" s="62">
        <f ca="1">IFERROR(INDEX(INDIRECT("табл_"&amp;D$5&amp;"[[33]:[МО]]"),MATCH(INDEX($B$4:D$4,MATCH("яя",$B$4:D$4,1)),INDIRECT(D$5&amp;"!A5:A101"),0)+($B22=""),COUNTA($B$6:$B22)),"")</f>
        <v>0</v>
      </c>
      <c r="E22" s="62">
        <f ca="1">IFERROR(INDEX(INDIRECT("табл_"&amp;E$5&amp;"[[33]:[МО]]"),MATCH(INDEX($B$4:E$4,MATCH("яя",$B$4:E$4,1)),INDIRECT(E$5&amp;"!A5:A101"),0)+($B22=""),COUNTA($B$6:$B22)),"")</f>
        <v>0</v>
      </c>
      <c r="F22" s="62" t="str">
        <f ca="1">IFERROR(INDEX(INDIRECT("табл_"&amp;F$5&amp;"[[33]:[МО]]"),MATCH(INDEX($B$4:F$4,MATCH("яя",$B$4:F$4,1)),INDIRECT(F$5&amp;"!A5:A101"),0)+($B22=""),COUNTA($B$6:$B22)),"")</f>
        <v/>
      </c>
      <c r="G22" s="62" t="str">
        <f ca="1">IFERROR(INDEX(INDIRECT("табл_"&amp;G$5&amp;"[[33]:[МО]]"),MATCH(INDEX($B$4:G$4,MATCH("яя",$B$4:G$4,1)),INDIRECT(G$5&amp;"!A5:A101"),0)+($B22=""),COUNTA($B$6:$B22)),"")</f>
        <v/>
      </c>
      <c r="H22" s="62" t="str">
        <f ca="1">IFERROR(INDEX(INDIRECT("табл_"&amp;H$5&amp;"[[33]:[МО]]"),MATCH(INDEX($B$4:H$4,MATCH("яя",$B$4:H$4,1)),INDIRECT(H$5&amp;"!A5:A101"),0)+($B22=""),COUNTA($B$6:$B22)),"")</f>
        <v/>
      </c>
      <c r="I22" s="62" t="str">
        <f ca="1">IFERROR(INDEX(INDIRECT("табл_"&amp;I$5&amp;"[[33]:[МО]]"),MATCH(INDEX($B$4:I$4,MATCH("яя",$B$4:I$4,1)),INDIRECT(I$5&amp;"!A5:A101"),0)+($B22=""),COUNTA($B$6:$B22)),"")</f>
        <v/>
      </c>
      <c r="J22" s="62" t="str">
        <f ca="1">IFERROR(INDEX(INDIRECT("табл_"&amp;J$5&amp;"[[33]:[МО]]"),MATCH(INDEX($B$4:J$4,MATCH("яя",$B$4:J$4,1)),INDIRECT(J$5&amp;"!A5:A101"),0)+($B22=""),COUNTA($B$6:$B22)),"")</f>
        <v/>
      </c>
      <c r="K22" s="62" t="str">
        <f ca="1">IFERROR(INDEX(INDIRECT("табл_"&amp;K$5&amp;"[[33]:[МО]]"),MATCH(INDEX($B$4:K$4,MATCH("яя",$B$4:K$4,1)),INDIRECT(K$5&amp;"!A5:A101"),0)+($B22=""),COUNTA($B$6:$B22)),"")</f>
        <v/>
      </c>
      <c r="L22" s="62" t="str">
        <f ca="1">IFERROR(INDEX(INDIRECT("табл_"&amp;L$5&amp;"[[33]:[МО]]"),MATCH(INDEX($B$4:L$4,MATCH("яя",$B$4:L$4,1)),INDIRECT(L$5&amp;"!A5:A101"),0)+($B22=""),COUNTA($B$6:$B22)),"")</f>
        <v/>
      </c>
      <c r="M22" s="62" t="str">
        <f ca="1">IFERROR(INDEX(INDIRECT("табл_"&amp;M$5&amp;"[[33]:[МО]]"),MATCH(INDEX($B$4:M$4,MATCH("яя",$B$4:M$4,1)),INDIRECT(M$5&amp;"!A5:A101"),0)+($B22=""),COUNTA($B$6:$B22)),"")</f>
        <v/>
      </c>
      <c r="N22" s="62" t="str">
        <f ca="1">IFERROR(INDEX(INDIRECT("табл_"&amp;N$5&amp;"[[33]:[МО]]"),MATCH(INDEX($B$4:N$4,MATCH("яя",$B$4:N$4,1)),INDIRECT(N$5&amp;"!A5:A101"),0)+($B22=""),COUNTA($B$6:$B22)),"")</f>
        <v/>
      </c>
      <c r="O22" s="62" t="str">
        <f ca="1">IFERROR(INDEX(INDIRECT("табл_"&amp;O$5&amp;"[[33]:[МО]]"),MATCH(INDEX($B$4:O$4,MATCH("яя",$B$4:O$4,1)),INDIRECT(O$5&amp;"!A5:A101"),0)+($B22=""),COUNTA($B$6:$B22)),"")</f>
        <v/>
      </c>
      <c r="P22" s="73">
        <f t="shared" ca="1" si="5"/>
        <v>0</v>
      </c>
      <c r="Q22" s="64"/>
      <c r="R22" s="73"/>
      <c r="T22" s="104" t="str">
        <f>Январь!AQ2</f>
        <v>ОТПУСК Б.С.</v>
      </c>
      <c r="U22" s="61" t="s">
        <v>39</v>
      </c>
      <c r="V22" s="62">
        <f ca="1">IFERROR(INDEX(INDIRECT("табл_"&amp;V$5&amp;"[[33]:[МО]]"),MATCH(INDEX($B$4:V$4,MATCH("яя",$B$4:V$4,1)),INDIRECT(V$5&amp;"!A5:A101"),0)+($B22=""),COUNTA($B$6:$B22)),"")</f>
        <v>0</v>
      </c>
      <c r="W22" s="62">
        <f ca="1">IFERROR(INDEX(INDIRECT("табл_"&amp;W$5&amp;"[[33]:[МО]]"),MATCH(INDEX($B$4:W$4,MATCH("яя",$B$4:W$4,1)),INDIRECT(W$5&amp;"!A5:A101"),0)+($B22=""),COUNTA($B$6:$B22)),"")</f>
        <v>0</v>
      </c>
      <c r="X22" s="62" t="str">
        <f ca="1">IFERROR(INDEX(INDIRECT("табл_"&amp;X$5&amp;"[[33]:[МО]]"),MATCH(INDEX($B$4:X$4,MATCH("яя",$B$4:X$4,1)),INDIRECT(X$5&amp;"!A5:A101"),0)+($B22=""),COUNTA($B$6:$B22)),"")</f>
        <v/>
      </c>
      <c r="Y22" s="62" t="str">
        <f ca="1">IFERROR(INDEX(INDIRECT("табл_"&amp;Y$5&amp;"[[33]:[МО]]"),MATCH(INDEX($B$4:Y$4,MATCH("яя",$B$4:Y$4,1)),INDIRECT(Y$5&amp;"!A5:A101"),0)+($B22=""),COUNTA($B$6:$B22)),"")</f>
        <v/>
      </c>
      <c r="Z22" s="62" t="str">
        <f ca="1">IFERROR(INDEX(INDIRECT("табл_"&amp;Z$5&amp;"[[33]:[МО]]"),MATCH(INDEX($B$4:Z$4,MATCH("яя",$B$4:Z$4,1)),INDIRECT(Z$5&amp;"!A5:A101"),0)+($B22=""),COUNTA($B$6:$B22)),"")</f>
        <v/>
      </c>
      <c r="AA22" s="62" t="str">
        <f ca="1">IFERROR(INDEX(INDIRECT("табл_"&amp;AA$5&amp;"[[33]:[МО]]"),MATCH(INDEX($B$4:AA$4,MATCH("яя",$B$4:AA$4,1)),INDIRECT(AA$5&amp;"!A5:A101"),0)+($B22=""),COUNTA($B$6:$B22)),"")</f>
        <v/>
      </c>
      <c r="AB22" s="62" t="str">
        <f ca="1">IFERROR(INDEX(INDIRECT("табл_"&amp;AB$5&amp;"[[33]:[МО]]"),MATCH(INDEX($B$4:AB$4,MATCH("яя",$B$4:AB$4,1)),INDIRECT(AB$5&amp;"!A5:A101"),0)+($B22=""),COUNTA($B$6:$B22)),"")</f>
        <v/>
      </c>
      <c r="AC22" s="62" t="str">
        <f ca="1">IFERROR(INDEX(INDIRECT("табл_"&amp;AC$5&amp;"[[33]:[МО]]"),MATCH(INDEX($B$4:AC$4,MATCH("яя",$B$4:AC$4,1)),INDIRECT(AC$5&amp;"!A5:A101"),0)+($B22=""),COUNTA($B$6:$B22)),"")</f>
        <v/>
      </c>
      <c r="AD22" s="62" t="str">
        <f ca="1">IFERROR(INDEX(INDIRECT("табл_"&amp;AD$5&amp;"[[33]:[МО]]"),MATCH(INDEX($B$4:AD$4,MATCH("яя",$B$4:AD$4,1)),INDIRECT(AD$5&amp;"!A5:A101"),0)+($B22=""),COUNTA($B$6:$B22)),"")</f>
        <v/>
      </c>
      <c r="AE22" s="62" t="str">
        <f ca="1">IFERROR(INDEX(INDIRECT("табл_"&amp;AE$5&amp;"[[33]:[МО]]"),MATCH(INDEX($B$4:AE$4,MATCH("яя",$B$4:AE$4,1)),INDIRECT(AE$5&amp;"!A5:A101"),0)+($B22=""),COUNTA($B$6:$B22)),"")</f>
        <v/>
      </c>
      <c r="AF22" s="62" t="str">
        <f ca="1">IFERROR(INDEX(INDIRECT("табл_"&amp;AF$5&amp;"[[33]:[МО]]"),MATCH(INDEX($B$4:AF$4,MATCH("яя",$B$4:AF$4,1)),INDIRECT(AF$5&amp;"!A5:A101"),0)+($B22=""),COUNTA($B$6:$B22)),"")</f>
        <v/>
      </c>
      <c r="AG22" s="62" t="str">
        <f ca="1">IFERROR(INDEX(INDIRECT("табл_"&amp;AG$5&amp;"[[33]:[МО]]"),MATCH(INDEX($B$4:AG$4,MATCH("яя",$B$4:AG$4,1)),INDIRECT(AG$5&amp;"!A5:A101"),0)+($B22=""),COUNTA($B$6:$B22)),"")</f>
        <v/>
      </c>
      <c r="AH22" s="73">
        <f t="shared" ca="1" si="3"/>
        <v>0</v>
      </c>
      <c r="AI22" s="64"/>
      <c r="AJ22" s="73"/>
    </row>
    <row r="23" spans="2:36" ht="14.1" customHeight="1" x14ac:dyDescent="0.2">
      <c r="B23" s="105"/>
      <c r="C23" s="61" t="s">
        <v>40</v>
      </c>
      <c r="D23" s="62">
        <f ca="1">IFERROR(INDEX(INDIRECT("табл_"&amp;D$5&amp;"[[33]:[МО]]"),MATCH(INDEX($B$4:D$4,MATCH("яя",$B$4:D$4,1)),INDIRECT(D$5&amp;"!A5:A101"),0)+($B23=""),COUNTA($B$6:$B23)),"")</f>
        <v>0</v>
      </c>
      <c r="E23" s="62">
        <f ca="1">IFERROR(INDEX(INDIRECT("табл_"&amp;E$5&amp;"[[33]:[МО]]"),MATCH(INDEX($B$4:E$4,MATCH("яя",$B$4:E$4,1)),INDIRECT(E$5&amp;"!A5:A101"),0)+($B23=""),COUNTA($B$6:$B23)),"")</f>
        <v>0</v>
      </c>
      <c r="F23" s="62" t="str">
        <f ca="1">IFERROR(INDEX(INDIRECT("табл_"&amp;F$5&amp;"[[33]:[МО]]"),MATCH(INDEX($B$4:F$4,MATCH("яя",$B$4:F$4,1)),INDIRECT(F$5&amp;"!A5:A101"),0)+($B23=""),COUNTA($B$6:$B23)),"")</f>
        <v/>
      </c>
      <c r="G23" s="62" t="str">
        <f ca="1">IFERROR(INDEX(INDIRECT("табл_"&amp;G$5&amp;"[[33]:[МО]]"),MATCH(INDEX($B$4:G$4,MATCH("яя",$B$4:G$4,1)),INDIRECT(G$5&amp;"!A5:A101"),0)+($B23=""),COUNTA($B$6:$B23)),"")</f>
        <v/>
      </c>
      <c r="H23" s="62" t="str">
        <f ca="1">IFERROR(INDEX(INDIRECT("табл_"&amp;H$5&amp;"[[33]:[МО]]"),MATCH(INDEX($B$4:H$4,MATCH("яя",$B$4:H$4,1)),INDIRECT(H$5&amp;"!A5:A101"),0)+($B23=""),COUNTA($B$6:$B23)),"")</f>
        <v/>
      </c>
      <c r="I23" s="62" t="str">
        <f ca="1">IFERROR(INDEX(INDIRECT("табл_"&amp;I$5&amp;"[[33]:[МО]]"),MATCH(INDEX($B$4:I$4,MATCH("яя",$B$4:I$4,1)),INDIRECT(I$5&amp;"!A5:A101"),0)+($B23=""),COUNTA($B$6:$B23)),"")</f>
        <v/>
      </c>
      <c r="J23" s="62" t="str">
        <f ca="1">IFERROR(INDEX(INDIRECT("табл_"&amp;J$5&amp;"[[33]:[МО]]"),MATCH(INDEX($B$4:J$4,MATCH("яя",$B$4:J$4,1)),INDIRECT(J$5&amp;"!A5:A101"),0)+($B23=""),COUNTA($B$6:$B23)),"")</f>
        <v/>
      </c>
      <c r="K23" s="62" t="str">
        <f ca="1">IFERROR(INDEX(INDIRECT("табл_"&amp;K$5&amp;"[[33]:[МО]]"),MATCH(INDEX($B$4:K$4,MATCH("яя",$B$4:K$4,1)),INDIRECT(K$5&amp;"!A5:A101"),0)+($B23=""),COUNTA($B$6:$B23)),"")</f>
        <v/>
      </c>
      <c r="L23" s="62" t="str">
        <f ca="1">IFERROR(INDEX(INDIRECT("табл_"&amp;L$5&amp;"[[33]:[МО]]"),MATCH(INDEX($B$4:L$4,MATCH("яя",$B$4:L$4,1)),INDIRECT(L$5&amp;"!A5:A101"),0)+($B23=""),COUNTA($B$6:$B23)),"")</f>
        <v/>
      </c>
      <c r="M23" s="62" t="str">
        <f ca="1">IFERROR(INDEX(INDIRECT("табл_"&amp;M$5&amp;"[[33]:[МО]]"),MATCH(INDEX($B$4:M$4,MATCH("яя",$B$4:M$4,1)),INDIRECT(M$5&amp;"!A5:A101"),0)+($B23=""),COUNTA($B$6:$B23)),"")</f>
        <v/>
      </c>
      <c r="N23" s="62" t="str">
        <f ca="1">IFERROR(INDEX(INDIRECT("табл_"&amp;N$5&amp;"[[33]:[МО]]"),MATCH(INDEX($B$4:N$4,MATCH("яя",$B$4:N$4,1)),INDIRECT(N$5&amp;"!A5:A101"),0)+($B23=""),COUNTA($B$6:$B23)),"")</f>
        <v/>
      </c>
      <c r="O23" s="62" t="str">
        <f ca="1">IFERROR(INDEX(INDIRECT("табл_"&amp;O$5&amp;"[[33]:[МО]]"),MATCH(INDEX($B$4:O$4,MATCH("яя",$B$4:O$4,1)),INDIRECT(O$5&amp;"!A5:A101"),0)+($B23=""),COUNTA($B$6:$B23)),"")</f>
        <v/>
      </c>
      <c r="P23" s="96">
        <f t="shared" ref="P23:P24" ca="1" si="6">SUM(D23:O23)</f>
        <v>0</v>
      </c>
      <c r="Q23" s="67"/>
      <c r="R23" s="67"/>
      <c r="T23" s="105"/>
      <c r="U23" s="61" t="s">
        <v>40</v>
      </c>
      <c r="V23" s="62">
        <f ca="1">IFERROR(INDEX(INDIRECT("табл_"&amp;V$5&amp;"[[33]:[МО]]"),MATCH(INDEX($B$4:V$4,MATCH("яя",$B$4:V$4,1)),INDIRECT(V$5&amp;"!A5:A101"),0)+($B23=""),COUNTA($B$6:$B23)),"")</f>
        <v>0</v>
      </c>
      <c r="W23" s="62">
        <f ca="1">IFERROR(INDEX(INDIRECT("табл_"&amp;W$5&amp;"[[33]:[МО]]"),MATCH(INDEX($B$4:W$4,MATCH("яя",$B$4:W$4,1)),INDIRECT(W$5&amp;"!A5:A101"),0)+($B23=""),COUNTA($B$6:$B23)),"")</f>
        <v>0</v>
      </c>
      <c r="X23" s="62" t="str">
        <f ca="1">IFERROR(INDEX(INDIRECT("табл_"&amp;X$5&amp;"[[33]:[МО]]"),MATCH(INDEX($B$4:X$4,MATCH("яя",$B$4:X$4,1)),INDIRECT(X$5&amp;"!A5:A101"),0)+($B23=""),COUNTA($B$6:$B23)),"")</f>
        <v/>
      </c>
      <c r="Y23" s="62" t="str">
        <f ca="1">IFERROR(INDEX(INDIRECT("табл_"&amp;Y$5&amp;"[[33]:[МО]]"),MATCH(INDEX($B$4:Y$4,MATCH("яя",$B$4:Y$4,1)),INDIRECT(Y$5&amp;"!A5:A101"),0)+($B23=""),COUNTA($B$6:$B23)),"")</f>
        <v/>
      </c>
      <c r="Z23" s="62" t="str">
        <f ca="1">IFERROR(INDEX(INDIRECT("табл_"&amp;Z$5&amp;"[[33]:[МО]]"),MATCH(INDEX($B$4:Z$4,MATCH("яя",$B$4:Z$4,1)),INDIRECT(Z$5&amp;"!A5:A101"),0)+($B23=""),COUNTA($B$6:$B23)),"")</f>
        <v/>
      </c>
      <c r="AA23" s="62" t="str">
        <f ca="1">IFERROR(INDEX(INDIRECT("табл_"&amp;AA$5&amp;"[[33]:[МО]]"),MATCH(INDEX($B$4:AA$4,MATCH("яя",$B$4:AA$4,1)),INDIRECT(AA$5&amp;"!A5:A101"),0)+($B23=""),COUNTA($B$6:$B23)),"")</f>
        <v/>
      </c>
      <c r="AB23" s="62" t="str">
        <f ca="1">IFERROR(INDEX(INDIRECT("табл_"&amp;AB$5&amp;"[[33]:[МО]]"),MATCH(INDEX($B$4:AB$4,MATCH("яя",$B$4:AB$4,1)),INDIRECT(AB$5&amp;"!A5:A101"),0)+($B23=""),COUNTA($B$6:$B23)),"")</f>
        <v/>
      </c>
      <c r="AC23" s="62" t="str">
        <f ca="1">IFERROR(INDEX(INDIRECT("табл_"&amp;AC$5&amp;"[[33]:[МО]]"),MATCH(INDEX($B$4:AC$4,MATCH("яя",$B$4:AC$4,1)),INDIRECT(AC$5&amp;"!A5:A101"),0)+($B23=""),COUNTA($B$6:$B23)),"")</f>
        <v/>
      </c>
      <c r="AD23" s="62" t="str">
        <f ca="1">IFERROR(INDEX(INDIRECT("табл_"&amp;AD$5&amp;"[[33]:[МО]]"),MATCH(INDEX($B$4:AD$4,MATCH("яя",$B$4:AD$4,1)),INDIRECT(AD$5&amp;"!A5:A101"),0)+($B23=""),COUNTA($B$6:$B23)),"")</f>
        <v/>
      </c>
      <c r="AE23" s="62" t="str">
        <f ca="1">IFERROR(INDEX(INDIRECT("табл_"&amp;AE$5&amp;"[[33]:[МО]]"),MATCH(INDEX($B$4:AE$4,MATCH("яя",$B$4:AE$4,1)),INDIRECT(AE$5&amp;"!A5:A101"),0)+($B23=""),COUNTA($B$6:$B23)),"")</f>
        <v/>
      </c>
      <c r="AF23" s="62" t="str">
        <f ca="1">IFERROR(INDEX(INDIRECT("табл_"&amp;AF$5&amp;"[[33]:[МО]]"),MATCH(INDEX($B$4:AF$4,MATCH("яя",$B$4:AF$4,1)),INDIRECT(AF$5&amp;"!A5:A101"),0)+($B23=""),COUNTA($B$6:$B23)),"")</f>
        <v/>
      </c>
      <c r="AG23" s="62" t="str">
        <f ca="1">IFERROR(INDEX(INDIRECT("табл_"&amp;AG$5&amp;"[[33]:[МО]]"),MATCH(INDEX($B$4:AG$4,MATCH("яя",$B$4:AG$4,1)),INDIRECT(AG$5&amp;"!A5:A101"),0)+($B23=""),COUNTA($B$6:$B23)),"")</f>
        <v/>
      </c>
      <c r="AH23" s="96">
        <f t="shared" ca="1" si="3"/>
        <v>0</v>
      </c>
      <c r="AI23" s="67"/>
      <c r="AJ23" s="67"/>
    </row>
    <row r="24" spans="2:36" ht="14.1" customHeight="1" x14ac:dyDescent="0.2">
      <c r="B24" s="104" t="str">
        <f>Январь!AR2</f>
        <v>КОМАНДИР.</v>
      </c>
      <c r="C24" s="61" t="s">
        <v>39</v>
      </c>
      <c r="D24" s="62">
        <f ca="1">IFERROR(INDEX(INDIRECT("табл_"&amp;D$5&amp;"[[33]:[МО]]"),MATCH(INDEX($B$4:D$4,MATCH("яя",$B$4:D$4,1)),INDIRECT(D$5&amp;"!A5:A101"),0)+($B24=""),COUNTA($B$6:$B24)),"")</f>
        <v>1</v>
      </c>
      <c r="E24" s="62">
        <f ca="1">IFERROR(INDEX(INDIRECT("табл_"&amp;E$5&amp;"[[33]:[МО]]"),MATCH(INDEX($B$4:E$4,MATCH("яя",$B$4:E$4,1)),INDIRECT(E$5&amp;"!A5:A101"),0)+($B24=""),COUNTA($B$6:$B24)),"")</f>
        <v>1</v>
      </c>
      <c r="F24" s="62" t="str">
        <f ca="1">IFERROR(INDEX(INDIRECT("табл_"&amp;F$5&amp;"[[33]:[МО]]"),MATCH(INDEX($B$4:F$4,MATCH("яя",$B$4:F$4,1)),INDIRECT(F$5&amp;"!A5:A101"),0)+($B24=""),COUNTA($B$6:$B24)),"")</f>
        <v/>
      </c>
      <c r="G24" s="62" t="str">
        <f ca="1">IFERROR(INDEX(INDIRECT("табл_"&amp;G$5&amp;"[[33]:[МО]]"),MATCH(INDEX($B$4:G$4,MATCH("яя",$B$4:G$4,1)),INDIRECT(G$5&amp;"!A5:A101"),0)+($B24=""),COUNTA($B$6:$B24)),"")</f>
        <v/>
      </c>
      <c r="H24" s="62" t="str">
        <f ca="1">IFERROR(INDEX(INDIRECT("табл_"&amp;H$5&amp;"[[33]:[МО]]"),MATCH(INDEX($B$4:H$4,MATCH("яя",$B$4:H$4,1)),INDIRECT(H$5&amp;"!A5:A101"),0)+($B24=""),COUNTA($B$6:$B24)),"")</f>
        <v/>
      </c>
      <c r="I24" s="62" t="str">
        <f ca="1">IFERROR(INDEX(INDIRECT("табл_"&amp;I$5&amp;"[[33]:[МО]]"),MATCH(INDEX($B$4:I$4,MATCH("яя",$B$4:I$4,1)),INDIRECT(I$5&amp;"!A5:A101"),0)+($B24=""),COUNTA($B$6:$B24)),"")</f>
        <v/>
      </c>
      <c r="J24" s="62" t="str">
        <f ca="1">IFERROR(INDEX(INDIRECT("табл_"&amp;J$5&amp;"[[33]:[МО]]"),MATCH(INDEX($B$4:J$4,MATCH("яя",$B$4:J$4,1)),INDIRECT(J$5&amp;"!A5:A101"),0)+($B24=""),COUNTA($B$6:$B24)),"")</f>
        <v/>
      </c>
      <c r="K24" s="62" t="str">
        <f ca="1">IFERROR(INDEX(INDIRECT("табл_"&amp;K$5&amp;"[[33]:[МО]]"),MATCH(INDEX($B$4:K$4,MATCH("яя",$B$4:K$4,1)),INDIRECT(K$5&amp;"!A5:A101"),0)+($B24=""),COUNTA($B$6:$B24)),"")</f>
        <v/>
      </c>
      <c r="L24" s="62" t="str">
        <f ca="1">IFERROR(INDEX(INDIRECT("табл_"&amp;L$5&amp;"[[33]:[МО]]"),MATCH(INDEX($B$4:L$4,MATCH("яя",$B$4:L$4,1)),INDIRECT(L$5&amp;"!A5:A101"),0)+($B24=""),COUNTA($B$6:$B24)),"")</f>
        <v/>
      </c>
      <c r="M24" s="62" t="str">
        <f ca="1">IFERROR(INDEX(INDIRECT("табл_"&amp;M$5&amp;"[[33]:[МО]]"),MATCH(INDEX($B$4:M$4,MATCH("яя",$B$4:M$4,1)),INDIRECT(M$5&amp;"!A5:A101"),0)+($B24=""),COUNTA($B$6:$B24)),"")</f>
        <v/>
      </c>
      <c r="N24" s="62" t="str">
        <f ca="1">IFERROR(INDEX(INDIRECT("табл_"&amp;N$5&amp;"[[33]:[МО]]"),MATCH(INDEX($B$4:N$4,MATCH("яя",$B$4:N$4,1)),INDIRECT(N$5&amp;"!A5:A101"),0)+($B24=""),COUNTA($B$6:$B24)),"")</f>
        <v/>
      </c>
      <c r="O24" s="62" t="str">
        <f ca="1">IFERROR(INDEX(INDIRECT("табл_"&amp;O$5&amp;"[[33]:[МО]]"),MATCH(INDEX($B$4:O$4,MATCH("яя",$B$4:O$4,1)),INDIRECT(O$5&amp;"!A5:A101"),0)+($B24=""),COUNTA($B$6:$B24)),"")</f>
        <v/>
      </c>
      <c r="P24" s="73">
        <f t="shared" ca="1" si="6"/>
        <v>2</v>
      </c>
      <c r="Q24" s="64"/>
      <c r="R24" s="73"/>
      <c r="T24" s="104" t="str">
        <f>Январь!AR2</f>
        <v>КОМАНДИР.</v>
      </c>
      <c r="U24" s="61" t="s">
        <v>39</v>
      </c>
      <c r="V24" s="62">
        <f ca="1">IFERROR(INDEX(INDIRECT("табл_"&amp;V$5&amp;"[[33]:[МО]]"),MATCH(INDEX($B$4:V$4,MATCH("яя",$B$4:V$4,1)),INDIRECT(V$5&amp;"!A5:A101"),0)+($B24=""),COUNTA($B$6:$B24)),"")</f>
        <v>4</v>
      </c>
      <c r="W24" s="62">
        <f ca="1">IFERROR(INDEX(INDIRECT("табл_"&amp;W$5&amp;"[[33]:[МО]]"),MATCH(INDEX($B$4:W$4,MATCH("яя",$B$4:W$4,1)),INDIRECT(W$5&amp;"!A5:A101"),0)+($B24=""),COUNTA($B$6:$B24)),"")</f>
        <v>1</v>
      </c>
      <c r="X24" s="62" t="str">
        <f ca="1">IFERROR(INDEX(INDIRECT("табл_"&amp;X$5&amp;"[[33]:[МО]]"),MATCH(INDEX($B$4:X$4,MATCH("яя",$B$4:X$4,1)),INDIRECT(X$5&amp;"!A5:A101"),0)+($B24=""),COUNTA($B$6:$B24)),"")</f>
        <v/>
      </c>
      <c r="Y24" s="62" t="str">
        <f ca="1">IFERROR(INDEX(INDIRECT("табл_"&amp;Y$5&amp;"[[33]:[МО]]"),MATCH(INDEX($B$4:Y$4,MATCH("яя",$B$4:Y$4,1)),INDIRECT(Y$5&amp;"!A5:A101"),0)+($B24=""),COUNTA($B$6:$B24)),"")</f>
        <v/>
      </c>
      <c r="Z24" s="62" t="str">
        <f ca="1">IFERROR(INDEX(INDIRECT("табл_"&amp;Z$5&amp;"[[33]:[МО]]"),MATCH(INDEX($B$4:Z$4,MATCH("яя",$B$4:Z$4,1)),INDIRECT(Z$5&amp;"!A5:A101"),0)+($B24=""),COUNTA($B$6:$B24)),"")</f>
        <v/>
      </c>
      <c r="AA24" s="62" t="str">
        <f ca="1">IFERROR(INDEX(INDIRECT("табл_"&amp;AA$5&amp;"[[33]:[МО]]"),MATCH(INDEX($B$4:AA$4,MATCH("яя",$B$4:AA$4,1)),INDIRECT(AA$5&amp;"!A5:A101"),0)+($B24=""),COUNTA($B$6:$B24)),"")</f>
        <v/>
      </c>
      <c r="AB24" s="62" t="str">
        <f ca="1">IFERROR(INDEX(INDIRECT("табл_"&amp;AB$5&amp;"[[33]:[МО]]"),MATCH(INDEX($B$4:AB$4,MATCH("яя",$B$4:AB$4,1)),INDIRECT(AB$5&amp;"!A5:A101"),0)+($B24=""),COUNTA($B$6:$B24)),"")</f>
        <v/>
      </c>
      <c r="AC24" s="62" t="str">
        <f ca="1">IFERROR(INDEX(INDIRECT("табл_"&amp;AC$5&amp;"[[33]:[МО]]"),MATCH(INDEX($B$4:AC$4,MATCH("яя",$B$4:AC$4,1)),INDIRECT(AC$5&amp;"!A5:A101"),0)+($B24=""),COUNTA($B$6:$B24)),"")</f>
        <v/>
      </c>
      <c r="AD24" s="62" t="str">
        <f ca="1">IFERROR(INDEX(INDIRECT("табл_"&amp;AD$5&amp;"[[33]:[МО]]"),MATCH(INDEX($B$4:AD$4,MATCH("яя",$B$4:AD$4,1)),INDIRECT(AD$5&amp;"!A5:A101"),0)+($B24=""),COUNTA($B$6:$B24)),"")</f>
        <v/>
      </c>
      <c r="AE24" s="62" t="str">
        <f ca="1">IFERROR(INDEX(INDIRECT("табл_"&amp;AE$5&amp;"[[33]:[МО]]"),MATCH(INDEX($B$4:AE$4,MATCH("яя",$B$4:AE$4,1)),INDIRECT(AE$5&amp;"!A5:A101"),0)+($B24=""),COUNTA($B$6:$B24)),"")</f>
        <v/>
      </c>
      <c r="AF24" s="62" t="str">
        <f ca="1">IFERROR(INDEX(INDIRECT("табл_"&amp;AF$5&amp;"[[33]:[МО]]"),MATCH(INDEX($B$4:AF$4,MATCH("яя",$B$4:AF$4,1)),INDIRECT(AF$5&amp;"!A5:A101"),0)+($B24=""),COUNTA($B$6:$B24)),"")</f>
        <v/>
      </c>
      <c r="AG24" s="62" t="str">
        <f ca="1">IFERROR(INDEX(INDIRECT("табл_"&amp;AG$5&amp;"[[33]:[МО]]"),MATCH(INDEX($B$4:AG$4,MATCH("яя",$B$4:AG$4,1)),INDIRECT(AG$5&amp;"!A5:A101"),0)+($B24=""),COUNTA($B$6:$B24)),"")</f>
        <v/>
      </c>
      <c r="AH24" s="73">
        <f t="shared" ca="1" si="3"/>
        <v>5</v>
      </c>
      <c r="AI24" s="64"/>
      <c r="AJ24" s="73"/>
    </row>
    <row r="25" spans="2:36" ht="14.1" customHeight="1" x14ac:dyDescent="0.2">
      <c r="B25" s="105"/>
      <c r="C25" s="61" t="s">
        <v>40</v>
      </c>
      <c r="D25" s="62">
        <f ca="1">IFERROR(INDEX(INDIRECT("табл_"&amp;D$5&amp;"[[33]:[МО]]"),MATCH(INDEX($B$4:D$4,MATCH("яя",$B$4:D$4,1)),INDIRECT(D$5&amp;"!A5:A101"),0)+($B25=""),COUNTA($B$6:$B25)),"")</f>
        <v>11</v>
      </c>
      <c r="E25" s="62">
        <f ca="1">IFERROR(INDEX(INDIRECT("табл_"&amp;E$5&amp;"[[33]:[МО]]"),MATCH(INDEX($B$4:E$4,MATCH("яя",$B$4:E$4,1)),INDIRECT(E$5&amp;"!A5:A101"),0)+($B25=""),COUNTA($B$6:$B25)),"")</f>
        <v>11</v>
      </c>
      <c r="F25" s="62" t="str">
        <f ca="1">IFERROR(INDEX(INDIRECT("табл_"&amp;F$5&amp;"[[33]:[МО]]"),MATCH(INDEX($B$4:F$4,MATCH("яя",$B$4:F$4,1)),INDIRECT(F$5&amp;"!A5:A101"),0)+($B25=""),COUNTA($B$6:$B25)),"")</f>
        <v/>
      </c>
      <c r="G25" s="62" t="str">
        <f ca="1">IFERROR(INDEX(INDIRECT("табл_"&amp;G$5&amp;"[[33]:[МО]]"),MATCH(INDEX($B$4:G$4,MATCH("яя",$B$4:G$4,1)),INDIRECT(G$5&amp;"!A5:A101"),0)+($B25=""),COUNTA($B$6:$B25)),"")</f>
        <v/>
      </c>
      <c r="H25" s="62" t="str">
        <f ca="1">IFERROR(INDEX(INDIRECT("табл_"&amp;H$5&amp;"[[33]:[МО]]"),MATCH(INDEX($B$4:H$4,MATCH("яя",$B$4:H$4,1)),INDIRECT(H$5&amp;"!A5:A101"),0)+($B25=""),COUNTA($B$6:$B25)),"")</f>
        <v/>
      </c>
      <c r="I25" s="62" t="str">
        <f ca="1">IFERROR(INDEX(INDIRECT("табл_"&amp;I$5&amp;"[[33]:[МО]]"),MATCH(INDEX($B$4:I$4,MATCH("яя",$B$4:I$4,1)),INDIRECT(I$5&amp;"!A5:A101"),0)+($B25=""),COUNTA($B$6:$B25)),"")</f>
        <v/>
      </c>
      <c r="J25" s="62" t="str">
        <f ca="1">IFERROR(INDEX(INDIRECT("табл_"&amp;J$5&amp;"[[33]:[МО]]"),MATCH(INDEX($B$4:J$4,MATCH("яя",$B$4:J$4,1)),INDIRECT(J$5&amp;"!A5:A101"),0)+($B25=""),COUNTA($B$6:$B25)),"")</f>
        <v/>
      </c>
      <c r="K25" s="62" t="str">
        <f ca="1">IFERROR(INDEX(INDIRECT("табл_"&amp;K$5&amp;"[[33]:[МО]]"),MATCH(INDEX($B$4:K$4,MATCH("яя",$B$4:K$4,1)),INDIRECT(K$5&amp;"!A5:A101"),0)+($B25=""),COUNTA($B$6:$B25)),"")</f>
        <v/>
      </c>
      <c r="L25" s="62" t="str">
        <f ca="1">IFERROR(INDEX(INDIRECT("табл_"&amp;L$5&amp;"[[33]:[МО]]"),MATCH(INDEX($B$4:L$4,MATCH("яя",$B$4:L$4,1)),INDIRECT(L$5&amp;"!A5:A101"),0)+($B25=""),COUNTA($B$6:$B25)),"")</f>
        <v/>
      </c>
      <c r="M25" s="62" t="str">
        <f ca="1">IFERROR(INDEX(INDIRECT("табл_"&amp;M$5&amp;"[[33]:[МО]]"),MATCH(INDEX($B$4:M$4,MATCH("яя",$B$4:M$4,1)),INDIRECT(M$5&amp;"!A5:A101"),0)+($B25=""),COUNTA($B$6:$B25)),"")</f>
        <v/>
      </c>
      <c r="N25" s="62" t="str">
        <f ca="1">IFERROR(INDEX(INDIRECT("табл_"&amp;N$5&amp;"[[33]:[МО]]"),MATCH(INDEX($B$4:N$4,MATCH("яя",$B$4:N$4,1)),INDIRECT(N$5&amp;"!A5:A101"),0)+($B25=""),COUNTA($B$6:$B25)),"")</f>
        <v/>
      </c>
      <c r="O25" s="62" t="str">
        <f ca="1">IFERROR(INDEX(INDIRECT("табл_"&amp;O$5&amp;"[[33]:[МО]]"),MATCH(INDEX($B$4:O$4,MATCH("яя",$B$4:O$4,1)),INDIRECT(O$5&amp;"!A5:A101"),0)+($B25=""),COUNTA($B$6:$B25)),"")</f>
        <v/>
      </c>
      <c r="P25" s="96">
        <f t="shared" ref="P25:P26" ca="1" si="7">SUM(D25:O25)</f>
        <v>22</v>
      </c>
      <c r="Q25" s="67"/>
      <c r="R25" s="67"/>
      <c r="T25" s="105"/>
      <c r="U25" s="61" t="s">
        <v>40</v>
      </c>
      <c r="V25" s="62">
        <f ca="1">IFERROR(INDEX(INDIRECT("табл_"&amp;V$5&amp;"[[33]:[МО]]"),MATCH(INDEX($B$4:V$4,MATCH("яя",$B$4:V$4,1)),INDIRECT(V$5&amp;"!A5:A101"),0)+($B25=""),COUNTA($B$6:$B25)),"")</f>
        <v>38</v>
      </c>
      <c r="W25" s="62">
        <f ca="1">IFERROR(INDEX(INDIRECT("табл_"&amp;W$5&amp;"[[33]:[МО]]"),MATCH(INDEX($B$4:W$4,MATCH("яя",$B$4:W$4,1)),INDIRECT(W$5&amp;"!A5:A101"),0)+($B25=""),COUNTA($B$6:$B25)),"")</f>
        <v>11</v>
      </c>
      <c r="X25" s="62" t="str">
        <f ca="1">IFERROR(INDEX(INDIRECT("табл_"&amp;X$5&amp;"[[33]:[МО]]"),MATCH(INDEX($B$4:X$4,MATCH("яя",$B$4:X$4,1)),INDIRECT(X$5&amp;"!A5:A101"),0)+($B25=""),COUNTA($B$6:$B25)),"")</f>
        <v/>
      </c>
      <c r="Y25" s="62" t="str">
        <f ca="1">IFERROR(INDEX(INDIRECT("табл_"&amp;Y$5&amp;"[[33]:[МО]]"),MATCH(INDEX($B$4:Y$4,MATCH("яя",$B$4:Y$4,1)),INDIRECT(Y$5&amp;"!A5:A101"),0)+($B25=""),COUNTA($B$6:$B25)),"")</f>
        <v/>
      </c>
      <c r="Z25" s="62" t="str">
        <f ca="1">IFERROR(INDEX(INDIRECT("табл_"&amp;Z$5&amp;"[[33]:[МО]]"),MATCH(INDEX($B$4:Z$4,MATCH("яя",$B$4:Z$4,1)),INDIRECT(Z$5&amp;"!A5:A101"),0)+($B25=""),COUNTA($B$6:$B25)),"")</f>
        <v/>
      </c>
      <c r="AA25" s="62" t="str">
        <f ca="1">IFERROR(INDEX(INDIRECT("табл_"&amp;AA$5&amp;"[[33]:[МО]]"),MATCH(INDEX($B$4:AA$4,MATCH("яя",$B$4:AA$4,1)),INDIRECT(AA$5&amp;"!A5:A101"),0)+($B25=""),COUNTA($B$6:$B25)),"")</f>
        <v/>
      </c>
      <c r="AB25" s="62" t="str">
        <f ca="1">IFERROR(INDEX(INDIRECT("табл_"&amp;AB$5&amp;"[[33]:[МО]]"),MATCH(INDEX($B$4:AB$4,MATCH("яя",$B$4:AB$4,1)),INDIRECT(AB$5&amp;"!A5:A101"),0)+($B25=""),COUNTA($B$6:$B25)),"")</f>
        <v/>
      </c>
      <c r="AC25" s="62" t="str">
        <f ca="1">IFERROR(INDEX(INDIRECT("табл_"&amp;AC$5&amp;"[[33]:[МО]]"),MATCH(INDEX($B$4:AC$4,MATCH("яя",$B$4:AC$4,1)),INDIRECT(AC$5&amp;"!A5:A101"),0)+($B25=""),COUNTA($B$6:$B25)),"")</f>
        <v/>
      </c>
      <c r="AD25" s="62" t="str">
        <f ca="1">IFERROR(INDEX(INDIRECT("табл_"&amp;AD$5&amp;"[[33]:[МО]]"),MATCH(INDEX($B$4:AD$4,MATCH("яя",$B$4:AD$4,1)),INDIRECT(AD$5&amp;"!A5:A101"),0)+($B25=""),COUNTA($B$6:$B25)),"")</f>
        <v/>
      </c>
      <c r="AE25" s="62" t="str">
        <f ca="1">IFERROR(INDEX(INDIRECT("табл_"&amp;AE$5&amp;"[[33]:[МО]]"),MATCH(INDEX($B$4:AE$4,MATCH("яя",$B$4:AE$4,1)),INDIRECT(AE$5&amp;"!A5:A101"),0)+($B25=""),COUNTA($B$6:$B25)),"")</f>
        <v/>
      </c>
      <c r="AF25" s="62" t="str">
        <f ca="1">IFERROR(INDEX(INDIRECT("табл_"&amp;AF$5&amp;"[[33]:[МО]]"),MATCH(INDEX($B$4:AF$4,MATCH("яя",$B$4:AF$4,1)),INDIRECT(AF$5&amp;"!A5:A101"),0)+($B25=""),COUNTA($B$6:$B25)),"")</f>
        <v/>
      </c>
      <c r="AG25" s="62" t="str">
        <f ca="1">IFERROR(INDEX(INDIRECT("табл_"&amp;AG$5&amp;"[[33]:[МО]]"),MATCH(INDEX($B$4:AG$4,MATCH("яя",$B$4:AG$4,1)),INDIRECT(AG$5&amp;"!A5:A101"),0)+($B25=""),COUNTA($B$6:$B25)),"")</f>
        <v/>
      </c>
      <c r="AH25" s="96">
        <f t="shared" ca="1" si="3"/>
        <v>49</v>
      </c>
      <c r="AI25" s="67"/>
      <c r="AJ25" s="67"/>
    </row>
    <row r="26" spans="2:36" ht="14.1" customHeight="1" x14ac:dyDescent="0.2">
      <c r="B26" s="104" t="str">
        <f>Январь!AS2</f>
        <v>ПРОГУЛ</v>
      </c>
      <c r="C26" s="61" t="s">
        <v>39</v>
      </c>
      <c r="D26" s="62">
        <f ca="1">IFERROR(INDEX(INDIRECT("табл_"&amp;D$5&amp;"[[33]:[МО]]"),MATCH(INDEX($B$4:D$4,MATCH("яя",$B$4:D$4,1)),INDIRECT(D$5&amp;"!A5:A101"),0)+($B26=""),COUNTA($B$6:$B26)),"")</f>
        <v>0</v>
      </c>
      <c r="E26" s="62">
        <f ca="1">IFERROR(INDEX(INDIRECT("табл_"&amp;E$5&amp;"[[33]:[МО]]"),MATCH(INDEX($B$4:E$4,MATCH("яя",$B$4:E$4,1)),INDIRECT(E$5&amp;"!A5:A101"),0)+($B26=""),COUNTA($B$6:$B26)),"")</f>
        <v>0</v>
      </c>
      <c r="F26" s="62" t="str">
        <f ca="1">IFERROR(INDEX(INDIRECT("табл_"&amp;F$5&amp;"[[33]:[МО]]"),MATCH(INDEX($B$4:F$4,MATCH("яя",$B$4:F$4,1)),INDIRECT(F$5&amp;"!A5:A101"),0)+($B26=""),COUNTA($B$6:$B26)),"")</f>
        <v/>
      </c>
      <c r="G26" s="62" t="str">
        <f ca="1">IFERROR(INDEX(INDIRECT("табл_"&amp;G$5&amp;"[[33]:[МО]]"),MATCH(INDEX($B$4:G$4,MATCH("яя",$B$4:G$4,1)),INDIRECT(G$5&amp;"!A5:A101"),0)+($B26=""),COUNTA($B$6:$B26)),"")</f>
        <v/>
      </c>
      <c r="H26" s="62" t="str">
        <f ca="1">IFERROR(INDEX(INDIRECT("табл_"&amp;H$5&amp;"[[33]:[МО]]"),MATCH(INDEX($B$4:H$4,MATCH("яя",$B$4:H$4,1)),INDIRECT(H$5&amp;"!A5:A101"),0)+($B26=""),COUNTA($B$6:$B26)),"")</f>
        <v/>
      </c>
      <c r="I26" s="62" t="str">
        <f ca="1">IFERROR(INDEX(INDIRECT("табл_"&amp;I$5&amp;"[[33]:[МО]]"),MATCH(INDEX($B$4:I$4,MATCH("яя",$B$4:I$4,1)),INDIRECT(I$5&amp;"!A5:A101"),0)+($B26=""),COUNTA($B$6:$B26)),"")</f>
        <v/>
      </c>
      <c r="J26" s="62" t="str">
        <f ca="1">IFERROR(INDEX(INDIRECT("табл_"&amp;J$5&amp;"[[33]:[МО]]"),MATCH(INDEX($B$4:J$4,MATCH("яя",$B$4:J$4,1)),INDIRECT(J$5&amp;"!A5:A101"),0)+($B26=""),COUNTA($B$6:$B26)),"")</f>
        <v/>
      </c>
      <c r="K26" s="62" t="str">
        <f ca="1">IFERROR(INDEX(INDIRECT("табл_"&amp;K$5&amp;"[[33]:[МО]]"),MATCH(INDEX($B$4:K$4,MATCH("яя",$B$4:K$4,1)),INDIRECT(K$5&amp;"!A5:A101"),0)+($B26=""),COUNTA($B$6:$B26)),"")</f>
        <v/>
      </c>
      <c r="L26" s="62" t="str">
        <f ca="1">IFERROR(INDEX(INDIRECT("табл_"&amp;L$5&amp;"[[33]:[МО]]"),MATCH(INDEX($B$4:L$4,MATCH("яя",$B$4:L$4,1)),INDIRECT(L$5&amp;"!A5:A101"),0)+($B26=""),COUNTA($B$6:$B26)),"")</f>
        <v/>
      </c>
      <c r="M26" s="62" t="str">
        <f ca="1">IFERROR(INDEX(INDIRECT("табл_"&amp;M$5&amp;"[[33]:[МО]]"),MATCH(INDEX($B$4:M$4,MATCH("яя",$B$4:M$4,1)),INDIRECT(M$5&amp;"!A5:A101"),0)+($B26=""),COUNTA($B$6:$B26)),"")</f>
        <v/>
      </c>
      <c r="N26" s="62" t="str">
        <f ca="1">IFERROR(INDEX(INDIRECT("табл_"&amp;N$5&amp;"[[33]:[МО]]"),MATCH(INDEX($B$4:N$4,MATCH("яя",$B$4:N$4,1)),INDIRECT(N$5&amp;"!A5:A101"),0)+($B26=""),COUNTA($B$6:$B26)),"")</f>
        <v/>
      </c>
      <c r="O26" s="62" t="str">
        <f ca="1">IFERROR(INDEX(INDIRECT("табл_"&amp;O$5&amp;"[[33]:[МО]]"),MATCH(INDEX($B$4:O$4,MATCH("яя",$B$4:O$4,1)),INDIRECT(O$5&amp;"!A5:A101"),0)+($B26=""),COUNTA($B$6:$B26)),"")</f>
        <v/>
      </c>
      <c r="P26" s="73">
        <f t="shared" ca="1" si="7"/>
        <v>0</v>
      </c>
      <c r="Q26" s="64"/>
      <c r="R26" s="73"/>
      <c r="T26" s="104" t="str">
        <f>Январь!AS2</f>
        <v>ПРОГУЛ</v>
      </c>
      <c r="U26" s="61" t="s">
        <v>39</v>
      </c>
      <c r="V26" s="62">
        <f ca="1">IFERROR(INDEX(INDIRECT("табл_"&amp;V$5&amp;"[[33]:[МО]]"),MATCH(INDEX($B$4:V$4,MATCH("яя",$B$4:V$4,1)),INDIRECT(V$5&amp;"!A5:A101"),0)+($B26=""),COUNTA($B$6:$B26)),"")</f>
        <v>0</v>
      </c>
      <c r="W26" s="62">
        <f ca="1">IFERROR(INDEX(INDIRECT("табл_"&amp;W$5&amp;"[[33]:[МО]]"),MATCH(INDEX($B$4:W$4,MATCH("яя",$B$4:W$4,1)),INDIRECT(W$5&amp;"!A5:A101"),0)+($B26=""),COUNTA($B$6:$B26)),"")</f>
        <v>0</v>
      </c>
      <c r="X26" s="62" t="str">
        <f ca="1">IFERROR(INDEX(INDIRECT("табл_"&amp;X$5&amp;"[[33]:[МО]]"),MATCH(INDEX($B$4:X$4,MATCH("яя",$B$4:X$4,1)),INDIRECT(X$5&amp;"!A5:A101"),0)+($B26=""),COUNTA($B$6:$B26)),"")</f>
        <v/>
      </c>
      <c r="Y26" s="62" t="str">
        <f ca="1">IFERROR(INDEX(INDIRECT("табл_"&amp;Y$5&amp;"[[33]:[МО]]"),MATCH(INDEX($B$4:Y$4,MATCH("яя",$B$4:Y$4,1)),INDIRECT(Y$5&amp;"!A5:A101"),0)+($B26=""),COUNTA($B$6:$B26)),"")</f>
        <v/>
      </c>
      <c r="Z26" s="62" t="str">
        <f ca="1">IFERROR(INDEX(INDIRECT("табл_"&amp;Z$5&amp;"[[33]:[МО]]"),MATCH(INDEX($B$4:Z$4,MATCH("яя",$B$4:Z$4,1)),INDIRECT(Z$5&amp;"!A5:A101"),0)+($B26=""),COUNTA($B$6:$B26)),"")</f>
        <v/>
      </c>
      <c r="AA26" s="62" t="str">
        <f ca="1">IFERROR(INDEX(INDIRECT("табл_"&amp;AA$5&amp;"[[33]:[МО]]"),MATCH(INDEX($B$4:AA$4,MATCH("яя",$B$4:AA$4,1)),INDIRECT(AA$5&amp;"!A5:A101"),0)+($B26=""),COUNTA($B$6:$B26)),"")</f>
        <v/>
      </c>
      <c r="AB26" s="62" t="str">
        <f ca="1">IFERROR(INDEX(INDIRECT("табл_"&amp;AB$5&amp;"[[33]:[МО]]"),MATCH(INDEX($B$4:AB$4,MATCH("яя",$B$4:AB$4,1)),INDIRECT(AB$5&amp;"!A5:A101"),0)+($B26=""),COUNTA($B$6:$B26)),"")</f>
        <v/>
      </c>
      <c r="AC26" s="62" t="str">
        <f ca="1">IFERROR(INDEX(INDIRECT("табл_"&amp;AC$5&amp;"[[33]:[МО]]"),MATCH(INDEX($B$4:AC$4,MATCH("яя",$B$4:AC$4,1)),INDIRECT(AC$5&amp;"!A5:A101"),0)+($B26=""),COUNTA($B$6:$B26)),"")</f>
        <v/>
      </c>
      <c r="AD26" s="62" t="str">
        <f ca="1">IFERROR(INDEX(INDIRECT("табл_"&amp;AD$5&amp;"[[33]:[МО]]"),MATCH(INDEX($B$4:AD$4,MATCH("яя",$B$4:AD$4,1)),INDIRECT(AD$5&amp;"!A5:A101"),0)+($B26=""),COUNTA($B$6:$B26)),"")</f>
        <v/>
      </c>
      <c r="AE26" s="62" t="str">
        <f ca="1">IFERROR(INDEX(INDIRECT("табл_"&amp;AE$5&amp;"[[33]:[МО]]"),MATCH(INDEX($B$4:AE$4,MATCH("яя",$B$4:AE$4,1)),INDIRECT(AE$5&amp;"!A5:A101"),0)+($B26=""),COUNTA($B$6:$B26)),"")</f>
        <v/>
      </c>
      <c r="AF26" s="62" t="str">
        <f ca="1">IFERROR(INDEX(INDIRECT("табл_"&amp;AF$5&amp;"[[33]:[МО]]"),MATCH(INDEX($B$4:AF$4,MATCH("яя",$B$4:AF$4,1)),INDIRECT(AF$5&amp;"!A5:A101"),0)+($B26=""),COUNTA($B$6:$B26)),"")</f>
        <v/>
      </c>
      <c r="AG26" s="62" t="str">
        <f ca="1">IFERROR(INDEX(INDIRECT("табл_"&amp;AG$5&amp;"[[33]:[МО]]"),MATCH(INDEX($B$4:AG$4,MATCH("яя",$B$4:AG$4,1)),INDIRECT(AG$5&amp;"!A5:A101"),0)+($B26=""),COUNTA($B$6:$B26)),"")</f>
        <v/>
      </c>
      <c r="AH26" s="73">
        <f t="shared" ca="1" si="3"/>
        <v>0</v>
      </c>
      <c r="AI26" s="64"/>
      <c r="AJ26" s="73"/>
    </row>
    <row r="27" spans="2:36" ht="14.1" customHeight="1" x14ac:dyDescent="0.2">
      <c r="B27" s="105"/>
      <c r="C27" s="61" t="s">
        <v>40</v>
      </c>
      <c r="D27" s="62">
        <f ca="1">IFERROR(INDEX(INDIRECT("табл_"&amp;D$5&amp;"[[33]:[МО]]"),MATCH(INDEX($B$4:D$4,MATCH("яя",$B$4:D$4,1)),INDIRECT(D$5&amp;"!A5:A101"),0)+($B27=""),COUNTA($B$6:$B27)),"")</f>
        <v>0</v>
      </c>
      <c r="E27" s="62">
        <f ca="1">IFERROR(INDEX(INDIRECT("табл_"&amp;E$5&amp;"[[33]:[МО]]"),MATCH(INDEX($B$4:E$4,MATCH("яя",$B$4:E$4,1)),INDIRECT(E$5&amp;"!A5:A101"),0)+($B27=""),COUNTA($B$6:$B27)),"")</f>
        <v>0</v>
      </c>
      <c r="F27" s="62" t="str">
        <f ca="1">IFERROR(INDEX(INDIRECT("табл_"&amp;F$5&amp;"[[33]:[МО]]"),MATCH(INDEX($B$4:F$4,MATCH("яя",$B$4:F$4,1)),INDIRECT(F$5&amp;"!A5:A101"),0)+($B27=""),COUNTA($B$6:$B27)),"")</f>
        <v/>
      </c>
      <c r="G27" s="62" t="str">
        <f ca="1">IFERROR(INDEX(INDIRECT("табл_"&amp;G$5&amp;"[[33]:[МО]]"),MATCH(INDEX($B$4:G$4,MATCH("яя",$B$4:G$4,1)),INDIRECT(G$5&amp;"!A5:A101"),0)+($B27=""),COUNTA($B$6:$B27)),"")</f>
        <v/>
      </c>
      <c r="H27" s="62" t="str">
        <f ca="1">IFERROR(INDEX(INDIRECT("табл_"&amp;H$5&amp;"[[33]:[МО]]"),MATCH(INDEX($B$4:H$4,MATCH("яя",$B$4:H$4,1)),INDIRECT(H$5&amp;"!A5:A101"),0)+($B27=""),COUNTA($B$6:$B27)),"")</f>
        <v/>
      </c>
      <c r="I27" s="62" t="str">
        <f ca="1">IFERROR(INDEX(INDIRECT("табл_"&amp;I$5&amp;"[[33]:[МО]]"),MATCH(INDEX($B$4:I$4,MATCH("яя",$B$4:I$4,1)),INDIRECT(I$5&amp;"!A5:A101"),0)+($B27=""),COUNTA($B$6:$B27)),"")</f>
        <v/>
      </c>
      <c r="J27" s="62" t="str">
        <f ca="1">IFERROR(INDEX(INDIRECT("табл_"&amp;J$5&amp;"[[33]:[МО]]"),MATCH(INDEX($B$4:J$4,MATCH("яя",$B$4:J$4,1)),INDIRECT(J$5&amp;"!A5:A101"),0)+($B27=""),COUNTA($B$6:$B27)),"")</f>
        <v/>
      </c>
      <c r="K27" s="62" t="str">
        <f ca="1">IFERROR(INDEX(INDIRECT("табл_"&amp;K$5&amp;"[[33]:[МО]]"),MATCH(INDEX($B$4:K$4,MATCH("яя",$B$4:K$4,1)),INDIRECT(K$5&amp;"!A5:A101"),0)+($B27=""),COUNTA($B$6:$B27)),"")</f>
        <v/>
      </c>
      <c r="L27" s="62" t="str">
        <f ca="1">IFERROR(INDEX(INDIRECT("табл_"&amp;L$5&amp;"[[33]:[МО]]"),MATCH(INDEX($B$4:L$4,MATCH("яя",$B$4:L$4,1)),INDIRECT(L$5&amp;"!A5:A101"),0)+($B27=""),COUNTA($B$6:$B27)),"")</f>
        <v/>
      </c>
      <c r="M27" s="62" t="str">
        <f ca="1">IFERROR(INDEX(INDIRECT("табл_"&amp;M$5&amp;"[[33]:[МО]]"),MATCH(INDEX($B$4:M$4,MATCH("яя",$B$4:M$4,1)),INDIRECT(M$5&amp;"!A5:A101"),0)+($B27=""),COUNTA($B$6:$B27)),"")</f>
        <v/>
      </c>
      <c r="N27" s="62" t="str">
        <f ca="1">IFERROR(INDEX(INDIRECT("табл_"&amp;N$5&amp;"[[33]:[МО]]"),MATCH(INDEX($B$4:N$4,MATCH("яя",$B$4:N$4,1)),INDIRECT(N$5&amp;"!A5:A101"),0)+($B27=""),COUNTA($B$6:$B27)),"")</f>
        <v/>
      </c>
      <c r="O27" s="62" t="str">
        <f ca="1">IFERROR(INDEX(INDIRECT("табл_"&amp;O$5&amp;"[[33]:[МО]]"),MATCH(INDEX($B$4:O$4,MATCH("яя",$B$4:O$4,1)),INDIRECT(O$5&amp;"!A5:A101"),0)+($B27=""),COUNTA($B$6:$B27)),"")</f>
        <v/>
      </c>
      <c r="P27" s="96">
        <f t="shared" ref="P27:P28" ca="1" si="8">SUM(D27:O27)</f>
        <v>0</v>
      </c>
      <c r="Q27" s="67"/>
      <c r="R27" s="67"/>
      <c r="T27" s="105"/>
      <c r="U27" s="61" t="s">
        <v>40</v>
      </c>
      <c r="V27" s="62">
        <f ca="1">IFERROR(INDEX(INDIRECT("табл_"&amp;V$5&amp;"[[33]:[МО]]"),MATCH(INDEX($B$4:V$4,MATCH("яя",$B$4:V$4,1)),INDIRECT(V$5&amp;"!A5:A101"),0)+($B27=""),COUNTA($B$6:$B27)),"")</f>
        <v>0</v>
      </c>
      <c r="W27" s="62">
        <f ca="1">IFERROR(INDEX(INDIRECT("табл_"&amp;W$5&amp;"[[33]:[МО]]"),MATCH(INDEX($B$4:W$4,MATCH("яя",$B$4:W$4,1)),INDIRECT(W$5&amp;"!A5:A101"),0)+($B27=""),COUNTA($B$6:$B27)),"")</f>
        <v>0</v>
      </c>
      <c r="X27" s="62" t="str">
        <f ca="1">IFERROR(INDEX(INDIRECT("табл_"&amp;X$5&amp;"[[33]:[МО]]"),MATCH(INDEX($B$4:X$4,MATCH("яя",$B$4:X$4,1)),INDIRECT(X$5&amp;"!A5:A101"),0)+($B27=""),COUNTA($B$6:$B27)),"")</f>
        <v/>
      </c>
      <c r="Y27" s="62" t="str">
        <f ca="1">IFERROR(INDEX(INDIRECT("табл_"&amp;Y$5&amp;"[[33]:[МО]]"),MATCH(INDEX($B$4:Y$4,MATCH("яя",$B$4:Y$4,1)),INDIRECT(Y$5&amp;"!A5:A101"),0)+($B27=""),COUNTA($B$6:$B27)),"")</f>
        <v/>
      </c>
      <c r="Z27" s="62" t="str">
        <f ca="1">IFERROR(INDEX(INDIRECT("табл_"&amp;Z$5&amp;"[[33]:[МО]]"),MATCH(INDEX($B$4:Z$4,MATCH("яя",$B$4:Z$4,1)),INDIRECT(Z$5&amp;"!A5:A101"),0)+($B27=""),COUNTA($B$6:$B27)),"")</f>
        <v/>
      </c>
      <c r="AA27" s="62" t="str">
        <f ca="1">IFERROR(INDEX(INDIRECT("табл_"&amp;AA$5&amp;"[[33]:[МО]]"),MATCH(INDEX($B$4:AA$4,MATCH("яя",$B$4:AA$4,1)),INDIRECT(AA$5&amp;"!A5:A101"),0)+($B27=""),COUNTA($B$6:$B27)),"")</f>
        <v/>
      </c>
      <c r="AB27" s="62" t="str">
        <f ca="1">IFERROR(INDEX(INDIRECT("табл_"&amp;AB$5&amp;"[[33]:[МО]]"),MATCH(INDEX($B$4:AB$4,MATCH("яя",$B$4:AB$4,1)),INDIRECT(AB$5&amp;"!A5:A101"),0)+($B27=""),COUNTA($B$6:$B27)),"")</f>
        <v/>
      </c>
      <c r="AC27" s="62" t="str">
        <f ca="1">IFERROR(INDEX(INDIRECT("табл_"&amp;AC$5&amp;"[[33]:[МО]]"),MATCH(INDEX($B$4:AC$4,MATCH("яя",$B$4:AC$4,1)),INDIRECT(AC$5&amp;"!A5:A101"),0)+($B27=""),COUNTA($B$6:$B27)),"")</f>
        <v/>
      </c>
      <c r="AD27" s="62" t="str">
        <f ca="1">IFERROR(INDEX(INDIRECT("табл_"&amp;AD$5&amp;"[[33]:[МО]]"),MATCH(INDEX($B$4:AD$4,MATCH("яя",$B$4:AD$4,1)),INDIRECT(AD$5&amp;"!A5:A101"),0)+($B27=""),COUNTA($B$6:$B27)),"")</f>
        <v/>
      </c>
      <c r="AE27" s="62" t="str">
        <f ca="1">IFERROR(INDEX(INDIRECT("табл_"&amp;AE$5&amp;"[[33]:[МО]]"),MATCH(INDEX($B$4:AE$4,MATCH("яя",$B$4:AE$4,1)),INDIRECT(AE$5&amp;"!A5:A101"),0)+($B27=""),COUNTA($B$6:$B27)),"")</f>
        <v/>
      </c>
      <c r="AF27" s="62" t="str">
        <f ca="1">IFERROR(INDEX(INDIRECT("табл_"&amp;AF$5&amp;"[[33]:[МО]]"),MATCH(INDEX($B$4:AF$4,MATCH("яя",$B$4:AF$4,1)),INDIRECT(AF$5&amp;"!A5:A101"),0)+($B27=""),COUNTA($B$6:$B27)),"")</f>
        <v/>
      </c>
      <c r="AG27" s="62" t="str">
        <f ca="1">IFERROR(INDEX(INDIRECT("табл_"&amp;AG$5&amp;"[[33]:[МО]]"),MATCH(INDEX($B$4:AG$4,MATCH("яя",$B$4:AG$4,1)),INDIRECT(AG$5&amp;"!A5:A101"),0)+($B27=""),COUNTA($B$6:$B27)),"")</f>
        <v/>
      </c>
      <c r="AH27" s="96">
        <f t="shared" ca="1" si="3"/>
        <v>0</v>
      </c>
      <c r="AI27" s="67"/>
      <c r="AJ27" s="67"/>
    </row>
    <row r="28" spans="2:36" ht="14.1" customHeight="1" x14ac:dyDescent="0.2">
      <c r="B28" s="104" t="str">
        <f>Январь!AT2</f>
        <v>МЕДОСМОТР</v>
      </c>
      <c r="C28" s="61" t="s">
        <v>39</v>
      </c>
      <c r="D28" s="62">
        <f ca="1">IFERROR(INDEX(INDIRECT("табл_"&amp;D$5&amp;"[[33]:[МО]]"),MATCH(INDEX($B$4:D$4,MATCH("яя",$B$4:D$4,1)),INDIRECT(D$5&amp;"!A5:A101"),0)+($B28=""),COUNTA($B$6:$B28)),"")</f>
        <v>0</v>
      </c>
      <c r="E28" s="62">
        <f ca="1">IFERROR(INDEX(INDIRECT("табл_"&amp;E$5&amp;"[[33]:[МО]]"),MATCH(INDEX($B$4:E$4,MATCH("яя",$B$4:E$4,1)),INDIRECT(E$5&amp;"!A5:A101"),0)+($B28=""),COUNTA($B$6:$B28)),"")</f>
        <v>0</v>
      </c>
      <c r="F28" s="62" t="str">
        <f ca="1">IFERROR(INDEX(INDIRECT("табл_"&amp;F$5&amp;"[[33]:[МО]]"),MATCH(INDEX($B$4:F$4,MATCH("яя",$B$4:F$4,1)),INDIRECT(F$5&amp;"!A5:A101"),0)+($B28=""),COUNTA($B$6:$B28)),"")</f>
        <v/>
      </c>
      <c r="G28" s="62" t="str">
        <f ca="1">IFERROR(INDEX(INDIRECT("табл_"&amp;G$5&amp;"[[33]:[МО]]"),MATCH(INDEX($B$4:G$4,MATCH("яя",$B$4:G$4,1)),INDIRECT(G$5&amp;"!A5:A101"),0)+($B28=""),COUNTA($B$6:$B28)),"")</f>
        <v/>
      </c>
      <c r="H28" s="62" t="str">
        <f ca="1">IFERROR(INDEX(INDIRECT("табл_"&amp;H$5&amp;"[[33]:[МО]]"),MATCH(INDEX($B$4:H$4,MATCH("яя",$B$4:H$4,1)),INDIRECT(H$5&amp;"!A5:A101"),0)+($B28=""),COUNTA($B$6:$B28)),"")</f>
        <v/>
      </c>
      <c r="I28" s="62" t="str">
        <f ca="1">IFERROR(INDEX(INDIRECT("табл_"&amp;I$5&amp;"[[33]:[МО]]"),MATCH(INDEX($B$4:I$4,MATCH("яя",$B$4:I$4,1)),INDIRECT(I$5&amp;"!A5:A101"),0)+($B28=""),COUNTA($B$6:$B28)),"")</f>
        <v/>
      </c>
      <c r="J28" s="62" t="str">
        <f ca="1">IFERROR(INDEX(INDIRECT("табл_"&amp;J$5&amp;"[[33]:[МО]]"),MATCH(INDEX($B$4:J$4,MATCH("яя",$B$4:J$4,1)),INDIRECT(J$5&amp;"!A5:A101"),0)+($B28=""),COUNTA($B$6:$B28)),"")</f>
        <v/>
      </c>
      <c r="K28" s="62" t="str">
        <f ca="1">IFERROR(INDEX(INDIRECT("табл_"&amp;K$5&amp;"[[33]:[МО]]"),MATCH(INDEX($B$4:K$4,MATCH("яя",$B$4:K$4,1)),INDIRECT(K$5&amp;"!A5:A101"),0)+($B28=""),COUNTA($B$6:$B28)),"")</f>
        <v/>
      </c>
      <c r="L28" s="62" t="str">
        <f ca="1">IFERROR(INDEX(INDIRECT("табл_"&amp;L$5&amp;"[[33]:[МО]]"),MATCH(INDEX($B$4:L$4,MATCH("яя",$B$4:L$4,1)),INDIRECT(L$5&amp;"!A5:A101"),0)+($B28=""),COUNTA($B$6:$B28)),"")</f>
        <v/>
      </c>
      <c r="M28" s="62" t="str">
        <f ca="1">IFERROR(INDEX(INDIRECT("табл_"&amp;M$5&amp;"[[33]:[МО]]"),MATCH(INDEX($B$4:M$4,MATCH("яя",$B$4:M$4,1)),INDIRECT(M$5&amp;"!A5:A101"),0)+($B28=""),COUNTA($B$6:$B28)),"")</f>
        <v/>
      </c>
      <c r="N28" s="62" t="str">
        <f ca="1">IFERROR(INDEX(INDIRECT("табл_"&amp;N$5&amp;"[[33]:[МО]]"),MATCH(INDEX($B$4:N$4,MATCH("яя",$B$4:N$4,1)),INDIRECT(N$5&amp;"!A5:A101"),0)+($B28=""),COUNTA($B$6:$B28)),"")</f>
        <v/>
      </c>
      <c r="O28" s="62" t="str">
        <f ca="1">IFERROR(INDEX(INDIRECT("табл_"&amp;O$5&amp;"[[33]:[МО]]"),MATCH(INDEX($B$4:O$4,MATCH("яя",$B$4:O$4,1)),INDIRECT(O$5&amp;"!A5:A101"),0)+($B28=""),COUNTA($B$6:$B28)),"")</f>
        <v/>
      </c>
      <c r="P28" s="73">
        <f t="shared" ca="1" si="8"/>
        <v>0</v>
      </c>
      <c r="Q28" s="64"/>
      <c r="R28" s="73"/>
      <c r="T28" s="104" t="str">
        <f>Январь!AT2</f>
        <v>МЕДОСМОТР</v>
      </c>
      <c r="U28" s="61" t="s">
        <v>39</v>
      </c>
      <c r="V28" s="62">
        <f ca="1">IFERROR(INDEX(INDIRECT("табл_"&amp;V$5&amp;"[[33]:[МО]]"),MATCH(INDEX($B$4:V$4,MATCH("яя",$B$4:V$4,1)),INDIRECT(V$5&amp;"!A5:A101"),0)+($B28=""),COUNTA($B$6:$B28)),"")</f>
        <v>0</v>
      </c>
      <c r="W28" s="62">
        <f ca="1">IFERROR(INDEX(INDIRECT("табл_"&amp;W$5&amp;"[[33]:[МО]]"),MATCH(INDEX($B$4:W$4,MATCH("яя",$B$4:W$4,1)),INDIRECT(W$5&amp;"!A5:A101"),0)+($B28=""),COUNTA($B$6:$B28)),"")</f>
        <v>0</v>
      </c>
      <c r="X28" s="62" t="str">
        <f ca="1">IFERROR(INDEX(INDIRECT("табл_"&amp;X$5&amp;"[[33]:[МО]]"),MATCH(INDEX($B$4:X$4,MATCH("яя",$B$4:X$4,1)),INDIRECT(X$5&amp;"!A5:A101"),0)+($B28=""),COUNTA($B$6:$B28)),"")</f>
        <v/>
      </c>
      <c r="Y28" s="62" t="str">
        <f ca="1">IFERROR(INDEX(INDIRECT("табл_"&amp;Y$5&amp;"[[33]:[МО]]"),MATCH(INDEX($B$4:Y$4,MATCH("яя",$B$4:Y$4,1)),INDIRECT(Y$5&amp;"!A5:A101"),0)+($B28=""),COUNTA($B$6:$B28)),"")</f>
        <v/>
      </c>
      <c r="Z28" s="62" t="str">
        <f ca="1">IFERROR(INDEX(INDIRECT("табл_"&amp;Z$5&amp;"[[33]:[МО]]"),MATCH(INDEX($B$4:Z$4,MATCH("яя",$B$4:Z$4,1)),INDIRECT(Z$5&amp;"!A5:A101"),0)+($B28=""),COUNTA($B$6:$B28)),"")</f>
        <v/>
      </c>
      <c r="AA28" s="62" t="str">
        <f ca="1">IFERROR(INDEX(INDIRECT("табл_"&amp;AA$5&amp;"[[33]:[МО]]"),MATCH(INDEX($B$4:AA$4,MATCH("яя",$B$4:AA$4,1)),INDIRECT(AA$5&amp;"!A5:A101"),0)+($B28=""),COUNTA($B$6:$B28)),"")</f>
        <v/>
      </c>
      <c r="AB28" s="62" t="str">
        <f ca="1">IFERROR(INDEX(INDIRECT("табл_"&amp;AB$5&amp;"[[33]:[МО]]"),MATCH(INDEX($B$4:AB$4,MATCH("яя",$B$4:AB$4,1)),INDIRECT(AB$5&amp;"!A5:A101"),0)+($B28=""),COUNTA($B$6:$B28)),"")</f>
        <v/>
      </c>
      <c r="AC28" s="62" t="str">
        <f ca="1">IFERROR(INDEX(INDIRECT("табл_"&amp;AC$5&amp;"[[33]:[МО]]"),MATCH(INDEX($B$4:AC$4,MATCH("яя",$B$4:AC$4,1)),INDIRECT(AC$5&amp;"!A5:A101"),0)+($B28=""),COUNTA($B$6:$B28)),"")</f>
        <v/>
      </c>
      <c r="AD28" s="62" t="str">
        <f ca="1">IFERROR(INDEX(INDIRECT("табл_"&amp;AD$5&amp;"[[33]:[МО]]"),MATCH(INDEX($B$4:AD$4,MATCH("яя",$B$4:AD$4,1)),INDIRECT(AD$5&amp;"!A5:A101"),0)+($B28=""),COUNTA($B$6:$B28)),"")</f>
        <v/>
      </c>
      <c r="AE28" s="62" t="str">
        <f ca="1">IFERROR(INDEX(INDIRECT("табл_"&amp;AE$5&amp;"[[33]:[МО]]"),MATCH(INDEX($B$4:AE$4,MATCH("яя",$B$4:AE$4,1)),INDIRECT(AE$5&amp;"!A5:A101"),0)+($B28=""),COUNTA($B$6:$B28)),"")</f>
        <v/>
      </c>
      <c r="AF28" s="62" t="str">
        <f ca="1">IFERROR(INDEX(INDIRECT("табл_"&amp;AF$5&amp;"[[33]:[МО]]"),MATCH(INDEX($B$4:AF$4,MATCH("яя",$B$4:AF$4,1)),INDIRECT(AF$5&amp;"!A5:A101"),0)+($B28=""),COUNTA($B$6:$B28)),"")</f>
        <v/>
      </c>
      <c r="AG28" s="62" t="str">
        <f ca="1">IFERROR(INDEX(INDIRECT("табл_"&amp;AG$5&amp;"[[33]:[МО]]"),MATCH(INDEX($B$4:AG$4,MATCH("яя",$B$4:AG$4,1)),INDIRECT(AG$5&amp;"!A5:A101"),0)+($B28=""),COUNTA($B$6:$B28)),"")</f>
        <v/>
      </c>
      <c r="AH28" s="73">
        <f t="shared" ca="1" si="3"/>
        <v>0</v>
      </c>
      <c r="AI28" s="64"/>
      <c r="AJ28" s="73"/>
    </row>
    <row r="29" spans="2:36" ht="14.1" customHeight="1" x14ac:dyDescent="0.2">
      <c r="B29" s="105"/>
      <c r="C29" s="61" t="s">
        <v>40</v>
      </c>
      <c r="D29" s="62">
        <f ca="1">IFERROR(INDEX(INDIRECT("табл_"&amp;D$5&amp;"[[33]:[МО]]"),MATCH(INDEX($B$4:D$4,MATCH("яя",$B$4:D$4,1)),INDIRECT(D$5&amp;"!A5:A101"),0)+($B29=""),COUNTA($B$6:$B29)),"")</f>
        <v>0</v>
      </c>
      <c r="E29" s="62">
        <f ca="1">IFERROR(INDEX(INDIRECT("табл_"&amp;E$5&amp;"[[33]:[МО]]"),MATCH(INDEX($B$4:E$4,MATCH("яя",$B$4:E$4,1)),INDIRECT(E$5&amp;"!A5:A101"),0)+($B29=""),COUNTA($B$6:$B29)),"")</f>
        <v>0</v>
      </c>
      <c r="F29" s="62" t="str">
        <f ca="1">IFERROR(INDEX(INDIRECT("табл_"&amp;F$5&amp;"[[33]:[МО]]"),MATCH(INDEX($B$4:F$4,MATCH("яя",$B$4:F$4,1)),INDIRECT(F$5&amp;"!A5:A101"),0)+($B29=""),COUNTA($B$6:$B29)),"")</f>
        <v/>
      </c>
      <c r="G29" s="62" t="str">
        <f ca="1">IFERROR(INDEX(INDIRECT("табл_"&amp;G$5&amp;"[[33]:[МО]]"),MATCH(INDEX($B$4:G$4,MATCH("яя",$B$4:G$4,1)),INDIRECT(G$5&amp;"!A5:A101"),0)+($B29=""),COUNTA($B$6:$B29)),"")</f>
        <v/>
      </c>
      <c r="H29" s="62" t="str">
        <f ca="1">IFERROR(INDEX(INDIRECT("табл_"&amp;H$5&amp;"[[33]:[МО]]"),MATCH(INDEX($B$4:H$4,MATCH("яя",$B$4:H$4,1)),INDIRECT(H$5&amp;"!A5:A101"),0)+($B29=""),COUNTA($B$6:$B29)),"")</f>
        <v/>
      </c>
      <c r="I29" s="62" t="str">
        <f ca="1">IFERROR(INDEX(INDIRECT("табл_"&amp;I$5&amp;"[[33]:[МО]]"),MATCH(INDEX($B$4:I$4,MATCH("яя",$B$4:I$4,1)),INDIRECT(I$5&amp;"!A5:A101"),0)+($B29=""),COUNTA($B$6:$B29)),"")</f>
        <v/>
      </c>
      <c r="J29" s="62" t="str">
        <f ca="1">IFERROR(INDEX(INDIRECT("табл_"&amp;J$5&amp;"[[33]:[МО]]"),MATCH(INDEX($B$4:J$4,MATCH("яя",$B$4:J$4,1)),INDIRECT(J$5&amp;"!A5:A101"),0)+($B29=""),COUNTA($B$6:$B29)),"")</f>
        <v/>
      </c>
      <c r="K29" s="62" t="str">
        <f ca="1">IFERROR(INDEX(INDIRECT("табл_"&amp;K$5&amp;"[[33]:[МО]]"),MATCH(INDEX($B$4:K$4,MATCH("яя",$B$4:K$4,1)),INDIRECT(K$5&amp;"!A5:A101"),0)+($B29=""),COUNTA($B$6:$B29)),"")</f>
        <v/>
      </c>
      <c r="L29" s="62" t="str">
        <f ca="1">IFERROR(INDEX(INDIRECT("табл_"&amp;L$5&amp;"[[33]:[МО]]"),MATCH(INDEX($B$4:L$4,MATCH("яя",$B$4:L$4,1)),INDIRECT(L$5&amp;"!A5:A101"),0)+($B29=""),COUNTA($B$6:$B29)),"")</f>
        <v/>
      </c>
      <c r="M29" s="62" t="str">
        <f ca="1">IFERROR(INDEX(INDIRECT("табл_"&amp;M$5&amp;"[[33]:[МО]]"),MATCH(INDEX($B$4:M$4,MATCH("яя",$B$4:M$4,1)),INDIRECT(M$5&amp;"!A5:A101"),0)+($B29=""),COUNTA($B$6:$B29)),"")</f>
        <v/>
      </c>
      <c r="N29" s="62" t="str">
        <f ca="1">IFERROR(INDEX(INDIRECT("табл_"&amp;N$5&amp;"[[33]:[МО]]"),MATCH(INDEX($B$4:N$4,MATCH("яя",$B$4:N$4,1)),INDIRECT(N$5&amp;"!A5:A101"),0)+($B29=""),COUNTA($B$6:$B29)),"")</f>
        <v/>
      </c>
      <c r="O29" s="62" t="str">
        <f ca="1">IFERROR(INDEX(INDIRECT("табл_"&amp;O$5&amp;"[[33]:[МО]]"),MATCH(INDEX($B$4:O$4,MATCH("яя",$B$4:O$4,1)),INDIRECT(O$5&amp;"!A5:A101"),0)+($B29=""),COUNTA($B$6:$B29)),"")</f>
        <v/>
      </c>
      <c r="P29" s="96">
        <f t="shared" ref="P29" ca="1" si="9">SUM(D29:O29)</f>
        <v>0</v>
      </c>
      <c r="Q29" s="67"/>
      <c r="R29" s="67"/>
      <c r="T29" s="105"/>
      <c r="U29" s="61" t="s">
        <v>40</v>
      </c>
      <c r="V29" s="62">
        <f ca="1">IFERROR(INDEX(INDIRECT("табл_"&amp;V$5&amp;"[[33]:[МО]]"),MATCH(INDEX($B$4:V$4,MATCH("яя",$B$4:V$4,1)),INDIRECT(V$5&amp;"!A5:A101"),0)+($B29=""),COUNTA($B$6:$B29)),"")</f>
        <v>0</v>
      </c>
      <c r="W29" s="62">
        <f ca="1">IFERROR(INDEX(INDIRECT("табл_"&amp;W$5&amp;"[[33]:[МО]]"),MATCH(INDEX($B$4:W$4,MATCH("яя",$B$4:W$4,1)),INDIRECT(W$5&amp;"!A5:A101"),0)+($B29=""),COUNTA($B$6:$B29)),"")</f>
        <v>0</v>
      </c>
      <c r="X29" s="62" t="str">
        <f ca="1">IFERROR(INDEX(INDIRECT("табл_"&amp;X$5&amp;"[[33]:[МО]]"),MATCH(INDEX($B$4:X$4,MATCH("яя",$B$4:X$4,1)),INDIRECT(X$5&amp;"!A5:A101"),0)+($B29=""),COUNTA($B$6:$B29)),"")</f>
        <v/>
      </c>
      <c r="Y29" s="62" t="str">
        <f ca="1">IFERROR(INDEX(INDIRECT("табл_"&amp;Y$5&amp;"[[33]:[МО]]"),MATCH(INDEX($B$4:Y$4,MATCH("яя",$B$4:Y$4,1)),INDIRECT(Y$5&amp;"!A5:A101"),0)+($B29=""),COUNTA($B$6:$B29)),"")</f>
        <v/>
      </c>
      <c r="Z29" s="62" t="str">
        <f ca="1">IFERROR(INDEX(INDIRECT("табл_"&amp;Z$5&amp;"[[33]:[МО]]"),MATCH(INDEX($B$4:Z$4,MATCH("яя",$B$4:Z$4,1)),INDIRECT(Z$5&amp;"!A5:A101"),0)+($B29=""),COUNTA($B$6:$B29)),"")</f>
        <v/>
      </c>
      <c r="AA29" s="62" t="str">
        <f ca="1">IFERROR(INDEX(INDIRECT("табл_"&amp;AA$5&amp;"[[33]:[МО]]"),MATCH(INDEX($B$4:AA$4,MATCH("яя",$B$4:AA$4,1)),INDIRECT(AA$5&amp;"!A5:A101"),0)+($B29=""),COUNTA($B$6:$B29)),"")</f>
        <v/>
      </c>
      <c r="AB29" s="62" t="str">
        <f ca="1">IFERROR(INDEX(INDIRECT("табл_"&amp;AB$5&amp;"[[33]:[МО]]"),MATCH(INDEX($B$4:AB$4,MATCH("яя",$B$4:AB$4,1)),INDIRECT(AB$5&amp;"!A5:A101"),0)+($B29=""),COUNTA($B$6:$B29)),"")</f>
        <v/>
      </c>
      <c r="AC29" s="62" t="str">
        <f ca="1">IFERROR(INDEX(INDIRECT("табл_"&amp;AC$5&amp;"[[33]:[МО]]"),MATCH(INDEX($B$4:AC$4,MATCH("яя",$B$4:AC$4,1)),INDIRECT(AC$5&amp;"!A5:A101"),0)+($B29=""),COUNTA($B$6:$B29)),"")</f>
        <v/>
      </c>
      <c r="AD29" s="62" t="str">
        <f ca="1">IFERROR(INDEX(INDIRECT("табл_"&amp;AD$5&amp;"[[33]:[МО]]"),MATCH(INDEX($B$4:AD$4,MATCH("яя",$B$4:AD$4,1)),INDIRECT(AD$5&amp;"!A5:A101"),0)+($B29=""),COUNTA($B$6:$B29)),"")</f>
        <v/>
      </c>
      <c r="AE29" s="62" t="str">
        <f ca="1">IFERROR(INDEX(INDIRECT("табл_"&amp;AE$5&amp;"[[33]:[МО]]"),MATCH(INDEX($B$4:AE$4,MATCH("яя",$B$4:AE$4,1)),INDIRECT(AE$5&amp;"!A5:A101"),0)+($B29=""),COUNTA($B$6:$B29)),"")</f>
        <v/>
      </c>
      <c r="AF29" s="62" t="str">
        <f ca="1">IFERROR(INDEX(INDIRECT("табл_"&amp;AF$5&amp;"[[33]:[МО]]"),MATCH(INDEX($B$4:AF$4,MATCH("яя",$B$4:AF$4,1)),INDIRECT(AF$5&amp;"!A5:A101"),0)+($B29=""),COUNTA($B$6:$B29)),"")</f>
        <v/>
      </c>
      <c r="AG29" s="62" t="str">
        <f ca="1">IFERROR(INDEX(INDIRECT("табл_"&amp;AG$5&amp;"[[33]:[МО]]"),MATCH(INDEX($B$4:AG$4,MATCH("яя",$B$4:AG$4,1)),INDIRECT(AG$5&amp;"!A5:A101"),0)+($B29=""),COUNTA($B$6:$B29)),"")</f>
        <v/>
      </c>
      <c r="AH29" s="96">
        <f t="shared" ca="1" si="3"/>
        <v>0</v>
      </c>
      <c r="AI29" s="67"/>
      <c r="AJ29" s="67"/>
    </row>
    <row r="30" spans="2:36" ht="14.1" customHeight="1" x14ac:dyDescent="0.2"/>
    <row r="31" spans="2:36" ht="14.1" customHeight="1" x14ac:dyDescent="0.2"/>
    <row r="32" spans="2:36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21.95" customHeight="1" x14ac:dyDescent="0.2"/>
    <row r="47" ht="21.95" customHeight="1" x14ac:dyDescent="0.2"/>
    <row r="48" ht="21.95" customHeight="1" x14ac:dyDescent="0.2"/>
    <row r="49" ht="21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  <row r="56" ht="21.95" customHeight="1" x14ac:dyDescent="0.2"/>
    <row r="57" ht="21.95" customHeight="1" x14ac:dyDescent="0.2"/>
    <row r="58" ht="21.95" customHeight="1" x14ac:dyDescent="0.2"/>
    <row r="59" ht="21.95" customHeight="1" x14ac:dyDescent="0.2"/>
    <row r="60" ht="21.95" customHeight="1" x14ac:dyDescent="0.2"/>
    <row r="61" ht="21.95" customHeight="1" x14ac:dyDescent="0.2"/>
    <row r="62" ht="21.95" customHeight="1" x14ac:dyDescent="0.2"/>
    <row r="63" ht="21.95" customHeight="1" x14ac:dyDescent="0.2"/>
    <row r="64" ht="21.95" customHeight="1" x14ac:dyDescent="0.2"/>
    <row r="65" ht="21.95" customHeight="1" x14ac:dyDescent="0.2"/>
    <row r="66" ht="21.95" customHeight="1" x14ac:dyDescent="0.2"/>
    <row r="67" ht="21.95" customHeight="1" x14ac:dyDescent="0.2"/>
    <row r="68" ht="21.95" customHeight="1" x14ac:dyDescent="0.2"/>
    <row r="69" ht="21.95" customHeight="1" x14ac:dyDescent="0.2"/>
    <row r="70" ht="21.95" customHeight="1" x14ac:dyDescent="0.2"/>
    <row r="71" ht="21.95" customHeight="1" x14ac:dyDescent="0.2"/>
    <row r="72" ht="21.95" customHeight="1" x14ac:dyDescent="0.2"/>
    <row r="73" ht="21.95" customHeight="1" x14ac:dyDescent="0.2"/>
    <row r="74" ht="21.95" customHeight="1" x14ac:dyDescent="0.2"/>
    <row r="75" ht="21.95" customHeight="1" x14ac:dyDescent="0.2"/>
    <row r="76" ht="21.95" customHeight="1" x14ac:dyDescent="0.2"/>
    <row r="77" ht="21.95" customHeight="1" x14ac:dyDescent="0.2"/>
    <row r="78" ht="21.95" customHeight="1" x14ac:dyDescent="0.2"/>
    <row r="79" ht="21.95" customHeight="1" x14ac:dyDescent="0.2"/>
    <row r="80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  <row r="102" ht="21.95" customHeight="1" x14ac:dyDescent="0.2"/>
    <row r="103" ht="21.95" customHeight="1" x14ac:dyDescent="0.2"/>
    <row r="104" ht="21.95" customHeight="1" x14ac:dyDescent="0.2"/>
    <row r="105" ht="21.95" customHeight="1" x14ac:dyDescent="0.2"/>
    <row r="106" ht="21.95" customHeight="1" x14ac:dyDescent="0.2"/>
    <row r="107" ht="21.95" customHeight="1" x14ac:dyDescent="0.2"/>
    <row r="108" ht="21.95" customHeight="1" x14ac:dyDescent="0.2"/>
    <row r="109" ht="21.95" customHeight="1" x14ac:dyDescent="0.2"/>
    <row r="110" ht="21.95" customHeight="1" x14ac:dyDescent="0.2"/>
    <row r="111" ht="21.95" customHeight="1" x14ac:dyDescent="0.2"/>
    <row r="112" ht="21.95" customHeight="1" x14ac:dyDescent="0.2"/>
    <row r="113" ht="21.95" customHeight="1" x14ac:dyDescent="0.2"/>
    <row r="114" ht="21.95" customHeight="1" x14ac:dyDescent="0.2"/>
    <row r="115" ht="21.95" customHeight="1" x14ac:dyDescent="0.2"/>
    <row r="116" ht="21.95" customHeight="1" x14ac:dyDescent="0.2"/>
    <row r="117" ht="21.95" customHeight="1" x14ac:dyDescent="0.2"/>
    <row r="118" ht="21.95" customHeight="1" x14ac:dyDescent="0.2"/>
    <row r="119" ht="21.95" customHeight="1" x14ac:dyDescent="0.2"/>
    <row r="120" ht="21.95" customHeight="1" x14ac:dyDescent="0.2"/>
    <row r="121" ht="21.95" customHeight="1" x14ac:dyDescent="0.2"/>
    <row r="122" ht="21.95" customHeight="1" x14ac:dyDescent="0.2"/>
    <row r="123" ht="21.95" customHeight="1" x14ac:dyDescent="0.2"/>
    <row r="124" ht="21.95" customHeight="1" x14ac:dyDescent="0.2"/>
    <row r="125" ht="21.95" customHeight="1" x14ac:dyDescent="0.2"/>
    <row r="126" ht="21.95" customHeight="1" x14ac:dyDescent="0.2"/>
    <row r="127" ht="21.95" customHeight="1" x14ac:dyDescent="0.2"/>
    <row r="128" ht="21.95" customHeight="1" x14ac:dyDescent="0.2"/>
    <row r="129" ht="21.95" customHeight="1" x14ac:dyDescent="0.2"/>
    <row r="130" ht="21.95" customHeight="1" x14ac:dyDescent="0.2"/>
    <row r="131" ht="21.95" customHeight="1" x14ac:dyDescent="0.2"/>
    <row r="132" ht="21.95" customHeight="1" x14ac:dyDescent="0.2"/>
    <row r="133" ht="21.95" customHeight="1" x14ac:dyDescent="0.2"/>
    <row r="134" ht="21.95" customHeight="1" x14ac:dyDescent="0.2"/>
    <row r="135" ht="21.95" customHeight="1" x14ac:dyDescent="0.2"/>
    <row r="136" ht="21.95" customHeight="1" x14ac:dyDescent="0.2"/>
    <row r="137" ht="21.95" customHeight="1" x14ac:dyDescent="0.2"/>
    <row r="138" ht="21.95" customHeight="1" x14ac:dyDescent="0.2"/>
    <row r="139" ht="21.95" customHeight="1" x14ac:dyDescent="0.2"/>
    <row r="140" ht="21.95" customHeight="1" x14ac:dyDescent="0.2"/>
    <row r="141" ht="21.95" customHeight="1" x14ac:dyDescent="0.2"/>
    <row r="142" ht="21.95" customHeight="1" x14ac:dyDescent="0.2"/>
    <row r="143" ht="21.95" customHeight="1" x14ac:dyDescent="0.2"/>
    <row r="144" ht="21.95" customHeight="1" x14ac:dyDescent="0.2"/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  <row r="151" ht="21.95" customHeight="1" x14ac:dyDescent="0.2"/>
    <row r="152" ht="21.95" customHeight="1" x14ac:dyDescent="0.2"/>
    <row r="153" ht="21.95" customHeight="1" x14ac:dyDescent="0.2"/>
    <row r="154" ht="21.95" customHeight="1" x14ac:dyDescent="0.2"/>
    <row r="155" ht="21.95" customHeight="1" x14ac:dyDescent="0.2"/>
    <row r="156" ht="21.95" customHeight="1" x14ac:dyDescent="0.2"/>
    <row r="157" ht="21.95" customHeight="1" x14ac:dyDescent="0.2"/>
    <row r="158" ht="21.95" customHeight="1" x14ac:dyDescent="0.2"/>
    <row r="159" ht="21.95" customHeight="1" x14ac:dyDescent="0.2"/>
    <row r="160" ht="21.95" customHeight="1" x14ac:dyDescent="0.2"/>
    <row r="161" ht="21.95" customHeight="1" x14ac:dyDescent="0.2"/>
    <row r="162" ht="21.95" customHeight="1" x14ac:dyDescent="0.2"/>
    <row r="163" ht="21.95" customHeight="1" x14ac:dyDescent="0.2"/>
    <row r="164" ht="21.95" customHeight="1" x14ac:dyDescent="0.2"/>
    <row r="165" ht="21.95" customHeight="1" x14ac:dyDescent="0.2"/>
    <row r="166" ht="21.95" customHeight="1" x14ac:dyDescent="0.2"/>
    <row r="167" ht="21.95" customHeight="1" x14ac:dyDescent="0.2"/>
    <row r="168" ht="21.95" customHeight="1" x14ac:dyDescent="0.2"/>
    <row r="169" ht="21.95" customHeight="1" x14ac:dyDescent="0.2"/>
    <row r="170" ht="21.95" customHeight="1" x14ac:dyDescent="0.2"/>
    <row r="171" ht="21.95" customHeight="1" x14ac:dyDescent="0.2"/>
    <row r="172" ht="21.95" customHeight="1" x14ac:dyDescent="0.2"/>
    <row r="173" ht="21.95" customHeight="1" x14ac:dyDescent="0.2"/>
    <row r="174" ht="21.95" customHeight="1" x14ac:dyDescent="0.2"/>
    <row r="175" ht="21.95" customHeight="1" x14ac:dyDescent="0.2"/>
    <row r="176" ht="21.95" customHeight="1" x14ac:dyDescent="0.2"/>
    <row r="177" ht="21.95" customHeight="1" x14ac:dyDescent="0.2"/>
    <row r="178" ht="21.95" customHeight="1" x14ac:dyDescent="0.2"/>
    <row r="179" ht="21.95" customHeight="1" x14ac:dyDescent="0.2"/>
    <row r="180" ht="21.95" customHeight="1" x14ac:dyDescent="0.2"/>
    <row r="181" ht="21.95" customHeight="1" x14ac:dyDescent="0.2"/>
    <row r="182" ht="21.95" customHeight="1" x14ac:dyDescent="0.2"/>
    <row r="183" ht="21.95" customHeight="1" x14ac:dyDescent="0.2"/>
    <row r="184" ht="21.95" customHeight="1" x14ac:dyDescent="0.2"/>
    <row r="185" ht="21.95" customHeight="1" x14ac:dyDescent="0.2"/>
    <row r="186" ht="21.95" customHeight="1" x14ac:dyDescent="0.2"/>
    <row r="187" ht="21.95" customHeight="1" x14ac:dyDescent="0.2"/>
    <row r="188" ht="21.95" customHeight="1" x14ac:dyDescent="0.2"/>
    <row r="189" ht="21.95" customHeight="1" x14ac:dyDescent="0.2"/>
    <row r="190" ht="21.95" customHeight="1" x14ac:dyDescent="0.2"/>
    <row r="191" ht="21.95" customHeight="1" x14ac:dyDescent="0.2"/>
    <row r="192" ht="21.95" customHeight="1" x14ac:dyDescent="0.2"/>
    <row r="193" ht="21.95" customHeight="1" x14ac:dyDescent="0.2"/>
    <row r="194" ht="21.95" customHeight="1" x14ac:dyDescent="0.2"/>
    <row r="195" ht="21.95" customHeight="1" x14ac:dyDescent="0.2"/>
    <row r="196" ht="21.95" customHeight="1" x14ac:dyDescent="0.2"/>
    <row r="197" ht="21.95" customHeight="1" x14ac:dyDescent="0.2"/>
    <row r="198" ht="21.95" customHeight="1" x14ac:dyDescent="0.2"/>
    <row r="199" ht="21.95" customHeight="1" x14ac:dyDescent="0.2"/>
    <row r="200" ht="21.95" customHeight="1" x14ac:dyDescent="0.2"/>
    <row r="201" ht="21.95" customHeight="1" x14ac:dyDescent="0.2"/>
    <row r="202" ht="21.95" customHeight="1" x14ac:dyDescent="0.2"/>
    <row r="203" ht="21.95" customHeight="1" x14ac:dyDescent="0.2"/>
    <row r="204" ht="21.95" customHeight="1" x14ac:dyDescent="0.2"/>
    <row r="205" ht="21.95" customHeight="1" x14ac:dyDescent="0.2"/>
    <row r="206" ht="21.95" customHeight="1" x14ac:dyDescent="0.2"/>
    <row r="207" ht="21.95" customHeight="1" x14ac:dyDescent="0.2"/>
    <row r="208" ht="21.95" customHeight="1" x14ac:dyDescent="0.2"/>
    <row r="209" ht="21.95" customHeight="1" x14ac:dyDescent="0.2"/>
    <row r="210" ht="21.95" customHeight="1" x14ac:dyDescent="0.2"/>
    <row r="211" ht="21.95" customHeight="1" x14ac:dyDescent="0.2"/>
    <row r="212" ht="21.95" customHeight="1" x14ac:dyDescent="0.2"/>
    <row r="213" ht="21.95" customHeight="1" x14ac:dyDescent="0.2"/>
    <row r="214" ht="21.95" customHeight="1" x14ac:dyDescent="0.2"/>
    <row r="215" ht="21.95" customHeight="1" x14ac:dyDescent="0.2"/>
    <row r="216" ht="21.95" customHeight="1" x14ac:dyDescent="0.2"/>
    <row r="217" ht="21.95" customHeight="1" x14ac:dyDescent="0.2"/>
    <row r="218" ht="21.95" customHeight="1" x14ac:dyDescent="0.2"/>
    <row r="219" ht="21.95" customHeight="1" x14ac:dyDescent="0.2"/>
    <row r="220" ht="21.95" customHeight="1" x14ac:dyDescent="0.2"/>
    <row r="221" ht="21.95" customHeight="1" x14ac:dyDescent="0.2"/>
    <row r="222" ht="21.95" customHeight="1" x14ac:dyDescent="0.2"/>
    <row r="223" ht="21.95" customHeight="1" x14ac:dyDescent="0.2"/>
    <row r="224" ht="21.95" customHeight="1" x14ac:dyDescent="0.2"/>
    <row r="225" ht="21.95" customHeight="1" x14ac:dyDescent="0.2"/>
    <row r="226" ht="21.95" customHeight="1" x14ac:dyDescent="0.2"/>
    <row r="227" ht="21.95" customHeight="1" x14ac:dyDescent="0.2"/>
    <row r="228" ht="21.95" customHeight="1" x14ac:dyDescent="0.2"/>
    <row r="229" ht="21.95" customHeight="1" x14ac:dyDescent="0.2"/>
    <row r="230" ht="21.95" customHeight="1" x14ac:dyDescent="0.2"/>
    <row r="231" ht="21.95" customHeight="1" x14ac:dyDescent="0.2"/>
    <row r="232" ht="21.95" customHeight="1" x14ac:dyDescent="0.2"/>
    <row r="233" ht="21.95" customHeight="1" x14ac:dyDescent="0.2"/>
    <row r="234" ht="21.95" customHeight="1" x14ac:dyDescent="0.2"/>
    <row r="235" ht="21.95" customHeight="1" x14ac:dyDescent="0.2"/>
    <row r="236" ht="21.95" customHeight="1" x14ac:dyDescent="0.2"/>
    <row r="237" ht="21.95" customHeight="1" x14ac:dyDescent="0.2"/>
    <row r="238" ht="21.95" customHeight="1" x14ac:dyDescent="0.2"/>
    <row r="239" ht="21.95" customHeight="1" x14ac:dyDescent="0.2"/>
    <row r="240" ht="21.95" customHeight="1" x14ac:dyDescent="0.2"/>
    <row r="241" ht="21.95" customHeight="1" x14ac:dyDescent="0.2"/>
    <row r="242" ht="21.95" customHeight="1" x14ac:dyDescent="0.2"/>
    <row r="243" ht="21.95" customHeight="1" x14ac:dyDescent="0.2"/>
    <row r="244" ht="21.95" customHeight="1" x14ac:dyDescent="0.2"/>
    <row r="245" ht="21.95" customHeight="1" x14ac:dyDescent="0.2"/>
    <row r="246" ht="21.95" customHeight="1" x14ac:dyDescent="0.2"/>
    <row r="247" ht="21.95" customHeight="1" x14ac:dyDescent="0.2"/>
    <row r="248" ht="21.95" customHeight="1" x14ac:dyDescent="0.2"/>
    <row r="249" ht="21.95" customHeight="1" x14ac:dyDescent="0.2"/>
    <row r="250" ht="21.95" customHeight="1" x14ac:dyDescent="0.2"/>
    <row r="251" ht="21.95" customHeight="1" x14ac:dyDescent="0.2"/>
    <row r="252" ht="21.95" customHeight="1" x14ac:dyDescent="0.2"/>
    <row r="253" ht="21.95" customHeight="1" x14ac:dyDescent="0.2"/>
    <row r="254" ht="21.95" customHeight="1" x14ac:dyDescent="0.2"/>
    <row r="255" ht="21.95" customHeight="1" x14ac:dyDescent="0.2"/>
    <row r="256" ht="21.95" customHeight="1" x14ac:dyDescent="0.2"/>
    <row r="257" ht="21.95" customHeight="1" x14ac:dyDescent="0.2"/>
    <row r="258" ht="21.95" customHeight="1" x14ac:dyDescent="0.2"/>
    <row r="259" ht="21.95" customHeight="1" x14ac:dyDescent="0.2"/>
    <row r="260" ht="21.95" customHeight="1" x14ac:dyDescent="0.2"/>
    <row r="261" ht="21.95" customHeight="1" x14ac:dyDescent="0.2"/>
    <row r="262" ht="21.95" customHeight="1" x14ac:dyDescent="0.2"/>
    <row r="263" ht="21.95" customHeight="1" x14ac:dyDescent="0.2"/>
    <row r="264" ht="21.95" customHeight="1" x14ac:dyDescent="0.2"/>
    <row r="265" ht="21.95" customHeight="1" x14ac:dyDescent="0.2"/>
    <row r="266" ht="21.95" customHeight="1" x14ac:dyDescent="0.2"/>
    <row r="267" ht="21.95" customHeight="1" x14ac:dyDescent="0.2"/>
    <row r="268" ht="21.95" customHeight="1" x14ac:dyDescent="0.2"/>
    <row r="269" ht="21.95" customHeight="1" x14ac:dyDescent="0.2"/>
    <row r="270" ht="21.95" customHeight="1" x14ac:dyDescent="0.2"/>
    <row r="271" ht="21.95" customHeight="1" x14ac:dyDescent="0.2"/>
    <row r="272" ht="21.95" customHeight="1" x14ac:dyDescent="0.2"/>
    <row r="273" ht="21.95" customHeight="1" x14ac:dyDescent="0.2"/>
    <row r="274" ht="21.95" customHeight="1" x14ac:dyDescent="0.2"/>
    <row r="275" ht="21.95" customHeight="1" x14ac:dyDescent="0.2"/>
    <row r="276" ht="21.95" customHeight="1" x14ac:dyDescent="0.2"/>
    <row r="277" ht="21.95" customHeight="1" x14ac:dyDescent="0.2"/>
    <row r="278" ht="21.95" customHeight="1" x14ac:dyDescent="0.2"/>
    <row r="279" ht="21.95" customHeight="1" x14ac:dyDescent="0.2"/>
    <row r="280" ht="21.95" customHeight="1" x14ac:dyDescent="0.2"/>
    <row r="281" ht="21.95" customHeight="1" x14ac:dyDescent="0.2"/>
    <row r="282" ht="21.95" customHeight="1" x14ac:dyDescent="0.2"/>
    <row r="283" ht="21.95" customHeight="1" x14ac:dyDescent="0.2"/>
    <row r="284" ht="21.95" customHeight="1" x14ac:dyDescent="0.2"/>
    <row r="285" ht="21.95" customHeight="1" x14ac:dyDescent="0.2"/>
    <row r="286" ht="21.95" customHeight="1" x14ac:dyDescent="0.2"/>
    <row r="287" ht="21.95" customHeight="1" x14ac:dyDescent="0.2"/>
    <row r="288" ht="21.95" customHeight="1" x14ac:dyDescent="0.2"/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</sheetData>
  <mergeCells count="24">
    <mergeCell ref="B16:B17"/>
    <mergeCell ref="B18:B19"/>
    <mergeCell ref="B20:B21"/>
    <mergeCell ref="B22:B23"/>
    <mergeCell ref="T16:T17"/>
    <mergeCell ref="T18:T19"/>
    <mergeCell ref="T20:T21"/>
    <mergeCell ref="T22:T23"/>
    <mergeCell ref="B12:B13"/>
    <mergeCell ref="T12:T13"/>
    <mergeCell ref="B14:B15"/>
    <mergeCell ref="T14:T15"/>
    <mergeCell ref="B6:B7"/>
    <mergeCell ref="T6:T7"/>
    <mergeCell ref="B8:B9"/>
    <mergeCell ref="T8:T9"/>
    <mergeCell ref="B10:B11"/>
    <mergeCell ref="T10:T11"/>
    <mergeCell ref="B24:B25"/>
    <mergeCell ref="T24:T25"/>
    <mergeCell ref="B26:B27"/>
    <mergeCell ref="T26:T27"/>
    <mergeCell ref="B28:B29"/>
    <mergeCell ref="T28:T29"/>
  </mergeCells>
  <pageMargins left="0.75" right="0.75" top="1" bottom="1" header="0.5" footer="0.5"/>
  <pageSetup paperSize="9" scale="6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3" id="{C9BEFE96-8DE1-48CC-AE7F-1693D693C0CC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$Q$20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R20 R22 R24 R26 R28</xm:sqref>
        </x14:conditionalFormatting>
        <x14:conditionalFormatting xmlns:xm="http://schemas.microsoft.com/office/excel/2006/main">
          <x14:cfRule type="iconSet" priority="1" id="{827D5D82-0305-4876-B807-931BD590C6C4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$Q$20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AJ20 AJ22 AJ24 AJ26 AJ28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B7C6AD-4757-4354-B044-7DF1C9BC9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Январь</vt:lpstr>
      <vt:lpstr>Февраль</vt:lpstr>
      <vt:lpstr>Статистика</vt:lpstr>
      <vt:lpstr>Календарный_год</vt:lpstr>
      <vt:lpstr>Февраль!Название_месяца</vt:lpstr>
      <vt:lpstr>Январь!Название_месяца</vt:lpstr>
      <vt:lpstr>Статистика!Область_печати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Зулин</dc:creator>
  <cp:lastModifiedBy>admin</cp:lastModifiedBy>
  <cp:lastPrinted>2015-02-24T14:59:21Z</cp:lastPrinted>
  <dcterms:created xsi:type="dcterms:W3CDTF">2015-02-24T04:07:09Z</dcterms:created>
  <dcterms:modified xsi:type="dcterms:W3CDTF">2015-02-24T14:59:35Z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TC039871679991</vt:lpwstr>
  </property>
</Properties>
</file>