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75" yWindow="-30" windowWidth="11295" windowHeight="5985" tabRatio="691" activeTab="1"/>
  </bookViews>
  <sheets>
    <sheet name="МД-2014" sheetId="1" r:id="rId1"/>
    <sheet name="Таблица результатов МД" sheetId="8" r:id="rId2"/>
    <sheet name="ММ-2014" sheetId="2" r:id="rId3"/>
    <sheet name="Таблица результатов ММ" sheetId="9" r:id="rId4"/>
    <sheet name="СД-2014" sheetId="3" r:id="rId5"/>
    <sheet name="Таблица результатов СД" sheetId="10" r:id="rId6"/>
    <sheet name="СМ-2014" sheetId="4" r:id="rId7"/>
    <sheet name="Таблица результатов СМ" sheetId="11" r:id="rId8"/>
    <sheet name="СтД-2014" sheetId="5" r:id="rId9"/>
    <sheet name="Таблица результатов СтД" sheetId="12" r:id="rId10"/>
    <sheet name="СтМ-2014" sheetId="6" r:id="rId11"/>
    <sheet name="Таблица результатов СтМ" sheetId="13" r:id="rId12"/>
    <sheet name="Командное первенство-2014" sheetId="7" r:id="rId13"/>
  </sheets>
  <definedNames>
    <definedName name="Z_39DBD7E0_28DE_11D9_9DCF_000D611990FE_.wvu.Cols" localSheetId="0" hidden="1">'МД-2014'!#REF!</definedName>
    <definedName name="Z_39DBD7E0_28DE_11D9_9DCF_000D611990FE_.wvu.Cols" localSheetId="2" hidden="1">'ММ-2014'!#REF!</definedName>
    <definedName name="Z_39DBD7E0_28DE_11D9_9DCF_000D611990FE_.wvu.Cols" localSheetId="4" hidden="1">'СД-2014'!#REF!</definedName>
    <definedName name="Z_39DBD7E0_28DE_11D9_9DCF_000D611990FE_.wvu.Cols" localSheetId="6" hidden="1">'СМ-2014'!#REF!</definedName>
    <definedName name="Z_39DBD7E0_28DE_11D9_9DCF_000D611990FE_.wvu.Cols" localSheetId="8" hidden="1">'СтД-2014'!#REF!</definedName>
  </definedNames>
  <calcPr calcId="144525"/>
  <customWorkbookViews>
    <customWorkbookView name="user - Личное представление" guid="{39DBD7E0-28DE-11D9-9DCF-000D611990FE}" mergeInterval="0" personalView="1" maximized="1" windowWidth="796" windowHeight="411" activeSheetId="1"/>
  </customWorkbookViews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4" i="1"/>
  <c r="G5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F10" i="10" l="1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S7" i="2" l="1"/>
  <c r="S8" i="2"/>
  <c r="S9" i="2"/>
  <c r="S10" i="2"/>
  <c r="S11" i="2"/>
  <c r="S12" i="2"/>
  <c r="S13" i="2"/>
  <c r="S14" i="2"/>
  <c r="S15" i="2"/>
  <c r="S16" i="2"/>
  <c r="S17" i="2"/>
  <c r="S18" i="2"/>
  <c r="S6" i="2"/>
  <c r="S5" i="2"/>
  <c r="S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4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5" i="2"/>
  <c r="K4" i="2"/>
  <c r="H7" i="2"/>
  <c r="H8" i="2"/>
  <c r="H9" i="2"/>
  <c r="H10" i="2"/>
  <c r="H11" i="2"/>
  <c r="H12" i="2"/>
  <c r="H13" i="2"/>
  <c r="H14" i="2"/>
  <c r="H15" i="2"/>
  <c r="H16" i="2"/>
  <c r="H17" i="2"/>
  <c r="H18" i="2"/>
  <c r="H6" i="2"/>
  <c r="H5" i="2"/>
  <c r="H4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5" i="1"/>
  <c r="W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4" i="1"/>
  <c r="N4" i="1"/>
  <c r="Q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4" i="1"/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X15" i="6" l="1"/>
  <c r="X14" i="6"/>
  <c r="X13" i="6"/>
  <c r="X12" i="6"/>
  <c r="X11" i="6"/>
  <c r="X10" i="6"/>
  <c r="X9" i="6"/>
  <c r="X8" i="6"/>
  <c r="X7" i="6"/>
  <c r="X6" i="6"/>
  <c r="X5" i="6"/>
  <c r="X4" i="6"/>
  <c r="R15" i="6"/>
  <c r="R14" i="6"/>
  <c r="R13" i="6"/>
  <c r="R12" i="6"/>
  <c r="R11" i="6"/>
  <c r="R10" i="6"/>
  <c r="R9" i="6"/>
  <c r="R8" i="6"/>
  <c r="R7" i="6"/>
  <c r="R6" i="6"/>
  <c r="R5" i="6"/>
  <c r="R4" i="6"/>
  <c r="X15" i="5"/>
  <c r="X14" i="5"/>
  <c r="X13" i="5"/>
  <c r="X12" i="5"/>
  <c r="X11" i="5"/>
  <c r="X10" i="5"/>
  <c r="X9" i="5"/>
  <c r="X8" i="5"/>
  <c r="X7" i="5"/>
  <c r="X6" i="5"/>
  <c r="X5" i="5"/>
  <c r="X4" i="5"/>
  <c r="R15" i="5"/>
  <c r="R14" i="5"/>
  <c r="R13" i="5"/>
  <c r="R12" i="5"/>
  <c r="R11" i="5"/>
  <c r="R10" i="5"/>
  <c r="R9" i="5"/>
  <c r="R8" i="5"/>
  <c r="R7" i="5"/>
  <c r="R6" i="5"/>
  <c r="R5" i="5"/>
  <c r="R4" i="5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4" i="1"/>
  <c r="R18" i="1"/>
  <c r="S18" i="1" s="1"/>
  <c r="X18" i="1" s="1"/>
  <c r="R17" i="1"/>
  <c r="R16" i="1"/>
  <c r="R15" i="1"/>
  <c r="S15" i="1" s="1"/>
  <c r="X15" i="1" s="1"/>
  <c r="B21" i="7" s="1"/>
  <c r="R14" i="1"/>
  <c r="R13" i="1"/>
  <c r="R12" i="1"/>
  <c r="R11" i="1"/>
  <c r="R10" i="1"/>
  <c r="R9" i="1"/>
  <c r="S9" i="1" s="1"/>
  <c r="X9" i="1" s="1"/>
  <c r="R8" i="1"/>
  <c r="R7" i="1"/>
  <c r="R6" i="1"/>
  <c r="R5" i="1"/>
  <c r="AB5" i="6"/>
  <c r="AB6" i="6"/>
  <c r="AB7" i="6"/>
  <c r="AB8" i="6"/>
  <c r="AB9" i="6"/>
  <c r="AB10" i="6"/>
  <c r="AB11" i="6"/>
  <c r="AB12" i="6"/>
  <c r="AB13" i="6"/>
  <c r="AB14" i="6"/>
  <c r="AB15" i="6"/>
  <c r="AB4" i="6"/>
  <c r="AB5" i="5"/>
  <c r="AB6" i="5"/>
  <c r="AB7" i="5"/>
  <c r="AB8" i="5"/>
  <c r="AB9" i="5"/>
  <c r="AB10" i="5"/>
  <c r="AB11" i="5"/>
  <c r="AB12" i="5"/>
  <c r="AB13" i="5"/>
  <c r="AB14" i="5"/>
  <c r="AB15" i="5"/>
  <c r="AB4" i="5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4" i="4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4" i="3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4" i="2"/>
  <c r="X16" i="4"/>
  <c r="X15" i="4"/>
  <c r="X9" i="4"/>
  <c r="X18" i="4"/>
  <c r="X17" i="4"/>
  <c r="X14" i="4"/>
  <c r="X13" i="4"/>
  <c r="X12" i="4"/>
  <c r="X11" i="4"/>
  <c r="X10" i="4"/>
  <c r="X8" i="4"/>
  <c r="X7" i="4"/>
  <c r="X6" i="4"/>
  <c r="X5" i="4"/>
  <c r="X4" i="4"/>
  <c r="R18" i="4"/>
  <c r="R17" i="4"/>
  <c r="R14" i="4"/>
  <c r="R13" i="4"/>
  <c r="R12" i="4"/>
  <c r="R11" i="4"/>
  <c r="R10" i="4"/>
  <c r="R8" i="4"/>
  <c r="R7" i="4"/>
  <c r="R6" i="4"/>
  <c r="R5" i="4"/>
  <c r="R4" i="4"/>
  <c r="R9" i="4"/>
  <c r="R15" i="4"/>
  <c r="R16" i="4"/>
  <c r="B20" i="7" l="1"/>
  <c r="B15" i="7"/>
  <c r="R4" i="1" l="1"/>
  <c r="S12" i="1" l="1"/>
  <c r="X12" i="1" s="1"/>
  <c r="B11" i="7" s="1"/>
  <c r="S14" i="1"/>
  <c r="X14" i="1" s="1"/>
  <c r="B13" i="7" s="1"/>
  <c r="S4" i="1"/>
  <c r="X4" i="1" s="1"/>
  <c r="B4" i="7" s="1"/>
  <c r="S6" i="1"/>
  <c r="X6" i="1" s="1"/>
  <c r="B6" i="7" s="1"/>
  <c r="S10" i="1"/>
  <c r="X10" i="1" s="1"/>
  <c r="B9" i="7" s="1"/>
  <c r="S7" i="1"/>
  <c r="X7" i="1" s="1"/>
  <c r="B7" i="7" s="1"/>
  <c r="S13" i="1"/>
  <c r="X13" i="1" s="1"/>
  <c r="B12" i="7" s="1"/>
  <c r="S5" i="1"/>
  <c r="X5" i="1" s="1"/>
  <c r="B5" i="7" s="1"/>
  <c r="S8" i="1"/>
  <c r="X8" i="1" s="1"/>
  <c r="B8" i="7" s="1"/>
  <c r="S16" i="1"/>
  <c r="X16" i="1" s="1"/>
  <c r="B22" i="7" s="1"/>
  <c r="S11" i="1"/>
  <c r="X11" i="1" s="1"/>
  <c r="B10" i="7" s="1"/>
  <c r="S17" i="1"/>
  <c r="X17" i="1" s="1"/>
  <c r="B14" i="7" s="1"/>
</calcChain>
</file>

<file path=xl/sharedStrings.xml><?xml version="1.0" encoding="utf-8"?>
<sst xmlns="http://schemas.openxmlformats.org/spreadsheetml/2006/main" count="1013" uniqueCount="311">
  <si>
    <t>ОУ №</t>
  </si>
  <si>
    <t>МЕТАНИЕ</t>
  </si>
  <si>
    <t>очки</t>
  </si>
  <si>
    <t>место</t>
  </si>
  <si>
    <t>СПРИНТ</t>
  </si>
  <si>
    <t>КРОСС</t>
  </si>
  <si>
    <t>СТРЕЛЬБА</t>
  </si>
  <si>
    <t>ПЛАВАНИЕ</t>
  </si>
  <si>
    <t>Сумма</t>
  </si>
  <si>
    <t>очков</t>
  </si>
  <si>
    <t>в полиатлоне</t>
  </si>
  <si>
    <t xml:space="preserve">Итоговая </t>
  </si>
  <si>
    <t>сумма мест</t>
  </si>
  <si>
    <t xml:space="preserve">Место </t>
  </si>
  <si>
    <t>в группе</t>
  </si>
  <si>
    <t>Звание</t>
  </si>
  <si>
    <t>Фамилия, имя</t>
  </si>
  <si>
    <t>Место в</t>
  </si>
  <si>
    <t>группе</t>
  </si>
  <si>
    <t>баллы</t>
  </si>
  <si>
    <t>Интеллект.</t>
  </si>
  <si>
    <t>Художеств.</t>
  </si>
  <si>
    <r>
      <t xml:space="preserve">Командное первенство среди </t>
    </r>
    <r>
      <rPr>
        <b/>
        <i/>
        <u/>
        <sz val="18"/>
        <rFont val="Arial Cyr"/>
        <charset val="204"/>
      </rPr>
      <t>полных школ</t>
    </r>
  </si>
  <si>
    <r>
      <t xml:space="preserve">Командное первенство среди </t>
    </r>
    <r>
      <rPr>
        <b/>
        <i/>
        <u/>
        <sz val="17"/>
        <rFont val="Arial Cyr"/>
        <charset val="204"/>
      </rPr>
      <t>неполных школ</t>
    </r>
  </si>
  <si>
    <t>результ</t>
  </si>
  <si>
    <t>БШИ</t>
  </si>
  <si>
    <t>Селенских Татьяна</t>
  </si>
  <si>
    <t>Бумажников Радион</t>
  </si>
  <si>
    <t>Савина Дарья</t>
  </si>
  <si>
    <t>Утерин Дмитрий</t>
  </si>
  <si>
    <t>Верховенко Наталья</t>
  </si>
  <si>
    <t>Улукбек уулу Айбек</t>
  </si>
  <si>
    <t>Тимин Егор</t>
  </si>
  <si>
    <t>Скачкова Полина</t>
  </si>
  <si>
    <t>Великдус Александр</t>
  </si>
  <si>
    <t>Шаламова Любовь</t>
  </si>
  <si>
    <t>Матевосян Арман</t>
  </si>
  <si>
    <t xml:space="preserve">Муталлапова Елизавета </t>
  </si>
  <si>
    <t>Воложенинов Тимофей</t>
  </si>
  <si>
    <t>Усольцева Полина</t>
  </si>
  <si>
    <t>Кутлияров Станислав</t>
  </si>
  <si>
    <t>Копенкина Дарья</t>
  </si>
  <si>
    <t>Шакиров Эльмир</t>
  </si>
  <si>
    <t>Тимин Андрей</t>
  </si>
  <si>
    <t>Рякина Дарья</t>
  </si>
  <si>
    <t>Бебин Иван</t>
  </si>
  <si>
    <t>Макарова Виктория</t>
  </si>
  <si>
    <t>Разбицкий Денис</t>
  </si>
  <si>
    <t>Смирнова Екатерина</t>
  </si>
  <si>
    <t>Шурыгин Данил</t>
  </si>
  <si>
    <t>Ахматвалиева Юлия</t>
  </si>
  <si>
    <t>Кулякин Сергей</t>
  </si>
  <si>
    <t>Клещева Ксения</t>
  </si>
  <si>
    <t>Григорьев Никита</t>
  </si>
  <si>
    <t>Минлибаева Евгения</t>
  </si>
  <si>
    <t>Разумов Иван</t>
  </si>
  <si>
    <t>Сушкова Анастасия</t>
  </si>
  <si>
    <t>Ковалев Фархад</t>
  </si>
  <si>
    <t>Кунгурцева Елизавета</t>
  </si>
  <si>
    <t>Петров Кирилл</t>
  </si>
  <si>
    <t>Воробьева Жанна</t>
  </si>
  <si>
    <t>Ломанов Александр</t>
  </si>
  <si>
    <t>Бебина Елена</t>
  </si>
  <si>
    <t>Воложанин Никита</t>
  </si>
  <si>
    <t>Бордюк Полина</t>
  </si>
  <si>
    <t>Гришин Егор</t>
  </si>
  <si>
    <t>Сюзева Елена</t>
  </si>
  <si>
    <t>Ярочкин Илья</t>
  </si>
  <si>
    <t>Коваленко Анастасия</t>
  </si>
  <si>
    <t>Таймухаметов Айдар</t>
  </si>
  <si>
    <t>Сороковых Алена</t>
  </si>
  <si>
    <t>Копту Егор</t>
  </si>
  <si>
    <t>Михайлова Алена</t>
  </si>
  <si>
    <t>Юрков Степан</t>
  </si>
  <si>
    <t>Галкина Анастасия</t>
  </si>
  <si>
    <t>Козлов Владислав</t>
  </si>
  <si>
    <t>Арсюков Дмитрий</t>
  </si>
  <si>
    <t>Гостюхина Анна</t>
  </si>
  <si>
    <t>Корнильцев Денис</t>
  </si>
  <si>
    <t>Ермолинская Елизавета</t>
  </si>
  <si>
    <t>Костромин Владимир</t>
  </si>
  <si>
    <t>Юнда Алина</t>
  </si>
  <si>
    <t>Светленко Илья</t>
  </si>
  <si>
    <t>Шевцова Елизавета</t>
  </si>
  <si>
    <t>Хасанова Елена</t>
  </si>
  <si>
    <t>Ведров Александр</t>
  </si>
  <si>
    <t>Мосунова Екатерина</t>
  </si>
  <si>
    <t>Кудряшов Даниил</t>
  </si>
  <si>
    <t>Новоселова Анжелика</t>
  </si>
  <si>
    <t>Квасов Константин</t>
  </si>
  <si>
    <t>Потеряева Дарья</t>
  </si>
  <si>
    <t>Джаминов Тимур</t>
  </si>
  <si>
    <t>Криворотова Анна</t>
  </si>
  <si>
    <t>Болгов Кирилл</t>
  </si>
  <si>
    <t>Комогорова Кристина</t>
  </si>
  <si>
    <t>Владимиров Данил</t>
  </si>
  <si>
    <t>Делидова Раиса</t>
  </si>
  <si>
    <t>Витько Владимир</t>
  </si>
  <si>
    <t>Чернышова Ирина</t>
  </si>
  <si>
    <t>Анкудинов Александр</t>
  </si>
  <si>
    <t>Игошева Анна</t>
  </si>
  <si>
    <t>Гольц Даниил</t>
  </si>
  <si>
    <t>Шабардина Наталья</t>
  </si>
  <si>
    <t>Соловьев Сергей</t>
  </si>
  <si>
    <t>Лященко Наталья</t>
  </si>
  <si>
    <t>Воронин Кирилл</t>
  </si>
  <si>
    <r>
      <t xml:space="preserve">Младший возраст - </t>
    </r>
    <r>
      <rPr>
        <b/>
        <i/>
        <u/>
        <sz val="14"/>
        <rFont val="Times New Roman"/>
        <family val="1"/>
        <charset val="204"/>
      </rPr>
      <t>мальчики (2001-2002 г.р. и моложе)</t>
    </r>
  </si>
  <si>
    <r>
      <t xml:space="preserve">Средний возраст - </t>
    </r>
    <r>
      <rPr>
        <b/>
        <i/>
        <u/>
        <sz val="14"/>
        <rFont val="Times New Roman"/>
        <family val="1"/>
        <charset val="204"/>
      </rPr>
      <t>девочки (1999-2000 г.р.)</t>
    </r>
  </si>
  <si>
    <r>
      <t xml:space="preserve">Средний возраст - </t>
    </r>
    <r>
      <rPr>
        <b/>
        <i/>
        <u/>
        <sz val="14"/>
        <rFont val="Times New Roman"/>
        <family val="1"/>
        <charset val="204"/>
      </rPr>
      <t>мальчики (1999-2000 г.р)</t>
    </r>
  </si>
  <si>
    <r>
      <t xml:space="preserve">Старший возраст - </t>
    </r>
    <r>
      <rPr>
        <b/>
        <i/>
        <u/>
        <sz val="14"/>
        <rFont val="Times New Roman"/>
        <family val="1"/>
        <charset val="204"/>
      </rPr>
      <t>девушки (1996-1998 г.р.)</t>
    </r>
  </si>
  <si>
    <r>
      <t xml:space="preserve">Старший возраст - </t>
    </r>
    <r>
      <rPr>
        <b/>
        <i/>
        <u/>
        <sz val="14"/>
        <rFont val="Times New Roman"/>
        <family val="1"/>
        <charset val="204"/>
      </rPr>
      <t>юноши (1996-1998 г.р.)</t>
    </r>
  </si>
  <si>
    <t>Лихачев Александр</t>
  </si>
  <si>
    <t>1,00,,46</t>
  </si>
  <si>
    <t>Зайкова Елена</t>
  </si>
  <si>
    <t>1,04,,48</t>
  </si>
  <si>
    <t>1,08,,86</t>
  </si>
  <si>
    <t>1,09,,40</t>
  </si>
  <si>
    <t>1,11,,64</t>
  </si>
  <si>
    <t>1,11,,81</t>
  </si>
  <si>
    <t>1,13,,45</t>
  </si>
  <si>
    <t>1,15,,51</t>
  </si>
  <si>
    <t>1,10,,87</t>
  </si>
  <si>
    <t>1,15,,70</t>
  </si>
  <si>
    <t>1,20,,74</t>
  </si>
  <si>
    <t>Вдовина Дарья</t>
  </si>
  <si>
    <t>Маденова Амина</t>
  </si>
  <si>
    <t>1,45,,3</t>
  </si>
  <si>
    <t>1,54,,3</t>
  </si>
  <si>
    <t>Березионик</t>
  </si>
  <si>
    <t>Канд.вБерез.</t>
  </si>
  <si>
    <t>Канд.в Берез</t>
  </si>
  <si>
    <t>1,41,,2</t>
  </si>
  <si>
    <t>1,39,,3</t>
  </si>
  <si>
    <t>1,38,,2</t>
  </si>
  <si>
    <t>1,52,,4</t>
  </si>
  <si>
    <t>1,41,,0</t>
  </si>
  <si>
    <t>1,43,,2</t>
  </si>
  <si>
    <t>1,32,,8</t>
  </si>
  <si>
    <t>5,00,,00</t>
  </si>
  <si>
    <t>1,35,,1</t>
  </si>
  <si>
    <t>1,34,,8</t>
  </si>
  <si>
    <t>1,57,,7</t>
  </si>
  <si>
    <t>3,25,,6</t>
  </si>
  <si>
    <t>3,00,00</t>
  </si>
  <si>
    <t>3,03,,4</t>
  </si>
  <si>
    <t>3,43,,2</t>
  </si>
  <si>
    <t>3,40,,4</t>
  </si>
  <si>
    <t>2,57,,6</t>
  </si>
  <si>
    <t>3,18,,9</t>
  </si>
  <si>
    <t>3,42,,3</t>
  </si>
  <si>
    <t>3,03,,0</t>
  </si>
  <si>
    <t>3,09,,1</t>
  </si>
  <si>
    <t>3,21,,4</t>
  </si>
  <si>
    <t>3,41,,3</t>
  </si>
  <si>
    <t>3,29,,5</t>
  </si>
  <si>
    <t>4,10,,0</t>
  </si>
  <si>
    <t>3,20,,9</t>
  </si>
  <si>
    <t>3,08,,2</t>
  </si>
  <si>
    <t>3,02,,9</t>
  </si>
  <si>
    <t>3,29,,9</t>
  </si>
  <si>
    <t>3,01,,7</t>
  </si>
  <si>
    <t>2,59,,2</t>
  </si>
  <si>
    <t>4,08,,7</t>
  </si>
  <si>
    <t>3,00,0</t>
  </si>
  <si>
    <t>3,55,,9</t>
  </si>
  <si>
    <t>3,12,,3</t>
  </si>
  <si>
    <t>3,40,,8</t>
  </si>
  <si>
    <t>3,10,,2</t>
  </si>
  <si>
    <t>4,36,,6</t>
  </si>
  <si>
    <t>1,39,,8</t>
  </si>
  <si>
    <t>1,45,,1</t>
  </si>
  <si>
    <t>2,03,.7</t>
  </si>
  <si>
    <t>1,47,,5</t>
  </si>
  <si>
    <t>2,41,,3</t>
  </si>
  <si>
    <t>1,37,,2</t>
  </si>
  <si>
    <t>1,48,.1</t>
  </si>
  <si>
    <t>1,50,,4</t>
  </si>
  <si>
    <t>1,36,,4</t>
  </si>
  <si>
    <t>1,32,,0</t>
  </si>
  <si>
    <t>1,40,,7</t>
  </si>
  <si>
    <t>1,36,,2</t>
  </si>
  <si>
    <t>2,49,,4</t>
  </si>
  <si>
    <t>2,13,,9</t>
  </si>
  <si>
    <t>мест</t>
  </si>
  <si>
    <t>Таблица оценки результатов девочек (младший возраст)</t>
  </si>
  <si>
    <t>Очки</t>
  </si>
  <si>
    <t>Бег</t>
  </si>
  <si>
    <t>Метание мяча</t>
  </si>
  <si>
    <t>Стрельба (5 выстрелов)</t>
  </si>
  <si>
    <t>Плавание 25 м</t>
  </si>
  <si>
    <t>60м</t>
  </si>
  <si>
    <t>1500м</t>
  </si>
  <si>
    <t>-</t>
  </si>
  <si>
    <t>1,42,4</t>
  </si>
  <si>
    <t>1,38,4</t>
  </si>
  <si>
    <t>1,56,8</t>
  </si>
  <si>
    <t>1,37,3</t>
  </si>
  <si>
    <t>1,54,3</t>
  </si>
  <si>
    <t>1,45,3</t>
  </si>
  <si>
    <t>1,37,7</t>
  </si>
  <si>
    <t>2,02,2</t>
  </si>
  <si>
    <t>2,05,2</t>
  </si>
  <si>
    <t>1,39,2</t>
  </si>
  <si>
    <t>2,17,5</t>
  </si>
  <si>
    <t>2,00,07</t>
  </si>
  <si>
    <t>2,11,0</t>
  </si>
  <si>
    <t>1,44,1</t>
  </si>
  <si>
    <t>1,50,1</t>
  </si>
  <si>
    <t>1,42,8</t>
  </si>
  <si>
    <t>1,48,5</t>
  </si>
  <si>
    <t>1,27,1</t>
  </si>
  <si>
    <t>1,34,3</t>
  </si>
  <si>
    <t>1,22,5</t>
  </si>
  <si>
    <t>1,30,0</t>
  </si>
  <si>
    <t>1,25,4</t>
  </si>
  <si>
    <t>1,39,0</t>
  </si>
  <si>
    <t>2,07,7</t>
  </si>
  <si>
    <t>1,47,9</t>
  </si>
  <si>
    <t>1,27,8</t>
  </si>
  <si>
    <t>1,34,6</t>
  </si>
  <si>
    <t>1,55,1</t>
  </si>
  <si>
    <t>1,47,8</t>
  </si>
  <si>
    <t>1,41,3</t>
  </si>
  <si>
    <t>Таблица оценки результатов мальчики (младший возраст)</t>
  </si>
  <si>
    <t>1,00,,0</t>
  </si>
  <si>
    <t>Таблица оценки результатов девушки (средний возраст)</t>
  </si>
  <si>
    <t>Таблица оценки результатов юноши (средний возраст)</t>
  </si>
  <si>
    <t>2000м</t>
  </si>
  <si>
    <t>Таблица оценки результатов девушки (старший возраст)</t>
  </si>
  <si>
    <t>Метание гранаты</t>
  </si>
  <si>
    <t>Плавание 50м</t>
  </si>
  <si>
    <t>100м</t>
  </si>
  <si>
    <t>1000м</t>
  </si>
  <si>
    <t>2,40,0</t>
  </si>
  <si>
    <t>2,45,0</t>
  </si>
  <si>
    <t>2,49,0</t>
  </si>
  <si>
    <t>2,52,0</t>
  </si>
  <si>
    <t>2,54,0</t>
  </si>
  <si>
    <t>2,56,0</t>
  </si>
  <si>
    <t>2,57,0</t>
  </si>
  <si>
    <t>2,58,0</t>
  </si>
  <si>
    <t>2,59,0</t>
  </si>
  <si>
    <t>3,01,0</t>
  </si>
  <si>
    <t>3,02,0</t>
  </si>
  <si>
    <t>3,03,0</t>
  </si>
  <si>
    <t>3,04,0</t>
  </si>
  <si>
    <t>3,05,0</t>
  </si>
  <si>
    <t>3,06,0</t>
  </si>
  <si>
    <t>3,07,0</t>
  </si>
  <si>
    <t>3,08,0</t>
  </si>
  <si>
    <t>3,09,5</t>
  </si>
  <si>
    <t>3,11,0</t>
  </si>
  <si>
    <t>3,12,5</t>
  </si>
  <si>
    <t>3,14,0</t>
  </si>
  <si>
    <t>3,15,5</t>
  </si>
  <si>
    <t>3,17,0</t>
  </si>
  <si>
    <t>3,18,5</t>
  </si>
  <si>
    <t>3,20,0</t>
  </si>
  <si>
    <t>3,22,0</t>
  </si>
  <si>
    <t>3,24,0</t>
  </si>
  <si>
    <t>3,26,0</t>
  </si>
  <si>
    <t>3,28,0</t>
  </si>
  <si>
    <t>3,30,0</t>
  </si>
  <si>
    <t>3,32,0</t>
  </si>
  <si>
    <t>3,34,0</t>
  </si>
  <si>
    <t>3,36,0</t>
  </si>
  <si>
    <t>3,39,0</t>
  </si>
  <si>
    <t>3,42,0</t>
  </si>
  <si>
    <t>3,45,0</t>
  </si>
  <si>
    <t>3,48,0</t>
  </si>
  <si>
    <t>3,52,0</t>
  </si>
  <si>
    <t>3,56,0</t>
  </si>
  <si>
    <t>4,00,0</t>
  </si>
  <si>
    <t>4,04,0</t>
  </si>
  <si>
    <t>4,08,0</t>
  </si>
  <si>
    <t>4,12,0</t>
  </si>
  <si>
    <t>4,16,0</t>
  </si>
  <si>
    <t>4,20,0</t>
  </si>
  <si>
    <t>4,24,0</t>
  </si>
  <si>
    <t>4,28,0</t>
  </si>
  <si>
    <t>4,33,0</t>
  </si>
  <si>
    <t>4,38,0</t>
  </si>
  <si>
    <t>4,43,0</t>
  </si>
  <si>
    <t>1,01,0</t>
  </si>
  <si>
    <t>4,48,0</t>
  </si>
  <si>
    <t>1,04,0</t>
  </si>
  <si>
    <t>4,54,0</t>
  </si>
  <si>
    <t>1,07,0</t>
  </si>
  <si>
    <t>5,00,0</t>
  </si>
  <si>
    <t>1,10,0</t>
  </si>
  <si>
    <t>5,10,0</t>
  </si>
  <si>
    <t>1,15,0</t>
  </si>
  <si>
    <t>5,25,0</t>
  </si>
  <si>
    <t>1,21,0</t>
  </si>
  <si>
    <t>5,40,0</t>
  </si>
  <si>
    <t>1,29,0</t>
  </si>
  <si>
    <t>6,00,0</t>
  </si>
  <si>
    <t>1,38,0</t>
  </si>
  <si>
    <t>6,30,0</t>
  </si>
  <si>
    <t>1,48,0</t>
  </si>
  <si>
    <t>7,10,0</t>
  </si>
  <si>
    <t>2,00,0</t>
  </si>
  <si>
    <t>Таблица оценки результатов юноши (старший возраст)</t>
  </si>
  <si>
    <t>1,02,0</t>
  </si>
  <si>
    <t>1,13,0</t>
  </si>
  <si>
    <t>1,20,0</t>
  </si>
  <si>
    <r>
      <t xml:space="preserve">Младший возраст - </t>
    </r>
    <r>
      <rPr>
        <b/>
        <i/>
        <u/>
        <sz val="11"/>
        <rFont val="Times New Roman"/>
        <family val="1"/>
        <charset val="204"/>
      </rPr>
      <t>девочки (2001-2002 г.р. и моложе)</t>
    </r>
  </si>
  <si>
    <t>Стрельба</t>
  </si>
  <si>
    <t xml:space="preserve"> (5 выстрелов)</t>
  </si>
  <si>
    <t xml:space="preserve">Плавание </t>
  </si>
  <si>
    <t>25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</si>
</sst>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400]h:mm:ss\ AM/PM"/>
  </numFmts>
  <fonts count="23" x14ac:knownFonts="1">
    <font>
      <sz val="10"/>
      <name val="Arial Cyr"/>
      <charset val="204"/>
    </font>
    <font>
      <i/>
      <sz val="10"/>
      <name val="Arial Cyr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8"/>
      <name val="Arial Cyr"/>
      <charset val="204"/>
    </font>
    <font>
      <b/>
      <i/>
      <sz val="18"/>
      <name val="Arial Cyr"/>
      <charset val="204"/>
    </font>
    <font>
      <b/>
      <i/>
      <u/>
      <sz val="18"/>
      <name val="Arial Cyr"/>
      <charset val="204"/>
    </font>
    <font>
      <b/>
      <sz val="18"/>
      <name val="Arial Cyr"/>
      <charset val="204"/>
    </font>
    <font>
      <b/>
      <i/>
      <sz val="17"/>
      <name val="Arial Cyr"/>
      <charset val="204"/>
    </font>
    <font>
      <b/>
      <i/>
      <u/>
      <sz val="17"/>
      <name val="Arial Cyr"/>
      <charset val="204"/>
    </font>
    <font>
      <sz val="17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6" fillId="0" borderId="8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center"/>
    </xf>
    <xf numFmtId="0" fontId="6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Protection="1"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9" fillId="2" borderId="18" xfId="0" applyFont="1" applyFill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1" fillId="2" borderId="12" xfId="0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0" fontId="8" fillId="2" borderId="16" xfId="0" applyFont="1" applyFill="1" applyBorder="1" applyAlignment="1" applyProtection="1">
      <alignment horizontal="center"/>
    </xf>
    <xf numFmtId="0" fontId="8" fillId="2" borderId="18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/>
    </xf>
    <xf numFmtId="0" fontId="6" fillId="0" borderId="6" xfId="0" applyFont="1" applyBorder="1" applyProtection="1">
      <protection locked="0"/>
    </xf>
    <xf numFmtId="0" fontId="6" fillId="2" borderId="6" xfId="0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/>
      <protection locked="0"/>
    </xf>
    <xf numFmtId="0" fontId="9" fillId="3" borderId="18" xfId="0" applyFont="1" applyFill="1" applyBorder="1" applyAlignment="1" applyProtection="1">
      <alignment horizontal="center"/>
      <protection locked="0"/>
    </xf>
    <xf numFmtId="0" fontId="8" fillId="3" borderId="18" xfId="0" applyFont="1" applyFill="1" applyBorder="1" applyAlignment="1" applyProtection="1">
      <alignment horizontal="center"/>
    </xf>
    <xf numFmtId="0" fontId="11" fillId="3" borderId="19" xfId="0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4" borderId="28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/>
    <xf numFmtId="164" fontId="0" fillId="0" borderId="29" xfId="0" applyNumberFormat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2" fontId="0" fillId="0" borderId="29" xfId="0" applyNumberFormat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4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164" fontId="0" fillId="0" borderId="3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0" fillId="5" borderId="29" xfId="0" applyFill="1" applyBorder="1" applyAlignment="1">
      <alignment horizontal="center"/>
    </xf>
    <xf numFmtId="164" fontId="0" fillId="5" borderId="29" xfId="0" applyNumberFormat="1" applyFill="1" applyBorder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0" fillId="2" borderId="1" xfId="0" applyFont="1" applyFill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3" xfId="0" applyFont="1" applyBorder="1" applyAlignment="1" applyProtection="1">
      <alignment horizontal="center"/>
      <protection locked="0"/>
    </xf>
    <xf numFmtId="0" fontId="20" fillId="0" borderId="10" xfId="0" applyFont="1" applyBorder="1" applyAlignment="1" applyProtection="1">
      <alignment horizontal="center"/>
      <protection locked="0"/>
    </xf>
    <xf numFmtId="0" fontId="20" fillId="0" borderId="4" xfId="0" applyFont="1" applyBorder="1" applyAlignment="1" applyProtection="1">
      <alignment horizontal="center"/>
      <protection locked="0"/>
    </xf>
    <xf numFmtId="0" fontId="20" fillId="2" borderId="2" xfId="0" applyFont="1" applyFill="1" applyBorder="1" applyAlignment="1" applyProtection="1">
      <alignment horizontal="center"/>
    </xf>
    <xf numFmtId="0" fontId="20" fillId="2" borderId="9" xfId="0" applyFont="1" applyFill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/>
      <protection locked="0"/>
    </xf>
    <xf numFmtId="0" fontId="20" fillId="2" borderId="6" xfId="0" applyFont="1" applyFill="1" applyBorder="1" applyProtection="1">
      <protection locked="0"/>
    </xf>
    <xf numFmtId="0" fontId="16" fillId="0" borderId="7" xfId="0" applyFont="1" applyBorder="1" applyProtection="1"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/>
    </xf>
    <xf numFmtId="0" fontId="20" fillId="0" borderId="7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20" fillId="0" borderId="6" xfId="0" applyFont="1" applyBorder="1" applyAlignment="1" applyProtection="1">
      <alignment horizontal="center"/>
      <protection locked="0"/>
    </xf>
    <xf numFmtId="0" fontId="16" fillId="0" borderId="6" xfId="0" applyFont="1" applyBorder="1" applyProtection="1">
      <protection locked="0"/>
    </xf>
    <xf numFmtId="0" fontId="16" fillId="2" borderId="6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16" fillId="0" borderId="2" xfId="0" applyFont="1" applyBorder="1" applyProtection="1">
      <protection locked="0"/>
    </xf>
    <xf numFmtId="0" fontId="16" fillId="6" borderId="1" xfId="0" applyFont="1" applyFill="1" applyBorder="1" applyAlignment="1" applyProtection="1">
      <alignment horizontal="center"/>
      <protection locked="0"/>
    </xf>
    <xf numFmtId="0" fontId="16" fillId="5" borderId="1" xfId="0" applyFont="1" applyFill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165" fontId="16" fillId="0" borderId="1" xfId="0" applyNumberFormat="1" applyFont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164" fontId="16" fillId="0" borderId="9" xfId="0" applyNumberFormat="1" applyFont="1" applyBorder="1" applyAlignment="1" applyProtection="1">
      <alignment horizontal="center"/>
      <protection locked="0"/>
    </xf>
    <xf numFmtId="0" fontId="16" fillId="0" borderId="1" xfId="0" applyFont="1" applyBorder="1" applyProtection="1"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left"/>
      <protection locked="0"/>
    </xf>
    <xf numFmtId="2" fontId="16" fillId="6" borderId="1" xfId="0" applyNumberFormat="1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6" fillId="0" borderId="3" xfId="0" applyFont="1" applyBorder="1" applyProtection="1">
      <protection locked="0"/>
    </xf>
    <xf numFmtId="0" fontId="16" fillId="6" borderId="5" xfId="0" applyFont="1" applyFill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165" fontId="16" fillId="0" borderId="5" xfId="0" applyNumberFormat="1" applyFont="1" applyBorder="1" applyAlignment="1" applyProtection="1">
      <alignment horizontal="center"/>
      <protection locked="0"/>
    </xf>
    <xf numFmtId="0" fontId="16" fillId="2" borderId="10" xfId="0" applyFont="1" applyFill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5" xfId="0" applyFont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0" fillId="4" borderId="29" xfId="0" applyFill="1" applyBorder="1" applyAlignment="1">
      <alignment horizontal="center"/>
    </xf>
    <xf numFmtId="0" fontId="0" fillId="0" borderId="39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29" xfId="0" applyBorder="1" applyAlignment="1">
      <alignment horizontal="center" vertical="top"/>
    </xf>
    <xf numFmtId="0" fontId="0" fillId="0" borderId="29" xfId="0" applyBorder="1" applyAlignment="1">
      <alignment horizontal="center" vertical="center" wrapText="1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zoomScale="90" zoomScaleNormal="90" workbookViewId="0">
      <selection activeCell="G21" sqref="G21"/>
    </sheetView>
  </sheetViews>
  <sheetFormatPr defaultRowHeight="14.25" x14ac:dyDescent="0.2"/>
  <cols>
    <col min="1" max="1" width="7.5703125" style="169" customWidth="1"/>
    <col min="2" max="2" width="21.85546875" style="169" customWidth="1"/>
    <col min="3" max="3" width="9.7109375" style="169" customWidth="1"/>
    <col min="4" max="4" width="9" style="169" customWidth="1"/>
    <col min="5" max="5" width="8.5703125" style="169" customWidth="1"/>
    <col min="6" max="6" width="8.140625" style="169" customWidth="1"/>
    <col min="7" max="8" width="7.28515625" style="169" customWidth="1"/>
    <col min="9" max="9" width="10.5703125" style="169" customWidth="1"/>
    <col min="10" max="10" width="5.85546875" style="169" customWidth="1"/>
    <col min="11" max="11" width="8.140625" style="169" customWidth="1"/>
    <col min="12" max="12" width="10.28515625" style="169" customWidth="1"/>
    <col min="13" max="13" width="6.140625" style="169" customWidth="1"/>
    <col min="14" max="14" width="8" style="169" customWidth="1"/>
    <col min="15" max="15" width="10" style="169" customWidth="1"/>
    <col min="16" max="16" width="6.42578125" style="169" customWidth="1"/>
    <col min="17" max="17" width="10.7109375" style="169" customWidth="1"/>
    <col min="18" max="18" width="9.140625" style="169"/>
    <col min="19" max="19" width="17.140625" style="169" customWidth="1"/>
    <col min="20" max="20" width="7.85546875" style="169" customWidth="1"/>
    <col min="21" max="21" width="8" style="169" customWidth="1"/>
    <col min="22" max="23" width="8.140625" style="169" customWidth="1"/>
    <col min="24" max="24" width="14.140625" style="169" customWidth="1"/>
    <col min="25" max="25" width="11.7109375" style="169" customWidth="1"/>
    <col min="26" max="26" width="17.7109375" style="169" customWidth="1"/>
    <col min="27" max="27" width="7.7109375" style="169" customWidth="1"/>
    <col min="28" max="28" width="27.7109375" style="169" customWidth="1"/>
    <col min="29" max="16384" width="9.140625" style="169"/>
  </cols>
  <sheetData>
    <row r="1" spans="1:28" ht="15.75" thickBot="1" x14ac:dyDescent="0.3">
      <c r="A1" s="167"/>
      <c r="B1" s="168" t="s">
        <v>306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</row>
    <row r="2" spans="1:28" ht="15" thickBot="1" x14ac:dyDescent="0.25">
      <c r="A2" s="170" t="s">
        <v>0</v>
      </c>
      <c r="B2" s="171" t="s">
        <v>16</v>
      </c>
      <c r="C2" s="172" t="s">
        <v>7</v>
      </c>
      <c r="D2" s="173"/>
      <c r="E2" s="174"/>
      <c r="F2" s="172" t="s">
        <v>6</v>
      </c>
      <c r="G2" s="173"/>
      <c r="H2" s="174"/>
      <c r="I2" s="172" t="s">
        <v>1</v>
      </c>
      <c r="J2" s="173"/>
      <c r="K2" s="174"/>
      <c r="L2" s="172" t="s">
        <v>4</v>
      </c>
      <c r="M2" s="173"/>
      <c r="N2" s="174"/>
      <c r="O2" s="172" t="s">
        <v>5</v>
      </c>
      <c r="P2" s="173"/>
      <c r="Q2" s="174"/>
      <c r="R2" s="175" t="s">
        <v>8</v>
      </c>
      <c r="S2" s="171" t="s">
        <v>13</v>
      </c>
      <c r="T2" s="172" t="s">
        <v>20</v>
      </c>
      <c r="U2" s="174"/>
      <c r="V2" s="172" t="s">
        <v>21</v>
      </c>
      <c r="W2" s="174"/>
      <c r="X2" s="176" t="s">
        <v>11</v>
      </c>
      <c r="Y2" s="177" t="s">
        <v>13</v>
      </c>
      <c r="Z2" s="177" t="s">
        <v>15</v>
      </c>
      <c r="AA2" s="170" t="s">
        <v>0</v>
      </c>
      <c r="AB2" s="177" t="s">
        <v>16</v>
      </c>
    </row>
    <row r="3" spans="1:28" ht="15.75" thickBot="1" x14ac:dyDescent="0.3">
      <c r="A3" s="178"/>
      <c r="B3" s="179"/>
      <c r="C3" s="180" t="s">
        <v>24</v>
      </c>
      <c r="D3" s="180" t="s">
        <v>2</v>
      </c>
      <c r="E3" s="180" t="s">
        <v>3</v>
      </c>
      <c r="F3" s="180" t="s">
        <v>24</v>
      </c>
      <c r="G3" s="180" t="s">
        <v>2</v>
      </c>
      <c r="H3" s="180" t="s">
        <v>3</v>
      </c>
      <c r="I3" s="180" t="s">
        <v>24</v>
      </c>
      <c r="J3" s="180" t="s">
        <v>2</v>
      </c>
      <c r="K3" s="180" t="s">
        <v>3</v>
      </c>
      <c r="L3" s="180" t="s">
        <v>24</v>
      </c>
      <c r="M3" s="180" t="s">
        <v>2</v>
      </c>
      <c r="N3" s="180" t="s">
        <v>3</v>
      </c>
      <c r="O3" s="180" t="s">
        <v>24</v>
      </c>
      <c r="P3" s="180" t="s">
        <v>2</v>
      </c>
      <c r="Q3" s="180" t="s">
        <v>3</v>
      </c>
      <c r="R3" s="181" t="s">
        <v>9</v>
      </c>
      <c r="S3" s="182" t="s">
        <v>10</v>
      </c>
      <c r="T3" s="180" t="s">
        <v>19</v>
      </c>
      <c r="U3" s="183" t="s">
        <v>3</v>
      </c>
      <c r="V3" s="184" t="s">
        <v>19</v>
      </c>
      <c r="W3" s="180" t="s">
        <v>3</v>
      </c>
      <c r="X3" s="181" t="s">
        <v>12</v>
      </c>
      <c r="Y3" s="185" t="s">
        <v>14</v>
      </c>
      <c r="Z3" s="186"/>
      <c r="AA3" s="187"/>
      <c r="AB3" s="186"/>
    </row>
    <row r="4" spans="1:28" ht="18" customHeight="1" thickBot="1" x14ac:dyDescent="0.3">
      <c r="A4" s="188">
        <v>1</v>
      </c>
      <c r="B4" s="189" t="s">
        <v>26</v>
      </c>
      <c r="C4" s="190">
        <v>26.59</v>
      </c>
      <c r="D4" s="191">
        <f>IFERROR(LOOKUP(C4,'Таблица результатов МД'!$I$4:$J$63),"")</f>
        <v>20</v>
      </c>
      <c r="E4" s="192">
        <f>IFERROR(RANK(C4,C:C,1),"")</f>
        <v>5</v>
      </c>
      <c r="F4" s="190">
        <v>16</v>
      </c>
      <c r="G4" s="191">
        <f>IFERROR(LOOKUP(F4,'Таблица результатов МД'!$L$4:$L$36,'Таблица результатов МД'!$M$4:$M$36),"")</f>
        <v>1</v>
      </c>
      <c r="H4" s="192">
        <f t="shared" ref="H4:H18" si="0">RANK(F4,F:F,0)</f>
        <v>10</v>
      </c>
      <c r="I4" s="192">
        <v>27.7</v>
      </c>
      <c r="J4" s="192">
        <v>22</v>
      </c>
      <c r="K4" s="192">
        <f t="shared" ref="K4:K18" si="1">RANK(I4,I:I,0)</f>
        <v>2</v>
      </c>
      <c r="L4" s="192">
        <v>9.52</v>
      </c>
      <c r="M4" s="192">
        <v>25</v>
      </c>
      <c r="N4" s="192">
        <f t="shared" ref="N4:N18" si="2">RANK(L4,L:L,1)</f>
        <v>2</v>
      </c>
      <c r="O4" s="193" t="s">
        <v>193</v>
      </c>
      <c r="P4" s="192">
        <v>29</v>
      </c>
      <c r="Q4" s="192" t="e">
        <f t="shared" ref="Q4:Q18" si="3">RANK(O4,O:O,1)</f>
        <v>#VALUE!</v>
      </c>
      <c r="R4" s="194">
        <f>D4+G4+J4+M4+P4</f>
        <v>97</v>
      </c>
      <c r="S4" s="195" t="e">
        <f t="shared" ref="S4:S18" si="4">RANK(R4,R:R,1)</f>
        <v>#VALUE!</v>
      </c>
      <c r="T4" s="192">
        <v>16</v>
      </c>
      <c r="U4" s="196">
        <f t="shared" ref="U4:U18" si="5">RANK(T4,T:T,)</f>
        <v>2</v>
      </c>
      <c r="V4" s="197">
        <v>6</v>
      </c>
      <c r="W4" s="192">
        <f t="shared" ref="W4:W18" si="6">RANK(V4,V:V,0)</f>
        <v>8</v>
      </c>
      <c r="X4" s="194" t="e">
        <f>S4+U4+W4</f>
        <v>#VALUE!</v>
      </c>
      <c r="Y4" s="177">
        <v>3</v>
      </c>
      <c r="Z4" s="177" t="s">
        <v>129</v>
      </c>
      <c r="AA4" s="188">
        <v>1</v>
      </c>
      <c r="AB4" s="198" t="str">
        <f>B4</f>
        <v>Селенских Татьяна</v>
      </c>
    </row>
    <row r="5" spans="1:28" ht="18" customHeight="1" thickBot="1" x14ac:dyDescent="0.3">
      <c r="A5" s="188">
        <v>2</v>
      </c>
      <c r="B5" s="189" t="s">
        <v>124</v>
      </c>
      <c r="C5" s="190">
        <v>26.75</v>
      </c>
      <c r="D5" s="191">
        <f>IFERROR(LOOKUP(C5,'Таблица результатов МД'!$I$4:$J$63),"")</f>
        <v>20</v>
      </c>
      <c r="E5" s="192">
        <f t="shared" ref="E5:E18" si="7">IFERROR(RANK(C5,C:C,1),"")</f>
        <v>6</v>
      </c>
      <c r="F5" s="190">
        <v>36</v>
      </c>
      <c r="G5" s="191">
        <f>IFERROR(LOOKUP(F5,'Таблица результатов МД'!$L$4:$L$36,'Таблица результатов МД'!$M$4:$M$36),"")</f>
        <v>22</v>
      </c>
      <c r="H5" s="192">
        <f t="shared" si="0"/>
        <v>3</v>
      </c>
      <c r="I5" s="192">
        <v>20.8</v>
      </c>
      <c r="J5" s="192">
        <v>9</v>
      </c>
      <c r="K5" s="192">
        <f t="shared" si="1"/>
        <v>7</v>
      </c>
      <c r="L5" s="192">
        <v>10.11</v>
      </c>
      <c r="M5" s="192">
        <v>13</v>
      </c>
      <c r="N5" s="192">
        <f t="shared" si="2"/>
        <v>6</v>
      </c>
      <c r="O5" s="193" t="s">
        <v>194</v>
      </c>
      <c r="P5" s="192">
        <v>33</v>
      </c>
      <c r="Q5" s="192" t="e">
        <f t="shared" si="3"/>
        <v>#VALUE!</v>
      </c>
      <c r="R5" s="194">
        <f t="shared" ref="R5:R18" si="8">D5+G5+J5+M5+P5</f>
        <v>97</v>
      </c>
      <c r="S5" s="195" t="e">
        <f t="shared" si="4"/>
        <v>#VALUE!</v>
      </c>
      <c r="T5" s="192">
        <v>14</v>
      </c>
      <c r="U5" s="196">
        <f t="shared" si="5"/>
        <v>5</v>
      </c>
      <c r="V5" s="199">
        <v>5.5</v>
      </c>
      <c r="W5" s="192">
        <f t="shared" si="6"/>
        <v>11</v>
      </c>
      <c r="X5" s="194" t="e">
        <f t="shared" ref="X5:X18" si="9">S5+U5+W5</f>
        <v>#VALUE!</v>
      </c>
      <c r="Y5" s="192"/>
      <c r="Z5" s="192"/>
      <c r="AA5" s="188">
        <v>2</v>
      </c>
      <c r="AB5" s="198" t="str">
        <f t="shared" ref="AB5:AB18" si="10">B5</f>
        <v>Вдовина Дарья</v>
      </c>
    </row>
    <row r="6" spans="1:28" ht="18" customHeight="1" thickBot="1" x14ac:dyDescent="0.3">
      <c r="A6" s="188">
        <v>3</v>
      </c>
      <c r="B6" s="189" t="s">
        <v>37</v>
      </c>
      <c r="C6" s="190">
        <v>19.95</v>
      </c>
      <c r="D6" s="191">
        <f>IFERROR(LOOKUP(C6,'Таблица результатов МД'!$I$4:$J$63),"")</f>
        <v>35</v>
      </c>
      <c r="E6" s="192">
        <f t="shared" si="7"/>
        <v>2</v>
      </c>
      <c r="F6" s="190">
        <v>15</v>
      </c>
      <c r="G6" s="191">
        <f>IFERROR(LOOKUP(F6,'Таблица результатов МД'!$L$4:$L$36,'Таблица результатов МД'!$M$4:$M$36),"")</f>
        <v>1</v>
      </c>
      <c r="H6" s="192">
        <f t="shared" si="0"/>
        <v>12</v>
      </c>
      <c r="I6" s="192">
        <v>20.5</v>
      </c>
      <c r="J6" s="192">
        <v>8</v>
      </c>
      <c r="K6" s="192">
        <f t="shared" si="1"/>
        <v>8</v>
      </c>
      <c r="L6" s="192">
        <v>9.39</v>
      </c>
      <c r="M6" s="192">
        <v>29</v>
      </c>
      <c r="N6" s="192">
        <f t="shared" si="2"/>
        <v>1</v>
      </c>
      <c r="O6" s="193" t="s">
        <v>195</v>
      </c>
      <c r="P6" s="192">
        <v>14</v>
      </c>
      <c r="Q6" s="192" t="e">
        <f t="shared" si="3"/>
        <v>#VALUE!</v>
      </c>
      <c r="R6" s="194">
        <f t="shared" si="8"/>
        <v>87</v>
      </c>
      <c r="S6" s="195" t="e">
        <f t="shared" si="4"/>
        <v>#VALUE!</v>
      </c>
      <c r="T6" s="192">
        <v>15</v>
      </c>
      <c r="U6" s="196">
        <f t="shared" si="5"/>
        <v>3</v>
      </c>
      <c r="V6" s="199">
        <v>6.5</v>
      </c>
      <c r="W6" s="192">
        <f t="shared" si="6"/>
        <v>7</v>
      </c>
      <c r="X6" s="194" t="e">
        <f t="shared" si="9"/>
        <v>#VALUE!</v>
      </c>
      <c r="Y6" s="192"/>
      <c r="Z6" s="192"/>
      <c r="AA6" s="188">
        <v>3</v>
      </c>
      <c r="AB6" s="198" t="str">
        <f t="shared" si="10"/>
        <v xml:space="preserve">Муталлапова Елизавета </v>
      </c>
    </row>
    <row r="7" spans="1:28" ht="18" customHeight="1" thickBot="1" x14ac:dyDescent="0.3">
      <c r="A7" s="188">
        <v>5</v>
      </c>
      <c r="B7" s="189" t="s">
        <v>125</v>
      </c>
      <c r="C7" s="190">
        <v>22.12</v>
      </c>
      <c r="D7" s="191">
        <f>IFERROR(LOOKUP(C7,'Таблица результатов МД'!$I$4:$J$63),"")</f>
        <v>29</v>
      </c>
      <c r="E7" s="192">
        <f t="shared" si="7"/>
        <v>3</v>
      </c>
      <c r="F7" s="190">
        <v>35</v>
      </c>
      <c r="G7" s="191">
        <f>IFERROR(LOOKUP(F7,'Таблица результатов МД'!$L$4:$L$36,'Таблица результатов МД'!$M$4:$M$36),"")</f>
        <v>20</v>
      </c>
      <c r="H7" s="192">
        <f t="shared" si="0"/>
        <v>4</v>
      </c>
      <c r="I7" s="192">
        <v>23.6</v>
      </c>
      <c r="J7" s="192">
        <v>14</v>
      </c>
      <c r="K7" s="192">
        <f t="shared" si="1"/>
        <v>6</v>
      </c>
      <c r="L7" s="192">
        <v>9.68</v>
      </c>
      <c r="M7" s="192">
        <v>23</v>
      </c>
      <c r="N7" s="192">
        <f t="shared" si="2"/>
        <v>4</v>
      </c>
      <c r="O7" s="193" t="s">
        <v>196</v>
      </c>
      <c r="P7" s="192">
        <v>35</v>
      </c>
      <c r="Q7" s="192" t="e">
        <f t="shared" si="3"/>
        <v>#VALUE!</v>
      </c>
      <c r="R7" s="194">
        <f t="shared" si="8"/>
        <v>121</v>
      </c>
      <c r="S7" s="195" t="e">
        <f t="shared" si="4"/>
        <v>#VALUE!</v>
      </c>
      <c r="T7" s="192">
        <v>14</v>
      </c>
      <c r="U7" s="196">
        <f t="shared" si="5"/>
        <v>5</v>
      </c>
      <c r="V7" s="197">
        <v>8</v>
      </c>
      <c r="W7" s="192">
        <f t="shared" si="6"/>
        <v>3</v>
      </c>
      <c r="X7" s="194" t="e">
        <f t="shared" si="9"/>
        <v>#VALUE!</v>
      </c>
      <c r="Y7" s="177">
        <v>2</v>
      </c>
      <c r="Z7" s="200" t="s">
        <v>129</v>
      </c>
      <c r="AA7" s="188">
        <v>5</v>
      </c>
      <c r="AB7" s="198" t="str">
        <f t="shared" si="10"/>
        <v>Маденова Амина</v>
      </c>
    </row>
    <row r="8" spans="1:28" ht="18" customHeight="1" thickBot="1" x14ac:dyDescent="0.3">
      <c r="A8" s="188">
        <v>7</v>
      </c>
      <c r="B8" s="189" t="s">
        <v>48</v>
      </c>
      <c r="C8" s="190">
        <v>17.72</v>
      </c>
      <c r="D8" s="191">
        <f>IFERROR(LOOKUP(C8,'Таблица результатов МД'!$I$4:$J$63),"")</f>
        <v>44</v>
      </c>
      <c r="E8" s="192">
        <f t="shared" si="7"/>
        <v>1</v>
      </c>
      <c r="F8" s="190">
        <v>39</v>
      </c>
      <c r="G8" s="191">
        <f>IFERROR(LOOKUP(F8,'Таблица результатов МД'!$L$4:$L$36,'Таблица результатов МД'!$M$4:$M$36),"")</f>
        <v>28</v>
      </c>
      <c r="H8" s="192">
        <f t="shared" si="0"/>
        <v>2</v>
      </c>
      <c r="I8" s="192">
        <v>18</v>
      </c>
      <c r="J8" s="192">
        <v>6</v>
      </c>
      <c r="K8" s="192">
        <f t="shared" si="1"/>
        <v>11</v>
      </c>
      <c r="L8" s="192">
        <v>10.48</v>
      </c>
      <c r="M8" s="192">
        <v>8</v>
      </c>
      <c r="N8" s="192">
        <f t="shared" si="2"/>
        <v>7</v>
      </c>
      <c r="O8" s="193" t="s">
        <v>197</v>
      </c>
      <c r="P8" s="192">
        <v>16</v>
      </c>
      <c r="Q8" s="192" t="e">
        <f t="shared" si="3"/>
        <v>#VALUE!</v>
      </c>
      <c r="R8" s="194">
        <f t="shared" si="8"/>
        <v>102</v>
      </c>
      <c r="S8" s="195" t="e">
        <f t="shared" si="4"/>
        <v>#VALUE!</v>
      </c>
      <c r="T8" s="192">
        <v>17</v>
      </c>
      <c r="U8" s="196">
        <f t="shared" si="5"/>
        <v>1</v>
      </c>
      <c r="V8" s="199">
        <v>8.25</v>
      </c>
      <c r="W8" s="192">
        <f t="shared" si="6"/>
        <v>2</v>
      </c>
      <c r="X8" s="194" t="e">
        <f t="shared" si="9"/>
        <v>#VALUE!</v>
      </c>
      <c r="Y8" s="177">
        <v>1</v>
      </c>
      <c r="Z8" s="177" t="s">
        <v>128</v>
      </c>
      <c r="AA8" s="188">
        <v>7</v>
      </c>
      <c r="AB8" s="198" t="str">
        <f t="shared" si="10"/>
        <v>Смирнова Екатерина</v>
      </c>
    </row>
    <row r="9" spans="1:28" ht="18" customHeight="1" thickBot="1" x14ac:dyDescent="0.3">
      <c r="A9" s="188">
        <v>8</v>
      </c>
      <c r="B9" s="189" t="s">
        <v>54</v>
      </c>
      <c r="C9" s="201">
        <v>33.119999999999997</v>
      </c>
      <c r="D9" s="191">
        <f>IFERROR(LOOKUP(C9,'Таблица результатов МД'!$I$4:$J$63),"")</f>
        <v>11</v>
      </c>
      <c r="E9" s="192">
        <f t="shared" si="7"/>
        <v>10</v>
      </c>
      <c r="F9" s="190">
        <v>4</v>
      </c>
      <c r="G9" s="191" t="str">
        <f>IFERROR(LOOKUP(F9,'Таблица результатов МД'!$L$4:$L$36,'Таблица результатов МД'!$M$4:$M$36),"")</f>
        <v/>
      </c>
      <c r="H9" s="192">
        <f t="shared" si="0"/>
        <v>15</v>
      </c>
      <c r="I9" s="192">
        <v>25.6</v>
      </c>
      <c r="J9" s="192">
        <v>18</v>
      </c>
      <c r="K9" s="192">
        <f t="shared" si="1"/>
        <v>3</v>
      </c>
      <c r="L9" s="192">
        <v>10.74</v>
      </c>
      <c r="M9" s="192">
        <v>6</v>
      </c>
      <c r="N9" s="192">
        <f t="shared" si="2"/>
        <v>9</v>
      </c>
      <c r="O9" s="193" t="s">
        <v>198</v>
      </c>
      <c r="P9" s="192">
        <v>26</v>
      </c>
      <c r="Q9" s="192" t="e">
        <f t="shared" si="3"/>
        <v>#VALUE!</v>
      </c>
      <c r="R9" s="194" t="e">
        <f t="shared" si="8"/>
        <v>#VALUE!</v>
      </c>
      <c r="S9" s="195" t="e">
        <f t="shared" si="4"/>
        <v>#VALUE!</v>
      </c>
      <c r="T9" s="192">
        <v>9</v>
      </c>
      <c r="U9" s="196">
        <f t="shared" si="5"/>
        <v>15</v>
      </c>
      <c r="V9" s="197">
        <v>8</v>
      </c>
      <c r="W9" s="192">
        <f t="shared" si="6"/>
        <v>3</v>
      </c>
      <c r="X9" s="194" t="e">
        <f t="shared" si="9"/>
        <v>#VALUE!</v>
      </c>
      <c r="Y9" s="192"/>
      <c r="Z9" s="192"/>
      <c r="AA9" s="188">
        <v>8</v>
      </c>
      <c r="AB9" s="198" t="str">
        <f t="shared" si="10"/>
        <v>Минлибаева Евгения</v>
      </c>
    </row>
    <row r="10" spans="1:28" ht="18" customHeight="1" thickBot="1" x14ac:dyDescent="0.3">
      <c r="A10" s="188">
        <v>9</v>
      </c>
      <c r="B10" s="189" t="s">
        <v>58</v>
      </c>
      <c r="C10" s="190">
        <v>25.7</v>
      </c>
      <c r="D10" s="191">
        <f>IFERROR(LOOKUP(C10,'Таблица результатов МД'!$I$4:$J$63),"")</f>
        <v>22</v>
      </c>
      <c r="E10" s="192">
        <f t="shared" si="7"/>
        <v>4</v>
      </c>
      <c r="F10" s="190">
        <v>29</v>
      </c>
      <c r="G10" s="191">
        <f>IFERROR(LOOKUP(F10,'Таблица результатов МД'!$L$4:$L$36,'Таблица результатов МД'!$M$4:$M$36),"")</f>
        <v>12</v>
      </c>
      <c r="H10" s="192">
        <f t="shared" si="0"/>
        <v>6</v>
      </c>
      <c r="I10" s="192">
        <v>25.5</v>
      </c>
      <c r="J10" s="192">
        <v>18</v>
      </c>
      <c r="K10" s="192">
        <f t="shared" si="1"/>
        <v>4</v>
      </c>
      <c r="L10" s="192">
        <v>9.59</v>
      </c>
      <c r="M10" s="192">
        <v>25</v>
      </c>
      <c r="N10" s="192">
        <f t="shared" si="2"/>
        <v>3</v>
      </c>
      <c r="O10" s="193" t="s">
        <v>199</v>
      </c>
      <c r="P10" s="192">
        <v>34</v>
      </c>
      <c r="Q10" s="192" t="e">
        <f t="shared" si="3"/>
        <v>#VALUE!</v>
      </c>
      <c r="R10" s="194">
        <f t="shared" si="8"/>
        <v>111</v>
      </c>
      <c r="S10" s="195" t="e">
        <f t="shared" si="4"/>
        <v>#VALUE!</v>
      </c>
      <c r="T10" s="192">
        <v>15</v>
      </c>
      <c r="U10" s="196">
        <f t="shared" si="5"/>
        <v>3</v>
      </c>
      <c r="V10" s="199">
        <v>5.75</v>
      </c>
      <c r="W10" s="192">
        <f t="shared" si="6"/>
        <v>10</v>
      </c>
      <c r="X10" s="194" t="e">
        <f t="shared" si="9"/>
        <v>#VALUE!</v>
      </c>
      <c r="Y10" s="192"/>
      <c r="Z10" s="192"/>
      <c r="AA10" s="188">
        <v>9</v>
      </c>
      <c r="AB10" s="198" t="str">
        <f t="shared" si="10"/>
        <v>Кунгурцева Елизавета</v>
      </c>
    </row>
    <row r="11" spans="1:28" ht="18" customHeight="1" thickBot="1" x14ac:dyDescent="0.3">
      <c r="A11" s="188">
        <v>10</v>
      </c>
      <c r="B11" s="189" t="s">
        <v>64</v>
      </c>
      <c r="C11" s="190">
        <v>42.12</v>
      </c>
      <c r="D11" s="191">
        <f>IFERROR(LOOKUP(C11,'Таблица результатов МД'!$I$4:$J$63),"")</f>
        <v>9</v>
      </c>
      <c r="E11" s="192">
        <f t="shared" si="7"/>
        <v>13</v>
      </c>
      <c r="F11" s="190">
        <v>29</v>
      </c>
      <c r="G11" s="191">
        <f>IFERROR(LOOKUP(F11,'Таблица результатов МД'!$L$4:$L$36,'Таблица результатов МД'!$M$4:$M$36),"")</f>
        <v>12</v>
      </c>
      <c r="H11" s="192">
        <f t="shared" si="0"/>
        <v>6</v>
      </c>
      <c r="I11" s="192">
        <v>19.100000000000001</v>
      </c>
      <c r="J11" s="192">
        <v>7</v>
      </c>
      <c r="K11" s="192">
        <f t="shared" si="1"/>
        <v>10</v>
      </c>
      <c r="L11" s="192">
        <v>11.71</v>
      </c>
      <c r="M11" s="192">
        <v>3</v>
      </c>
      <c r="N11" s="192">
        <f t="shared" si="2"/>
        <v>15</v>
      </c>
      <c r="O11" s="193" t="s">
        <v>200</v>
      </c>
      <c r="P11" s="192">
        <v>9</v>
      </c>
      <c r="Q11" s="192" t="e">
        <f t="shared" si="3"/>
        <v>#VALUE!</v>
      </c>
      <c r="R11" s="194">
        <f t="shared" si="8"/>
        <v>40</v>
      </c>
      <c r="S11" s="195" t="e">
        <f t="shared" si="4"/>
        <v>#VALUE!</v>
      </c>
      <c r="T11" s="192">
        <v>11</v>
      </c>
      <c r="U11" s="196">
        <f t="shared" si="5"/>
        <v>13</v>
      </c>
      <c r="V11" s="199">
        <v>7.75</v>
      </c>
      <c r="W11" s="192">
        <f t="shared" si="6"/>
        <v>5</v>
      </c>
      <c r="X11" s="194" t="e">
        <f t="shared" si="9"/>
        <v>#VALUE!</v>
      </c>
      <c r="Y11" s="192"/>
      <c r="Z11" s="192"/>
      <c r="AA11" s="188">
        <v>10</v>
      </c>
      <c r="AB11" s="198" t="str">
        <f t="shared" si="10"/>
        <v>Бордюк Полина</v>
      </c>
    </row>
    <row r="12" spans="1:28" ht="18" customHeight="1" thickBot="1" x14ac:dyDescent="0.3">
      <c r="A12" s="188">
        <v>11</v>
      </c>
      <c r="B12" s="189" t="s">
        <v>70</v>
      </c>
      <c r="C12" s="201"/>
      <c r="D12" s="191" t="str">
        <f>IFERROR(LOOKUP(C12,'Таблица результатов МД'!$I$4:$J$63),"")</f>
        <v/>
      </c>
      <c r="E12" s="192" t="str">
        <f t="shared" si="7"/>
        <v/>
      </c>
      <c r="F12" s="190">
        <v>34</v>
      </c>
      <c r="G12" s="191">
        <f>IFERROR(LOOKUP(F12,'Таблица результатов МД'!$L$4:$L$36,'Таблица результатов МД'!$M$4:$M$36),"")</f>
        <v>18</v>
      </c>
      <c r="H12" s="192">
        <f t="shared" si="0"/>
        <v>5</v>
      </c>
      <c r="I12" s="192">
        <v>12.3</v>
      </c>
      <c r="J12" s="192">
        <v>1</v>
      </c>
      <c r="K12" s="192">
        <f t="shared" si="1"/>
        <v>14</v>
      </c>
      <c r="L12" s="192">
        <v>10.51</v>
      </c>
      <c r="M12" s="192">
        <v>7</v>
      </c>
      <c r="N12" s="192">
        <f t="shared" si="2"/>
        <v>8</v>
      </c>
      <c r="O12" s="193" t="s">
        <v>201</v>
      </c>
      <c r="P12" s="192">
        <v>6</v>
      </c>
      <c r="Q12" s="192" t="e">
        <f t="shared" si="3"/>
        <v>#VALUE!</v>
      </c>
      <c r="R12" s="194" t="e">
        <f t="shared" si="8"/>
        <v>#VALUE!</v>
      </c>
      <c r="S12" s="195" t="e">
        <f t="shared" si="4"/>
        <v>#VALUE!</v>
      </c>
      <c r="T12" s="192">
        <v>14</v>
      </c>
      <c r="U12" s="196">
        <f t="shared" si="5"/>
        <v>5</v>
      </c>
      <c r="V12" s="199">
        <v>8.75</v>
      </c>
      <c r="W12" s="192">
        <f t="shared" si="6"/>
        <v>1</v>
      </c>
      <c r="X12" s="194" t="e">
        <f t="shared" si="9"/>
        <v>#VALUE!</v>
      </c>
      <c r="Y12" s="192"/>
      <c r="Z12" s="192"/>
      <c r="AA12" s="188">
        <v>11</v>
      </c>
      <c r="AB12" s="198" t="str">
        <f t="shared" si="10"/>
        <v>Сороковых Алена</v>
      </c>
    </row>
    <row r="13" spans="1:28" ht="18" customHeight="1" thickBot="1" x14ac:dyDescent="0.3">
      <c r="A13" s="188">
        <v>21</v>
      </c>
      <c r="B13" s="189" t="s">
        <v>79</v>
      </c>
      <c r="C13" s="201">
        <v>34.49</v>
      </c>
      <c r="D13" s="191">
        <f>IFERROR(LOOKUP(C13,'Таблица результатов МД'!$I$4:$J$63),"")</f>
        <v>11</v>
      </c>
      <c r="E13" s="192">
        <f t="shared" si="7"/>
        <v>11</v>
      </c>
      <c r="F13" s="190">
        <v>16</v>
      </c>
      <c r="G13" s="191">
        <f>IFERROR(LOOKUP(F13,'Таблица результатов МД'!$L$4:$L$36,'Таблица результатов МД'!$M$4:$M$36),"")</f>
        <v>1</v>
      </c>
      <c r="H13" s="192">
        <f t="shared" si="0"/>
        <v>10</v>
      </c>
      <c r="I13" s="192">
        <v>32.4</v>
      </c>
      <c r="J13" s="192">
        <v>31</v>
      </c>
      <c r="K13" s="192">
        <f t="shared" si="1"/>
        <v>1</v>
      </c>
      <c r="L13" s="192">
        <v>9.73</v>
      </c>
      <c r="M13" s="192">
        <v>21</v>
      </c>
      <c r="N13" s="192">
        <f t="shared" si="2"/>
        <v>5</v>
      </c>
      <c r="O13" s="193" t="s">
        <v>202</v>
      </c>
      <c r="P13" s="192">
        <v>32</v>
      </c>
      <c r="Q13" s="192" t="e">
        <f t="shared" si="3"/>
        <v>#VALUE!</v>
      </c>
      <c r="R13" s="194">
        <f t="shared" si="8"/>
        <v>96</v>
      </c>
      <c r="S13" s="195" t="e">
        <f t="shared" si="4"/>
        <v>#VALUE!</v>
      </c>
      <c r="T13" s="192">
        <v>13</v>
      </c>
      <c r="U13" s="196">
        <f t="shared" si="5"/>
        <v>11</v>
      </c>
      <c r="V13" s="199">
        <v>3.25</v>
      </c>
      <c r="W13" s="192">
        <f t="shared" si="6"/>
        <v>14</v>
      </c>
      <c r="X13" s="194" t="e">
        <f t="shared" si="9"/>
        <v>#VALUE!</v>
      </c>
      <c r="Y13" s="177"/>
      <c r="Z13" s="177"/>
      <c r="AA13" s="188">
        <v>21</v>
      </c>
      <c r="AB13" s="198" t="str">
        <f t="shared" si="10"/>
        <v>Ермолинская Елизавета</v>
      </c>
    </row>
    <row r="14" spans="1:28" ht="18" customHeight="1" thickBot="1" x14ac:dyDescent="0.3">
      <c r="A14" s="188">
        <v>23</v>
      </c>
      <c r="B14" s="189" t="s">
        <v>81</v>
      </c>
      <c r="C14" s="201"/>
      <c r="D14" s="191" t="str">
        <f>IFERROR(LOOKUP(C14,'Таблица результатов МД'!$I$4:$J$63),"")</f>
        <v/>
      </c>
      <c r="E14" s="192" t="str">
        <f t="shared" si="7"/>
        <v/>
      </c>
      <c r="F14" s="190">
        <v>40</v>
      </c>
      <c r="G14" s="191">
        <f>IFERROR(LOOKUP(F14,'Таблица результатов МД'!$L$4:$L$36,'Таблица результатов МД'!$M$4:$M$36),"")</f>
        <v>30</v>
      </c>
      <c r="H14" s="192">
        <f t="shared" si="0"/>
        <v>1</v>
      </c>
      <c r="I14" s="192">
        <v>18</v>
      </c>
      <c r="J14" s="192">
        <v>6</v>
      </c>
      <c r="K14" s="192">
        <f t="shared" si="1"/>
        <v>11</v>
      </c>
      <c r="L14" s="192">
        <v>11.08</v>
      </c>
      <c r="M14" s="192">
        <v>5</v>
      </c>
      <c r="N14" s="192">
        <f t="shared" si="2"/>
        <v>12</v>
      </c>
      <c r="O14" s="193" t="s">
        <v>203</v>
      </c>
      <c r="P14" s="192">
        <v>0</v>
      </c>
      <c r="Q14" s="192" t="e">
        <f t="shared" si="3"/>
        <v>#VALUE!</v>
      </c>
      <c r="R14" s="194" t="e">
        <f t="shared" si="8"/>
        <v>#VALUE!</v>
      </c>
      <c r="S14" s="195" t="e">
        <f t="shared" si="4"/>
        <v>#VALUE!</v>
      </c>
      <c r="T14" s="192">
        <v>14</v>
      </c>
      <c r="U14" s="196">
        <f t="shared" si="5"/>
        <v>5</v>
      </c>
      <c r="V14" s="199">
        <v>4.5</v>
      </c>
      <c r="W14" s="192">
        <f t="shared" si="6"/>
        <v>12</v>
      </c>
      <c r="X14" s="194" t="e">
        <f t="shared" si="9"/>
        <v>#VALUE!</v>
      </c>
      <c r="Y14" s="192"/>
      <c r="Z14" s="192"/>
      <c r="AA14" s="188">
        <v>23</v>
      </c>
      <c r="AB14" s="198" t="str">
        <f t="shared" si="10"/>
        <v>Юнда Алина</v>
      </c>
    </row>
    <row r="15" spans="1:28" ht="18" customHeight="1" thickBot="1" x14ac:dyDescent="0.3">
      <c r="A15" s="188">
        <v>29</v>
      </c>
      <c r="B15" s="189" t="s">
        <v>86</v>
      </c>
      <c r="C15" s="190">
        <v>36.909999999999997</v>
      </c>
      <c r="D15" s="191">
        <f>IFERROR(LOOKUP(C15,'Таблица результатов МД'!$I$4:$J$63),"")</f>
        <v>11</v>
      </c>
      <c r="E15" s="192">
        <f t="shared" si="7"/>
        <v>12</v>
      </c>
      <c r="F15" s="190">
        <v>5</v>
      </c>
      <c r="G15" s="191" t="str">
        <f>IFERROR(LOOKUP(F15,'Таблица результатов МД'!$L$4:$L$36,'Таблица результатов МД'!$M$4:$M$36),"")</f>
        <v/>
      </c>
      <c r="H15" s="192">
        <f t="shared" si="0"/>
        <v>14</v>
      </c>
      <c r="I15" s="192">
        <v>16</v>
      </c>
      <c r="J15" s="192">
        <v>4</v>
      </c>
      <c r="K15" s="192">
        <f t="shared" si="1"/>
        <v>13</v>
      </c>
      <c r="L15" s="192">
        <v>11.68</v>
      </c>
      <c r="M15" s="192">
        <v>4</v>
      </c>
      <c r="N15" s="192">
        <f t="shared" si="2"/>
        <v>14</v>
      </c>
      <c r="O15" s="193" t="s">
        <v>204</v>
      </c>
      <c r="P15" s="192">
        <v>10</v>
      </c>
      <c r="Q15" s="192" t="e">
        <f t="shared" si="3"/>
        <v>#VALUE!</v>
      </c>
      <c r="R15" s="194" t="e">
        <f t="shared" si="8"/>
        <v>#VALUE!</v>
      </c>
      <c r="S15" s="195" t="e">
        <f t="shared" si="4"/>
        <v>#VALUE!</v>
      </c>
      <c r="T15" s="192">
        <v>11</v>
      </c>
      <c r="U15" s="196">
        <f t="shared" si="5"/>
        <v>13</v>
      </c>
      <c r="V15" s="197">
        <v>4</v>
      </c>
      <c r="W15" s="192">
        <f t="shared" si="6"/>
        <v>13</v>
      </c>
      <c r="X15" s="194" t="e">
        <f t="shared" si="9"/>
        <v>#VALUE!</v>
      </c>
      <c r="Y15" s="192"/>
      <c r="Z15" s="192"/>
      <c r="AA15" s="188">
        <v>29</v>
      </c>
      <c r="AB15" s="198" t="str">
        <f t="shared" si="10"/>
        <v>Мосунова Екатерина</v>
      </c>
    </row>
    <row r="16" spans="1:28" ht="18" customHeight="1" thickBot="1" x14ac:dyDescent="0.3">
      <c r="A16" s="188">
        <v>30</v>
      </c>
      <c r="B16" s="189" t="s">
        <v>90</v>
      </c>
      <c r="C16" s="190">
        <v>32.94</v>
      </c>
      <c r="D16" s="191">
        <f>IFERROR(LOOKUP(C16,'Таблица результатов МД'!$I$4:$J$63),"")</f>
        <v>11</v>
      </c>
      <c r="E16" s="192">
        <f t="shared" si="7"/>
        <v>9</v>
      </c>
      <c r="F16" s="190">
        <v>21</v>
      </c>
      <c r="G16" s="191">
        <f>IFERROR(LOOKUP(F16,'Таблица результатов МД'!$L$4:$L$36,'Таблица результатов МД'!$M$4:$M$36),"")</f>
        <v>4</v>
      </c>
      <c r="H16" s="192">
        <f t="shared" si="0"/>
        <v>9</v>
      </c>
      <c r="I16" s="192">
        <v>11.4</v>
      </c>
      <c r="J16" s="192">
        <v>0</v>
      </c>
      <c r="K16" s="192">
        <f t="shared" si="1"/>
        <v>15</v>
      </c>
      <c r="L16" s="192">
        <v>11.34</v>
      </c>
      <c r="M16" s="192">
        <v>4</v>
      </c>
      <c r="N16" s="192">
        <f t="shared" si="2"/>
        <v>13</v>
      </c>
      <c r="O16" s="193" t="s">
        <v>205</v>
      </c>
      <c r="P16" s="192">
        <v>1</v>
      </c>
      <c r="Q16" s="192" t="e">
        <f t="shared" si="3"/>
        <v>#VALUE!</v>
      </c>
      <c r="R16" s="194">
        <f t="shared" si="8"/>
        <v>20</v>
      </c>
      <c r="S16" s="195" t="e">
        <f t="shared" si="4"/>
        <v>#VALUE!</v>
      </c>
      <c r="T16" s="192">
        <v>14</v>
      </c>
      <c r="U16" s="196">
        <f t="shared" si="5"/>
        <v>5</v>
      </c>
      <c r="V16" s="199">
        <v>7.5</v>
      </c>
      <c r="W16" s="192">
        <f t="shared" si="6"/>
        <v>6</v>
      </c>
      <c r="X16" s="194" t="e">
        <f t="shared" si="9"/>
        <v>#VALUE!</v>
      </c>
      <c r="Y16" s="192"/>
      <c r="Z16" s="192"/>
      <c r="AA16" s="188">
        <v>30</v>
      </c>
      <c r="AB16" s="198" t="str">
        <f t="shared" si="10"/>
        <v>Потеряева Дарья</v>
      </c>
    </row>
    <row r="17" spans="1:28" ht="18" customHeight="1" thickBot="1" x14ac:dyDescent="0.3">
      <c r="A17" s="188">
        <v>32</v>
      </c>
      <c r="B17" s="189" t="s">
        <v>94</v>
      </c>
      <c r="C17" s="190">
        <v>32.71</v>
      </c>
      <c r="D17" s="191">
        <f>IFERROR(LOOKUP(C17,'Таблица результатов МД'!$I$4:$J$63),"")</f>
        <v>12</v>
      </c>
      <c r="E17" s="192">
        <f t="shared" si="7"/>
        <v>8</v>
      </c>
      <c r="F17" s="190">
        <v>25</v>
      </c>
      <c r="G17" s="191">
        <f>IFERROR(LOOKUP(F17,'Таблица результатов МД'!$L$4:$L$36,'Таблица результатов МД'!$M$4:$M$36),"")</f>
        <v>8</v>
      </c>
      <c r="H17" s="192">
        <f t="shared" si="0"/>
        <v>8</v>
      </c>
      <c r="I17" s="192">
        <v>24.8</v>
      </c>
      <c r="J17" s="192">
        <v>16</v>
      </c>
      <c r="K17" s="192">
        <f t="shared" si="1"/>
        <v>5</v>
      </c>
      <c r="L17" s="192">
        <v>10.98</v>
      </c>
      <c r="M17" s="192">
        <v>11</v>
      </c>
      <c r="N17" s="192">
        <f t="shared" si="2"/>
        <v>11</v>
      </c>
      <c r="O17" s="193" t="s">
        <v>206</v>
      </c>
      <c r="P17" s="192">
        <v>27</v>
      </c>
      <c r="Q17" s="192" t="e">
        <f t="shared" si="3"/>
        <v>#VALUE!</v>
      </c>
      <c r="R17" s="194">
        <f t="shared" si="8"/>
        <v>74</v>
      </c>
      <c r="S17" s="195" t="e">
        <f t="shared" si="4"/>
        <v>#VALUE!</v>
      </c>
      <c r="T17" s="192">
        <v>14</v>
      </c>
      <c r="U17" s="196">
        <f t="shared" si="5"/>
        <v>5</v>
      </c>
      <c r="V17" s="199">
        <v>3.25</v>
      </c>
      <c r="W17" s="192">
        <f t="shared" si="6"/>
        <v>14</v>
      </c>
      <c r="X17" s="194" t="e">
        <f t="shared" si="9"/>
        <v>#VALUE!</v>
      </c>
      <c r="Y17" s="192"/>
      <c r="Z17" s="192"/>
      <c r="AA17" s="188">
        <v>32</v>
      </c>
      <c r="AB17" s="198" t="str">
        <f t="shared" si="10"/>
        <v>Комогорова Кристина</v>
      </c>
    </row>
    <row r="18" spans="1:28" ht="18" customHeight="1" thickBot="1" x14ac:dyDescent="0.3">
      <c r="A18" s="202">
        <v>33</v>
      </c>
      <c r="B18" s="203" t="s">
        <v>100</v>
      </c>
      <c r="C18" s="204">
        <v>29.22</v>
      </c>
      <c r="D18" s="191">
        <f>IFERROR(LOOKUP(C18,'Таблица результатов МД'!$I$4:$J$63),"")</f>
        <v>18</v>
      </c>
      <c r="E18" s="192">
        <f t="shared" si="7"/>
        <v>7</v>
      </c>
      <c r="F18" s="204">
        <v>14</v>
      </c>
      <c r="G18" s="191" t="str">
        <f>IFERROR(LOOKUP(F18,'Таблица результатов МД'!$L$4:$L$36,'Таблица результатов МД'!$M$4:$M$36),"")</f>
        <v/>
      </c>
      <c r="H18" s="205">
        <f t="shared" si="0"/>
        <v>13</v>
      </c>
      <c r="I18" s="205">
        <v>20.3</v>
      </c>
      <c r="J18" s="205">
        <v>8</v>
      </c>
      <c r="K18" s="205">
        <f t="shared" si="1"/>
        <v>9</v>
      </c>
      <c r="L18" s="205">
        <v>10.91</v>
      </c>
      <c r="M18" s="205">
        <v>5</v>
      </c>
      <c r="N18" s="205">
        <f t="shared" si="2"/>
        <v>10</v>
      </c>
      <c r="O18" s="206" t="s">
        <v>207</v>
      </c>
      <c r="P18" s="205">
        <v>20</v>
      </c>
      <c r="Q18" s="205" t="e">
        <f t="shared" si="3"/>
        <v>#VALUE!</v>
      </c>
      <c r="R18" s="207" t="e">
        <f t="shared" si="8"/>
        <v>#VALUE!</v>
      </c>
      <c r="S18" s="205" t="e">
        <f t="shared" si="4"/>
        <v>#VALUE!</v>
      </c>
      <c r="T18" s="205">
        <v>13</v>
      </c>
      <c r="U18" s="205">
        <f t="shared" si="5"/>
        <v>11</v>
      </c>
      <c r="V18" s="208">
        <v>6</v>
      </c>
      <c r="W18" s="205">
        <f t="shared" si="6"/>
        <v>8</v>
      </c>
      <c r="X18" s="207" t="e">
        <f t="shared" si="9"/>
        <v>#VALUE!</v>
      </c>
      <c r="Y18" s="205"/>
      <c r="Z18" s="205"/>
      <c r="AA18" s="202">
        <v>33</v>
      </c>
      <c r="AB18" s="209" t="str">
        <f t="shared" si="10"/>
        <v>Игошева Анна</v>
      </c>
    </row>
    <row r="22" spans="1:28" s="210" customFormat="1" ht="18" customHeight="1" x14ac:dyDescent="0.2"/>
    <row r="23" spans="1:28" s="210" customFormat="1" ht="18" customHeight="1" x14ac:dyDescent="0.2"/>
    <row r="24" spans="1:28" s="210" customFormat="1" ht="18" customHeight="1" x14ac:dyDescent="0.2"/>
    <row r="25" spans="1:28" s="210" customFormat="1" ht="18" customHeight="1" x14ac:dyDescent="0.2"/>
    <row r="26" spans="1:28" s="210" customFormat="1" x14ac:dyDescent="0.2">
      <c r="A26" s="211"/>
    </row>
    <row r="27" spans="1:28" s="210" customFormat="1" x14ac:dyDescent="0.2">
      <c r="A27" s="211"/>
    </row>
    <row r="28" spans="1:28" s="210" customFormat="1" x14ac:dyDescent="0.2">
      <c r="A28" s="211"/>
    </row>
    <row r="29" spans="1:28" s="210" customFormat="1" x14ac:dyDescent="0.2">
      <c r="A29" s="211"/>
    </row>
    <row r="30" spans="1:28" s="210" customFormat="1" x14ac:dyDescent="0.2">
      <c r="A30" s="211"/>
    </row>
    <row r="31" spans="1:28" s="210" customFormat="1" x14ac:dyDescent="0.2">
      <c r="A31" s="211"/>
    </row>
    <row r="32" spans="1:28" s="210" customFormat="1" x14ac:dyDescent="0.2">
      <c r="A32" s="211"/>
    </row>
    <row r="33" spans="1:5" s="210" customFormat="1" x14ac:dyDescent="0.2">
      <c r="A33" s="211"/>
    </row>
    <row r="34" spans="1:5" s="210" customFormat="1" x14ac:dyDescent="0.2">
      <c r="A34" s="211"/>
    </row>
    <row r="35" spans="1:5" s="210" customFormat="1" x14ac:dyDescent="0.2">
      <c r="A35" s="211"/>
    </row>
    <row r="36" spans="1:5" s="210" customFormat="1" x14ac:dyDescent="0.2">
      <c r="A36" s="211"/>
    </row>
    <row r="37" spans="1:5" x14ac:dyDescent="0.2">
      <c r="A37" s="211"/>
      <c r="B37" s="210"/>
      <c r="C37" s="210"/>
      <c r="D37" s="210"/>
      <c r="E37" s="210"/>
    </row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39DBD7E0-28DE-11D9-9DCF-000D611990FE}" scale="60" showPageBreaks="1" hiddenColumns="1" showRuler="0">
      <selection activeCell="I9" sqref="I9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mergeCells count="7">
    <mergeCell ref="V2:W2"/>
    <mergeCell ref="C2:E2"/>
    <mergeCell ref="F2:H2"/>
    <mergeCell ref="I2:K2"/>
    <mergeCell ref="L2:N2"/>
    <mergeCell ref="O2:Q2"/>
    <mergeCell ref="T2:U2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landscape" horizontalDpi="300" r:id="rId2"/>
  <headerFooter alignWithMargins="0"/>
  <cellWatches>
    <cellWatch r="R4"/>
  </cellWatch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sqref="A1:G63"/>
    </sheetView>
  </sheetViews>
  <sheetFormatPr defaultRowHeight="12.75" x14ac:dyDescent="0.2"/>
  <sheetData>
    <row r="1" spans="1:6" ht="15.75" thickBot="1" x14ac:dyDescent="0.3">
      <c r="E1" s="132" t="s">
        <v>228</v>
      </c>
    </row>
    <row r="2" spans="1:6" x14ac:dyDescent="0.2">
      <c r="A2" s="154" t="s">
        <v>185</v>
      </c>
      <c r="B2" s="156" t="s">
        <v>186</v>
      </c>
      <c r="C2" s="156"/>
      <c r="D2" s="157" t="s">
        <v>229</v>
      </c>
      <c r="E2" s="157" t="s">
        <v>188</v>
      </c>
      <c r="F2" s="164" t="s">
        <v>230</v>
      </c>
    </row>
    <row r="3" spans="1:6" ht="13.5" thickBot="1" x14ac:dyDescent="0.25">
      <c r="A3" s="161"/>
      <c r="B3" s="143" t="s">
        <v>231</v>
      </c>
      <c r="C3" s="143" t="s">
        <v>232</v>
      </c>
      <c r="D3" s="162"/>
      <c r="E3" s="162"/>
      <c r="F3" s="165"/>
    </row>
    <row r="4" spans="1:6" x14ac:dyDescent="0.2">
      <c r="A4" s="144">
        <v>60</v>
      </c>
      <c r="B4" s="145">
        <v>11.6</v>
      </c>
      <c r="C4" s="148" t="s">
        <v>233</v>
      </c>
      <c r="D4" s="147">
        <v>59</v>
      </c>
      <c r="E4" s="145" t="s">
        <v>192</v>
      </c>
      <c r="F4" s="147">
        <v>27.5</v>
      </c>
    </row>
    <row r="5" spans="1:6" x14ac:dyDescent="0.2">
      <c r="A5" s="138">
        <v>59</v>
      </c>
      <c r="B5" s="135">
        <v>11.8</v>
      </c>
      <c r="C5" s="142" t="s">
        <v>234</v>
      </c>
      <c r="D5" s="137">
        <v>55</v>
      </c>
      <c r="E5" s="135" t="s">
        <v>192</v>
      </c>
      <c r="F5" s="135">
        <v>28.3</v>
      </c>
    </row>
    <row r="6" spans="1:6" x14ac:dyDescent="0.2">
      <c r="A6" s="138">
        <v>58</v>
      </c>
      <c r="B6" s="135">
        <v>12</v>
      </c>
      <c r="C6" s="142" t="s">
        <v>235</v>
      </c>
      <c r="D6" s="137">
        <v>52</v>
      </c>
      <c r="E6" s="135">
        <v>50</v>
      </c>
      <c r="F6" s="135">
        <v>28.9</v>
      </c>
    </row>
    <row r="7" spans="1:6" x14ac:dyDescent="0.2">
      <c r="A7" s="138">
        <v>57</v>
      </c>
      <c r="B7" s="137">
        <v>12.2</v>
      </c>
      <c r="C7" s="142" t="s">
        <v>236</v>
      </c>
      <c r="D7" s="137">
        <v>50</v>
      </c>
      <c r="E7" s="135" t="s">
        <v>192</v>
      </c>
      <c r="F7" s="137">
        <v>29.5</v>
      </c>
    </row>
    <row r="8" spans="1:6" x14ac:dyDescent="0.2">
      <c r="A8" s="138">
        <v>56</v>
      </c>
      <c r="B8" s="135">
        <v>12.4</v>
      </c>
      <c r="C8" s="142" t="s">
        <v>237</v>
      </c>
      <c r="D8" s="137">
        <v>49</v>
      </c>
      <c r="E8" s="135" t="s">
        <v>192</v>
      </c>
      <c r="F8" s="135">
        <v>30</v>
      </c>
    </row>
    <row r="9" spans="1:6" x14ac:dyDescent="0.2">
      <c r="A9" s="138">
        <v>55</v>
      </c>
      <c r="B9" s="137">
        <v>12.5</v>
      </c>
      <c r="C9" s="142" t="s">
        <v>238</v>
      </c>
      <c r="D9" s="137">
        <v>48</v>
      </c>
      <c r="E9" s="135">
        <v>49</v>
      </c>
      <c r="F9" s="137">
        <v>30.5</v>
      </c>
    </row>
    <row r="10" spans="1:6" x14ac:dyDescent="0.2">
      <c r="A10" s="138">
        <v>54</v>
      </c>
      <c r="B10" s="135" t="s">
        <v>192</v>
      </c>
      <c r="C10" s="142" t="s">
        <v>239</v>
      </c>
      <c r="D10" s="135">
        <v>47.6</v>
      </c>
      <c r="E10" s="135" t="s">
        <v>192</v>
      </c>
      <c r="F10" s="135">
        <v>30.7</v>
      </c>
    </row>
    <row r="11" spans="1:6" x14ac:dyDescent="0.2">
      <c r="A11" s="138">
        <v>53</v>
      </c>
      <c r="B11" s="135" t="s">
        <v>192</v>
      </c>
      <c r="C11" s="142" t="s">
        <v>240</v>
      </c>
      <c r="D11" s="137">
        <v>47.2</v>
      </c>
      <c r="E11" s="135" t="s">
        <v>192</v>
      </c>
      <c r="F11" s="135">
        <v>30.9</v>
      </c>
    </row>
    <row r="12" spans="1:6" x14ac:dyDescent="0.2">
      <c r="A12" s="138">
        <v>52</v>
      </c>
      <c r="B12" s="135">
        <v>12.6</v>
      </c>
      <c r="C12" s="142" t="s">
        <v>241</v>
      </c>
      <c r="D12" s="135">
        <v>46.8</v>
      </c>
      <c r="E12" s="135" t="s">
        <v>192</v>
      </c>
      <c r="F12" s="135">
        <v>31.1</v>
      </c>
    </row>
    <row r="13" spans="1:6" x14ac:dyDescent="0.2">
      <c r="A13" s="138">
        <v>51</v>
      </c>
      <c r="B13" s="135" t="s">
        <v>192</v>
      </c>
      <c r="C13" s="142" t="s">
        <v>163</v>
      </c>
      <c r="D13" s="137">
        <v>46.4</v>
      </c>
      <c r="E13" s="135">
        <v>48</v>
      </c>
      <c r="F13" s="135">
        <v>31.3</v>
      </c>
    </row>
    <row r="14" spans="1:6" x14ac:dyDescent="0.2">
      <c r="A14" s="138">
        <v>50</v>
      </c>
      <c r="B14" s="135">
        <v>12.7</v>
      </c>
      <c r="C14" s="142" t="s">
        <v>242</v>
      </c>
      <c r="D14" s="137">
        <v>46</v>
      </c>
      <c r="E14" s="135" t="s">
        <v>192</v>
      </c>
      <c r="F14" s="137">
        <v>31.5</v>
      </c>
    </row>
    <row r="15" spans="1:6" x14ac:dyDescent="0.2">
      <c r="A15" s="138">
        <v>49</v>
      </c>
      <c r="B15" s="135" t="s">
        <v>192</v>
      </c>
      <c r="C15" s="142" t="s">
        <v>243</v>
      </c>
      <c r="D15" s="137">
        <v>45.5</v>
      </c>
      <c r="E15" s="135" t="s">
        <v>192</v>
      </c>
      <c r="F15" s="135">
        <v>31.7</v>
      </c>
    </row>
    <row r="16" spans="1:6" x14ac:dyDescent="0.2">
      <c r="A16" s="138">
        <v>48</v>
      </c>
      <c r="B16" s="135">
        <v>12.8</v>
      </c>
      <c r="C16" s="142" t="s">
        <v>244</v>
      </c>
      <c r="D16" s="137">
        <v>45</v>
      </c>
      <c r="E16" s="135">
        <v>47</v>
      </c>
      <c r="F16" s="137">
        <v>31.9</v>
      </c>
    </row>
    <row r="17" spans="1:6" x14ac:dyDescent="0.2">
      <c r="A17" s="138">
        <v>47</v>
      </c>
      <c r="B17" s="135" t="s">
        <v>192</v>
      </c>
      <c r="C17" s="142" t="s">
        <v>245</v>
      </c>
      <c r="D17" s="137">
        <v>44.5</v>
      </c>
      <c r="E17" s="135" t="s">
        <v>192</v>
      </c>
      <c r="F17" s="135">
        <v>32.200000000000003</v>
      </c>
    </row>
    <row r="18" spans="1:6" x14ac:dyDescent="0.2">
      <c r="A18" s="138">
        <v>46</v>
      </c>
      <c r="B18" s="135">
        <v>12.9</v>
      </c>
      <c r="C18" s="142" t="s">
        <v>246</v>
      </c>
      <c r="D18" s="137">
        <v>44</v>
      </c>
      <c r="E18" s="135" t="s">
        <v>192</v>
      </c>
      <c r="F18" s="135">
        <v>32.5</v>
      </c>
    </row>
    <row r="19" spans="1:6" x14ac:dyDescent="0.2">
      <c r="A19" s="138">
        <v>45</v>
      </c>
      <c r="B19" s="135" t="s">
        <v>192</v>
      </c>
      <c r="C19" s="142" t="s">
        <v>247</v>
      </c>
      <c r="D19" s="137">
        <v>43.5</v>
      </c>
      <c r="E19" s="135">
        <v>46</v>
      </c>
      <c r="F19" s="135">
        <v>32.799999999999997</v>
      </c>
    </row>
    <row r="20" spans="1:6" x14ac:dyDescent="0.2">
      <c r="A20" s="138">
        <v>44</v>
      </c>
      <c r="B20" s="137">
        <v>13</v>
      </c>
      <c r="C20" s="142" t="s">
        <v>248</v>
      </c>
      <c r="D20" s="135">
        <v>43</v>
      </c>
      <c r="E20" s="135" t="s">
        <v>192</v>
      </c>
      <c r="F20" s="135">
        <v>33.1</v>
      </c>
    </row>
    <row r="21" spans="1:6" x14ac:dyDescent="0.2">
      <c r="A21" s="138">
        <v>43</v>
      </c>
      <c r="B21" s="135" t="s">
        <v>192</v>
      </c>
      <c r="C21" s="142" t="s">
        <v>249</v>
      </c>
      <c r="D21" s="137">
        <v>42.5</v>
      </c>
      <c r="E21" s="135" t="s">
        <v>192</v>
      </c>
      <c r="F21" s="135">
        <v>33.4</v>
      </c>
    </row>
    <row r="22" spans="1:6" x14ac:dyDescent="0.2">
      <c r="A22" s="138">
        <v>42</v>
      </c>
      <c r="B22" s="135">
        <v>13.1</v>
      </c>
      <c r="C22" s="142" t="s">
        <v>250</v>
      </c>
      <c r="D22" s="135">
        <v>42</v>
      </c>
      <c r="E22" s="135">
        <v>45</v>
      </c>
      <c r="F22" s="135">
        <v>33.700000000000003</v>
      </c>
    </row>
    <row r="23" spans="1:6" x14ac:dyDescent="0.2">
      <c r="A23" s="138">
        <v>41</v>
      </c>
      <c r="B23" s="135">
        <v>13.2</v>
      </c>
      <c r="C23" s="142" t="s">
        <v>251</v>
      </c>
      <c r="D23" s="137">
        <v>41.5</v>
      </c>
      <c r="E23" s="135" t="s">
        <v>192</v>
      </c>
      <c r="F23" s="135">
        <v>34</v>
      </c>
    </row>
    <row r="24" spans="1:6" x14ac:dyDescent="0.2">
      <c r="A24" s="138">
        <v>40</v>
      </c>
      <c r="B24" s="135" t="s">
        <v>192</v>
      </c>
      <c r="C24" s="142" t="s">
        <v>252</v>
      </c>
      <c r="D24" s="137">
        <v>41</v>
      </c>
      <c r="E24" s="135" t="s">
        <v>192</v>
      </c>
      <c r="F24" s="135">
        <v>34.299999999999997</v>
      </c>
    </row>
    <row r="25" spans="1:6" x14ac:dyDescent="0.2">
      <c r="A25" s="138">
        <v>39</v>
      </c>
      <c r="B25" s="135">
        <v>13.3</v>
      </c>
      <c r="C25" s="142" t="s">
        <v>253</v>
      </c>
      <c r="D25" s="137">
        <v>40.5</v>
      </c>
      <c r="E25" s="135">
        <v>44</v>
      </c>
      <c r="F25" s="135">
        <v>34.6</v>
      </c>
    </row>
    <row r="26" spans="1:6" x14ac:dyDescent="0.2">
      <c r="A26" s="138">
        <v>38</v>
      </c>
      <c r="B26" s="135">
        <v>13.4</v>
      </c>
      <c r="C26" s="142" t="s">
        <v>254</v>
      </c>
      <c r="D26" s="135">
        <v>40</v>
      </c>
      <c r="E26" s="135" t="s">
        <v>192</v>
      </c>
      <c r="F26" s="137">
        <v>34.9</v>
      </c>
    </row>
    <row r="27" spans="1:6" x14ac:dyDescent="0.2">
      <c r="A27" s="138">
        <v>37</v>
      </c>
      <c r="B27" s="135">
        <v>13.5</v>
      </c>
      <c r="C27" s="142" t="s">
        <v>255</v>
      </c>
      <c r="D27" s="137">
        <v>39.4</v>
      </c>
      <c r="E27" s="135" t="s">
        <v>192</v>
      </c>
      <c r="F27" s="135">
        <v>35.200000000000003</v>
      </c>
    </row>
    <row r="28" spans="1:6" x14ac:dyDescent="0.2">
      <c r="A28" s="138">
        <v>36</v>
      </c>
      <c r="B28" s="135">
        <v>13.6</v>
      </c>
      <c r="C28" s="142" t="s">
        <v>256</v>
      </c>
      <c r="D28" s="135">
        <v>38.799999999999997</v>
      </c>
      <c r="E28" s="135">
        <v>43</v>
      </c>
      <c r="F28" s="135">
        <v>35.6</v>
      </c>
    </row>
    <row r="29" spans="1:6" x14ac:dyDescent="0.2">
      <c r="A29" s="138">
        <v>35</v>
      </c>
      <c r="B29" s="137">
        <v>13.7</v>
      </c>
      <c r="C29" s="142" t="s">
        <v>257</v>
      </c>
      <c r="D29" s="137">
        <v>38.200000000000003</v>
      </c>
      <c r="E29" s="135" t="s">
        <v>192</v>
      </c>
      <c r="F29" s="135">
        <v>36</v>
      </c>
    </row>
    <row r="30" spans="1:6" x14ac:dyDescent="0.2">
      <c r="A30" s="138">
        <v>34</v>
      </c>
      <c r="B30" s="135">
        <v>13.8</v>
      </c>
      <c r="C30" s="142" t="s">
        <v>258</v>
      </c>
      <c r="D30" s="135">
        <v>37.6</v>
      </c>
      <c r="E30" s="135" t="s">
        <v>192</v>
      </c>
      <c r="F30" s="137">
        <v>36.4</v>
      </c>
    </row>
    <row r="31" spans="1:6" x14ac:dyDescent="0.2">
      <c r="A31" s="138">
        <v>33</v>
      </c>
      <c r="B31" s="135">
        <v>13.9</v>
      </c>
      <c r="C31" s="142" t="s">
        <v>259</v>
      </c>
      <c r="D31" s="137">
        <v>37</v>
      </c>
      <c r="E31" s="135">
        <v>42</v>
      </c>
      <c r="F31" s="135">
        <v>36.799999999999997</v>
      </c>
    </row>
    <row r="32" spans="1:6" x14ac:dyDescent="0.2">
      <c r="A32" s="138">
        <v>32</v>
      </c>
      <c r="B32" s="137">
        <v>14</v>
      </c>
      <c r="C32" s="142" t="s">
        <v>260</v>
      </c>
      <c r="D32" s="135">
        <v>36.4</v>
      </c>
      <c r="E32" s="135" t="s">
        <v>192</v>
      </c>
      <c r="F32" s="135">
        <v>37.200000000000003</v>
      </c>
    </row>
    <row r="33" spans="1:6" x14ac:dyDescent="0.2">
      <c r="A33" s="138">
        <v>31</v>
      </c>
      <c r="B33" s="135">
        <v>14.1</v>
      </c>
      <c r="C33" s="142" t="s">
        <v>261</v>
      </c>
      <c r="D33" s="137">
        <v>35.700000000000003</v>
      </c>
      <c r="E33" s="135" t="s">
        <v>192</v>
      </c>
      <c r="F33" s="135">
        <v>37.6</v>
      </c>
    </row>
    <row r="34" spans="1:6" x14ac:dyDescent="0.2">
      <c r="A34" s="138">
        <v>30</v>
      </c>
      <c r="B34" s="137">
        <v>14.2</v>
      </c>
      <c r="C34" s="142" t="s">
        <v>262</v>
      </c>
      <c r="D34" s="137">
        <v>35</v>
      </c>
      <c r="E34" s="135">
        <v>41</v>
      </c>
      <c r="F34" s="135">
        <v>38</v>
      </c>
    </row>
    <row r="35" spans="1:6" x14ac:dyDescent="0.2">
      <c r="A35" s="138">
        <v>29</v>
      </c>
      <c r="B35" s="135">
        <v>14.3</v>
      </c>
      <c r="C35" s="142" t="s">
        <v>263</v>
      </c>
      <c r="D35" s="137">
        <v>34.299999999999997</v>
      </c>
      <c r="E35" s="135" t="s">
        <v>192</v>
      </c>
      <c r="F35" s="137">
        <v>38.5</v>
      </c>
    </row>
    <row r="36" spans="1:6" x14ac:dyDescent="0.2">
      <c r="A36" s="138">
        <v>28</v>
      </c>
      <c r="B36" s="135">
        <v>14.4</v>
      </c>
      <c r="C36" s="142" t="s">
        <v>264</v>
      </c>
      <c r="D36" s="135">
        <v>33.6</v>
      </c>
      <c r="E36" s="135" t="s">
        <v>192</v>
      </c>
      <c r="F36" s="135">
        <v>39</v>
      </c>
    </row>
    <row r="37" spans="1:6" x14ac:dyDescent="0.2">
      <c r="A37" s="138">
        <v>27</v>
      </c>
      <c r="B37" s="135">
        <v>14.5</v>
      </c>
      <c r="C37" s="142" t="s">
        <v>265</v>
      </c>
      <c r="D37" s="137">
        <v>32.9</v>
      </c>
      <c r="E37" s="135">
        <v>40</v>
      </c>
      <c r="F37" s="135">
        <v>39.6</v>
      </c>
    </row>
    <row r="38" spans="1:6" x14ac:dyDescent="0.2">
      <c r="A38" s="138">
        <v>26</v>
      </c>
      <c r="B38" s="135">
        <v>14.6</v>
      </c>
      <c r="C38" s="142" t="s">
        <v>266</v>
      </c>
      <c r="D38" s="135">
        <v>32.200000000000003</v>
      </c>
      <c r="E38" s="135" t="s">
        <v>192</v>
      </c>
      <c r="F38" s="137">
        <v>40.299999999999997</v>
      </c>
    </row>
    <row r="39" spans="1:6" x14ac:dyDescent="0.2">
      <c r="A39" s="138">
        <v>25</v>
      </c>
      <c r="B39" s="135">
        <v>14.7</v>
      </c>
      <c r="C39" s="142" t="s">
        <v>267</v>
      </c>
      <c r="D39" s="137">
        <v>31.5</v>
      </c>
      <c r="E39" s="135" t="s">
        <v>192</v>
      </c>
      <c r="F39" s="135">
        <v>41.1</v>
      </c>
    </row>
    <row r="40" spans="1:6" x14ac:dyDescent="0.2">
      <c r="A40" s="138">
        <v>24</v>
      </c>
      <c r="B40" s="135">
        <v>14.8</v>
      </c>
      <c r="C40" s="142" t="s">
        <v>268</v>
      </c>
      <c r="D40" s="135">
        <v>30.8</v>
      </c>
      <c r="E40" s="135">
        <v>39</v>
      </c>
      <c r="F40" s="137">
        <v>42</v>
      </c>
    </row>
    <row r="41" spans="1:6" x14ac:dyDescent="0.2">
      <c r="A41" s="138">
        <v>23</v>
      </c>
      <c r="B41" s="137">
        <v>14.9</v>
      </c>
      <c r="C41" s="142" t="s">
        <v>269</v>
      </c>
      <c r="D41" s="137">
        <v>30.1</v>
      </c>
      <c r="E41" s="135" t="s">
        <v>192</v>
      </c>
      <c r="F41" s="137">
        <v>43</v>
      </c>
    </row>
    <row r="42" spans="1:6" x14ac:dyDescent="0.2">
      <c r="A42" s="138">
        <v>22</v>
      </c>
      <c r="B42" s="137">
        <v>15</v>
      </c>
      <c r="C42" s="142" t="s">
        <v>270</v>
      </c>
      <c r="D42" s="135">
        <v>29.4</v>
      </c>
      <c r="E42" s="135">
        <v>38</v>
      </c>
      <c r="F42" s="137">
        <v>44</v>
      </c>
    </row>
    <row r="43" spans="1:6" x14ac:dyDescent="0.2">
      <c r="A43" s="138">
        <v>21</v>
      </c>
      <c r="B43" s="135">
        <v>15.1</v>
      </c>
      <c r="C43" s="142" t="s">
        <v>271</v>
      </c>
      <c r="D43" s="137">
        <v>28.7</v>
      </c>
      <c r="E43" s="135" t="s">
        <v>192</v>
      </c>
      <c r="F43" s="137">
        <v>45</v>
      </c>
    </row>
    <row r="44" spans="1:6" x14ac:dyDescent="0.2">
      <c r="A44" s="138">
        <v>20</v>
      </c>
      <c r="B44" s="135">
        <v>15.2</v>
      </c>
      <c r="C44" s="142" t="s">
        <v>272</v>
      </c>
      <c r="D44" s="137">
        <v>28</v>
      </c>
      <c r="E44" s="135">
        <v>37</v>
      </c>
      <c r="F44" s="135">
        <v>46</v>
      </c>
    </row>
    <row r="45" spans="1:6" x14ac:dyDescent="0.2">
      <c r="A45" s="138">
        <v>19</v>
      </c>
      <c r="B45" s="135">
        <v>15.3</v>
      </c>
      <c r="C45" s="142" t="s">
        <v>273</v>
      </c>
      <c r="D45" s="137">
        <v>27.2</v>
      </c>
      <c r="E45" s="135" t="s">
        <v>192</v>
      </c>
      <c r="F45" s="137">
        <v>47</v>
      </c>
    </row>
    <row r="46" spans="1:6" x14ac:dyDescent="0.2">
      <c r="A46" s="138">
        <v>18</v>
      </c>
      <c r="B46" s="135">
        <v>15.4</v>
      </c>
      <c r="C46" s="142" t="s">
        <v>274</v>
      </c>
      <c r="D46" s="135">
        <v>26.4</v>
      </c>
      <c r="E46" s="135">
        <v>36</v>
      </c>
      <c r="F46" s="142">
        <v>48.3</v>
      </c>
    </row>
    <row r="47" spans="1:6" x14ac:dyDescent="0.2">
      <c r="A47" s="138">
        <v>17</v>
      </c>
      <c r="B47" s="135">
        <v>15.5</v>
      </c>
      <c r="C47" s="142" t="s">
        <v>275</v>
      </c>
      <c r="D47" s="137">
        <v>25.6</v>
      </c>
      <c r="E47" s="135" t="s">
        <v>192</v>
      </c>
      <c r="F47" s="142">
        <v>49.5</v>
      </c>
    </row>
    <row r="48" spans="1:6" x14ac:dyDescent="0.2">
      <c r="A48" s="138">
        <v>16</v>
      </c>
      <c r="B48" s="135">
        <v>15.6</v>
      </c>
      <c r="C48" s="142" t="s">
        <v>276</v>
      </c>
      <c r="D48" s="135">
        <v>24.8</v>
      </c>
      <c r="E48" s="135">
        <v>35</v>
      </c>
      <c r="F48" s="142">
        <v>50.8</v>
      </c>
    </row>
    <row r="49" spans="1:6" x14ac:dyDescent="0.2">
      <c r="A49" s="138">
        <v>15</v>
      </c>
      <c r="B49" s="135">
        <v>15.7</v>
      </c>
      <c r="C49" s="142" t="s">
        <v>277</v>
      </c>
      <c r="D49" s="137">
        <v>24</v>
      </c>
      <c r="E49" s="135" t="s">
        <v>192</v>
      </c>
      <c r="F49" s="137">
        <v>52.1</v>
      </c>
    </row>
    <row r="50" spans="1:6" x14ac:dyDescent="0.2">
      <c r="A50" s="138">
        <v>14</v>
      </c>
      <c r="B50" s="137">
        <v>15.8</v>
      </c>
      <c r="C50" s="142" t="s">
        <v>278</v>
      </c>
      <c r="D50" s="135">
        <v>23.2</v>
      </c>
      <c r="E50" s="135">
        <v>34</v>
      </c>
      <c r="F50" s="142">
        <v>53.5</v>
      </c>
    </row>
    <row r="51" spans="1:6" x14ac:dyDescent="0.2">
      <c r="A51" s="138">
        <v>13</v>
      </c>
      <c r="B51" s="135">
        <v>15.9</v>
      </c>
      <c r="C51" s="142" t="s">
        <v>279</v>
      </c>
      <c r="D51" s="137">
        <v>22.4</v>
      </c>
      <c r="E51" s="135" t="s">
        <v>192</v>
      </c>
      <c r="F51" s="142">
        <v>55</v>
      </c>
    </row>
    <row r="52" spans="1:6" x14ac:dyDescent="0.2">
      <c r="A52" s="138">
        <v>12</v>
      </c>
      <c r="B52" s="137">
        <v>16</v>
      </c>
      <c r="C52" s="142" t="s">
        <v>280</v>
      </c>
      <c r="D52" s="135">
        <v>21.6</v>
      </c>
      <c r="E52" s="135">
        <v>33</v>
      </c>
      <c r="F52" s="135">
        <v>57</v>
      </c>
    </row>
    <row r="53" spans="1:6" x14ac:dyDescent="0.2">
      <c r="A53" s="138">
        <v>11</v>
      </c>
      <c r="B53" s="135">
        <v>16.2</v>
      </c>
      <c r="C53" s="142" t="s">
        <v>281</v>
      </c>
      <c r="D53" s="137">
        <v>20.7</v>
      </c>
      <c r="E53" s="135" t="s">
        <v>192</v>
      </c>
      <c r="F53" s="135">
        <v>59</v>
      </c>
    </row>
    <row r="54" spans="1:6" x14ac:dyDescent="0.2">
      <c r="A54" s="138">
        <v>10</v>
      </c>
      <c r="B54" s="137">
        <v>16.399999999999999</v>
      </c>
      <c r="C54" s="142" t="s">
        <v>282</v>
      </c>
      <c r="D54" s="135">
        <v>19.8</v>
      </c>
      <c r="E54" s="135">
        <v>32</v>
      </c>
      <c r="F54" s="135" t="s">
        <v>283</v>
      </c>
    </row>
    <row r="55" spans="1:6" x14ac:dyDescent="0.2">
      <c r="A55" s="138">
        <v>9</v>
      </c>
      <c r="B55" s="135">
        <v>16.600000000000001</v>
      </c>
      <c r="C55" s="142" t="s">
        <v>284</v>
      </c>
      <c r="D55" s="137">
        <v>18.899999999999999</v>
      </c>
      <c r="E55" s="135" t="s">
        <v>192</v>
      </c>
      <c r="F55" s="137" t="s">
        <v>285</v>
      </c>
    </row>
    <row r="56" spans="1:6" x14ac:dyDescent="0.2">
      <c r="A56" s="138">
        <v>8</v>
      </c>
      <c r="B56" s="135">
        <v>16.8</v>
      </c>
      <c r="C56" s="142" t="s">
        <v>286</v>
      </c>
      <c r="D56" s="137">
        <v>18</v>
      </c>
      <c r="E56" s="135">
        <v>31</v>
      </c>
      <c r="F56" s="135" t="s">
        <v>287</v>
      </c>
    </row>
    <row r="57" spans="1:6" x14ac:dyDescent="0.2">
      <c r="A57" s="138">
        <v>7</v>
      </c>
      <c r="B57" s="137">
        <v>17</v>
      </c>
      <c r="C57" s="142" t="s">
        <v>288</v>
      </c>
      <c r="D57" s="137">
        <v>17</v>
      </c>
      <c r="E57" s="135">
        <v>30</v>
      </c>
      <c r="F57" s="142" t="s">
        <v>289</v>
      </c>
    </row>
    <row r="58" spans="1:6" x14ac:dyDescent="0.2">
      <c r="A58" s="138">
        <v>6</v>
      </c>
      <c r="B58" s="135">
        <v>17.3</v>
      </c>
      <c r="C58" s="142" t="s">
        <v>290</v>
      </c>
      <c r="D58" s="137">
        <v>16</v>
      </c>
      <c r="E58" s="135">
        <v>29</v>
      </c>
      <c r="F58" s="135" t="s">
        <v>291</v>
      </c>
    </row>
    <row r="59" spans="1:6" x14ac:dyDescent="0.2">
      <c r="A59" s="138">
        <v>5</v>
      </c>
      <c r="B59" s="135">
        <v>17.600000000000001</v>
      </c>
      <c r="C59" s="142" t="s">
        <v>292</v>
      </c>
      <c r="D59" s="137">
        <v>15</v>
      </c>
      <c r="E59" s="135">
        <v>28</v>
      </c>
      <c r="F59" s="142" t="s">
        <v>293</v>
      </c>
    </row>
    <row r="60" spans="1:6" x14ac:dyDescent="0.2">
      <c r="A60" s="138">
        <v>4</v>
      </c>
      <c r="B60" s="137">
        <v>18</v>
      </c>
      <c r="C60" s="142" t="s">
        <v>294</v>
      </c>
      <c r="D60" s="137">
        <v>14</v>
      </c>
      <c r="E60" s="135">
        <v>27</v>
      </c>
      <c r="F60" s="135" t="s">
        <v>295</v>
      </c>
    </row>
    <row r="61" spans="1:6" x14ac:dyDescent="0.2">
      <c r="A61" s="138">
        <v>3</v>
      </c>
      <c r="B61" s="137">
        <v>18.600000000000001</v>
      </c>
      <c r="C61" s="142" t="s">
        <v>296</v>
      </c>
      <c r="D61" s="137">
        <v>13</v>
      </c>
      <c r="E61" s="135">
        <v>25</v>
      </c>
      <c r="F61" s="135" t="s">
        <v>297</v>
      </c>
    </row>
    <row r="62" spans="1:6" x14ac:dyDescent="0.2">
      <c r="A62" s="138">
        <v>2</v>
      </c>
      <c r="B62" s="135">
        <v>19.2</v>
      </c>
      <c r="C62" s="142" t="s">
        <v>298</v>
      </c>
      <c r="D62" s="137">
        <v>11</v>
      </c>
      <c r="E62" s="135">
        <v>23</v>
      </c>
      <c r="F62" s="135" t="s">
        <v>299</v>
      </c>
    </row>
    <row r="63" spans="1:6" ht="13.5" thickBot="1" x14ac:dyDescent="0.25">
      <c r="A63" s="139">
        <v>1</v>
      </c>
      <c r="B63" s="137">
        <v>20</v>
      </c>
      <c r="C63" s="142" t="s">
        <v>300</v>
      </c>
      <c r="D63" s="137">
        <v>8</v>
      </c>
      <c r="E63" s="135">
        <v>20</v>
      </c>
      <c r="F63" s="142" t="s">
        <v>301</v>
      </c>
    </row>
  </sheetData>
  <mergeCells count="5"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O2" zoomScale="90" zoomScaleNormal="100" workbookViewId="0">
      <selection activeCell="T17" sqref="T17"/>
    </sheetView>
  </sheetViews>
  <sheetFormatPr defaultRowHeight="12.75" x14ac:dyDescent="0.2"/>
  <cols>
    <col min="1" max="1" width="5.85546875" style="3" customWidth="1"/>
    <col min="2" max="2" width="28.140625" style="3" customWidth="1"/>
    <col min="3" max="3" width="10.85546875" style="3" customWidth="1"/>
    <col min="4" max="4" width="7.42578125" style="3" customWidth="1"/>
    <col min="5" max="5" width="8" style="3" customWidth="1"/>
    <col min="6" max="6" width="10.7109375" style="3" customWidth="1"/>
    <col min="7" max="7" width="6.7109375" style="3" customWidth="1"/>
    <col min="8" max="8" width="7.7109375" style="3" customWidth="1"/>
    <col min="9" max="9" width="10.42578125" style="3" customWidth="1"/>
    <col min="10" max="10" width="6" style="3" customWidth="1"/>
    <col min="11" max="11" width="7.140625" style="3" customWidth="1"/>
    <col min="12" max="12" width="10.5703125" style="3" customWidth="1"/>
    <col min="13" max="13" width="6.28515625" style="3" customWidth="1"/>
    <col min="14" max="14" width="7.5703125" style="3" customWidth="1"/>
    <col min="15" max="15" width="10.7109375" style="3" customWidth="1"/>
    <col min="16" max="16" width="6.42578125" style="3" customWidth="1"/>
    <col min="17" max="17" width="7.28515625" style="3" customWidth="1"/>
    <col min="18" max="18" width="9.42578125" style="3" customWidth="1"/>
    <col min="19" max="19" width="17.42578125" style="3" customWidth="1"/>
    <col min="20" max="20" width="8" style="3" customWidth="1"/>
    <col min="21" max="21" width="7" style="3" customWidth="1"/>
    <col min="22" max="22" width="8.7109375" style="3" customWidth="1"/>
    <col min="23" max="23" width="7.5703125" style="3" customWidth="1"/>
    <col min="24" max="24" width="14.5703125" style="3" customWidth="1"/>
    <col min="25" max="25" width="12.140625" style="3" customWidth="1"/>
    <col min="26" max="26" width="16.7109375" style="3" customWidth="1"/>
    <col min="27" max="27" width="8.5703125" style="3" customWidth="1"/>
    <col min="28" max="28" width="30.140625" style="3" bestFit="1" customWidth="1"/>
    <col min="29" max="16384" width="9.140625" style="3"/>
  </cols>
  <sheetData>
    <row r="1" spans="1:28" ht="20.25" thickBot="1" x14ac:dyDescent="0.4">
      <c r="A1" s="1"/>
      <c r="B1" s="2" t="s">
        <v>110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9.5" thickBot="1" x14ac:dyDescent="0.35">
      <c r="A2" s="62" t="s">
        <v>0</v>
      </c>
      <c r="B2" s="10" t="s">
        <v>16</v>
      </c>
      <c r="C2" s="151" t="s">
        <v>7</v>
      </c>
      <c r="D2" s="153"/>
      <c r="E2" s="152"/>
      <c r="F2" s="151" t="s">
        <v>6</v>
      </c>
      <c r="G2" s="153"/>
      <c r="H2" s="152"/>
      <c r="I2" s="151" t="s">
        <v>1</v>
      </c>
      <c r="J2" s="153"/>
      <c r="K2" s="152"/>
      <c r="L2" s="151" t="s">
        <v>4</v>
      </c>
      <c r="M2" s="153"/>
      <c r="N2" s="152"/>
      <c r="O2" s="151" t="s">
        <v>5</v>
      </c>
      <c r="P2" s="153"/>
      <c r="Q2" s="152"/>
      <c r="R2" s="33" t="s">
        <v>8</v>
      </c>
      <c r="S2" s="10" t="s">
        <v>13</v>
      </c>
      <c r="T2" s="151" t="s">
        <v>20</v>
      </c>
      <c r="U2" s="152"/>
      <c r="V2" s="151" t="s">
        <v>21</v>
      </c>
      <c r="W2" s="152"/>
      <c r="X2" s="33" t="s">
        <v>11</v>
      </c>
      <c r="Y2" s="10" t="s">
        <v>13</v>
      </c>
      <c r="Z2" s="10" t="s">
        <v>15</v>
      </c>
      <c r="AA2" s="70" t="s">
        <v>0</v>
      </c>
      <c r="AB2" s="10" t="s">
        <v>16</v>
      </c>
    </row>
    <row r="3" spans="1:28" ht="19.5" thickBot="1" x14ac:dyDescent="0.35">
      <c r="A3" s="75"/>
      <c r="B3" s="56"/>
      <c r="C3" s="122" t="s">
        <v>24</v>
      </c>
      <c r="D3" s="122" t="s">
        <v>2</v>
      </c>
      <c r="E3" s="122" t="s">
        <v>3</v>
      </c>
      <c r="F3" s="122" t="s">
        <v>24</v>
      </c>
      <c r="G3" s="122" t="s">
        <v>2</v>
      </c>
      <c r="H3" s="122" t="s">
        <v>3</v>
      </c>
      <c r="I3" s="122" t="s">
        <v>24</v>
      </c>
      <c r="J3" s="122" t="s">
        <v>2</v>
      </c>
      <c r="K3" s="122" t="s">
        <v>3</v>
      </c>
      <c r="L3" s="122" t="s">
        <v>24</v>
      </c>
      <c r="M3" s="122" t="s">
        <v>2</v>
      </c>
      <c r="N3" s="122" t="s">
        <v>3</v>
      </c>
      <c r="O3" s="122" t="s">
        <v>24</v>
      </c>
      <c r="P3" s="122" t="s">
        <v>2</v>
      </c>
      <c r="Q3" s="122" t="s">
        <v>3</v>
      </c>
      <c r="R3" s="121" t="s">
        <v>9</v>
      </c>
      <c r="S3" s="67" t="s">
        <v>10</v>
      </c>
      <c r="T3" s="122" t="s">
        <v>19</v>
      </c>
      <c r="U3" s="122" t="s">
        <v>3</v>
      </c>
      <c r="V3" s="12" t="s">
        <v>19</v>
      </c>
      <c r="W3" s="122" t="s">
        <v>3</v>
      </c>
      <c r="X3" s="120" t="s">
        <v>12</v>
      </c>
      <c r="Y3" s="67" t="s">
        <v>14</v>
      </c>
      <c r="Z3" s="56"/>
      <c r="AA3" s="76"/>
      <c r="AB3" s="17"/>
    </row>
    <row r="4" spans="1:28" ht="20.25" thickBot="1" x14ac:dyDescent="0.4">
      <c r="A4" s="42">
        <v>1</v>
      </c>
      <c r="B4" s="25" t="s">
        <v>31</v>
      </c>
      <c r="C4" s="27">
        <v>0</v>
      </c>
      <c r="D4" s="21">
        <v>0</v>
      </c>
      <c r="E4" s="21">
        <v>11</v>
      </c>
      <c r="F4" s="21">
        <v>38</v>
      </c>
      <c r="G4" s="21">
        <v>22</v>
      </c>
      <c r="H4" s="10">
        <v>3</v>
      </c>
      <c r="I4" s="21">
        <v>26.48</v>
      </c>
      <c r="J4" s="21">
        <v>2</v>
      </c>
      <c r="K4" s="21">
        <v>10</v>
      </c>
      <c r="L4" s="21">
        <v>14.3</v>
      </c>
      <c r="M4" s="21">
        <v>7</v>
      </c>
      <c r="N4" s="21">
        <v>9</v>
      </c>
      <c r="O4" s="21" t="s">
        <v>142</v>
      </c>
      <c r="P4" s="21">
        <v>25</v>
      </c>
      <c r="Q4" s="21">
        <v>8</v>
      </c>
      <c r="R4" s="71">
        <f t="shared" ref="R4:R15" si="0">D4+G4+J4+M4+P4</f>
        <v>56</v>
      </c>
      <c r="S4" s="21">
        <v>9</v>
      </c>
      <c r="T4" s="21">
        <v>24</v>
      </c>
      <c r="U4" s="21">
        <v>4</v>
      </c>
      <c r="V4" s="21">
        <v>7.25</v>
      </c>
      <c r="W4" s="24">
        <v>6</v>
      </c>
      <c r="X4" s="71">
        <f t="shared" ref="X4:X15" si="1">S4+U4+W4</f>
        <v>19</v>
      </c>
      <c r="Y4" s="23"/>
      <c r="Z4" s="77"/>
      <c r="AA4" s="78">
        <v>1</v>
      </c>
      <c r="AB4" s="25" t="str">
        <f>B4</f>
        <v>Улукбек уулу Айбек</v>
      </c>
    </row>
    <row r="5" spans="1:28" ht="20.25" thickBot="1" x14ac:dyDescent="0.4">
      <c r="A5" s="42">
        <v>2</v>
      </c>
      <c r="B5" s="25" t="s">
        <v>36</v>
      </c>
      <c r="C5" s="21">
        <v>51.28</v>
      </c>
      <c r="D5" s="21">
        <v>9</v>
      </c>
      <c r="E5" s="21">
        <v>7</v>
      </c>
      <c r="F5" s="21">
        <v>42</v>
      </c>
      <c r="G5" s="21">
        <v>33</v>
      </c>
      <c r="H5" s="10">
        <v>2</v>
      </c>
      <c r="I5" s="21">
        <v>33.11</v>
      </c>
      <c r="J5" s="21">
        <v>5</v>
      </c>
      <c r="K5" s="21">
        <v>4</v>
      </c>
      <c r="L5" s="21">
        <v>12.8</v>
      </c>
      <c r="M5" s="21">
        <v>25</v>
      </c>
      <c r="N5" s="10">
        <v>2</v>
      </c>
      <c r="O5" s="21" t="s">
        <v>143</v>
      </c>
      <c r="P5" s="21">
        <v>38</v>
      </c>
      <c r="Q5" s="10">
        <v>2</v>
      </c>
      <c r="R5" s="71">
        <f t="shared" si="0"/>
        <v>110</v>
      </c>
      <c r="S5" s="10">
        <v>3</v>
      </c>
      <c r="T5" s="21">
        <v>27</v>
      </c>
      <c r="U5" s="4">
        <v>1</v>
      </c>
      <c r="V5" s="21">
        <v>10</v>
      </c>
      <c r="W5" s="79">
        <v>1</v>
      </c>
      <c r="X5" s="71">
        <f t="shared" si="1"/>
        <v>5</v>
      </c>
      <c r="Y5" s="26">
        <v>1</v>
      </c>
      <c r="Z5" s="80" t="s">
        <v>128</v>
      </c>
      <c r="AA5" s="78">
        <v>2</v>
      </c>
      <c r="AB5" s="25" t="str">
        <f t="shared" ref="AB5:AB15" si="2">B5</f>
        <v>Матевосян Арман</v>
      </c>
    </row>
    <row r="6" spans="1:28" ht="20.25" thickBot="1" x14ac:dyDescent="0.4">
      <c r="A6" s="42">
        <v>3</v>
      </c>
      <c r="B6" s="25" t="s">
        <v>42</v>
      </c>
      <c r="C6" s="21">
        <v>40.869999999999997</v>
      </c>
      <c r="D6" s="21">
        <v>20</v>
      </c>
      <c r="E6" s="10">
        <v>3</v>
      </c>
      <c r="F6" s="21">
        <v>45</v>
      </c>
      <c r="G6" s="21">
        <v>42</v>
      </c>
      <c r="H6" s="10">
        <v>1</v>
      </c>
      <c r="I6" s="21">
        <v>36.49</v>
      </c>
      <c r="J6" s="21">
        <v>8</v>
      </c>
      <c r="K6" s="10">
        <v>3</v>
      </c>
      <c r="L6" s="21">
        <v>13.21</v>
      </c>
      <c r="M6" s="21">
        <v>19</v>
      </c>
      <c r="N6" s="10">
        <v>3</v>
      </c>
      <c r="O6" s="21" t="s">
        <v>144</v>
      </c>
      <c r="P6" s="21">
        <v>36</v>
      </c>
      <c r="Q6" s="21">
        <v>4</v>
      </c>
      <c r="R6" s="71">
        <f t="shared" si="0"/>
        <v>125</v>
      </c>
      <c r="S6" s="10">
        <v>1</v>
      </c>
      <c r="T6" s="21">
        <v>25</v>
      </c>
      <c r="U6" s="4">
        <v>2</v>
      </c>
      <c r="V6" s="21">
        <v>8</v>
      </c>
      <c r="W6" s="79">
        <v>3</v>
      </c>
      <c r="X6" s="71">
        <f t="shared" si="1"/>
        <v>6</v>
      </c>
      <c r="Y6" s="26">
        <v>2</v>
      </c>
      <c r="Z6" s="80" t="s">
        <v>130</v>
      </c>
      <c r="AA6" s="78">
        <v>3</v>
      </c>
      <c r="AB6" s="25" t="str">
        <f t="shared" si="2"/>
        <v>Шакиров Эльмир</v>
      </c>
    </row>
    <row r="7" spans="1:28" ht="20.25" thickBot="1" x14ac:dyDescent="0.4">
      <c r="A7" s="42">
        <v>5</v>
      </c>
      <c r="B7" s="25" t="s">
        <v>47</v>
      </c>
      <c r="C7" s="21" t="s">
        <v>123</v>
      </c>
      <c r="D7" s="21">
        <v>2</v>
      </c>
      <c r="E7" s="21">
        <v>10</v>
      </c>
      <c r="F7" s="21">
        <v>35</v>
      </c>
      <c r="G7" s="21">
        <v>16</v>
      </c>
      <c r="H7" s="21">
        <v>6</v>
      </c>
      <c r="I7" s="21">
        <v>24.75</v>
      </c>
      <c r="J7" s="21">
        <v>1</v>
      </c>
      <c r="K7" s="21">
        <v>11</v>
      </c>
      <c r="L7" s="21">
        <v>15.02</v>
      </c>
      <c r="M7" s="21">
        <v>4</v>
      </c>
      <c r="N7" s="21">
        <v>11</v>
      </c>
      <c r="O7" s="21" t="s">
        <v>145</v>
      </c>
      <c r="P7" s="21">
        <v>20</v>
      </c>
      <c r="Q7" s="21">
        <v>12</v>
      </c>
      <c r="R7" s="71">
        <f t="shared" si="0"/>
        <v>43</v>
      </c>
      <c r="S7" s="21">
        <v>11</v>
      </c>
      <c r="T7" s="21">
        <v>24</v>
      </c>
      <c r="U7" s="22">
        <v>4</v>
      </c>
      <c r="V7" s="27">
        <v>8.25</v>
      </c>
      <c r="W7" s="79">
        <v>2</v>
      </c>
      <c r="X7" s="71">
        <f t="shared" si="1"/>
        <v>17</v>
      </c>
      <c r="Y7" s="23"/>
      <c r="Z7" s="80"/>
      <c r="AA7" s="78">
        <v>5</v>
      </c>
      <c r="AB7" s="25" t="str">
        <f t="shared" si="2"/>
        <v>Разбицкий Денис</v>
      </c>
    </row>
    <row r="8" spans="1:28" ht="20.25" thickBot="1" x14ac:dyDescent="0.4">
      <c r="A8" s="45">
        <v>7</v>
      </c>
      <c r="B8" s="9" t="s">
        <v>53</v>
      </c>
      <c r="C8" s="64">
        <v>50.56</v>
      </c>
      <c r="D8" s="28">
        <v>10</v>
      </c>
      <c r="E8" s="28">
        <v>6</v>
      </c>
      <c r="F8" s="28">
        <v>36</v>
      </c>
      <c r="G8" s="28">
        <v>18</v>
      </c>
      <c r="H8" s="28">
        <v>5</v>
      </c>
      <c r="I8" s="28">
        <v>27.52</v>
      </c>
      <c r="J8" s="28">
        <v>2</v>
      </c>
      <c r="K8" s="28">
        <v>8</v>
      </c>
      <c r="L8" s="28">
        <v>13.59</v>
      </c>
      <c r="M8" s="28">
        <v>15</v>
      </c>
      <c r="N8" s="28">
        <v>6</v>
      </c>
      <c r="O8" s="28" t="s">
        <v>146</v>
      </c>
      <c r="P8" s="28">
        <v>21</v>
      </c>
      <c r="Q8" s="28">
        <v>9</v>
      </c>
      <c r="R8" s="73">
        <f t="shared" si="0"/>
        <v>66</v>
      </c>
      <c r="S8" s="28">
        <v>6</v>
      </c>
      <c r="T8" s="28">
        <v>18</v>
      </c>
      <c r="U8" s="5">
        <v>10</v>
      </c>
      <c r="V8" s="28">
        <v>6</v>
      </c>
      <c r="W8" s="29">
        <v>8</v>
      </c>
      <c r="X8" s="73">
        <f t="shared" si="1"/>
        <v>24</v>
      </c>
      <c r="Y8" s="6"/>
      <c r="Z8" s="65"/>
      <c r="AA8" s="81">
        <v>7</v>
      </c>
      <c r="AB8" s="9" t="str">
        <f t="shared" si="2"/>
        <v>Григорьев Никита</v>
      </c>
    </row>
    <row r="9" spans="1:28" ht="20.25" thickBot="1" x14ac:dyDescent="0.4">
      <c r="A9" s="57">
        <v>9</v>
      </c>
      <c r="B9" s="17" t="s">
        <v>63</v>
      </c>
      <c r="C9" s="59">
        <v>29.08</v>
      </c>
      <c r="D9" s="59">
        <v>49</v>
      </c>
      <c r="E9" s="16">
        <v>1</v>
      </c>
      <c r="F9" s="59">
        <v>33</v>
      </c>
      <c r="G9" s="59">
        <v>12</v>
      </c>
      <c r="H9" s="59">
        <v>8</v>
      </c>
      <c r="I9" s="59">
        <v>30</v>
      </c>
      <c r="J9" s="59">
        <v>4</v>
      </c>
      <c r="K9" s="59">
        <v>6</v>
      </c>
      <c r="L9" s="59">
        <v>13.59</v>
      </c>
      <c r="M9" s="59">
        <v>15</v>
      </c>
      <c r="N9" s="59">
        <v>6</v>
      </c>
      <c r="O9" s="59" t="s">
        <v>147</v>
      </c>
      <c r="P9" s="59">
        <v>40</v>
      </c>
      <c r="Q9" s="16">
        <v>1</v>
      </c>
      <c r="R9" s="72">
        <f t="shared" si="0"/>
        <v>120</v>
      </c>
      <c r="S9" s="16">
        <v>2</v>
      </c>
      <c r="T9" s="59">
        <v>23</v>
      </c>
      <c r="U9" s="58">
        <v>7</v>
      </c>
      <c r="V9" s="82">
        <v>4.75</v>
      </c>
      <c r="W9" s="30">
        <v>10</v>
      </c>
      <c r="X9" s="72">
        <f t="shared" si="1"/>
        <v>19</v>
      </c>
      <c r="Y9" s="83"/>
      <c r="Z9" s="66"/>
      <c r="AA9" s="84">
        <v>9</v>
      </c>
      <c r="AB9" s="17" t="str">
        <f t="shared" si="2"/>
        <v>Воложанин Никита</v>
      </c>
    </row>
    <row r="10" spans="1:28" ht="20.25" thickBot="1" x14ac:dyDescent="0.4">
      <c r="A10" s="42">
        <v>10</v>
      </c>
      <c r="B10" s="25" t="s">
        <v>69</v>
      </c>
      <c r="C10" s="21" t="s">
        <v>121</v>
      </c>
      <c r="D10" s="21">
        <v>3</v>
      </c>
      <c r="E10" s="21">
        <v>8</v>
      </c>
      <c r="F10" s="21">
        <v>24</v>
      </c>
      <c r="G10" s="21">
        <v>2</v>
      </c>
      <c r="H10" s="21">
        <v>11</v>
      </c>
      <c r="I10" s="21">
        <v>26.87</v>
      </c>
      <c r="J10" s="21">
        <v>2</v>
      </c>
      <c r="K10" s="21">
        <v>9</v>
      </c>
      <c r="L10" s="21">
        <v>14.7</v>
      </c>
      <c r="M10" s="21">
        <v>5</v>
      </c>
      <c r="N10" s="21">
        <v>10</v>
      </c>
      <c r="O10" s="21" t="s">
        <v>148</v>
      </c>
      <c r="P10" s="21">
        <v>28</v>
      </c>
      <c r="Q10" s="22">
        <v>6</v>
      </c>
      <c r="R10" s="71">
        <f t="shared" si="0"/>
        <v>40</v>
      </c>
      <c r="S10" s="23">
        <v>12</v>
      </c>
      <c r="T10" s="21">
        <v>18</v>
      </c>
      <c r="U10" s="22">
        <v>10</v>
      </c>
      <c r="V10" s="27">
        <v>3.7</v>
      </c>
      <c r="W10" s="24">
        <v>11</v>
      </c>
      <c r="X10" s="71">
        <f t="shared" si="1"/>
        <v>33</v>
      </c>
      <c r="Y10" s="23"/>
      <c r="Z10" s="77"/>
      <c r="AA10" s="78">
        <v>10</v>
      </c>
      <c r="AB10" s="25" t="str">
        <f t="shared" si="2"/>
        <v>Таймухаметов Айдар</v>
      </c>
    </row>
    <row r="11" spans="1:28" ht="20.25" thickBot="1" x14ac:dyDescent="0.4">
      <c r="A11" s="42">
        <v>11</v>
      </c>
      <c r="B11" s="25" t="s">
        <v>75</v>
      </c>
      <c r="C11" s="21">
        <v>48.87</v>
      </c>
      <c r="D11" s="21">
        <v>11</v>
      </c>
      <c r="E11" s="21">
        <v>5</v>
      </c>
      <c r="F11" s="21">
        <v>38</v>
      </c>
      <c r="G11" s="21">
        <v>22</v>
      </c>
      <c r="H11" s="10">
        <v>3</v>
      </c>
      <c r="I11" s="21">
        <v>0</v>
      </c>
      <c r="J11" s="21">
        <v>0</v>
      </c>
      <c r="K11" s="21">
        <v>12</v>
      </c>
      <c r="L11" s="21">
        <v>12.5</v>
      </c>
      <c r="M11" s="21">
        <v>29</v>
      </c>
      <c r="N11" s="10">
        <v>1</v>
      </c>
      <c r="O11" s="21" t="s">
        <v>153</v>
      </c>
      <c r="P11" s="21">
        <v>20</v>
      </c>
      <c r="Q11" s="22">
        <v>10</v>
      </c>
      <c r="R11" s="71">
        <f t="shared" si="0"/>
        <v>82</v>
      </c>
      <c r="S11" s="23">
        <v>5</v>
      </c>
      <c r="T11" s="21">
        <v>24</v>
      </c>
      <c r="U11" s="22">
        <v>4</v>
      </c>
      <c r="V11" s="21">
        <v>1.85</v>
      </c>
      <c r="W11" s="24">
        <v>12</v>
      </c>
      <c r="X11" s="71">
        <f t="shared" si="1"/>
        <v>21</v>
      </c>
      <c r="Y11" s="23"/>
      <c r="Z11" s="77"/>
      <c r="AA11" s="78">
        <v>11</v>
      </c>
      <c r="AB11" s="25" t="str">
        <f t="shared" si="2"/>
        <v>Козлов Владислав</v>
      </c>
    </row>
    <row r="12" spans="1:28" ht="20.25" thickBot="1" x14ac:dyDescent="0.4">
      <c r="A12" s="42">
        <v>21</v>
      </c>
      <c r="B12" s="25" t="s">
        <v>76</v>
      </c>
      <c r="C12" s="21">
        <v>42.09</v>
      </c>
      <c r="D12" s="21">
        <v>18</v>
      </c>
      <c r="E12" s="21">
        <v>4</v>
      </c>
      <c r="F12" s="21">
        <v>31</v>
      </c>
      <c r="G12" s="21">
        <v>8</v>
      </c>
      <c r="H12" s="21">
        <v>10</v>
      </c>
      <c r="I12" s="21">
        <v>37.67</v>
      </c>
      <c r="J12" s="21">
        <v>9</v>
      </c>
      <c r="K12" s="10">
        <v>2</v>
      </c>
      <c r="L12" s="21">
        <v>15.47</v>
      </c>
      <c r="M12" s="21">
        <v>3</v>
      </c>
      <c r="N12" s="21">
        <v>12</v>
      </c>
      <c r="O12" s="21" t="s">
        <v>149</v>
      </c>
      <c r="P12" s="21">
        <v>20</v>
      </c>
      <c r="Q12" s="22">
        <v>11</v>
      </c>
      <c r="R12" s="71">
        <f t="shared" si="0"/>
        <v>58</v>
      </c>
      <c r="S12" s="23">
        <v>8</v>
      </c>
      <c r="T12" s="21">
        <v>17</v>
      </c>
      <c r="U12" s="22">
        <v>12</v>
      </c>
      <c r="V12" s="21">
        <v>5</v>
      </c>
      <c r="W12" s="24">
        <v>9</v>
      </c>
      <c r="X12" s="71">
        <f t="shared" si="1"/>
        <v>29</v>
      </c>
      <c r="Y12" s="23"/>
      <c r="Z12" s="77"/>
      <c r="AA12" s="78">
        <v>21</v>
      </c>
      <c r="AB12" s="25" t="str">
        <f t="shared" si="2"/>
        <v>Арсюков Дмитрий</v>
      </c>
    </row>
    <row r="13" spans="1:28" ht="20.25" thickBot="1" x14ac:dyDescent="0.4">
      <c r="A13" s="42">
        <v>23</v>
      </c>
      <c r="B13" s="25" t="s">
        <v>85</v>
      </c>
      <c r="C13" s="27">
        <v>0</v>
      </c>
      <c r="D13" s="21">
        <v>0</v>
      </c>
      <c r="E13" s="21">
        <v>11</v>
      </c>
      <c r="F13" s="21">
        <v>33</v>
      </c>
      <c r="G13" s="21">
        <v>14</v>
      </c>
      <c r="H13" s="21">
        <v>8</v>
      </c>
      <c r="I13" s="21">
        <v>29.99</v>
      </c>
      <c r="J13" s="21">
        <v>3</v>
      </c>
      <c r="K13" s="21">
        <v>7</v>
      </c>
      <c r="L13" s="21">
        <v>13.78</v>
      </c>
      <c r="M13" s="21">
        <v>13</v>
      </c>
      <c r="N13" s="21">
        <v>5</v>
      </c>
      <c r="O13" s="21" t="s">
        <v>150</v>
      </c>
      <c r="P13" s="21">
        <v>36</v>
      </c>
      <c r="Q13" s="4">
        <v>3</v>
      </c>
      <c r="R13" s="71">
        <f t="shared" si="0"/>
        <v>66</v>
      </c>
      <c r="S13" s="23">
        <v>6</v>
      </c>
      <c r="T13" s="21">
        <v>25</v>
      </c>
      <c r="U13" s="4">
        <v>2</v>
      </c>
      <c r="V13" s="21">
        <v>7</v>
      </c>
      <c r="W13" s="24">
        <v>7</v>
      </c>
      <c r="X13" s="71">
        <f t="shared" si="1"/>
        <v>15</v>
      </c>
      <c r="Y13" s="26">
        <v>3</v>
      </c>
      <c r="Z13" s="80" t="s">
        <v>130</v>
      </c>
      <c r="AA13" s="78">
        <v>23</v>
      </c>
      <c r="AB13" s="25" t="str">
        <f t="shared" si="2"/>
        <v>Ведров Александр</v>
      </c>
    </row>
    <row r="14" spans="1:28" ht="20.25" thickBot="1" x14ac:dyDescent="0.4">
      <c r="A14" s="42">
        <v>32</v>
      </c>
      <c r="B14" s="25" t="s">
        <v>99</v>
      </c>
      <c r="C14" s="27">
        <v>38.42</v>
      </c>
      <c r="D14" s="21">
        <v>23</v>
      </c>
      <c r="E14" s="10">
        <v>2</v>
      </c>
      <c r="F14" s="21">
        <v>35</v>
      </c>
      <c r="G14" s="21">
        <v>16</v>
      </c>
      <c r="H14" s="21">
        <v>6</v>
      </c>
      <c r="I14" s="21">
        <v>30.15</v>
      </c>
      <c r="J14" s="21">
        <v>4</v>
      </c>
      <c r="K14" s="21">
        <v>5</v>
      </c>
      <c r="L14" s="21">
        <v>13.47</v>
      </c>
      <c r="M14" s="21">
        <v>17</v>
      </c>
      <c r="N14" s="21">
        <v>4</v>
      </c>
      <c r="O14" s="21" t="s">
        <v>151</v>
      </c>
      <c r="P14" s="21">
        <v>33</v>
      </c>
      <c r="Q14" s="22">
        <v>5</v>
      </c>
      <c r="R14" s="71">
        <f t="shared" si="0"/>
        <v>93</v>
      </c>
      <c r="S14" s="23">
        <v>4</v>
      </c>
      <c r="T14" s="21">
        <v>19</v>
      </c>
      <c r="U14" s="22">
        <v>9</v>
      </c>
      <c r="V14" s="21">
        <v>7.3</v>
      </c>
      <c r="W14" s="24">
        <v>5</v>
      </c>
      <c r="X14" s="71">
        <f t="shared" si="1"/>
        <v>18</v>
      </c>
      <c r="Y14" s="23"/>
      <c r="Z14" s="77"/>
      <c r="AA14" s="78">
        <v>32</v>
      </c>
      <c r="AB14" s="25" t="str">
        <f t="shared" si="2"/>
        <v>Анкудинов Александр</v>
      </c>
    </row>
    <row r="15" spans="1:28" ht="20.25" thickBot="1" x14ac:dyDescent="0.4">
      <c r="A15" s="45">
        <v>33</v>
      </c>
      <c r="B15" s="9" t="s">
        <v>105</v>
      </c>
      <c r="C15" s="28" t="s">
        <v>122</v>
      </c>
      <c r="D15" s="28">
        <v>2</v>
      </c>
      <c r="E15" s="28">
        <v>9</v>
      </c>
      <c r="F15" s="28">
        <v>20</v>
      </c>
      <c r="G15" s="28">
        <v>1</v>
      </c>
      <c r="H15" s="28">
        <v>12</v>
      </c>
      <c r="I15" s="28">
        <v>40.72</v>
      </c>
      <c r="J15" s="28">
        <v>13</v>
      </c>
      <c r="K15" s="46">
        <v>1</v>
      </c>
      <c r="L15" s="28">
        <v>13.9</v>
      </c>
      <c r="M15" s="28">
        <v>12</v>
      </c>
      <c r="N15" s="28">
        <v>8</v>
      </c>
      <c r="O15" s="28" t="s">
        <v>152</v>
      </c>
      <c r="P15" s="28">
        <v>27</v>
      </c>
      <c r="Q15" s="5">
        <v>7</v>
      </c>
      <c r="R15" s="73">
        <f t="shared" si="0"/>
        <v>55</v>
      </c>
      <c r="S15" s="6">
        <v>10</v>
      </c>
      <c r="T15" s="28">
        <v>22</v>
      </c>
      <c r="U15" s="5">
        <v>8</v>
      </c>
      <c r="V15" s="28">
        <v>7.5</v>
      </c>
      <c r="W15" s="29">
        <v>4</v>
      </c>
      <c r="X15" s="73">
        <f t="shared" si="1"/>
        <v>22</v>
      </c>
      <c r="Y15" s="6"/>
      <c r="Z15" s="8"/>
      <c r="AA15" s="81">
        <v>33</v>
      </c>
      <c r="AB15" s="9" t="str">
        <f t="shared" si="2"/>
        <v>Воронин Кирилл</v>
      </c>
    </row>
    <row r="16" spans="1:28" ht="19.5" x14ac:dyDescent="0.35">
      <c r="A16" s="85"/>
      <c r="B16" s="49"/>
      <c r="C16" s="48"/>
      <c r="D16" s="48"/>
      <c r="E16" s="51"/>
      <c r="R16" s="48"/>
      <c r="AA16" s="86"/>
      <c r="AB16" s="49"/>
    </row>
    <row r="18" spans="1:23" ht="13.5" thickBot="1" x14ac:dyDescent="0.25"/>
    <row r="19" spans="1:23" ht="19.5" thickBot="1" x14ac:dyDescent="0.35">
      <c r="A19" s="87" t="s">
        <v>0</v>
      </c>
      <c r="B19" s="25" t="s">
        <v>16</v>
      </c>
      <c r="C19" s="151" t="s">
        <v>5</v>
      </c>
      <c r="D19" s="153"/>
      <c r="E19" s="152"/>
      <c r="V19" s="30"/>
      <c r="W19" s="30"/>
    </row>
    <row r="20" spans="1:23" ht="19.5" thickBot="1" x14ac:dyDescent="0.35">
      <c r="A20" s="88"/>
      <c r="B20" s="56"/>
      <c r="C20" s="122" t="s">
        <v>24</v>
      </c>
      <c r="D20" s="122" t="s">
        <v>2</v>
      </c>
      <c r="E20" s="122" t="s">
        <v>3</v>
      </c>
      <c r="V20" s="30"/>
      <c r="W20" s="30"/>
    </row>
    <row r="21" spans="1:23" ht="20.25" thickBot="1" x14ac:dyDescent="0.35">
      <c r="A21" s="42">
        <v>9</v>
      </c>
      <c r="B21" s="25" t="s">
        <v>63</v>
      </c>
      <c r="C21" s="21" t="s">
        <v>147</v>
      </c>
      <c r="D21" s="21"/>
      <c r="E21" s="21">
        <v>1</v>
      </c>
      <c r="V21" s="30"/>
      <c r="W21" s="30"/>
    </row>
    <row r="22" spans="1:23" ht="20.25" thickBot="1" x14ac:dyDescent="0.35">
      <c r="A22" s="42">
        <v>2</v>
      </c>
      <c r="B22" s="25" t="s">
        <v>36</v>
      </c>
      <c r="C22" s="21" t="s">
        <v>143</v>
      </c>
      <c r="D22" s="21"/>
      <c r="E22" s="21">
        <v>2</v>
      </c>
      <c r="V22" s="30"/>
      <c r="W22" s="30"/>
    </row>
    <row r="23" spans="1:23" ht="20.25" thickBot="1" x14ac:dyDescent="0.35">
      <c r="A23" s="42">
        <v>23</v>
      </c>
      <c r="B23" s="25" t="s">
        <v>85</v>
      </c>
      <c r="C23" s="21" t="s">
        <v>150</v>
      </c>
      <c r="D23" s="21"/>
      <c r="E23" s="21">
        <v>3</v>
      </c>
      <c r="V23" s="30"/>
      <c r="W23" s="30"/>
    </row>
    <row r="24" spans="1:23" ht="20.25" thickBot="1" x14ac:dyDescent="0.35">
      <c r="A24" s="42">
        <v>3</v>
      </c>
      <c r="B24" s="25" t="s">
        <v>42</v>
      </c>
      <c r="C24" s="21" t="s">
        <v>144</v>
      </c>
      <c r="D24" s="21"/>
      <c r="E24" s="21">
        <v>4</v>
      </c>
      <c r="V24" s="30"/>
      <c r="W24" s="30"/>
    </row>
    <row r="25" spans="1:23" ht="20.25" thickBot="1" x14ac:dyDescent="0.35">
      <c r="A25" s="45">
        <v>32</v>
      </c>
      <c r="B25" s="9" t="s">
        <v>99</v>
      </c>
      <c r="C25" s="28" t="s">
        <v>151</v>
      </c>
      <c r="D25" s="28"/>
      <c r="E25" s="28">
        <v>5</v>
      </c>
      <c r="V25" s="30"/>
      <c r="W25" s="30"/>
    </row>
    <row r="26" spans="1:23" ht="20.25" thickBot="1" x14ac:dyDescent="0.35">
      <c r="A26" s="57">
        <v>10</v>
      </c>
      <c r="B26" s="17" t="s">
        <v>69</v>
      </c>
      <c r="C26" s="59" t="s">
        <v>148</v>
      </c>
      <c r="D26" s="59"/>
      <c r="E26" s="59">
        <v>6</v>
      </c>
      <c r="V26" s="30"/>
      <c r="W26" s="30"/>
    </row>
    <row r="27" spans="1:23" ht="20.25" thickBot="1" x14ac:dyDescent="0.35">
      <c r="A27" s="42">
        <v>33</v>
      </c>
      <c r="B27" s="25" t="s">
        <v>105</v>
      </c>
      <c r="C27" s="21" t="s">
        <v>152</v>
      </c>
      <c r="D27" s="21"/>
      <c r="E27" s="22">
        <v>7</v>
      </c>
      <c r="V27" s="30"/>
      <c r="W27" s="30"/>
    </row>
    <row r="28" spans="1:23" ht="20.25" thickBot="1" x14ac:dyDescent="0.35">
      <c r="A28" s="42">
        <v>1</v>
      </c>
      <c r="B28" s="25" t="s">
        <v>31</v>
      </c>
      <c r="C28" s="21" t="s">
        <v>142</v>
      </c>
      <c r="D28" s="21"/>
      <c r="E28" s="22">
        <v>8</v>
      </c>
      <c r="V28" s="30"/>
      <c r="W28" s="30"/>
    </row>
    <row r="29" spans="1:23" ht="20.25" thickBot="1" x14ac:dyDescent="0.35">
      <c r="A29" s="42">
        <v>7</v>
      </c>
      <c r="B29" s="25" t="s">
        <v>53</v>
      </c>
      <c r="C29" s="21" t="s">
        <v>146</v>
      </c>
      <c r="D29" s="21"/>
      <c r="E29" s="22">
        <v>9</v>
      </c>
      <c r="V29" s="30"/>
      <c r="W29" s="30"/>
    </row>
    <row r="30" spans="1:23" ht="20.25" thickBot="1" x14ac:dyDescent="0.35">
      <c r="A30" s="42">
        <v>11</v>
      </c>
      <c r="B30" s="25" t="s">
        <v>75</v>
      </c>
      <c r="C30" s="21" t="s">
        <v>153</v>
      </c>
      <c r="D30" s="21"/>
      <c r="E30" s="22">
        <v>10</v>
      </c>
      <c r="V30" s="30"/>
      <c r="W30" s="30"/>
    </row>
    <row r="31" spans="1:23" ht="20.25" thickBot="1" x14ac:dyDescent="0.35">
      <c r="A31" s="42">
        <v>21</v>
      </c>
      <c r="B31" s="25" t="s">
        <v>76</v>
      </c>
      <c r="C31" s="21" t="s">
        <v>149</v>
      </c>
      <c r="D31" s="21"/>
      <c r="E31" s="22">
        <v>11</v>
      </c>
      <c r="V31" s="30"/>
      <c r="W31" s="30"/>
    </row>
    <row r="32" spans="1:23" ht="20.25" thickBot="1" x14ac:dyDescent="0.35">
      <c r="A32" s="45">
        <v>5</v>
      </c>
      <c r="B32" s="9" t="s">
        <v>47</v>
      </c>
      <c r="C32" s="28" t="s">
        <v>145</v>
      </c>
      <c r="D32" s="28"/>
      <c r="E32" s="5">
        <v>12</v>
      </c>
      <c r="V32" s="30"/>
      <c r="W32" s="30"/>
    </row>
    <row r="33" spans="1:23" ht="19.5" x14ac:dyDescent="0.35">
      <c r="A33" s="19">
        <v>10</v>
      </c>
      <c r="B33" s="25"/>
      <c r="C33" s="27"/>
      <c r="D33" s="25"/>
      <c r="E33" s="25"/>
      <c r="V33" s="30"/>
      <c r="W33" s="30"/>
    </row>
    <row r="34" spans="1:23" ht="20.25" thickBot="1" x14ac:dyDescent="0.4">
      <c r="A34" s="89">
        <v>10</v>
      </c>
      <c r="B34" s="56"/>
      <c r="C34" s="61"/>
      <c r="D34" s="56"/>
      <c r="E34" s="56"/>
      <c r="V34" s="30"/>
      <c r="W34" s="30"/>
    </row>
    <row r="35" spans="1:23" ht="19.5" x14ac:dyDescent="0.35">
      <c r="A35" s="19">
        <v>11</v>
      </c>
      <c r="B35" s="25"/>
      <c r="C35" s="21"/>
      <c r="D35" s="25"/>
      <c r="E35" s="25"/>
      <c r="V35" s="30"/>
      <c r="W35" s="30"/>
    </row>
    <row r="36" spans="1:23" ht="20.25" thickBot="1" x14ac:dyDescent="0.4">
      <c r="A36" s="89">
        <v>11</v>
      </c>
      <c r="B36" s="56"/>
      <c r="C36" s="61"/>
      <c r="D36" s="56"/>
      <c r="E36" s="56"/>
      <c r="V36" s="30"/>
      <c r="W36" s="30"/>
    </row>
    <row r="37" spans="1:23" ht="19.5" x14ac:dyDescent="0.35">
      <c r="A37" s="19">
        <v>21</v>
      </c>
      <c r="B37" s="25"/>
      <c r="C37" s="21"/>
      <c r="D37" s="25"/>
      <c r="E37" s="25"/>
      <c r="V37" s="30"/>
      <c r="W37" s="30"/>
    </row>
    <row r="38" spans="1:23" ht="20.25" thickBot="1" x14ac:dyDescent="0.4">
      <c r="A38" s="89">
        <v>21</v>
      </c>
      <c r="B38" s="56"/>
      <c r="C38" s="68"/>
      <c r="D38" s="56"/>
      <c r="E38" s="56"/>
      <c r="V38" s="30"/>
      <c r="W38" s="30"/>
    </row>
    <row r="39" spans="1:23" ht="19.5" x14ac:dyDescent="0.35">
      <c r="A39" s="19">
        <v>23</v>
      </c>
      <c r="B39" s="25"/>
      <c r="C39" s="21"/>
      <c r="D39" s="25"/>
      <c r="E39" s="25"/>
      <c r="V39" s="30"/>
      <c r="W39" s="30"/>
    </row>
    <row r="40" spans="1:23" ht="20.25" thickBot="1" x14ac:dyDescent="0.4">
      <c r="A40" s="89">
        <v>23</v>
      </c>
      <c r="B40" s="56"/>
      <c r="C40" s="68"/>
      <c r="D40" s="56"/>
      <c r="E40" s="56"/>
      <c r="V40" s="30"/>
      <c r="W40" s="30"/>
    </row>
    <row r="41" spans="1:23" ht="19.5" x14ac:dyDescent="0.35">
      <c r="A41" s="19">
        <v>32</v>
      </c>
      <c r="B41" s="25"/>
      <c r="C41" s="21"/>
      <c r="D41" s="25"/>
      <c r="E41" s="25"/>
      <c r="V41" s="30"/>
      <c r="W41" s="30"/>
    </row>
    <row r="42" spans="1:23" ht="20.25" thickBot="1" x14ac:dyDescent="0.4">
      <c r="A42" s="89">
        <v>32</v>
      </c>
      <c r="B42" s="56"/>
      <c r="C42" s="61"/>
      <c r="D42" s="56"/>
      <c r="E42" s="56"/>
      <c r="V42" s="30"/>
      <c r="W42" s="30"/>
    </row>
    <row r="43" spans="1:23" ht="19.5" x14ac:dyDescent="0.35">
      <c r="A43" s="19">
        <v>33</v>
      </c>
      <c r="B43" s="25"/>
      <c r="C43" s="21"/>
      <c r="D43" s="25"/>
      <c r="E43" s="25"/>
    </row>
    <row r="44" spans="1:23" ht="20.25" thickBot="1" x14ac:dyDescent="0.4">
      <c r="A44" s="89">
        <v>33</v>
      </c>
      <c r="B44" s="56"/>
      <c r="C44" s="61"/>
      <c r="D44" s="56"/>
      <c r="E44" s="56"/>
    </row>
    <row r="45" spans="1:23" x14ac:dyDescent="0.2">
      <c r="E45" s="90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cale="80" showPageBreaks="1" showRuler="0">
      <selection activeCell="N23" sqref="N23"/>
      <pageMargins left="0.39370078740157483" right="0.39370078740157483" top="0.39370078740157483" bottom="0.39370078740157483" header="0.51181102362204722" footer="0.51181102362204722"/>
      <pageSetup paperSize="9" orientation="landscape" horizontalDpi="300" verticalDpi="0" r:id="rId1"/>
      <headerFooter alignWithMargins="0"/>
    </customSheetView>
  </customSheetViews>
  <mergeCells count="8">
    <mergeCell ref="C19:E19"/>
    <mergeCell ref="T2:U2"/>
    <mergeCell ref="V2:W2"/>
    <mergeCell ref="F2:H2"/>
    <mergeCell ref="C2:E2"/>
    <mergeCell ref="I2:K2"/>
    <mergeCell ref="L2:N2"/>
    <mergeCell ref="O2:Q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300" verticalDpi="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L22" sqref="L22"/>
    </sheetView>
  </sheetViews>
  <sheetFormatPr defaultRowHeight="12.75" x14ac:dyDescent="0.2"/>
  <sheetData>
    <row r="1" spans="1:6" ht="15.75" thickBot="1" x14ac:dyDescent="0.3">
      <c r="E1" s="132" t="s">
        <v>302</v>
      </c>
    </row>
    <row r="2" spans="1:6" x14ac:dyDescent="0.2">
      <c r="A2" s="154" t="s">
        <v>185</v>
      </c>
      <c r="B2" s="156" t="s">
        <v>186</v>
      </c>
      <c r="C2" s="156"/>
      <c r="D2" s="157" t="s">
        <v>229</v>
      </c>
      <c r="E2" s="157" t="s">
        <v>188</v>
      </c>
      <c r="F2" s="158" t="s">
        <v>230</v>
      </c>
    </row>
    <row r="3" spans="1:6" ht="13.5" thickBot="1" x14ac:dyDescent="0.25">
      <c r="A3" s="161"/>
      <c r="B3" s="143" t="s">
        <v>231</v>
      </c>
      <c r="C3" s="143" t="s">
        <v>227</v>
      </c>
      <c r="D3" s="162"/>
      <c r="E3" s="162"/>
      <c r="F3" s="166"/>
    </row>
    <row r="4" spans="1:6" x14ac:dyDescent="0.2">
      <c r="A4" s="144">
        <v>60</v>
      </c>
      <c r="B4" s="145">
        <v>10.4</v>
      </c>
      <c r="C4" s="148">
        <v>5.0999999999999996</v>
      </c>
      <c r="D4" s="147">
        <v>86</v>
      </c>
      <c r="E4" s="145" t="s">
        <v>192</v>
      </c>
      <c r="F4" s="137">
        <v>25</v>
      </c>
    </row>
    <row r="5" spans="1:6" x14ac:dyDescent="0.2">
      <c r="A5" s="138">
        <v>59</v>
      </c>
      <c r="B5" s="135">
        <v>10.6</v>
      </c>
      <c r="C5" s="142">
        <v>5.17</v>
      </c>
      <c r="D5" s="137">
        <v>81</v>
      </c>
      <c r="E5" s="135" t="s">
        <v>192</v>
      </c>
      <c r="F5" s="135">
        <v>25.8</v>
      </c>
    </row>
    <row r="6" spans="1:6" x14ac:dyDescent="0.2">
      <c r="A6" s="138">
        <v>58</v>
      </c>
      <c r="B6" s="135">
        <v>10.7</v>
      </c>
      <c r="C6" s="142">
        <v>5.23</v>
      </c>
      <c r="D6" s="137">
        <v>77</v>
      </c>
      <c r="E6" s="135">
        <v>50</v>
      </c>
      <c r="F6" s="135">
        <v>26.4</v>
      </c>
    </row>
    <row r="7" spans="1:6" x14ac:dyDescent="0.2">
      <c r="A7" s="138">
        <v>57</v>
      </c>
      <c r="B7" s="137">
        <v>10.8</v>
      </c>
      <c r="C7" s="142">
        <v>5.28</v>
      </c>
      <c r="D7" s="137">
        <v>73</v>
      </c>
      <c r="E7" s="135" t="s">
        <v>192</v>
      </c>
      <c r="F7" s="137">
        <v>27</v>
      </c>
    </row>
    <row r="8" spans="1:6" x14ac:dyDescent="0.2">
      <c r="A8" s="138">
        <v>56</v>
      </c>
      <c r="B8" s="135">
        <v>10.9</v>
      </c>
      <c r="C8" s="142">
        <v>5.32</v>
      </c>
      <c r="D8" s="137">
        <v>70</v>
      </c>
      <c r="E8" s="135" t="s">
        <v>192</v>
      </c>
      <c r="F8" s="135">
        <v>27.4</v>
      </c>
    </row>
    <row r="9" spans="1:6" x14ac:dyDescent="0.2">
      <c r="A9" s="138">
        <v>55</v>
      </c>
      <c r="B9" s="137">
        <v>11</v>
      </c>
      <c r="C9" s="142">
        <v>5.35</v>
      </c>
      <c r="D9" s="137">
        <v>68</v>
      </c>
      <c r="E9" s="135">
        <v>49</v>
      </c>
      <c r="F9" s="137">
        <v>27.8</v>
      </c>
    </row>
    <row r="10" spans="1:6" x14ac:dyDescent="0.2">
      <c r="A10" s="138">
        <v>54</v>
      </c>
      <c r="B10" s="135" t="s">
        <v>192</v>
      </c>
      <c r="C10" s="142">
        <v>5.36</v>
      </c>
      <c r="D10" s="135">
        <v>67.599999999999994</v>
      </c>
      <c r="E10" s="135" t="s">
        <v>192</v>
      </c>
      <c r="F10" s="135">
        <v>28</v>
      </c>
    </row>
    <row r="11" spans="1:6" x14ac:dyDescent="0.2">
      <c r="A11" s="138">
        <v>53</v>
      </c>
      <c r="B11" s="135" t="s">
        <v>192</v>
      </c>
      <c r="C11" s="142">
        <v>5.37</v>
      </c>
      <c r="D11" s="137">
        <v>67.2</v>
      </c>
      <c r="E11" s="135" t="s">
        <v>192</v>
      </c>
      <c r="F11" s="135">
        <v>28.2</v>
      </c>
    </row>
    <row r="12" spans="1:6" x14ac:dyDescent="0.2">
      <c r="A12" s="138">
        <v>52</v>
      </c>
      <c r="B12" s="135">
        <v>11.1</v>
      </c>
      <c r="C12" s="142">
        <v>5.38</v>
      </c>
      <c r="D12" s="135">
        <v>66.8</v>
      </c>
      <c r="E12" s="135" t="s">
        <v>192</v>
      </c>
      <c r="F12" s="135">
        <v>28.4</v>
      </c>
    </row>
    <row r="13" spans="1:6" x14ac:dyDescent="0.2">
      <c r="A13" s="138">
        <v>51</v>
      </c>
      <c r="B13" s="135" t="s">
        <v>192</v>
      </c>
      <c r="C13" s="142">
        <v>5.4</v>
      </c>
      <c r="D13" s="137">
        <v>66.400000000000006</v>
      </c>
      <c r="E13" s="135">
        <v>48</v>
      </c>
      <c r="F13" s="135">
        <v>28.6</v>
      </c>
    </row>
    <row r="14" spans="1:6" x14ac:dyDescent="0.2">
      <c r="A14" s="138">
        <v>50</v>
      </c>
      <c r="B14" s="135">
        <v>11.2</v>
      </c>
      <c r="C14" s="142">
        <v>5.42</v>
      </c>
      <c r="D14" s="137">
        <v>66</v>
      </c>
      <c r="E14" s="135" t="s">
        <v>192</v>
      </c>
      <c r="F14" s="137">
        <v>28.8</v>
      </c>
    </row>
    <row r="15" spans="1:6" x14ac:dyDescent="0.2">
      <c r="A15" s="138">
        <v>49</v>
      </c>
      <c r="B15" s="135" t="s">
        <v>192</v>
      </c>
      <c r="C15" s="142">
        <v>5.44</v>
      </c>
      <c r="D15" s="137">
        <v>65.5</v>
      </c>
      <c r="E15" s="135" t="s">
        <v>192</v>
      </c>
      <c r="F15" s="135">
        <v>29</v>
      </c>
    </row>
    <row r="16" spans="1:6" x14ac:dyDescent="0.2">
      <c r="A16" s="138">
        <v>48</v>
      </c>
      <c r="B16" s="135">
        <v>11.3</v>
      </c>
      <c r="C16" s="142">
        <v>5.46</v>
      </c>
      <c r="D16" s="137">
        <v>65</v>
      </c>
      <c r="E16" s="135">
        <v>47</v>
      </c>
      <c r="F16" s="137">
        <v>29.2</v>
      </c>
    </row>
    <row r="17" spans="1:6" x14ac:dyDescent="0.2">
      <c r="A17" s="138">
        <v>47</v>
      </c>
      <c r="B17" s="135" t="s">
        <v>192</v>
      </c>
      <c r="C17" s="142">
        <v>5.48</v>
      </c>
      <c r="D17" s="137">
        <v>64.5</v>
      </c>
      <c r="E17" s="135" t="s">
        <v>192</v>
      </c>
      <c r="F17" s="135">
        <v>29.5</v>
      </c>
    </row>
    <row r="18" spans="1:6" x14ac:dyDescent="0.2">
      <c r="A18" s="138">
        <v>46</v>
      </c>
      <c r="B18" s="135">
        <v>11.4</v>
      </c>
      <c r="C18" s="142">
        <v>5.5</v>
      </c>
      <c r="D18" s="137">
        <v>64</v>
      </c>
      <c r="E18" s="135" t="s">
        <v>192</v>
      </c>
      <c r="F18" s="135">
        <v>29.8</v>
      </c>
    </row>
    <row r="19" spans="1:6" x14ac:dyDescent="0.2">
      <c r="A19" s="138">
        <v>45</v>
      </c>
      <c r="B19" s="135" t="s">
        <v>192</v>
      </c>
      <c r="C19" s="142">
        <v>5.52</v>
      </c>
      <c r="D19" s="137">
        <v>63.5</v>
      </c>
      <c r="E19" s="135">
        <v>46</v>
      </c>
      <c r="F19" s="135">
        <v>30.1</v>
      </c>
    </row>
    <row r="20" spans="1:6" x14ac:dyDescent="0.2">
      <c r="A20" s="138">
        <v>44</v>
      </c>
      <c r="B20" s="135">
        <v>11.5</v>
      </c>
      <c r="C20" s="142">
        <v>5.54</v>
      </c>
      <c r="D20" s="135">
        <v>62.9</v>
      </c>
      <c r="E20" s="135" t="s">
        <v>192</v>
      </c>
      <c r="F20" s="135">
        <v>30.4</v>
      </c>
    </row>
    <row r="21" spans="1:6" x14ac:dyDescent="0.2">
      <c r="A21" s="138">
        <v>43</v>
      </c>
      <c r="B21" s="135" t="s">
        <v>192</v>
      </c>
      <c r="C21" s="142">
        <v>5.56</v>
      </c>
      <c r="D21" s="137">
        <v>62.3</v>
      </c>
      <c r="E21" s="135" t="s">
        <v>192</v>
      </c>
      <c r="F21" s="135">
        <v>30.7</v>
      </c>
    </row>
    <row r="22" spans="1:6" x14ac:dyDescent="0.2">
      <c r="A22" s="138">
        <v>42</v>
      </c>
      <c r="B22" s="135">
        <v>11.6</v>
      </c>
      <c r="C22" s="142">
        <v>5.58</v>
      </c>
      <c r="D22" s="135">
        <v>61.7</v>
      </c>
      <c r="E22" s="135">
        <v>45</v>
      </c>
      <c r="F22" s="135">
        <v>31</v>
      </c>
    </row>
    <row r="23" spans="1:6" x14ac:dyDescent="0.2">
      <c r="A23" s="138">
        <v>41</v>
      </c>
      <c r="B23" s="135" t="s">
        <v>192</v>
      </c>
      <c r="C23" s="142">
        <v>6</v>
      </c>
      <c r="D23" s="137">
        <v>61.1</v>
      </c>
      <c r="E23" s="135" t="s">
        <v>192</v>
      </c>
      <c r="F23" s="135">
        <v>31.3</v>
      </c>
    </row>
    <row r="24" spans="1:6" x14ac:dyDescent="0.2">
      <c r="A24" s="138">
        <v>40</v>
      </c>
      <c r="B24" s="135">
        <v>11.7</v>
      </c>
      <c r="C24" s="142">
        <v>6.02</v>
      </c>
      <c r="D24" s="137">
        <v>60.5</v>
      </c>
      <c r="E24" s="135" t="s">
        <v>192</v>
      </c>
      <c r="F24" s="135">
        <v>31.6</v>
      </c>
    </row>
    <row r="25" spans="1:6" x14ac:dyDescent="0.2">
      <c r="A25" s="138">
        <v>39</v>
      </c>
      <c r="B25" s="135" t="s">
        <v>192</v>
      </c>
      <c r="C25" s="142">
        <v>6.04</v>
      </c>
      <c r="D25" s="137">
        <v>59.8</v>
      </c>
      <c r="E25" s="135">
        <v>44</v>
      </c>
      <c r="F25" s="135">
        <v>31.9</v>
      </c>
    </row>
    <row r="26" spans="1:6" x14ac:dyDescent="0.2">
      <c r="A26" s="138">
        <v>38</v>
      </c>
      <c r="B26" s="135">
        <v>11.8</v>
      </c>
      <c r="C26" s="142">
        <v>6.06</v>
      </c>
      <c r="D26" s="135">
        <v>59.1</v>
      </c>
      <c r="E26" s="135" t="s">
        <v>192</v>
      </c>
      <c r="F26" s="137">
        <v>32.200000000000003</v>
      </c>
    </row>
    <row r="27" spans="1:6" x14ac:dyDescent="0.2">
      <c r="A27" s="138">
        <v>37</v>
      </c>
      <c r="B27" s="135">
        <v>11.9</v>
      </c>
      <c r="C27" s="142">
        <v>6.08</v>
      </c>
      <c r="D27" s="137">
        <v>58.4</v>
      </c>
      <c r="E27" s="135" t="s">
        <v>192</v>
      </c>
      <c r="F27" s="135">
        <v>32.5</v>
      </c>
    </row>
    <row r="28" spans="1:6" x14ac:dyDescent="0.2">
      <c r="A28" s="138">
        <v>36</v>
      </c>
      <c r="B28" s="135" t="s">
        <v>192</v>
      </c>
      <c r="C28" s="142">
        <v>6.1</v>
      </c>
      <c r="D28" s="135">
        <v>57.7</v>
      </c>
      <c r="E28" s="135">
        <v>43</v>
      </c>
      <c r="F28" s="135">
        <v>32.799999999999997</v>
      </c>
    </row>
    <row r="29" spans="1:6" x14ac:dyDescent="0.2">
      <c r="A29" s="138">
        <v>35</v>
      </c>
      <c r="B29" s="137">
        <v>12</v>
      </c>
      <c r="C29" s="142">
        <v>6.12</v>
      </c>
      <c r="D29" s="137">
        <v>57</v>
      </c>
      <c r="E29" s="135" t="s">
        <v>192</v>
      </c>
      <c r="F29" s="135">
        <v>33.1</v>
      </c>
    </row>
    <row r="30" spans="1:6" x14ac:dyDescent="0.2">
      <c r="A30" s="138">
        <v>34</v>
      </c>
      <c r="B30" s="135">
        <v>12.1</v>
      </c>
      <c r="C30" s="142">
        <v>6.14</v>
      </c>
      <c r="D30" s="135">
        <v>56.3</v>
      </c>
      <c r="E30" s="135" t="s">
        <v>192</v>
      </c>
      <c r="F30" s="137">
        <v>33.4</v>
      </c>
    </row>
    <row r="31" spans="1:6" x14ac:dyDescent="0.2">
      <c r="A31" s="138">
        <v>33</v>
      </c>
      <c r="B31" s="135">
        <v>12.2</v>
      </c>
      <c r="C31" s="142">
        <v>6.16</v>
      </c>
      <c r="D31" s="137">
        <v>55.6</v>
      </c>
      <c r="E31" s="135">
        <v>42</v>
      </c>
      <c r="F31" s="135">
        <v>33.700000000000003</v>
      </c>
    </row>
    <row r="32" spans="1:6" x14ac:dyDescent="0.2">
      <c r="A32" s="138">
        <v>32</v>
      </c>
      <c r="B32" s="137" t="s">
        <v>192</v>
      </c>
      <c r="C32" s="142">
        <v>6.19</v>
      </c>
      <c r="D32" s="135">
        <v>54.9</v>
      </c>
      <c r="E32" s="135" t="s">
        <v>192</v>
      </c>
      <c r="F32" s="135">
        <v>34</v>
      </c>
    </row>
    <row r="33" spans="1:6" x14ac:dyDescent="0.2">
      <c r="A33" s="138">
        <v>31</v>
      </c>
      <c r="B33" s="135">
        <v>12.3</v>
      </c>
      <c r="C33" s="142">
        <v>6.22</v>
      </c>
      <c r="D33" s="137">
        <v>54.2</v>
      </c>
      <c r="E33" s="135" t="s">
        <v>192</v>
      </c>
      <c r="F33" s="135">
        <v>34.299999999999997</v>
      </c>
    </row>
    <row r="34" spans="1:6" x14ac:dyDescent="0.2">
      <c r="A34" s="138">
        <v>30</v>
      </c>
      <c r="B34" s="137">
        <v>12.4</v>
      </c>
      <c r="C34" s="142">
        <v>6.25</v>
      </c>
      <c r="D34" s="137">
        <v>53.5</v>
      </c>
      <c r="E34" s="135">
        <v>41</v>
      </c>
      <c r="F34" s="135">
        <v>34.6</v>
      </c>
    </row>
    <row r="35" spans="1:6" x14ac:dyDescent="0.2">
      <c r="A35" s="138">
        <v>29</v>
      </c>
      <c r="B35" s="135">
        <v>12.5</v>
      </c>
      <c r="C35" s="142">
        <v>6.28</v>
      </c>
      <c r="D35" s="137">
        <v>52.8</v>
      </c>
      <c r="E35" s="135" t="s">
        <v>192</v>
      </c>
      <c r="F35" s="137">
        <v>35</v>
      </c>
    </row>
    <row r="36" spans="1:6" x14ac:dyDescent="0.2">
      <c r="A36" s="138">
        <v>28</v>
      </c>
      <c r="B36" s="135">
        <v>12.6</v>
      </c>
      <c r="C36" s="142">
        <v>6.31</v>
      </c>
      <c r="D36" s="135">
        <v>52.1</v>
      </c>
      <c r="E36" s="135" t="s">
        <v>192</v>
      </c>
      <c r="F36" s="135">
        <v>35.5</v>
      </c>
    </row>
    <row r="37" spans="1:6" x14ac:dyDescent="0.2">
      <c r="A37" s="138">
        <v>27</v>
      </c>
      <c r="B37" s="135" t="s">
        <v>192</v>
      </c>
      <c r="C37" s="142">
        <v>6.34</v>
      </c>
      <c r="D37" s="137">
        <v>51.4</v>
      </c>
      <c r="E37" s="135">
        <v>40</v>
      </c>
      <c r="F37" s="135">
        <v>36</v>
      </c>
    </row>
    <row r="38" spans="1:6" x14ac:dyDescent="0.2">
      <c r="A38" s="138">
        <v>26</v>
      </c>
      <c r="B38" s="135">
        <v>12.7</v>
      </c>
      <c r="C38" s="142">
        <v>6.37</v>
      </c>
      <c r="D38" s="135">
        <v>50.7</v>
      </c>
      <c r="E38" s="135" t="s">
        <v>192</v>
      </c>
      <c r="F38" s="137">
        <v>36.6</v>
      </c>
    </row>
    <row r="39" spans="1:6" x14ac:dyDescent="0.2">
      <c r="A39" s="138">
        <v>25</v>
      </c>
      <c r="B39" s="135">
        <v>12.8</v>
      </c>
      <c r="C39" s="142">
        <v>6.4</v>
      </c>
      <c r="D39" s="137">
        <v>50</v>
      </c>
      <c r="E39" s="135" t="s">
        <v>192</v>
      </c>
      <c r="F39" s="135">
        <v>37.200000000000003</v>
      </c>
    </row>
    <row r="40" spans="1:6" x14ac:dyDescent="0.2">
      <c r="A40" s="138">
        <v>24</v>
      </c>
      <c r="B40" s="135">
        <v>12.9</v>
      </c>
      <c r="C40" s="142">
        <v>6.44</v>
      </c>
      <c r="D40" s="135">
        <v>49.2</v>
      </c>
      <c r="E40" s="135">
        <v>39</v>
      </c>
      <c r="F40" s="137">
        <v>37.9</v>
      </c>
    </row>
    <row r="41" spans="1:6" x14ac:dyDescent="0.2">
      <c r="A41" s="138">
        <v>23</v>
      </c>
      <c r="B41" s="137">
        <v>13</v>
      </c>
      <c r="C41" s="142">
        <v>6.48</v>
      </c>
      <c r="D41" s="137">
        <v>48.4</v>
      </c>
      <c r="E41" s="135" t="s">
        <v>192</v>
      </c>
      <c r="F41" s="137">
        <v>38.6</v>
      </c>
    </row>
    <row r="42" spans="1:6" x14ac:dyDescent="0.2">
      <c r="A42" s="138">
        <v>22</v>
      </c>
      <c r="B42" s="135" t="s">
        <v>192</v>
      </c>
      <c r="C42" s="142">
        <v>6.52</v>
      </c>
      <c r="D42" s="135">
        <v>47.6</v>
      </c>
      <c r="E42" s="135">
        <v>38</v>
      </c>
      <c r="F42" s="137">
        <v>39.4</v>
      </c>
    </row>
    <row r="43" spans="1:6" x14ac:dyDescent="0.2">
      <c r="A43" s="138">
        <v>21</v>
      </c>
      <c r="B43" s="135">
        <v>13.1</v>
      </c>
      <c r="C43" s="142">
        <v>6.56</v>
      </c>
      <c r="D43" s="137">
        <v>46.8</v>
      </c>
      <c r="E43" s="135" t="s">
        <v>192</v>
      </c>
      <c r="F43" s="137">
        <v>40.200000000000003</v>
      </c>
    </row>
    <row r="44" spans="1:6" x14ac:dyDescent="0.2">
      <c r="A44" s="138">
        <v>20</v>
      </c>
      <c r="B44" s="135">
        <v>13.2</v>
      </c>
      <c r="C44" s="142">
        <v>7</v>
      </c>
      <c r="D44" s="137">
        <v>46</v>
      </c>
      <c r="E44" s="135">
        <v>37</v>
      </c>
      <c r="F44" s="135">
        <v>41</v>
      </c>
    </row>
    <row r="45" spans="1:6" x14ac:dyDescent="0.2">
      <c r="A45" s="138">
        <v>19</v>
      </c>
      <c r="B45" s="135">
        <v>13.3</v>
      </c>
      <c r="C45" s="142">
        <v>7.05</v>
      </c>
      <c r="D45" s="137">
        <v>45.2</v>
      </c>
      <c r="E45" s="135" t="s">
        <v>192</v>
      </c>
      <c r="F45" s="137">
        <v>41.8</v>
      </c>
    </row>
    <row r="46" spans="1:6" x14ac:dyDescent="0.2">
      <c r="A46" s="138">
        <v>18</v>
      </c>
      <c r="B46" s="135">
        <v>13.4</v>
      </c>
      <c r="C46" s="142">
        <v>7.1</v>
      </c>
      <c r="D46" s="135">
        <v>44.4</v>
      </c>
      <c r="E46" s="135">
        <v>36</v>
      </c>
      <c r="F46" s="142">
        <v>42.6</v>
      </c>
    </row>
    <row r="47" spans="1:6" x14ac:dyDescent="0.2">
      <c r="A47" s="138">
        <v>17</v>
      </c>
      <c r="B47" s="135" t="s">
        <v>192</v>
      </c>
      <c r="C47" s="142">
        <v>7.16</v>
      </c>
      <c r="D47" s="137">
        <v>43.6</v>
      </c>
      <c r="E47" s="135" t="s">
        <v>192</v>
      </c>
      <c r="F47" s="142">
        <v>43.4</v>
      </c>
    </row>
    <row r="48" spans="1:6" x14ac:dyDescent="0.2">
      <c r="A48" s="138">
        <v>16</v>
      </c>
      <c r="B48" s="135">
        <v>13.5</v>
      </c>
      <c r="C48" s="142">
        <v>7.22</v>
      </c>
      <c r="D48" s="135">
        <v>42.8</v>
      </c>
      <c r="E48" s="135">
        <v>35</v>
      </c>
      <c r="F48" s="142">
        <v>44.2</v>
      </c>
    </row>
    <row r="49" spans="1:6" x14ac:dyDescent="0.2">
      <c r="A49" s="138">
        <v>15</v>
      </c>
      <c r="B49" s="135">
        <v>13.6</v>
      </c>
      <c r="C49" s="142">
        <v>7.28</v>
      </c>
      <c r="D49" s="137">
        <v>42</v>
      </c>
      <c r="E49" s="135" t="s">
        <v>192</v>
      </c>
      <c r="F49" s="137">
        <v>45.1</v>
      </c>
    </row>
    <row r="50" spans="1:6" x14ac:dyDescent="0.2">
      <c r="A50" s="138">
        <v>14</v>
      </c>
      <c r="B50" s="137">
        <v>13.7</v>
      </c>
      <c r="C50" s="142">
        <v>7.34</v>
      </c>
      <c r="D50" s="135">
        <v>41.2</v>
      </c>
      <c r="E50" s="135">
        <v>34</v>
      </c>
      <c r="F50" s="142">
        <v>46</v>
      </c>
    </row>
    <row r="51" spans="1:6" x14ac:dyDescent="0.2">
      <c r="A51" s="138">
        <v>13</v>
      </c>
      <c r="B51" s="135">
        <v>13.8</v>
      </c>
      <c r="C51" s="142">
        <v>7.41</v>
      </c>
      <c r="D51" s="137">
        <v>40.4</v>
      </c>
      <c r="E51" s="135" t="s">
        <v>192</v>
      </c>
      <c r="F51" s="142">
        <v>47</v>
      </c>
    </row>
    <row r="52" spans="1:6" x14ac:dyDescent="0.2">
      <c r="A52" s="138">
        <v>12</v>
      </c>
      <c r="B52" s="135">
        <v>13.9</v>
      </c>
      <c r="C52" s="142">
        <v>7.48</v>
      </c>
      <c r="D52" s="135">
        <v>39.6</v>
      </c>
      <c r="E52" s="135">
        <v>33</v>
      </c>
      <c r="F52" s="135">
        <v>48</v>
      </c>
    </row>
    <row r="53" spans="1:6" x14ac:dyDescent="0.2">
      <c r="A53" s="138">
        <v>11</v>
      </c>
      <c r="B53" s="135" t="s">
        <v>192</v>
      </c>
      <c r="C53" s="142">
        <v>7.56</v>
      </c>
      <c r="D53" s="137">
        <v>38.700000000000003</v>
      </c>
      <c r="E53" s="135" t="s">
        <v>192</v>
      </c>
      <c r="F53" s="135">
        <v>49</v>
      </c>
    </row>
    <row r="54" spans="1:6" x14ac:dyDescent="0.2">
      <c r="A54" s="138">
        <v>10</v>
      </c>
      <c r="B54" s="137">
        <v>14</v>
      </c>
      <c r="C54" s="142">
        <v>8.0399999999999991</v>
      </c>
      <c r="D54" s="135">
        <v>37.799999999999997</v>
      </c>
      <c r="E54" s="135">
        <v>32</v>
      </c>
      <c r="F54" s="135">
        <v>50.2</v>
      </c>
    </row>
    <row r="55" spans="1:6" x14ac:dyDescent="0.2">
      <c r="A55" s="138">
        <v>9</v>
      </c>
      <c r="B55" s="135">
        <v>14.1</v>
      </c>
      <c r="C55" s="142">
        <v>8.1199999999999992</v>
      </c>
      <c r="D55" s="137">
        <v>36.9</v>
      </c>
      <c r="E55" s="135" t="s">
        <v>192</v>
      </c>
      <c r="F55" s="137">
        <v>51.5</v>
      </c>
    </row>
    <row r="56" spans="1:6" x14ac:dyDescent="0.2">
      <c r="A56" s="138">
        <v>8</v>
      </c>
      <c r="B56" s="135">
        <v>14.2</v>
      </c>
      <c r="C56" s="142">
        <v>8.2100000000000009</v>
      </c>
      <c r="D56" s="137">
        <v>36</v>
      </c>
      <c r="E56" s="135">
        <v>31</v>
      </c>
      <c r="F56" s="135">
        <v>53</v>
      </c>
    </row>
    <row r="57" spans="1:6" x14ac:dyDescent="0.2">
      <c r="A57" s="138">
        <v>7</v>
      </c>
      <c r="B57" s="135">
        <v>14.3</v>
      </c>
      <c r="C57" s="142">
        <v>8.3000000000000007</v>
      </c>
      <c r="D57" s="137">
        <v>35</v>
      </c>
      <c r="E57" s="135">
        <v>30</v>
      </c>
      <c r="F57" s="142">
        <v>55</v>
      </c>
    </row>
    <row r="58" spans="1:6" x14ac:dyDescent="0.2">
      <c r="A58" s="138">
        <v>6</v>
      </c>
      <c r="B58" s="135">
        <v>14.5</v>
      </c>
      <c r="C58" s="142">
        <v>8.4499999999999993</v>
      </c>
      <c r="D58" s="137">
        <v>34</v>
      </c>
      <c r="E58" s="135">
        <v>29</v>
      </c>
      <c r="F58" s="135">
        <v>58</v>
      </c>
    </row>
    <row r="59" spans="1:6" x14ac:dyDescent="0.2">
      <c r="A59" s="138">
        <v>5</v>
      </c>
      <c r="B59" s="135">
        <v>14.8</v>
      </c>
      <c r="C59" s="142">
        <v>9.0500000000000007</v>
      </c>
      <c r="D59" s="137">
        <v>32</v>
      </c>
      <c r="E59" s="135">
        <v>28</v>
      </c>
      <c r="F59" s="142" t="s">
        <v>303</v>
      </c>
    </row>
    <row r="60" spans="1:6" x14ac:dyDescent="0.2">
      <c r="A60" s="138">
        <v>4</v>
      </c>
      <c r="B60" s="137">
        <v>15.4</v>
      </c>
      <c r="C60" s="142">
        <v>9.3000000000000007</v>
      </c>
      <c r="D60" s="137">
        <v>30</v>
      </c>
      <c r="E60" s="135">
        <v>27</v>
      </c>
      <c r="F60" s="135" t="s">
        <v>287</v>
      </c>
    </row>
    <row r="61" spans="1:6" x14ac:dyDescent="0.2">
      <c r="A61" s="138">
        <v>3</v>
      </c>
      <c r="B61" s="137">
        <v>16.399999999999999</v>
      </c>
      <c r="C61" s="142">
        <v>10</v>
      </c>
      <c r="D61" s="137">
        <v>28</v>
      </c>
      <c r="E61" s="135">
        <v>26</v>
      </c>
      <c r="F61" s="135" t="s">
        <v>304</v>
      </c>
    </row>
    <row r="62" spans="1:6" x14ac:dyDescent="0.2">
      <c r="A62" s="138">
        <v>2</v>
      </c>
      <c r="B62" s="135">
        <v>17.600000000000001</v>
      </c>
      <c r="C62" s="142">
        <v>10.4</v>
      </c>
      <c r="D62" s="137">
        <v>25</v>
      </c>
      <c r="E62" s="135">
        <v>23</v>
      </c>
      <c r="F62" s="135" t="s">
        <v>305</v>
      </c>
    </row>
    <row r="63" spans="1:6" ht="13.5" thickBot="1" x14ac:dyDescent="0.25">
      <c r="A63" s="139">
        <v>1</v>
      </c>
      <c r="B63" s="137">
        <v>19</v>
      </c>
      <c r="C63" s="142">
        <v>11.4</v>
      </c>
      <c r="D63" s="137">
        <v>20</v>
      </c>
      <c r="E63" s="135">
        <v>20</v>
      </c>
      <c r="F63" s="142" t="s">
        <v>213</v>
      </c>
    </row>
  </sheetData>
  <mergeCells count="5"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workbookViewId="0">
      <selection activeCell="O12" sqref="O12"/>
    </sheetView>
  </sheetViews>
  <sheetFormatPr defaultRowHeight="12.75" x14ac:dyDescent="0.2"/>
  <cols>
    <col min="1" max="1" width="10.5703125" style="3" customWidth="1"/>
    <col min="2" max="2" width="15" style="3" customWidth="1"/>
    <col min="3" max="3" width="18.28515625" style="3" customWidth="1"/>
    <col min="4" max="4" width="9.140625" style="3"/>
    <col min="5" max="5" width="9.28515625" style="3" customWidth="1"/>
    <col min="6" max="16384" width="9.140625" style="3"/>
  </cols>
  <sheetData>
    <row r="1" spans="1:9" ht="24" thickBot="1" x14ac:dyDescent="0.4">
      <c r="A1" s="91" t="s">
        <v>22</v>
      </c>
      <c r="B1" s="92"/>
      <c r="C1" s="92"/>
      <c r="D1" s="92"/>
      <c r="E1" s="93"/>
      <c r="F1" s="93"/>
      <c r="G1" s="93"/>
      <c r="I1" s="94"/>
    </row>
    <row r="2" spans="1:9" ht="23.25" x14ac:dyDescent="0.35">
      <c r="A2" s="95" t="s">
        <v>0</v>
      </c>
      <c r="B2" s="113" t="s">
        <v>8</v>
      </c>
      <c r="C2" s="97" t="s">
        <v>13</v>
      </c>
      <c r="D2" s="98"/>
      <c r="E2" s="98"/>
    </row>
    <row r="3" spans="1:9" ht="24" thickBot="1" x14ac:dyDescent="0.4">
      <c r="A3" s="99"/>
      <c r="B3" s="114" t="s">
        <v>183</v>
      </c>
      <c r="C3" s="100" t="s">
        <v>14</v>
      </c>
      <c r="D3" s="98"/>
      <c r="E3" s="98"/>
    </row>
    <row r="4" spans="1:9" ht="23.25" x14ac:dyDescent="0.35">
      <c r="A4" s="101">
        <v>1</v>
      </c>
      <c r="B4" s="115" t="e">
        <f>'МД-2014'!X4+'ММ-2014'!X4+'СД-2014'!X4+'СМ-2014'!X4+'СтД-2014'!X4+'СтМ-2014'!X4</f>
        <v>#VALUE!</v>
      </c>
      <c r="C4" s="102">
        <v>7</v>
      </c>
      <c r="D4" s="98"/>
      <c r="E4" s="98"/>
    </row>
    <row r="5" spans="1:9" ht="23.25" x14ac:dyDescent="0.35">
      <c r="A5" s="103">
        <v>2</v>
      </c>
      <c r="B5" s="116" t="e">
        <f>'МД-2014'!X5+'ММ-2014'!X5+'СД-2014'!X5+'СМ-2014'!X5+'СтД-2014'!X5+'СтМ-2014'!X5</f>
        <v>#VALUE!</v>
      </c>
      <c r="C5" s="104">
        <v>4</v>
      </c>
      <c r="D5" s="98"/>
      <c r="E5" s="98"/>
    </row>
    <row r="6" spans="1:9" ht="23.25" x14ac:dyDescent="0.35">
      <c r="A6" s="103">
        <v>3</v>
      </c>
      <c r="B6" s="116" t="e">
        <f>'МД-2014'!X6+'ММ-2014'!X6+'СД-2014'!X6+'СМ-2014'!X6+'СтД-2014'!X6+'СтМ-2014'!X6</f>
        <v>#VALUE!</v>
      </c>
      <c r="C6" s="105">
        <v>2</v>
      </c>
      <c r="D6" s="98"/>
      <c r="E6" s="98"/>
    </row>
    <row r="7" spans="1:9" ht="23.25" x14ac:dyDescent="0.35">
      <c r="A7" s="103">
        <v>5</v>
      </c>
      <c r="B7" s="116" t="e">
        <f>'МД-2014'!X7+'ММ-2014'!X7+'СД-2014'!X7+'СМ-2014'!X7+'СтД-2014'!X7+'СтМ-2014'!X7</f>
        <v>#VALUE!</v>
      </c>
      <c r="C7" s="105">
        <v>3</v>
      </c>
      <c r="D7" s="98"/>
      <c r="E7" s="98"/>
    </row>
    <row r="8" spans="1:9" ht="23.25" x14ac:dyDescent="0.35">
      <c r="A8" s="103">
        <v>7</v>
      </c>
      <c r="B8" s="116" t="e">
        <f>'МД-2014'!X8+'ММ-2014'!X8+'СД-2014'!X8+'СМ-2014'!X8+'СтД-2014'!X8+'СтМ-2014'!X8</f>
        <v>#VALUE!</v>
      </c>
      <c r="C8" s="105">
        <v>1</v>
      </c>
      <c r="D8" s="98"/>
      <c r="E8" s="98"/>
    </row>
    <row r="9" spans="1:9" ht="23.25" x14ac:dyDescent="0.35">
      <c r="A9" s="103">
        <v>9</v>
      </c>
      <c r="B9" s="116" t="e">
        <f>'МД-2014'!X10+'ММ-2014'!X10+'СД-2014'!X10+'СМ-2014'!X10+'СтД-2014'!X9+'СтМ-2014'!X9</f>
        <v>#VALUE!</v>
      </c>
      <c r="C9" s="104">
        <v>5</v>
      </c>
      <c r="D9" s="98"/>
      <c r="E9" s="98"/>
    </row>
    <row r="10" spans="1:9" ht="23.25" x14ac:dyDescent="0.35">
      <c r="A10" s="103">
        <v>10</v>
      </c>
      <c r="B10" s="116" t="e">
        <f>'МД-2014'!X11+'ММ-2014'!X11+'СД-2014'!X11+'СМ-2014'!X11+'СтД-2014'!X10+'СтМ-2014'!X10</f>
        <v>#VALUE!</v>
      </c>
      <c r="C10" s="104">
        <v>10</v>
      </c>
      <c r="D10" s="98"/>
      <c r="E10" s="98"/>
    </row>
    <row r="11" spans="1:9" ht="23.25" x14ac:dyDescent="0.35">
      <c r="A11" s="103">
        <v>11</v>
      </c>
      <c r="B11" s="116" t="e">
        <f>'МД-2014'!X12+'ММ-2014'!X12+'СД-2014'!X12+'СМ-2014'!X12+'СтД-2014'!X11+'СтМ-2014'!X11</f>
        <v>#VALUE!</v>
      </c>
      <c r="C11" s="104">
        <v>9</v>
      </c>
      <c r="D11" s="98"/>
      <c r="E11" s="98"/>
    </row>
    <row r="12" spans="1:9" ht="23.25" x14ac:dyDescent="0.35">
      <c r="A12" s="103">
        <v>21</v>
      </c>
      <c r="B12" s="116" t="e">
        <f>'МД-2014'!X13+'ММ-2014'!X13+'СД-2014'!X13+'СМ-2014'!X13+'СтД-2014'!X12+'СтМ-2014'!X12</f>
        <v>#VALUE!</v>
      </c>
      <c r="C12" s="104">
        <v>11</v>
      </c>
      <c r="D12" s="98"/>
      <c r="E12" s="98"/>
    </row>
    <row r="13" spans="1:9" ht="23.25" x14ac:dyDescent="0.35">
      <c r="A13" s="103">
        <v>23</v>
      </c>
      <c r="B13" s="116" t="e">
        <f>'МД-2014'!X14+'ММ-2014'!X14+'СД-2014'!X14+'СМ-2014'!X14+'СтД-2014'!X13+'СтМ-2014'!X13</f>
        <v>#VALUE!</v>
      </c>
      <c r="C13" s="104">
        <v>6</v>
      </c>
      <c r="D13" s="98"/>
      <c r="E13" s="98"/>
    </row>
    <row r="14" spans="1:9" ht="23.25" x14ac:dyDescent="0.35">
      <c r="A14" s="103">
        <v>32</v>
      </c>
      <c r="B14" s="116" t="e">
        <f>'МД-2014'!X17+'ММ-2014'!X17+'СД-2014'!X17+'СМ-2014'!X17+'СтД-2014'!X14+'СтМ-2014'!X14</f>
        <v>#VALUE!</v>
      </c>
      <c r="C14" s="104">
        <v>8</v>
      </c>
      <c r="D14" s="98"/>
      <c r="E14" s="98"/>
    </row>
    <row r="15" spans="1:9" ht="24" thickBot="1" x14ac:dyDescent="0.4">
      <c r="A15" s="106">
        <v>33</v>
      </c>
      <c r="B15" s="117" t="e">
        <f>'МД-2014'!X18+'ММ-2014'!X18+'СД-2014'!X18+'СМ-2014'!X18+'СтД-2014'!X15+'СтМ-2014'!X15</f>
        <v>#VALUE!</v>
      </c>
      <c r="C15" s="131">
        <v>12</v>
      </c>
      <c r="D15" s="98"/>
      <c r="E15" s="98"/>
    </row>
    <row r="16" spans="1:9" ht="23.25" x14ac:dyDescent="0.35">
      <c r="A16" s="98"/>
      <c r="B16" s="98"/>
      <c r="C16" s="98"/>
      <c r="D16" s="98"/>
      <c r="E16" s="98"/>
    </row>
    <row r="17" spans="1:7" s="108" customFormat="1" ht="22.5" thickBot="1" x14ac:dyDescent="0.35">
      <c r="A17" s="107" t="s">
        <v>23</v>
      </c>
      <c r="C17" s="109"/>
      <c r="D17" s="109"/>
      <c r="E17" s="109"/>
      <c r="G17" s="109"/>
    </row>
    <row r="18" spans="1:7" ht="23.25" x14ac:dyDescent="0.35">
      <c r="A18" s="96" t="s">
        <v>0</v>
      </c>
      <c r="B18" s="113" t="s">
        <v>8</v>
      </c>
      <c r="C18" s="97" t="s">
        <v>17</v>
      </c>
      <c r="D18" s="98"/>
      <c r="E18" s="98"/>
    </row>
    <row r="19" spans="1:7" ht="24" thickBot="1" x14ac:dyDescent="0.4">
      <c r="A19" s="110"/>
      <c r="B19" s="118" t="s">
        <v>183</v>
      </c>
      <c r="C19" s="111" t="s">
        <v>18</v>
      </c>
      <c r="D19" s="98"/>
      <c r="E19" s="98"/>
    </row>
    <row r="20" spans="1:7" ht="23.25" x14ac:dyDescent="0.35">
      <c r="A20" s="101">
        <v>8</v>
      </c>
      <c r="B20" s="115" t="e">
        <f>'МД-2014'!X9+'ММ-2014'!X9+'СД-2014'!X9+'СМ-2014'!X9</f>
        <v>#VALUE!</v>
      </c>
      <c r="C20" s="130">
        <v>2</v>
      </c>
      <c r="D20" s="98"/>
      <c r="E20" s="98"/>
    </row>
    <row r="21" spans="1:7" ht="23.25" x14ac:dyDescent="0.35">
      <c r="A21" s="127">
        <v>29</v>
      </c>
      <c r="B21" s="128" t="e">
        <f>'МД-2014'!X15+'ММ-2014'!X15+'СД-2014'!X15+'СМ-2014'!X15</f>
        <v>#VALUE!</v>
      </c>
      <c r="C21" s="129">
        <v>3</v>
      </c>
      <c r="D21" s="98"/>
      <c r="E21" s="98"/>
    </row>
    <row r="22" spans="1:7" ht="24" thickBot="1" x14ac:dyDescent="0.4">
      <c r="A22" s="106">
        <v>30</v>
      </c>
      <c r="B22" s="117" t="e">
        <f>'МД-2014'!X16+'ММ-2014'!X16+'СД-2014'!X16+'СМ-2014'!X16</f>
        <v>#VALUE!</v>
      </c>
      <c r="C22" s="112">
        <v>1</v>
      </c>
      <c r="D22" s="98"/>
      <c r="E22" s="98"/>
    </row>
    <row r="23" spans="1:7" x14ac:dyDescent="0.2">
      <c r="A23" s="32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howPageBreaks="1" showRuler="0">
      <selection activeCell="H14" sqref="H14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30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workbookViewId="0">
      <selection activeCell="R4" sqref="R4"/>
    </sheetView>
  </sheetViews>
  <sheetFormatPr defaultRowHeight="12.75" x14ac:dyDescent="0.2"/>
  <cols>
    <col min="3" max="3" width="7.42578125" customWidth="1"/>
    <col min="4" max="4" width="9.7109375" customWidth="1"/>
    <col min="5" max="5" width="12" customWidth="1"/>
    <col min="6" max="6" width="10.140625" customWidth="1"/>
    <col min="11" max="11" width="4.7109375" customWidth="1"/>
    <col min="12" max="12" width="15.7109375" customWidth="1"/>
    <col min="14" max="14" width="5" customWidth="1"/>
    <col min="15" max="15" width="9.140625" customWidth="1"/>
  </cols>
  <sheetData>
    <row r="1" spans="1:16" ht="15.75" thickBot="1" x14ac:dyDescent="0.3">
      <c r="E1" s="132" t="s">
        <v>184</v>
      </c>
      <c r="I1" s="221" t="s">
        <v>309</v>
      </c>
      <c r="J1" s="221"/>
      <c r="K1" s="225"/>
      <c r="L1" s="221" t="s">
        <v>307</v>
      </c>
      <c r="M1" s="221"/>
      <c r="N1" s="225"/>
      <c r="O1" s="223" t="s">
        <v>186</v>
      </c>
      <c r="P1" s="223"/>
    </row>
    <row r="2" spans="1:16" x14ac:dyDescent="0.2">
      <c r="A2" s="154" t="s">
        <v>185</v>
      </c>
      <c r="B2" s="213" t="s">
        <v>186</v>
      </c>
      <c r="C2" s="214"/>
      <c r="D2" s="157" t="s">
        <v>187</v>
      </c>
      <c r="E2" s="157" t="s">
        <v>188</v>
      </c>
      <c r="F2" s="159" t="s">
        <v>189</v>
      </c>
      <c r="I2" s="224" t="s">
        <v>310</v>
      </c>
      <c r="J2" s="223" t="s">
        <v>185</v>
      </c>
      <c r="K2" s="225"/>
      <c r="L2" s="219" t="s">
        <v>308</v>
      </c>
      <c r="M2" s="220" t="s">
        <v>185</v>
      </c>
      <c r="N2" s="225"/>
      <c r="O2" s="222" t="s">
        <v>190</v>
      </c>
      <c r="P2" s="220" t="s">
        <v>185</v>
      </c>
    </row>
    <row r="3" spans="1:16" ht="13.5" thickBot="1" x14ac:dyDescent="0.25">
      <c r="A3" s="155"/>
      <c r="B3" s="133" t="s">
        <v>190</v>
      </c>
      <c r="C3" s="133" t="s">
        <v>191</v>
      </c>
      <c r="D3" s="158"/>
      <c r="E3" s="158"/>
      <c r="F3" s="160"/>
      <c r="I3" s="224"/>
      <c r="J3" s="223"/>
      <c r="K3" s="225"/>
      <c r="L3" s="217"/>
      <c r="M3" s="218"/>
      <c r="N3" s="225"/>
      <c r="O3" s="215"/>
      <c r="P3" s="216"/>
    </row>
    <row r="4" spans="1:16" x14ac:dyDescent="0.2">
      <c r="A4" s="134">
        <v>60</v>
      </c>
      <c r="B4" s="135">
        <v>7.7</v>
      </c>
      <c r="C4" s="136"/>
      <c r="D4" s="137">
        <v>64</v>
      </c>
      <c r="E4" s="135">
        <v>50</v>
      </c>
      <c r="F4" s="149">
        <v>14.5</v>
      </c>
      <c r="I4" s="149">
        <v>14.5</v>
      </c>
      <c r="J4" s="212">
        <v>60</v>
      </c>
      <c r="K4" s="225"/>
      <c r="L4" s="135">
        <v>15</v>
      </c>
      <c r="M4" s="212">
        <v>1</v>
      </c>
      <c r="N4" s="225"/>
      <c r="O4" s="135">
        <v>7.7</v>
      </c>
      <c r="P4" s="134">
        <v>60</v>
      </c>
    </row>
    <row r="5" spans="1:16" x14ac:dyDescent="0.2">
      <c r="A5" s="138">
        <v>59</v>
      </c>
      <c r="B5" s="135">
        <v>7.9</v>
      </c>
      <c r="C5" s="136"/>
      <c r="D5" s="137">
        <v>58</v>
      </c>
      <c r="E5" s="135" t="s">
        <v>192</v>
      </c>
      <c r="F5" s="149">
        <v>14.9</v>
      </c>
      <c r="I5" s="149">
        <v>14.9</v>
      </c>
      <c r="J5" s="212">
        <v>59</v>
      </c>
      <c r="K5" s="225"/>
      <c r="L5" s="135">
        <v>17</v>
      </c>
      <c r="M5" s="212">
        <v>2</v>
      </c>
      <c r="N5" s="225"/>
      <c r="O5" s="135">
        <v>7.9</v>
      </c>
      <c r="P5" s="138">
        <v>59</v>
      </c>
    </row>
    <row r="6" spans="1:16" x14ac:dyDescent="0.2">
      <c r="A6" s="138">
        <v>58</v>
      </c>
      <c r="B6" s="135">
        <v>8</v>
      </c>
      <c r="C6" s="136"/>
      <c r="D6" s="137">
        <v>53</v>
      </c>
      <c r="E6" s="135">
        <v>49</v>
      </c>
      <c r="F6" s="149">
        <v>15.2</v>
      </c>
      <c r="I6" s="149">
        <v>15.2</v>
      </c>
      <c r="J6" s="212">
        <v>58</v>
      </c>
      <c r="K6" s="225"/>
      <c r="L6" s="135">
        <v>19</v>
      </c>
      <c r="M6" s="212">
        <v>3</v>
      </c>
      <c r="N6" s="225"/>
      <c r="O6" s="135">
        <v>8</v>
      </c>
      <c r="P6" s="138">
        <v>58</v>
      </c>
    </row>
    <row r="7" spans="1:16" x14ac:dyDescent="0.2">
      <c r="A7" s="138">
        <v>57</v>
      </c>
      <c r="B7" s="135">
        <v>8.1</v>
      </c>
      <c r="C7" s="136"/>
      <c r="D7" s="137">
        <v>49</v>
      </c>
      <c r="E7" s="135" t="s">
        <v>192</v>
      </c>
      <c r="F7" s="149">
        <v>15.5</v>
      </c>
      <c r="I7" s="149">
        <v>15.5</v>
      </c>
      <c r="J7" s="212">
        <v>57</v>
      </c>
      <c r="K7" s="225"/>
      <c r="L7" s="135">
        <v>21</v>
      </c>
      <c r="M7" s="212">
        <v>4</v>
      </c>
      <c r="N7" s="225"/>
      <c r="O7" s="135">
        <v>8.1</v>
      </c>
      <c r="P7" s="138">
        <v>57</v>
      </c>
    </row>
    <row r="8" spans="1:16" x14ac:dyDescent="0.2">
      <c r="A8" s="138">
        <v>56</v>
      </c>
      <c r="B8" s="135">
        <v>8.1999999999999993</v>
      </c>
      <c r="C8" s="136"/>
      <c r="D8" s="137">
        <v>46</v>
      </c>
      <c r="E8" s="135" t="s">
        <v>192</v>
      </c>
      <c r="F8" s="149">
        <v>15.75</v>
      </c>
      <c r="I8" s="149">
        <v>15.75</v>
      </c>
      <c r="J8" s="212">
        <v>56</v>
      </c>
      <c r="K8" s="225"/>
      <c r="L8" s="135">
        <v>22</v>
      </c>
      <c r="M8" s="212">
        <v>5</v>
      </c>
      <c r="N8" s="225"/>
      <c r="O8" s="135">
        <v>8.1999999999999993</v>
      </c>
      <c r="P8" s="138">
        <v>56</v>
      </c>
    </row>
    <row r="9" spans="1:16" x14ac:dyDescent="0.2">
      <c r="A9" s="138">
        <v>55</v>
      </c>
      <c r="B9" s="135">
        <v>8.3000000000000007</v>
      </c>
      <c r="C9" s="136"/>
      <c r="D9" s="137">
        <v>44</v>
      </c>
      <c r="E9" s="135">
        <v>48</v>
      </c>
      <c r="F9" s="150">
        <v>16</v>
      </c>
      <c r="I9" s="150">
        <v>16</v>
      </c>
      <c r="J9" s="212">
        <v>55</v>
      </c>
      <c r="K9" s="225"/>
      <c r="L9" s="135">
        <v>23</v>
      </c>
      <c r="M9" s="212">
        <v>6</v>
      </c>
      <c r="N9" s="225"/>
      <c r="O9" s="135">
        <v>8.3000000000000007</v>
      </c>
      <c r="P9" s="138">
        <v>55</v>
      </c>
    </row>
    <row r="10" spans="1:16" x14ac:dyDescent="0.2">
      <c r="A10" s="138">
        <v>54</v>
      </c>
      <c r="B10" s="135" t="s">
        <v>192</v>
      </c>
      <c r="C10" s="136"/>
      <c r="D10" s="135">
        <v>43.5</v>
      </c>
      <c r="E10" s="135" t="s">
        <v>192</v>
      </c>
      <c r="F10" s="149">
        <v>16.100000000000001</v>
      </c>
      <c r="I10" s="149">
        <v>16.100000000000001</v>
      </c>
      <c r="J10" s="212">
        <v>54</v>
      </c>
      <c r="K10" s="225"/>
      <c r="L10" s="135">
        <v>24</v>
      </c>
      <c r="M10" s="212">
        <v>7</v>
      </c>
      <c r="N10" s="225"/>
      <c r="O10" s="135">
        <v>8.4</v>
      </c>
      <c r="P10" s="138">
        <v>51</v>
      </c>
    </row>
    <row r="11" spans="1:16" x14ac:dyDescent="0.2">
      <c r="A11" s="138">
        <v>53</v>
      </c>
      <c r="B11" s="135" t="s">
        <v>192</v>
      </c>
      <c r="C11" s="136"/>
      <c r="D11" s="137">
        <v>43</v>
      </c>
      <c r="E11" s="135" t="s">
        <v>192</v>
      </c>
      <c r="F11" s="149">
        <v>16.25</v>
      </c>
      <c r="I11" s="149">
        <v>16.25</v>
      </c>
      <c r="J11" s="212">
        <v>53</v>
      </c>
      <c r="K11" s="225"/>
      <c r="L11" s="135">
        <v>25</v>
      </c>
      <c r="M11" s="212">
        <v>8</v>
      </c>
      <c r="N11" s="225"/>
      <c r="O11" s="135">
        <v>8.5</v>
      </c>
      <c r="P11" s="138">
        <v>48</v>
      </c>
    </row>
    <row r="12" spans="1:16" x14ac:dyDescent="0.2">
      <c r="A12" s="138">
        <v>52</v>
      </c>
      <c r="B12" s="135" t="s">
        <v>192</v>
      </c>
      <c r="C12" s="136"/>
      <c r="D12" s="135">
        <v>42.5</v>
      </c>
      <c r="E12" s="135" t="s">
        <v>192</v>
      </c>
      <c r="F12" s="149">
        <v>16.399999999999999</v>
      </c>
      <c r="I12" s="149">
        <v>16.399999999999999</v>
      </c>
      <c r="J12" s="212">
        <v>52</v>
      </c>
      <c r="K12" s="225"/>
      <c r="L12" s="135">
        <v>26</v>
      </c>
      <c r="M12" s="212">
        <v>9</v>
      </c>
      <c r="N12" s="225"/>
      <c r="O12" s="135">
        <v>8.6</v>
      </c>
      <c r="P12" s="138">
        <v>45</v>
      </c>
    </row>
    <row r="13" spans="1:16" x14ac:dyDescent="0.2">
      <c r="A13" s="138">
        <v>51</v>
      </c>
      <c r="B13" s="135">
        <v>8.4</v>
      </c>
      <c r="C13" s="136"/>
      <c r="D13" s="137">
        <v>42</v>
      </c>
      <c r="E13" s="135">
        <v>47</v>
      </c>
      <c r="F13" s="149">
        <v>16.55</v>
      </c>
      <c r="I13" s="149">
        <v>16.55</v>
      </c>
      <c r="J13" s="212">
        <v>51</v>
      </c>
      <c r="K13" s="225"/>
      <c r="L13" s="135">
        <v>27</v>
      </c>
      <c r="M13" s="212">
        <v>10</v>
      </c>
      <c r="N13" s="225"/>
      <c r="O13" s="135">
        <v>8.6999999999999993</v>
      </c>
      <c r="P13" s="138">
        <v>42</v>
      </c>
    </row>
    <row r="14" spans="1:16" x14ac:dyDescent="0.2">
      <c r="A14" s="138">
        <v>50</v>
      </c>
      <c r="B14" s="135" t="s">
        <v>192</v>
      </c>
      <c r="C14" s="136"/>
      <c r="D14" s="135">
        <v>41.5</v>
      </c>
      <c r="E14" s="135" t="s">
        <v>192</v>
      </c>
      <c r="F14" s="149">
        <v>16.7</v>
      </c>
      <c r="I14" s="149">
        <v>16.7</v>
      </c>
      <c r="J14" s="212">
        <v>50</v>
      </c>
      <c r="K14" s="225"/>
      <c r="L14" s="135">
        <v>28</v>
      </c>
      <c r="M14" s="212">
        <v>11</v>
      </c>
      <c r="N14" s="225"/>
      <c r="O14" s="135">
        <v>8.8000000000000007</v>
      </c>
      <c r="P14" s="138">
        <v>40</v>
      </c>
    </row>
    <row r="15" spans="1:16" x14ac:dyDescent="0.2">
      <c r="A15" s="138">
        <v>49</v>
      </c>
      <c r="B15" s="135" t="s">
        <v>192</v>
      </c>
      <c r="C15" s="136"/>
      <c r="D15" s="137">
        <v>41</v>
      </c>
      <c r="E15" s="135" t="s">
        <v>192</v>
      </c>
      <c r="F15" s="149">
        <v>16.850000000000001</v>
      </c>
      <c r="I15" s="149">
        <v>16.850000000000001</v>
      </c>
      <c r="J15" s="212">
        <v>49</v>
      </c>
      <c r="K15" s="225"/>
      <c r="L15" s="135">
        <v>29</v>
      </c>
      <c r="M15" s="212">
        <v>12</v>
      </c>
      <c r="N15" s="225"/>
      <c r="O15" s="135">
        <v>8.9</v>
      </c>
      <c r="P15" s="138">
        <v>38</v>
      </c>
    </row>
    <row r="16" spans="1:16" x14ac:dyDescent="0.2">
      <c r="A16" s="138">
        <v>48</v>
      </c>
      <c r="B16" s="135">
        <v>8.5</v>
      </c>
      <c r="C16" s="136"/>
      <c r="D16" s="135">
        <v>40.5</v>
      </c>
      <c r="E16" s="135">
        <v>46</v>
      </c>
      <c r="F16" s="150">
        <v>17</v>
      </c>
      <c r="I16" s="150">
        <v>17</v>
      </c>
      <c r="J16" s="212">
        <v>48</v>
      </c>
      <c r="K16" s="225"/>
      <c r="L16" s="135">
        <v>30</v>
      </c>
      <c r="M16" s="212">
        <v>13</v>
      </c>
      <c r="N16" s="225"/>
      <c r="O16" s="135">
        <v>9</v>
      </c>
      <c r="P16" s="138">
        <v>36</v>
      </c>
    </row>
    <row r="17" spans="1:16" x14ac:dyDescent="0.2">
      <c r="A17" s="138">
        <v>47</v>
      </c>
      <c r="B17" s="135" t="s">
        <v>192</v>
      </c>
      <c r="C17" s="136"/>
      <c r="D17" s="137">
        <v>40</v>
      </c>
      <c r="E17" s="135" t="s">
        <v>192</v>
      </c>
      <c r="F17" s="149">
        <v>17.149999999999999</v>
      </c>
      <c r="I17" s="149">
        <v>17.149999999999999</v>
      </c>
      <c r="J17" s="212">
        <v>47</v>
      </c>
      <c r="K17" s="225"/>
      <c r="L17" s="135">
        <v>31</v>
      </c>
      <c r="M17" s="212">
        <v>14</v>
      </c>
      <c r="N17" s="225"/>
      <c r="O17" s="135">
        <v>9.1</v>
      </c>
      <c r="P17" s="138">
        <v>34</v>
      </c>
    </row>
    <row r="18" spans="1:16" x14ac:dyDescent="0.2">
      <c r="A18" s="138">
        <v>46</v>
      </c>
      <c r="B18" s="135" t="s">
        <v>192</v>
      </c>
      <c r="C18" s="136"/>
      <c r="D18" s="135">
        <v>39.5</v>
      </c>
      <c r="E18" s="135" t="s">
        <v>192</v>
      </c>
      <c r="F18" s="149">
        <v>17.3</v>
      </c>
      <c r="I18" s="149">
        <v>17.3</v>
      </c>
      <c r="J18" s="212">
        <v>46</v>
      </c>
      <c r="K18" s="225"/>
      <c r="L18" s="135">
        <v>32</v>
      </c>
      <c r="M18" s="212">
        <v>15</v>
      </c>
      <c r="N18" s="225"/>
      <c r="O18" s="135">
        <v>9.1999999999999993</v>
      </c>
      <c r="P18" s="138">
        <v>32</v>
      </c>
    </row>
    <row r="19" spans="1:16" x14ac:dyDescent="0.2">
      <c r="A19" s="138">
        <v>45</v>
      </c>
      <c r="B19" s="135">
        <v>8.6</v>
      </c>
      <c r="C19" s="136"/>
      <c r="D19" s="137">
        <v>39</v>
      </c>
      <c r="E19" s="135">
        <v>45</v>
      </c>
      <c r="F19" s="149">
        <v>17.5</v>
      </c>
      <c r="I19" s="149">
        <v>17.5</v>
      </c>
      <c r="J19" s="212">
        <v>45</v>
      </c>
      <c r="K19" s="225"/>
      <c r="L19" s="135">
        <v>33</v>
      </c>
      <c r="M19" s="212">
        <v>16</v>
      </c>
      <c r="N19" s="225"/>
      <c r="O19" s="135">
        <v>9.3000000000000007</v>
      </c>
      <c r="P19" s="138">
        <v>30</v>
      </c>
    </row>
    <row r="20" spans="1:16" x14ac:dyDescent="0.2">
      <c r="A20" s="138">
        <v>44</v>
      </c>
      <c r="B20" s="135" t="s">
        <v>192</v>
      </c>
      <c r="C20" s="136"/>
      <c r="D20" s="135">
        <v>38.5</v>
      </c>
      <c r="E20" s="135" t="s">
        <v>192</v>
      </c>
      <c r="F20" s="149">
        <v>17.7</v>
      </c>
      <c r="I20" s="149">
        <v>17.7</v>
      </c>
      <c r="J20" s="212">
        <v>44</v>
      </c>
      <c r="K20" s="225"/>
      <c r="L20" s="135">
        <v>34</v>
      </c>
      <c r="M20" s="212">
        <v>18</v>
      </c>
      <c r="N20" s="225"/>
      <c r="O20" s="135">
        <v>9.4</v>
      </c>
      <c r="P20" s="138">
        <v>28</v>
      </c>
    </row>
    <row r="21" spans="1:16" x14ac:dyDescent="0.2">
      <c r="A21" s="138">
        <v>43</v>
      </c>
      <c r="B21" s="135" t="s">
        <v>192</v>
      </c>
      <c r="C21" s="136"/>
      <c r="D21" s="137">
        <v>38</v>
      </c>
      <c r="E21" s="135" t="s">
        <v>192</v>
      </c>
      <c r="F21" s="149">
        <v>17.899999999999999</v>
      </c>
      <c r="I21" s="149">
        <v>17.899999999999999</v>
      </c>
      <c r="J21" s="212">
        <v>43</v>
      </c>
      <c r="K21" s="225"/>
      <c r="L21" s="135">
        <v>35</v>
      </c>
      <c r="M21" s="212">
        <v>20</v>
      </c>
      <c r="N21" s="225"/>
      <c r="O21" s="135">
        <v>9.5</v>
      </c>
      <c r="P21" s="138">
        <v>26</v>
      </c>
    </row>
    <row r="22" spans="1:16" x14ac:dyDescent="0.2">
      <c r="A22" s="138">
        <v>42</v>
      </c>
      <c r="B22" s="135">
        <v>8.6999999999999993</v>
      </c>
      <c r="C22" s="136"/>
      <c r="D22" s="135">
        <v>37.5</v>
      </c>
      <c r="E22" s="135">
        <v>44</v>
      </c>
      <c r="F22" s="149">
        <v>18.100000000000001</v>
      </c>
      <c r="I22" s="149">
        <v>18.100000000000001</v>
      </c>
      <c r="J22" s="212">
        <v>42</v>
      </c>
      <c r="K22" s="225"/>
      <c r="L22" s="135">
        <v>36</v>
      </c>
      <c r="M22" s="212">
        <v>22</v>
      </c>
      <c r="N22" s="225"/>
      <c r="O22" s="135">
        <v>9.6</v>
      </c>
      <c r="P22" s="138">
        <v>24</v>
      </c>
    </row>
    <row r="23" spans="1:16" x14ac:dyDescent="0.2">
      <c r="A23" s="138">
        <v>41</v>
      </c>
      <c r="B23" s="135" t="s">
        <v>192</v>
      </c>
      <c r="C23" s="136"/>
      <c r="D23" s="137">
        <v>37</v>
      </c>
      <c r="E23" s="135" t="s">
        <v>192</v>
      </c>
      <c r="F23" s="149">
        <v>18.3</v>
      </c>
      <c r="I23" s="149">
        <v>18.3</v>
      </c>
      <c r="J23" s="212">
        <v>41</v>
      </c>
      <c r="K23" s="225"/>
      <c r="L23" s="135">
        <v>37</v>
      </c>
      <c r="M23" s="212">
        <v>24</v>
      </c>
      <c r="N23" s="225"/>
      <c r="O23" s="135">
        <v>9.6999999999999993</v>
      </c>
      <c r="P23" s="138">
        <v>22</v>
      </c>
    </row>
    <row r="24" spans="1:16" x14ac:dyDescent="0.2">
      <c r="A24" s="138">
        <v>40</v>
      </c>
      <c r="B24" s="135">
        <v>8.8000000000000007</v>
      </c>
      <c r="C24" s="136"/>
      <c r="D24" s="135">
        <v>36.5</v>
      </c>
      <c r="E24" s="135" t="s">
        <v>192</v>
      </c>
      <c r="F24" s="149">
        <v>18.5</v>
      </c>
      <c r="I24" s="149">
        <v>18.5</v>
      </c>
      <c r="J24" s="212">
        <v>40</v>
      </c>
      <c r="K24" s="225"/>
      <c r="L24" s="135">
        <v>38</v>
      </c>
      <c r="M24" s="212">
        <v>26</v>
      </c>
      <c r="N24" s="225"/>
      <c r="O24" s="135">
        <v>9.8000000000000007</v>
      </c>
      <c r="P24" s="138">
        <v>20</v>
      </c>
    </row>
    <row r="25" spans="1:16" x14ac:dyDescent="0.2">
      <c r="A25" s="138">
        <v>39</v>
      </c>
      <c r="B25" s="135" t="s">
        <v>192</v>
      </c>
      <c r="C25" s="136"/>
      <c r="D25" s="137">
        <v>36</v>
      </c>
      <c r="E25" s="135">
        <v>43</v>
      </c>
      <c r="F25" s="149">
        <v>18.75</v>
      </c>
      <c r="I25" s="149">
        <v>18.75</v>
      </c>
      <c r="J25" s="212">
        <v>39</v>
      </c>
      <c r="K25" s="225"/>
      <c r="L25" s="135">
        <v>39</v>
      </c>
      <c r="M25" s="212">
        <v>28</v>
      </c>
      <c r="N25" s="225"/>
      <c r="O25" s="135">
        <v>9.9</v>
      </c>
      <c r="P25" s="138">
        <v>18</v>
      </c>
    </row>
    <row r="26" spans="1:16" x14ac:dyDescent="0.2">
      <c r="A26" s="138">
        <v>38</v>
      </c>
      <c r="B26" s="135">
        <v>8.9</v>
      </c>
      <c r="C26" s="136"/>
      <c r="D26" s="135">
        <v>35.5</v>
      </c>
      <c r="E26" s="135" t="s">
        <v>192</v>
      </c>
      <c r="F26" s="150">
        <v>19</v>
      </c>
      <c r="I26" s="150">
        <v>19</v>
      </c>
      <c r="J26" s="212">
        <v>38</v>
      </c>
      <c r="K26" s="225"/>
      <c r="L26" s="135">
        <v>40</v>
      </c>
      <c r="M26" s="212">
        <v>30</v>
      </c>
      <c r="N26" s="225"/>
      <c r="O26" s="135">
        <v>10</v>
      </c>
      <c r="P26" s="138">
        <v>16</v>
      </c>
    </row>
    <row r="27" spans="1:16" x14ac:dyDescent="0.2">
      <c r="A27" s="138">
        <v>37</v>
      </c>
      <c r="B27" s="135" t="s">
        <v>192</v>
      </c>
      <c r="C27" s="136"/>
      <c r="D27" s="137">
        <v>35</v>
      </c>
      <c r="E27" s="135" t="s">
        <v>192</v>
      </c>
      <c r="F27" s="149">
        <v>19.25</v>
      </c>
      <c r="I27" s="149">
        <v>19.25</v>
      </c>
      <c r="J27" s="212">
        <v>37</v>
      </c>
      <c r="K27" s="225"/>
      <c r="L27" s="135">
        <v>41</v>
      </c>
      <c r="M27" s="212">
        <v>33</v>
      </c>
      <c r="N27" s="225"/>
      <c r="O27" s="135">
        <v>10.1</v>
      </c>
      <c r="P27" s="138">
        <v>14</v>
      </c>
    </row>
    <row r="28" spans="1:16" x14ac:dyDescent="0.2">
      <c r="A28" s="138">
        <v>36</v>
      </c>
      <c r="B28" s="135">
        <v>9</v>
      </c>
      <c r="C28" s="136"/>
      <c r="D28" s="135">
        <v>34.5</v>
      </c>
      <c r="E28" s="135">
        <v>42</v>
      </c>
      <c r="F28" s="149">
        <v>19.5</v>
      </c>
      <c r="I28" s="149">
        <v>19.5</v>
      </c>
      <c r="J28" s="212">
        <v>36</v>
      </c>
      <c r="K28" s="225"/>
      <c r="L28" s="135">
        <v>42</v>
      </c>
      <c r="M28" s="212">
        <v>36</v>
      </c>
      <c r="N28" s="225"/>
      <c r="O28" s="135">
        <v>10.199999999999999</v>
      </c>
      <c r="P28" s="138">
        <v>12</v>
      </c>
    </row>
    <row r="29" spans="1:16" x14ac:dyDescent="0.2">
      <c r="A29" s="138">
        <v>35</v>
      </c>
      <c r="B29" s="135" t="s">
        <v>192</v>
      </c>
      <c r="C29" s="136"/>
      <c r="D29" s="137">
        <v>34</v>
      </c>
      <c r="E29" s="135" t="s">
        <v>192</v>
      </c>
      <c r="F29" s="149">
        <v>19.75</v>
      </c>
      <c r="I29" s="149">
        <v>19.75</v>
      </c>
      <c r="J29" s="212">
        <v>35</v>
      </c>
      <c r="K29" s="225"/>
      <c r="L29" s="135">
        <v>43</v>
      </c>
      <c r="M29" s="212">
        <v>39</v>
      </c>
      <c r="N29" s="225"/>
      <c r="O29" s="135">
        <v>10.3</v>
      </c>
      <c r="P29" s="138">
        <v>11</v>
      </c>
    </row>
    <row r="30" spans="1:16" x14ac:dyDescent="0.2">
      <c r="A30" s="138">
        <v>34</v>
      </c>
      <c r="B30" s="135">
        <v>9.1</v>
      </c>
      <c r="C30" s="136"/>
      <c r="D30" s="135">
        <v>33.5</v>
      </c>
      <c r="E30" s="135" t="s">
        <v>192</v>
      </c>
      <c r="F30" s="150">
        <v>20</v>
      </c>
      <c r="I30" s="150">
        <v>20</v>
      </c>
      <c r="J30" s="212">
        <v>34</v>
      </c>
      <c r="K30" s="225"/>
      <c r="L30" s="135">
        <v>44</v>
      </c>
      <c r="M30" s="212">
        <v>42</v>
      </c>
      <c r="N30" s="225"/>
      <c r="O30" s="135">
        <v>10.4</v>
      </c>
      <c r="P30" s="138">
        <v>9</v>
      </c>
    </row>
    <row r="31" spans="1:16" x14ac:dyDescent="0.2">
      <c r="A31" s="138">
        <v>33</v>
      </c>
      <c r="B31" s="135" t="s">
        <v>192</v>
      </c>
      <c r="C31" s="136"/>
      <c r="D31" s="137">
        <v>33</v>
      </c>
      <c r="E31" s="135">
        <v>41</v>
      </c>
      <c r="F31" s="149">
        <v>20.3</v>
      </c>
      <c r="I31" s="149">
        <v>20.3</v>
      </c>
      <c r="J31" s="212">
        <v>33</v>
      </c>
      <c r="K31" s="225"/>
      <c r="L31" s="135">
        <v>45</v>
      </c>
      <c r="M31" s="212">
        <v>45</v>
      </c>
      <c r="N31" s="225"/>
      <c r="O31" s="135">
        <v>10.5</v>
      </c>
      <c r="P31" s="138">
        <v>8</v>
      </c>
    </row>
    <row r="32" spans="1:16" x14ac:dyDescent="0.2">
      <c r="A32" s="138">
        <v>32</v>
      </c>
      <c r="B32" s="135">
        <v>9.1999999999999993</v>
      </c>
      <c r="C32" s="136"/>
      <c r="D32" s="135">
        <v>32.5</v>
      </c>
      <c r="E32" s="135" t="s">
        <v>192</v>
      </c>
      <c r="F32" s="149">
        <v>20.6</v>
      </c>
      <c r="I32" s="149">
        <v>20.6</v>
      </c>
      <c r="J32" s="212">
        <v>32</v>
      </c>
      <c r="K32" s="225"/>
      <c r="L32" s="135">
        <v>46</v>
      </c>
      <c r="M32" s="212">
        <v>48</v>
      </c>
      <c r="N32" s="225"/>
      <c r="O32" s="135">
        <v>10.6</v>
      </c>
      <c r="P32" s="138">
        <v>7</v>
      </c>
    </row>
    <row r="33" spans="1:16" x14ac:dyDescent="0.2">
      <c r="A33" s="138">
        <v>31</v>
      </c>
      <c r="B33" s="135" t="s">
        <v>192</v>
      </c>
      <c r="C33" s="136"/>
      <c r="D33" s="137">
        <v>32</v>
      </c>
      <c r="E33" s="135" t="s">
        <v>192</v>
      </c>
      <c r="F33" s="149">
        <v>20.95</v>
      </c>
      <c r="I33" s="149">
        <v>20.95</v>
      </c>
      <c r="J33" s="212">
        <v>31</v>
      </c>
      <c r="K33" s="225"/>
      <c r="L33" s="135">
        <v>47</v>
      </c>
      <c r="M33" s="212">
        <v>51</v>
      </c>
      <c r="N33" s="225"/>
      <c r="O33" s="135">
        <v>10.8</v>
      </c>
      <c r="P33" s="138">
        <v>6</v>
      </c>
    </row>
    <row r="34" spans="1:16" x14ac:dyDescent="0.2">
      <c r="A34" s="138">
        <v>30</v>
      </c>
      <c r="B34" s="135">
        <v>9.3000000000000007</v>
      </c>
      <c r="C34" s="136"/>
      <c r="D34" s="135">
        <v>31.5</v>
      </c>
      <c r="E34" s="135">
        <v>40</v>
      </c>
      <c r="F34" s="149">
        <v>21.35</v>
      </c>
      <c r="I34" s="149">
        <v>21.35</v>
      </c>
      <c r="J34" s="212">
        <v>30</v>
      </c>
      <c r="K34" s="225"/>
      <c r="L34" s="135">
        <v>48</v>
      </c>
      <c r="M34" s="212">
        <v>55</v>
      </c>
      <c r="N34" s="225"/>
      <c r="O34" s="135">
        <v>11.2</v>
      </c>
      <c r="P34" s="138">
        <v>5</v>
      </c>
    </row>
    <row r="35" spans="1:16" x14ac:dyDescent="0.2">
      <c r="A35" s="138">
        <v>29</v>
      </c>
      <c r="B35" s="135" t="s">
        <v>192</v>
      </c>
      <c r="C35" s="136"/>
      <c r="D35" s="137">
        <v>31</v>
      </c>
      <c r="E35" s="135" t="s">
        <v>192</v>
      </c>
      <c r="F35" s="149">
        <v>21.75</v>
      </c>
      <c r="I35" s="149">
        <v>21.75</v>
      </c>
      <c r="J35" s="212">
        <v>29</v>
      </c>
      <c r="K35" s="225"/>
      <c r="L35" s="135">
        <v>49</v>
      </c>
      <c r="M35" s="212">
        <v>58</v>
      </c>
      <c r="N35" s="225"/>
      <c r="O35" s="135">
        <v>11.7</v>
      </c>
      <c r="P35" s="138">
        <v>4</v>
      </c>
    </row>
    <row r="36" spans="1:16" x14ac:dyDescent="0.2">
      <c r="A36" s="138">
        <v>28</v>
      </c>
      <c r="B36" s="135">
        <v>9.4</v>
      </c>
      <c r="C36" s="136"/>
      <c r="D36" s="135">
        <v>30.5</v>
      </c>
      <c r="E36" s="135">
        <v>39</v>
      </c>
      <c r="F36" s="149">
        <v>22.15</v>
      </c>
      <c r="I36" s="149">
        <v>22.15</v>
      </c>
      <c r="J36" s="212">
        <v>28</v>
      </c>
      <c r="K36" s="225"/>
      <c r="L36" s="135">
        <v>50</v>
      </c>
      <c r="M36" s="212">
        <v>60</v>
      </c>
      <c r="N36" s="225"/>
      <c r="O36" s="135">
        <v>12.2</v>
      </c>
      <c r="P36" s="138">
        <v>3</v>
      </c>
    </row>
    <row r="37" spans="1:16" x14ac:dyDescent="0.2">
      <c r="A37" s="138">
        <v>27</v>
      </c>
      <c r="B37" s="135" t="s">
        <v>192</v>
      </c>
      <c r="C37" s="136"/>
      <c r="D37" s="137">
        <v>30</v>
      </c>
      <c r="E37" s="135" t="s">
        <v>192</v>
      </c>
      <c r="F37" s="149">
        <v>22.55</v>
      </c>
      <c r="I37" s="149">
        <v>22.55</v>
      </c>
      <c r="J37" s="212">
        <v>27</v>
      </c>
      <c r="K37" s="225"/>
      <c r="N37" s="225"/>
      <c r="O37" s="135">
        <v>12.8</v>
      </c>
      <c r="P37" s="138">
        <v>2</v>
      </c>
    </row>
    <row r="38" spans="1:16" x14ac:dyDescent="0.2">
      <c r="A38" s="138">
        <v>26</v>
      </c>
      <c r="B38" s="135">
        <v>9.5</v>
      </c>
      <c r="C38" s="136"/>
      <c r="D38" s="135">
        <v>29.5</v>
      </c>
      <c r="E38" s="135">
        <v>38</v>
      </c>
      <c r="F38" s="150">
        <v>23</v>
      </c>
      <c r="I38" s="150">
        <v>23</v>
      </c>
      <c r="J38" s="212">
        <v>26</v>
      </c>
      <c r="K38" s="225"/>
      <c r="N38" s="225"/>
      <c r="O38" s="135">
        <v>13.6</v>
      </c>
      <c r="P38" s="138">
        <v>1</v>
      </c>
    </row>
    <row r="39" spans="1:16" x14ac:dyDescent="0.2">
      <c r="A39" s="138">
        <v>25</v>
      </c>
      <c r="B39" s="135" t="s">
        <v>192</v>
      </c>
      <c r="C39" s="136"/>
      <c r="D39" s="137">
        <v>29</v>
      </c>
      <c r="E39" s="135" t="s">
        <v>192</v>
      </c>
      <c r="F39" s="149">
        <v>23.5</v>
      </c>
      <c r="I39" s="149">
        <v>23.5</v>
      </c>
      <c r="J39" s="212">
        <v>25</v>
      </c>
      <c r="K39" s="225"/>
    </row>
    <row r="40" spans="1:16" x14ac:dyDescent="0.2">
      <c r="A40" s="138">
        <v>24</v>
      </c>
      <c r="B40" s="135">
        <v>9.6</v>
      </c>
      <c r="C40" s="136"/>
      <c r="D40" s="135">
        <v>28.5</v>
      </c>
      <c r="E40" s="135">
        <v>37</v>
      </c>
      <c r="F40" s="150">
        <v>24</v>
      </c>
      <c r="I40" s="150">
        <v>24</v>
      </c>
      <c r="J40" s="212">
        <v>24</v>
      </c>
      <c r="K40" s="225"/>
    </row>
    <row r="41" spans="1:16" x14ac:dyDescent="0.2">
      <c r="A41" s="138">
        <v>23</v>
      </c>
      <c r="B41" s="135" t="s">
        <v>192</v>
      </c>
      <c r="C41" s="136"/>
      <c r="D41" s="137">
        <v>28</v>
      </c>
      <c r="E41" s="135" t="s">
        <v>192</v>
      </c>
      <c r="F41" s="149">
        <v>24.5</v>
      </c>
      <c r="I41" s="149">
        <v>24.5</v>
      </c>
      <c r="J41" s="212">
        <v>23</v>
      </c>
      <c r="K41" s="225"/>
    </row>
    <row r="42" spans="1:16" x14ac:dyDescent="0.2">
      <c r="A42" s="138">
        <v>22</v>
      </c>
      <c r="B42" s="135">
        <v>9.6999999999999993</v>
      </c>
      <c r="C42" s="136"/>
      <c r="D42" s="135">
        <v>27.5</v>
      </c>
      <c r="E42" s="135">
        <v>36</v>
      </c>
      <c r="F42" s="149">
        <v>25.1</v>
      </c>
      <c r="I42" s="149">
        <v>25.1</v>
      </c>
      <c r="J42" s="212">
        <v>22</v>
      </c>
      <c r="K42" s="225"/>
    </row>
    <row r="43" spans="1:16" x14ac:dyDescent="0.2">
      <c r="A43" s="138">
        <v>21</v>
      </c>
      <c r="B43" s="135" t="s">
        <v>192</v>
      </c>
      <c r="C43" s="136"/>
      <c r="D43" s="137">
        <v>27</v>
      </c>
      <c r="E43" s="135" t="s">
        <v>192</v>
      </c>
      <c r="F43" s="149">
        <v>25.75</v>
      </c>
      <c r="I43" s="149">
        <v>25.75</v>
      </c>
      <c r="J43" s="212">
        <v>21</v>
      </c>
      <c r="K43" s="225"/>
    </row>
    <row r="44" spans="1:16" x14ac:dyDescent="0.2">
      <c r="A44" s="138">
        <v>20</v>
      </c>
      <c r="B44" s="135">
        <v>9.8000000000000007</v>
      </c>
      <c r="C44" s="136"/>
      <c r="D44" s="135">
        <v>26.5</v>
      </c>
      <c r="E44" s="135">
        <v>35</v>
      </c>
      <c r="F44" s="150">
        <v>26.5</v>
      </c>
      <c r="I44" s="150">
        <v>26.5</v>
      </c>
      <c r="J44" s="212">
        <v>20</v>
      </c>
      <c r="K44" s="225"/>
    </row>
    <row r="45" spans="1:16" x14ac:dyDescent="0.2">
      <c r="A45" s="138">
        <v>19</v>
      </c>
      <c r="B45" s="135" t="s">
        <v>192</v>
      </c>
      <c r="C45" s="136"/>
      <c r="D45" s="137">
        <v>26</v>
      </c>
      <c r="E45" s="135" t="s">
        <v>192</v>
      </c>
      <c r="F45" s="149">
        <v>27.5</v>
      </c>
      <c r="I45" s="149">
        <v>27.5</v>
      </c>
      <c r="J45" s="212">
        <v>19</v>
      </c>
      <c r="K45" s="225"/>
    </row>
    <row r="46" spans="1:16" x14ac:dyDescent="0.2">
      <c r="A46" s="138">
        <v>18</v>
      </c>
      <c r="B46" s="135">
        <v>9.9</v>
      </c>
      <c r="C46" s="136"/>
      <c r="D46" s="135">
        <v>25.5</v>
      </c>
      <c r="E46" s="135">
        <v>34</v>
      </c>
      <c r="F46" s="149">
        <v>28.75</v>
      </c>
      <c r="I46" s="149">
        <v>28.75</v>
      </c>
      <c r="J46" s="212">
        <v>18</v>
      </c>
      <c r="K46" s="225"/>
    </row>
    <row r="47" spans="1:16" x14ac:dyDescent="0.2">
      <c r="A47" s="138">
        <v>17</v>
      </c>
      <c r="B47" s="135" t="s">
        <v>192</v>
      </c>
      <c r="C47" s="136"/>
      <c r="D47" s="137">
        <v>25</v>
      </c>
      <c r="E47" s="135" t="s">
        <v>192</v>
      </c>
      <c r="F47" s="150">
        <v>30</v>
      </c>
      <c r="I47" s="150">
        <v>30</v>
      </c>
      <c r="J47" s="212">
        <v>17</v>
      </c>
      <c r="K47" s="225"/>
    </row>
    <row r="48" spans="1:16" x14ac:dyDescent="0.2">
      <c r="A48" s="138">
        <v>16</v>
      </c>
      <c r="B48" s="135">
        <v>10</v>
      </c>
      <c r="C48" s="136"/>
      <c r="D48" s="135">
        <v>24.5</v>
      </c>
      <c r="E48" s="135">
        <v>33</v>
      </c>
      <c r="F48" s="149">
        <v>30.15</v>
      </c>
      <c r="I48" s="149">
        <v>30.15</v>
      </c>
      <c r="J48" s="212">
        <v>16</v>
      </c>
      <c r="K48" s="225"/>
    </row>
    <row r="49" spans="1:11" x14ac:dyDescent="0.2">
      <c r="A49" s="138">
        <v>15</v>
      </c>
      <c r="B49" s="135" t="s">
        <v>192</v>
      </c>
      <c r="C49" s="136"/>
      <c r="D49" s="137">
        <v>24</v>
      </c>
      <c r="E49" s="135">
        <v>32</v>
      </c>
      <c r="F49" s="149">
        <v>30.03</v>
      </c>
      <c r="I49" s="149">
        <v>30.03</v>
      </c>
      <c r="J49" s="212">
        <v>15</v>
      </c>
      <c r="K49" s="225"/>
    </row>
    <row r="50" spans="1:11" x14ac:dyDescent="0.2">
      <c r="A50" s="138">
        <v>14</v>
      </c>
      <c r="B50" s="135">
        <v>10.1</v>
      </c>
      <c r="C50" s="136"/>
      <c r="D50" s="135">
        <v>23.5</v>
      </c>
      <c r="E50" s="135">
        <v>31</v>
      </c>
      <c r="F50" s="149">
        <v>30.45</v>
      </c>
      <c r="I50" s="149">
        <v>30.45</v>
      </c>
      <c r="J50" s="212">
        <v>14</v>
      </c>
      <c r="K50" s="225"/>
    </row>
    <row r="51" spans="1:11" x14ac:dyDescent="0.2">
      <c r="A51" s="138">
        <v>13</v>
      </c>
      <c r="B51" s="135" t="s">
        <v>192</v>
      </c>
      <c r="C51" s="136"/>
      <c r="D51" s="137">
        <v>23</v>
      </c>
      <c r="E51" s="135">
        <v>30</v>
      </c>
      <c r="F51" s="150">
        <v>31</v>
      </c>
      <c r="I51" s="150">
        <v>31</v>
      </c>
      <c r="J51" s="212">
        <v>13</v>
      </c>
      <c r="K51" s="225"/>
    </row>
    <row r="52" spans="1:11" x14ac:dyDescent="0.2">
      <c r="A52" s="138">
        <v>12</v>
      </c>
      <c r="B52" s="135">
        <v>10.199999999999999</v>
      </c>
      <c r="C52" s="136"/>
      <c r="D52" s="135">
        <v>22.5</v>
      </c>
      <c r="E52" s="135">
        <v>29</v>
      </c>
      <c r="F52" s="149">
        <v>32.5</v>
      </c>
      <c r="I52" s="149">
        <v>32.5</v>
      </c>
      <c r="J52" s="212">
        <v>12</v>
      </c>
      <c r="K52" s="225"/>
    </row>
    <row r="53" spans="1:11" x14ac:dyDescent="0.2">
      <c r="A53" s="138">
        <v>11</v>
      </c>
      <c r="B53" s="135">
        <v>10.3</v>
      </c>
      <c r="C53" s="136"/>
      <c r="D53" s="137">
        <v>22</v>
      </c>
      <c r="E53" s="135">
        <v>28</v>
      </c>
      <c r="F53" s="149">
        <v>32.9</v>
      </c>
      <c r="I53" s="149">
        <v>32.9</v>
      </c>
      <c r="J53" s="212">
        <v>11</v>
      </c>
      <c r="K53" s="225"/>
    </row>
    <row r="54" spans="1:11" x14ac:dyDescent="0.2">
      <c r="A54" s="138">
        <v>10</v>
      </c>
      <c r="B54" s="135" t="s">
        <v>192</v>
      </c>
      <c r="C54" s="136"/>
      <c r="D54" s="135">
        <v>21.4</v>
      </c>
      <c r="E54" s="135">
        <v>27</v>
      </c>
      <c r="F54" s="149">
        <v>40.5</v>
      </c>
      <c r="I54" s="149">
        <v>40.5</v>
      </c>
      <c r="J54" s="212">
        <v>10</v>
      </c>
      <c r="K54" s="225"/>
    </row>
    <row r="55" spans="1:11" x14ac:dyDescent="0.2">
      <c r="A55" s="138">
        <v>9</v>
      </c>
      <c r="B55" s="135">
        <v>10.4</v>
      </c>
      <c r="C55" s="136"/>
      <c r="D55" s="135">
        <v>20.7</v>
      </c>
      <c r="E55" s="135">
        <v>26</v>
      </c>
      <c r="F55" s="150">
        <v>42</v>
      </c>
      <c r="I55" s="150">
        <v>42</v>
      </c>
      <c r="J55" s="212">
        <v>9</v>
      </c>
      <c r="K55" s="225"/>
    </row>
    <row r="56" spans="1:11" x14ac:dyDescent="0.2">
      <c r="A56" s="138">
        <v>8</v>
      </c>
      <c r="B56" s="135">
        <v>10.5</v>
      </c>
      <c r="C56" s="136"/>
      <c r="D56" s="135">
        <v>19.899999999999999</v>
      </c>
      <c r="E56" s="135">
        <v>25</v>
      </c>
      <c r="F56" s="149">
        <v>43.5</v>
      </c>
      <c r="I56" s="149">
        <v>43.5</v>
      </c>
      <c r="J56" s="212">
        <v>8</v>
      </c>
      <c r="K56" s="225"/>
    </row>
    <row r="57" spans="1:11" x14ac:dyDescent="0.2">
      <c r="A57" s="138">
        <v>7</v>
      </c>
      <c r="B57" s="135">
        <v>10.6</v>
      </c>
      <c r="C57" s="136"/>
      <c r="D57" s="137">
        <v>19</v>
      </c>
      <c r="E57" s="135">
        <v>24</v>
      </c>
      <c r="F57" s="150">
        <v>45</v>
      </c>
      <c r="I57" s="150">
        <v>45</v>
      </c>
      <c r="J57" s="212">
        <v>7</v>
      </c>
      <c r="K57" s="225"/>
    </row>
    <row r="58" spans="1:11" x14ac:dyDescent="0.2">
      <c r="A58" s="138">
        <v>6</v>
      </c>
      <c r="B58" s="135">
        <v>10.8</v>
      </c>
      <c r="C58" s="136"/>
      <c r="D58" s="137">
        <v>18</v>
      </c>
      <c r="E58" s="135">
        <v>23</v>
      </c>
      <c r="F58" s="149">
        <v>47.5</v>
      </c>
      <c r="I58" s="149">
        <v>47.5</v>
      </c>
      <c r="J58" s="212">
        <v>6</v>
      </c>
      <c r="K58" s="225"/>
    </row>
    <row r="59" spans="1:11" x14ac:dyDescent="0.2">
      <c r="A59" s="138">
        <v>5</v>
      </c>
      <c r="B59" s="135">
        <v>11.2</v>
      </c>
      <c r="C59" s="136"/>
      <c r="D59" s="137">
        <v>17</v>
      </c>
      <c r="E59" s="135">
        <v>22</v>
      </c>
      <c r="F59" s="150">
        <v>50</v>
      </c>
      <c r="I59" s="150">
        <v>50</v>
      </c>
      <c r="J59" s="212">
        <v>5</v>
      </c>
      <c r="K59" s="225"/>
    </row>
    <row r="60" spans="1:11" x14ac:dyDescent="0.2">
      <c r="A60" s="138">
        <v>4</v>
      </c>
      <c r="B60" s="135">
        <v>11.7</v>
      </c>
      <c r="C60" s="136"/>
      <c r="D60" s="137">
        <v>16</v>
      </c>
      <c r="E60" s="135">
        <v>21</v>
      </c>
      <c r="F60" s="149">
        <v>53.5</v>
      </c>
      <c r="I60" s="149">
        <v>53.5</v>
      </c>
      <c r="J60" s="212">
        <v>4</v>
      </c>
      <c r="K60" s="225"/>
    </row>
    <row r="61" spans="1:11" x14ac:dyDescent="0.2">
      <c r="A61" s="138">
        <v>3</v>
      </c>
      <c r="B61" s="135">
        <v>12.2</v>
      </c>
      <c r="C61" s="136"/>
      <c r="D61" s="137">
        <v>15</v>
      </c>
      <c r="E61" s="135">
        <v>19</v>
      </c>
      <c r="F61" s="149">
        <v>57.5</v>
      </c>
      <c r="I61" s="149">
        <v>57.5</v>
      </c>
      <c r="J61" s="212">
        <v>3</v>
      </c>
      <c r="K61" s="225"/>
    </row>
    <row r="62" spans="1:11" x14ac:dyDescent="0.2">
      <c r="A62" s="138">
        <v>2</v>
      </c>
      <c r="B62" s="135">
        <v>12.8</v>
      </c>
      <c r="C62" s="136"/>
      <c r="D62" s="137">
        <v>14</v>
      </c>
      <c r="E62" s="135">
        <v>17</v>
      </c>
      <c r="F62" s="149">
        <v>102</v>
      </c>
      <c r="I62" s="149">
        <v>102</v>
      </c>
      <c r="J62" s="212">
        <v>2</v>
      </c>
      <c r="K62" s="225"/>
    </row>
    <row r="63" spans="1:11" ht="13.5" thickBot="1" x14ac:dyDescent="0.25">
      <c r="A63" s="139">
        <v>1</v>
      </c>
      <c r="B63" s="135">
        <v>13.6</v>
      </c>
      <c r="C63" s="136"/>
      <c r="D63" s="137">
        <v>12</v>
      </c>
      <c r="E63" s="135">
        <v>15</v>
      </c>
      <c r="F63" s="149">
        <v>107.5</v>
      </c>
      <c r="I63" s="149">
        <v>107.5</v>
      </c>
      <c r="J63" s="212">
        <v>1</v>
      </c>
      <c r="K63" s="225"/>
    </row>
  </sheetData>
  <sortState ref="O4:P38">
    <sortCondition ref="O4"/>
  </sortState>
  <mergeCells count="13">
    <mergeCell ref="O1:P1"/>
    <mergeCell ref="L1:M1"/>
    <mergeCell ref="I2:I3"/>
    <mergeCell ref="I1:J1"/>
    <mergeCell ref="J2:J3"/>
    <mergeCell ref="M2:M3"/>
    <mergeCell ref="L2:L3"/>
    <mergeCell ref="P2:P3"/>
    <mergeCell ref="O2:O3"/>
    <mergeCell ref="A2:A3"/>
    <mergeCell ref="D2:D3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zoomScale="90" zoomScaleNormal="90" workbookViewId="0">
      <selection activeCell="N24" sqref="N24"/>
    </sheetView>
  </sheetViews>
  <sheetFormatPr defaultRowHeight="12.75" x14ac:dyDescent="0.2"/>
  <cols>
    <col min="1" max="1" width="7.28515625" style="3" customWidth="1"/>
    <col min="2" max="2" width="27.7109375" style="3" customWidth="1"/>
    <col min="3" max="3" width="11.42578125" style="3" customWidth="1"/>
    <col min="4" max="4" width="5.85546875" style="3" customWidth="1"/>
    <col min="5" max="5" width="8.28515625" style="3" customWidth="1"/>
    <col min="6" max="6" width="10.42578125" style="3" customWidth="1"/>
    <col min="7" max="7" width="5.7109375" style="3" customWidth="1"/>
    <col min="8" max="8" width="7.7109375" style="3" customWidth="1"/>
    <col min="9" max="9" width="10.85546875" style="3" customWidth="1"/>
    <col min="10" max="10" width="6.28515625" style="3" customWidth="1"/>
    <col min="11" max="11" width="7.42578125" style="3" customWidth="1"/>
    <col min="12" max="12" width="10" style="3" customWidth="1"/>
    <col min="13" max="13" width="5.7109375" style="3" customWidth="1"/>
    <col min="14" max="14" width="7.42578125" style="3" customWidth="1"/>
    <col min="15" max="15" width="10" style="3" customWidth="1"/>
    <col min="16" max="16" width="5.42578125" style="3" customWidth="1"/>
    <col min="17" max="17" width="8.42578125" style="3" customWidth="1"/>
    <col min="18" max="18" width="8.5703125" style="3" customWidth="1"/>
    <col min="19" max="19" width="17.140625" style="3" customWidth="1"/>
    <col min="20" max="20" width="8.5703125" style="3" customWidth="1"/>
    <col min="21" max="21" width="8" style="3" customWidth="1"/>
    <col min="22" max="22" width="8.42578125" style="3" customWidth="1"/>
    <col min="23" max="23" width="7.85546875" style="3" customWidth="1"/>
    <col min="24" max="24" width="14.140625" style="3" customWidth="1"/>
    <col min="25" max="25" width="11.5703125" style="3" customWidth="1"/>
    <col min="26" max="26" width="16.5703125" style="3" customWidth="1"/>
    <col min="27" max="27" width="8.140625" style="3" customWidth="1"/>
    <col min="28" max="28" width="27.28515625" style="3" customWidth="1"/>
    <col min="29" max="16384" width="9.140625" style="3"/>
  </cols>
  <sheetData>
    <row r="1" spans="1:28" ht="20.25" thickBot="1" x14ac:dyDescent="0.4">
      <c r="A1" s="1"/>
      <c r="B1" s="2" t="s">
        <v>106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9"/>
      <c r="AA1" s="1"/>
    </row>
    <row r="2" spans="1:28" ht="19.5" thickBot="1" x14ac:dyDescent="0.35">
      <c r="A2" s="40" t="s">
        <v>0</v>
      </c>
      <c r="B2" s="4" t="s">
        <v>16</v>
      </c>
      <c r="C2" s="151" t="s">
        <v>7</v>
      </c>
      <c r="D2" s="153"/>
      <c r="E2" s="152"/>
      <c r="F2" s="151" t="s">
        <v>6</v>
      </c>
      <c r="G2" s="153"/>
      <c r="H2" s="152"/>
      <c r="I2" s="151" t="s">
        <v>1</v>
      </c>
      <c r="J2" s="153"/>
      <c r="K2" s="152"/>
      <c r="L2" s="151" t="s">
        <v>4</v>
      </c>
      <c r="M2" s="153"/>
      <c r="N2" s="152"/>
      <c r="O2" s="151" t="s">
        <v>5</v>
      </c>
      <c r="P2" s="153"/>
      <c r="Q2" s="152"/>
      <c r="R2" s="34" t="s">
        <v>8</v>
      </c>
      <c r="S2" s="4" t="s">
        <v>13</v>
      </c>
      <c r="T2" s="151" t="s">
        <v>20</v>
      </c>
      <c r="U2" s="152"/>
      <c r="V2" s="151" t="s">
        <v>21</v>
      </c>
      <c r="W2" s="152"/>
      <c r="X2" s="38" t="s">
        <v>11</v>
      </c>
      <c r="Y2" s="10" t="s">
        <v>13</v>
      </c>
      <c r="Z2" s="10" t="s">
        <v>15</v>
      </c>
      <c r="AA2" s="40" t="s">
        <v>0</v>
      </c>
      <c r="AB2" s="10" t="s">
        <v>16</v>
      </c>
    </row>
    <row r="3" spans="1:28" ht="19.5" thickBot="1" x14ac:dyDescent="0.35">
      <c r="A3" s="41"/>
      <c r="B3" s="11"/>
      <c r="C3" s="12" t="s">
        <v>24</v>
      </c>
      <c r="D3" s="12" t="s">
        <v>2</v>
      </c>
      <c r="E3" s="12" t="s">
        <v>3</v>
      </c>
      <c r="F3" s="12" t="s">
        <v>24</v>
      </c>
      <c r="G3" s="12" t="s">
        <v>2</v>
      </c>
      <c r="H3" s="12" t="s">
        <v>3</v>
      </c>
      <c r="I3" s="12" t="s">
        <v>24</v>
      </c>
      <c r="J3" s="12" t="s">
        <v>2</v>
      </c>
      <c r="K3" s="12" t="s">
        <v>3</v>
      </c>
      <c r="L3" s="12" t="s">
        <v>24</v>
      </c>
      <c r="M3" s="12" t="s">
        <v>2</v>
      </c>
      <c r="N3" s="12" t="s">
        <v>3</v>
      </c>
      <c r="O3" s="12" t="s">
        <v>24</v>
      </c>
      <c r="P3" s="12" t="s">
        <v>2</v>
      </c>
      <c r="Q3" s="12" t="s">
        <v>3</v>
      </c>
      <c r="R3" s="35" t="s">
        <v>9</v>
      </c>
      <c r="S3" s="13" t="s">
        <v>10</v>
      </c>
      <c r="T3" s="12" t="s">
        <v>19</v>
      </c>
      <c r="U3" s="14" t="s">
        <v>3</v>
      </c>
      <c r="V3" s="15" t="s">
        <v>19</v>
      </c>
      <c r="W3" s="12" t="s">
        <v>3</v>
      </c>
      <c r="X3" s="35" t="s">
        <v>12</v>
      </c>
      <c r="Y3" s="16" t="s">
        <v>14</v>
      </c>
      <c r="Z3" s="17"/>
      <c r="AA3" s="41"/>
      <c r="AB3" s="17"/>
    </row>
    <row r="4" spans="1:28" ht="20.25" thickBot="1" x14ac:dyDescent="0.35">
      <c r="A4" s="42">
        <v>1</v>
      </c>
      <c r="B4" s="20" t="s">
        <v>27</v>
      </c>
      <c r="C4" s="21">
        <v>24.02</v>
      </c>
      <c r="D4" s="21">
        <v>21</v>
      </c>
      <c r="E4" s="21">
        <f>RANK(C4,C:C,1)</f>
        <v>8</v>
      </c>
      <c r="F4" s="21">
        <v>18</v>
      </c>
      <c r="G4" s="22">
        <v>0</v>
      </c>
      <c r="H4" s="21">
        <f>RANK(F4,F:F,0)</f>
        <v>10</v>
      </c>
      <c r="I4" s="23">
        <v>25.95</v>
      </c>
      <c r="J4" s="21">
        <v>3</v>
      </c>
      <c r="K4" s="21">
        <f>RANK(I4,I:I,0)</f>
        <v>15</v>
      </c>
      <c r="L4" s="21">
        <v>10.39</v>
      </c>
      <c r="M4" s="21">
        <v>7</v>
      </c>
      <c r="N4" s="21">
        <f>RANK(L4,L:L,1)</f>
        <v>13</v>
      </c>
      <c r="O4" s="140" t="s">
        <v>209</v>
      </c>
      <c r="P4" s="21">
        <v>23</v>
      </c>
      <c r="Q4" s="21" t="e">
        <f>RANK(O4,O:O,0)</f>
        <v>#VALUE!</v>
      </c>
      <c r="R4" s="36">
        <f t="shared" ref="R4:R18" si="0">D4+G4+J4+M4+P4</f>
        <v>54</v>
      </c>
      <c r="S4" s="22">
        <f>RANK(R4,R:R,0)</f>
        <v>15</v>
      </c>
      <c r="T4" s="21">
        <v>18</v>
      </c>
      <c r="U4" s="26">
        <v>1</v>
      </c>
      <c r="V4" s="24">
        <v>7.25</v>
      </c>
      <c r="W4" s="21">
        <v>6</v>
      </c>
      <c r="X4" s="36">
        <f t="shared" ref="X4:X18" si="1">S4+U4+W4</f>
        <v>22</v>
      </c>
      <c r="Y4" s="21"/>
      <c r="Z4" s="25"/>
      <c r="AA4" s="43">
        <v>1</v>
      </c>
      <c r="AB4" s="25" t="str">
        <f t="shared" ref="AB4:AB18" si="2">B4</f>
        <v>Бумажников Радион</v>
      </c>
    </row>
    <row r="5" spans="1:28" ht="20.25" thickBot="1" x14ac:dyDescent="0.35">
      <c r="A5" s="42">
        <v>2</v>
      </c>
      <c r="B5" s="20" t="s">
        <v>32</v>
      </c>
      <c r="C5" s="21">
        <v>31.21</v>
      </c>
      <c r="D5" s="21">
        <v>1</v>
      </c>
      <c r="E5" s="21">
        <f t="shared" ref="E5:E18" si="3">RANK(C5,C:C,1)</f>
        <v>15</v>
      </c>
      <c r="F5" s="21">
        <v>37</v>
      </c>
      <c r="G5" s="22">
        <v>20</v>
      </c>
      <c r="H5" s="21">
        <f>RANK(F5,F:F,0)</f>
        <v>3</v>
      </c>
      <c r="I5" s="23">
        <v>27.37</v>
      </c>
      <c r="J5" s="21">
        <v>4</v>
      </c>
      <c r="K5" s="21">
        <f>RANK(I5,I:I,0)</f>
        <v>13</v>
      </c>
      <c r="L5" s="21">
        <v>8.98</v>
      </c>
      <c r="M5" s="21">
        <v>26</v>
      </c>
      <c r="N5" s="21">
        <f t="shared" ref="N5:N18" si="4">RANK(L5,L:L,1)</f>
        <v>2</v>
      </c>
      <c r="O5" s="140" t="s">
        <v>210</v>
      </c>
      <c r="P5" s="21">
        <v>49</v>
      </c>
      <c r="Q5" s="21" t="e">
        <f t="shared" ref="Q5:Q18" si="5">RANK(O5,O:O,0)</f>
        <v>#VALUE!</v>
      </c>
      <c r="R5" s="36">
        <f t="shared" si="0"/>
        <v>100</v>
      </c>
      <c r="S5" s="22">
        <f>RANK(R5,R:R,0)</f>
        <v>7</v>
      </c>
      <c r="T5" s="21">
        <v>13</v>
      </c>
      <c r="U5" s="23">
        <v>9</v>
      </c>
      <c r="V5" s="24">
        <v>7.5</v>
      </c>
      <c r="W5" s="21">
        <v>5</v>
      </c>
      <c r="X5" s="36">
        <f t="shared" si="1"/>
        <v>21</v>
      </c>
      <c r="Y5" s="21"/>
      <c r="Z5" s="25"/>
      <c r="AA5" s="43">
        <v>2</v>
      </c>
      <c r="AB5" s="25" t="str">
        <f t="shared" si="2"/>
        <v>Тимин Егор</v>
      </c>
    </row>
    <row r="6" spans="1:28" ht="20.25" thickBot="1" x14ac:dyDescent="0.35">
      <c r="A6" s="42">
        <v>3</v>
      </c>
      <c r="B6" s="20" t="s">
        <v>38</v>
      </c>
      <c r="C6" s="21">
        <v>25.01</v>
      </c>
      <c r="D6" s="21">
        <v>20</v>
      </c>
      <c r="E6" s="21">
        <f t="shared" si="3"/>
        <v>10</v>
      </c>
      <c r="F6" s="21">
        <v>44</v>
      </c>
      <c r="G6" s="22">
        <v>39</v>
      </c>
      <c r="H6" s="21">
        <f>RANK(F6,F:F,0)</f>
        <v>1</v>
      </c>
      <c r="I6" s="23">
        <v>26.88</v>
      </c>
      <c r="J6" s="21">
        <v>3</v>
      </c>
      <c r="K6" s="21">
        <f t="shared" ref="K6:K18" si="6">RANK(I6,I:I,0)</f>
        <v>14</v>
      </c>
      <c r="L6" s="21">
        <v>9.84</v>
      </c>
      <c r="M6" s="21">
        <v>29</v>
      </c>
      <c r="N6" s="21">
        <f t="shared" si="4"/>
        <v>10</v>
      </c>
      <c r="O6" s="140" t="s">
        <v>211</v>
      </c>
      <c r="P6" s="21">
        <v>39</v>
      </c>
      <c r="Q6" s="21" t="e">
        <f t="shared" si="5"/>
        <v>#VALUE!</v>
      </c>
      <c r="R6" s="36">
        <f t="shared" si="0"/>
        <v>130</v>
      </c>
      <c r="S6" s="22">
        <f>RANK(R6,R:R,0)</f>
        <v>1</v>
      </c>
      <c r="T6" s="21">
        <v>15</v>
      </c>
      <c r="U6" s="23">
        <v>4</v>
      </c>
      <c r="V6" s="24">
        <v>8.3000000000000007</v>
      </c>
      <c r="W6" s="10">
        <v>2</v>
      </c>
      <c r="X6" s="36">
        <f t="shared" si="1"/>
        <v>7</v>
      </c>
      <c r="Y6" s="10">
        <v>1</v>
      </c>
      <c r="Z6" s="44" t="s">
        <v>128</v>
      </c>
      <c r="AA6" s="43">
        <v>3</v>
      </c>
      <c r="AB6" s="25" t="str">
        <f t="shared" si="2"/>
        <v>Воложенинов Тимофей</v>
      </c>
    </row>
    <row r="7" spans="1:28" ht="20.25" thickBot="1" x14ac:dyDescent="0.35">
      <c r="A7" s="42">
        <v>5</v>
      </c>
      <c r="B7" s="20" t="s">
        <v>43</v>
      </c>
      <c r="C7" s="21">
        <v>20.46</v>
      </c>
      <c r="D7" s="21">
        <v>27</v>
      </c>
      <c r="E7" s="21">
        <f t="shared" si="3"/>
        <v>4</v>
      </c>
      <c r="F7" s="21">
        <v>14</v>
      </c>
      <c r="G7" s="22">
        <v>0</v>
      </c>
      <c r="H7" s="21">
        <f t="shared" ref="H7:H18" si="7">RANK(F7,F:F,0)</f>
        <v>12</v>
      </c>
      <c r="I7" s="23">
        <v>32.9</v>
      </c>
      <c r="J7" s="21">
        <v>9</v>
      </c>
      <c r="K7" s="21">
        <f t="shared" si="6"/>
        <v>9</v>
      </c>
      <c r="L7" s="21">
        <v>9.09</v>
      </c>
      <c r="M7" s="21">
        <v>25</v>
      </c>
      <c r="N7" s="21">
        <f t="shared" si="4"/>
        <v>5</v>
      </c>
      <c r="O7" s="140" t="s">
        <v>212</v>
      </c>
      <c r="P7" s="21">
        <v>56</v>
      </c>
      <c r="Q7" s="21" t="e">
        <f t="shared" si="5"/>
        <v>#VALUE!</v>
      </c>
      <c r="R7" s="36">
        <f t="shared" si="0"/>
        <v>117</v>
      </c>
      <c r="S7" s="22">
        <f t="shared" ref="S7:S18" si="8">RANK(R7,R:R,0)</f>
        <v>3</v>
      </c>
      <c r="T7" s="21">
        <v>14</v>
      </c>
      <c r="U7" s="23">
        <v>8</v>
      </c>
      <c r="V7" s="24">
        <v>8.8000000000000007</v>
      </c>
      <c r="W7" s="10">
        <v>1</v>
      </c>
      <c r="X7" s="36">
        <f t="shared" si="1"/>
        <v>12</v>
      </c>
      <c r="Y7" s="10">
        <v>3</v>
      </c>
      <c r="Z7" s="44" t="s">
        <v>130</v>
      </c>
      <c r="AA7" s="43">
        <v>5</v>
      </c>
      <c r="AB7" s="25" t="str">
        <f t="shared" si="2"/>
        <v>Тимин Андрей</v>
      </c>
    </row>
    <row r="8" spans="1:28" ht="20.25" thickBot="1" x14ac:dyDescent="0.35">
      <c r="A8" s="42">
        <v>7</v>
      </c>
      <c r="B8" s="20" t="s">
        <v>49</v>
      </c>
      <c r="C8" s="21">
        <v>20.260000000000002</v>
      </c>
      <c r="D8" s="21">
        <v>28</v>
      </c>
      <c r="E8" s="21">
        <f t="shared" si="3"/>
        <v>3</v>
      </c>
      <c r="F8" s="21">
        <v>32</v>
      </c>
      <c r="G8" s="22">
        <v>10</v>
      </c>
      <c r="H8" s="21">
        <f t="shared" si="7"/>
        <v>6</v>
      </c>
      <c r="I8" s="23">
        <v>31.66</v>
      </c>
      <c r="J8" s="21">
        <v>7</v>
      </c>
      <c r="K8" s="21">
        <f t="shared" si="6"/>
        <v>10</v>
      </c>
      <c r="L8" s="21">
        <v>9.0500000000000007</v>
      </c>
      <c r="M8" s="21">
        <v>25</v>
      </c>
      <c r="N8" s="21">
        <f t="shared" si="4"/>
        <v>3</v>
      </c>
      <c r="O8" s="140" t="s">
        <v>213</v>
      </c>
      <c r="P8" s="21">
        <v>45</v>
      </c>
      <c r="Q8" s="21" t="e">
        <f t="shared" si="5"/>
        <v>#VALUE!</v>
      </c>
      <c r="R8" s="36">
        <f t="shared" si="0"/>
        <v>115</v>
      </c>
      <c r="S8" s="22">
        <f t="shared" si="8"/>
        <v>4</v>
      </c>
      <c r="T8" s="21">
        <v>15</v>
      </c>
      <c r="U8" s="23">
        <v>4</v>
      </c>
      <c r="V8" s="24">
        <v>8.3000000000000007</v>
      </c>
      <c r="W8" s="10">
        <v>2</v>
      </c>
      <c r="X8" s="36">
        <f t="shared" si="1"/>
        <v>10</v>
      </c>
      <c r="Y8" s="10">
        <v>2</v>
      </c>
      <c r="Z8" s="44" t="s">
        <v>130</v>
      </c>
      <c r="AA8" s="43">
        <v>7</v>
      </c>
      <c r="AB8" s="25" t="str">
        <f t="shared" si="2"/>
        <v>Шурыгин Данил</v>
      </c>
    </row>
    <row r="9" spans="1:28" ht="20.25" thickBot="1" x14ac:dyDescent="0.35">
      <c r="A9" s="42">
        <v>8</v>
      </c>
      <c r="B9" s="20" t="s">
        <v>55</v>
      </c>
      <c r="C9" s="21">
        <v>24.29</v>
      </c>
      <c r="D9" s="21">
        <v>20</v>
      </c>
      <c r="E9" s="21">
        <f t="shared" si="3"/>
        <v>9</v>
      </c>
      <c r="F9" s="21">
        <v>26</v>
      </c>
      <c r="G9" s="22">
        <v>4</v>
      </c>
      <c r="H9" s="21">
        <f t="shared" si="7"/>
        <v>7</v>
      </c>
      <c r="I9" s="23">
        <v>28.82</v>
      </c>
      <c r="J9" s="21">
        <v>4</v>
      </c>
      <c r="K9" s="21">
        <f t="shared" si="6"/>
        <v>12</v>
      </c>
      <c r="L9" s="21">
        <v>9.7899999999999991</v>
      </c>
      <c r="M9" s="21">
        <v>12</v>
      </c>
      <c r="N9" s="21">
        <f t="shared" si="4"/>
        <v>9</v>
      </c>
      <c r="O9" s="140" t="s">
        <v>214</v>
      </c>
      <c r="P9" s="21">
        <v>52</v>
      </c>
      <c r="Q9" s="21" t="e">
        <f t="shared" si="5"/>
        <v>#VALUE!</v>
      </c>
      <c r="R9" s="36">
        <f t="shared" si="0"/>
        <v>92</v>
      </c>
      <c r="S9" s="22">
        <f t="shared" si="8"/>
        <v>10</v>
      </c>
      <c r="T9" s="21">
        <v>10</v>
      </c>
      <c r="U9" s="23">
        <v>14</v>
      </c>
      <c r="V9" s="24">
        <v>1.75</v>
      </c>
      <c r="W9" s="21">
        <v>13</v>
      </c>
      <c r="X9" s="36">
        <f t="shared" si="1"/>
        <v>37</v>
      </c>
      <c r="Y9" s="21"/>
      <c r="Z9" s="25"/>
      <c r="AA9" s="43">
        <v>8</v>
      </c>
      <c r="AB9" s="25" t="str">
        <f t="shared" si="2"/>
        <v>Разумов Иван</v>
      </c>
    </row>
    <row r="10" spans="1:28" ht="20.25" thickBot="1" x14ac:dyDescent="0.35">
      <c r="A10" s="42">
        <v>9</v>
      </c>
      <c r="B10" s="20" t="s">
        <v>59</v>
      </c>
      <c r="C10" s="21">
        <v>21.51</v>
      </c>
      <c r="D10" s="21">
        <v>25</v>
      </c>
      <c r="E10" s="21">
        <f t="shared" si="3"/>
        <v>6</v>
      </c>
      <c r="F10" s="21">
        <v>25</v>
      </c>
      <c r="G10" s="22">
        <v>3</v>
      </c>
      <c r="H10" s="21">
        <f t="shared" si="7"/>
        <v>8</v>
      </c>
      <c r="I10" s="23">
        <v>38.53</v>
      </c>
      <c r="J10" s="21">
        <v>17</v>
      </c>
      <c r="K10" s="21">
        <f t="shared" si="6"/>
        <v>4</v>
      </c>
      <c r="L10" s="21">
        <v>8.82</v>
      </c>
      <c r="M10" s="21">
        <v>29</v>
      </c>
      <c r="N10" s="21">
        <f t="shared" si="4"/>
        <v>1</v>
      </c>
      <c r="O10" s="140" t="s">
        <v>215</v>
      </c>
      <c r="P10" s="21">
        <v>33</v>
      </c>
      <c r="Q10" s="21" t="e">
        <f t="shared" si="5"/>
        <v>#VALUE!</v>
      </c>
      <c r="R10" s="36">
        <f t="shared" si="0"/>
        <v>107</v>
      </c>
      <c r="S10" s="22">
        <f t="shared" si="8"/>
        <v>5</v>
      </c>
      <c r="T10" s="21">
        <v>13</v>
      </c>
      <c r="U10" s="23">
        <v>9</v>
      </c>
      <c r="V10" s="24">
        <v>1.5</v>
      </c>
      <c r="W10" s="21">
        <v>14</v>
      </c>
      <c r="X10" s="36">
        <f t="shared" si="1"/>
        <v>28</v>
      </c>
      <c r="Y10" s="21"/>
      <c r="Z10" s="25"/>
      <c r="AA10" s="43">
        <v>9</v>
      </c>
      <c r="AB10" s="25" t="str">
        <f t="shared" si="2"/>
        <v>Петров Кирилл</v>
      </c>
    </row>
    <row r="11" spans="1:28" ht="20.25" thickBot="1" x14ac:dyDescent="0.35">
      <c r="A11" s="42">
        <v>10</v>
      </c>
      <c r="B11" s="20" t="s">
        <v>65</v>
      </c>
      <c r="C11" s="27">
        <v>20.71</v>
      </c>
      <c r="D11" s="21">
        <v>27</v>
      </c>
      <c r="E11" s="21">
        <f t="shared" si="3"/>
        <v>5</v>
      </c>
      <c r="F11" s="21">
        <v>22</v>
      </c>
      <c r="G11" s="22">
        <v>2</v>
      </c>
      <c r="H11" s="21">
        <f t="shared" si="7"/>
        <v>9</v>
      </c>
      <c r="I11" s="23">
        <v>41.16</v>
      </c>
      <c r="J11" s="21">
        <v>21</v>
      </c>
      <c r="K11" s="21">
        <f t="shared" si="6"/>
        <v>3</v>
      </c>
      <c r="L11" s="21">
        <v>12.17</v>
      </c>
      <c r="M11" s="21">
        <v>2</v>
      </c>
      <c r="N11" s="21">
        <f t="shared" si="4"/>
        <v>15</v>
      </c>
      <c r="O11" s="140" t="s">
        <v>216</v>
      </c>
      <c r="P11" s="21">
        <v>4</v>
      </c>
      <c r="Q11" s="21" t="e">
        <f t="shared" si="5"/>
        <v>#VALUE!</v>
      </c>
      <c r="R11" s="36">
        <f t="shared" si="0"/>
        <v>56</v>
      </c>
      <c r="S11" s="22">
        <f t="shared" si="8"/>
        <v>14</v>
      </c>
      <c r="T11" s="21">
        <v>9</v>
      </c>
      <c r="U11" s="23">
        <v>15</v>
      </c>
      <c r="V11" s="24">
        <v>6</v>
      </c>
      <c r="W11" s="21">
        <v>8</v>
      </c>
      <c r="X11" s="36">
        <f t="shared" si="1"/>
        <v>37</v>
      </c>
      <c r="Y11" s="21"/>
      <c r="Z11" s="25"/>
      <c r="AA11" s="43">
        <v>10</v>
      </c>
      <c r="AB11" s="25" t="str">
        <f t="shared" si="2"/>
        <v>Гришин Егор</v>
      </c>
    </row>
    <row r="12" spans="1:28" ht="20.25" thickBot="1" x14ac:dyDescent="0.35">
      <c r="A12" s="42">
        <v>11</v>
      </c>
      <c r="B12" s="20" t="s">
        <v>71</v>
      </c>
      <c r="C12" s="21">
        <v>26.75</v>
      </c>
      <c r="D12" s="21">
        <v>17</v>
      </c>
      <c r="E12" s="21">
        <f t="shared" si="3"/>
        <v>12</v>
      </c>
      <c r="F12" s="21">
        <v>11</v>
      </c>
      <c r="G12" s="22">
        <v>0</v>
      </c>
      <c r="H12" s="21">
        <f t="shared" si="7"/>
        <v>14</v>
      </c>
      <c r="I12" s="23">
        <v>43.9</v>
      </c>
      <c r="J12" s="21">
        <v>26</v>
      </c>
      <c r="K12" s="21">
        <f t="shared" si="6"/>
        <v>2</v>
      </c>
      <c r="L12" s="21">
        <v>9.6</v>
      </c>
      <c r="M12" s="21">
        <v>15</v>
      </c>
      <c r="N12" s="21">
        <f t="shared" si="4"/>
        <v>7</v>
      </c>
      <c r="O12" s="140" t="s">
        <v>217</v>
      </c>
      <c r="P12" s="21">
        <v>23</v>
      </c>
      <c r="Q12" s="21" t="e">
        <f t="shared" si="5"/>
        <v>#VALUE!</v>
      </c>
      <c r="R12" s="36">
        <f t="shared" si="0"/>
        <v>81</v>
      </c>
      <c r="S12" s="22">
        <f t="shared" si="8"/>
        <v>11</v>
      </c>
      <c r="T12" s="21">
        <v>13</v>
      </c>
      <c r="U12" s="23">
        <v>9</v>
      </c>
      <c r="V12" s="24">
        <v>5.8</v>
      </c>
      <c r="W12" s="21">
        <v>11</v>
      </c>
      <c r="X12" s="36">
        <f t="shared" si="1"/>
        <v>31</v>
      </c>
      <c r="Y12" s="21"/>
      <c r="Z12" s="25"/>
      <c r="AA12" s="43">
        <v>11</v>
      </c>
      <c r="AB12" s="25" t="str">
        <f t="shared" si="2"/>
        <v>Копту Егор</v>
      </c>
    </row>
    <row r="13" spans="1:28" ht="20.25" thickBot="1" x14ac:dyDescent="0.35">
      <c r="A13" s="42">
        <v>21</v>
      </c>
      <c r="B13" s="20" t="s">
        <v>80</v>
      </c>
      <c r="C13" s="21">
        <v>21.56</v>
      </c>
      <c r="D13" s="21">
        <v>25</v>
      </c>
      <c r="E13" s="21">
        <f t="shared" si="3"/>
        <v>7</v>
      </c>
      <c r="F13" s="21">
        <v>37</v>
      </c>
      <c r="G13" s="22">
        <v>20</v>
      </c>
      <c r="H13" s="21">
        <f t="shared" si="7"/>
        <v>3</v>
      </c>
      <c r="I13" s="23">
        <v>34.380000000000003</v>
      </c>
      <c r="J13" s="21">
        <v>11</v>
      </c>
      <c r="K13" s="21">
        <f t="shared" si="6"/>
        <v>8</v>
      </c>
      <c r="L13" s="21">
        <v>10.09</v>
      </c>
      <c r="M13" s="21">
        <v>9</v>
      </c>
      <c r="N13" s="21">
        <f t="shared" si="4"/>
        <v>11</v>
      </c>
      <c r="O13" s="140" t="s">
        <v>208</v>
      </c>
      <c r="P13" s="21">
        <v>29</v>
      </c>
      <c r="Q13" s="21" t="e">
        <f t="shared" si="5"/>
        <v>#VALUE!</v>
      </c>
      <c r="R13" s="36">
        <f t="shared" si="0"/>
        <v>94</v>
      </c>
      <c r="S13" s="22">
        <f t="shared" si="8"/>
        <v>8</v>
      </c>
      <c r="T13" s="21">
        <v>13</v>
      </c>
      <c r="U13" s="23">
        <v>9</v>
      </c>
      <c r="V13" s="24">
        <v>6</v>
      </c>
      <c r="W13" s="21">
        <v>8</v>
      </c>
      <c r="X13" s="36">
        <f t="shared" si="1"/>
        <v>25</v>
      </c>
      <c r="Y13" s="21"/>
      <c r="Z13" s="25"/>
      <c r="AA13" s="43">
        <v>21</v>
      </c>
      <c r="AB13" s="25" t="str">
        <f t="shared" si="2"/>
        <v>Костромин Владимир</v>
      </c>
    </row>
    <row r="14" spans="1:28" ht="20.25" thickBot="1" x14ac:dyDescent="0.35">
      <c r="A14" s="42">
        <v>23</v>
      </c>
      <c r="B14" s="20" t="s">
        <v>82</v>
      </c>
      <c r="C14" s="21">
        <v>19.649999999999999</v>
      </c>
      <c r="D14" s="21">
        <v>30</v>
      </c>
      <c r="E14" s="21">
        <f t="shared" si="3"/>
        <v>2</v>
      </c>
      <c r="F14" s="21">
        <v>34</v>
      </c>
      <c r="G14" s="22">
        <v>14</v>
      </c>
      <c r="H14" s="21">
        <f t="shared" si="7"/>
        <v>5</v>
      </c>
      <c r="I14" s="23">
        <v>34.840000000000003</v>
      </c>
      <c r="J14" s="21">
        <v>11</v>
      </c>
      <c r="K14" s="21">
        <f t="shared" si="6"/>
        <v>7</v>
      </c>
      <c r="L14" s="21">
        <v>9.31</v>
      </c>
      <c r="M14" s="21">
        <v>19</v>
      </c>
      <c r="N14" s="21">
        <f t="shared" si="4"/>
        <v>6</v>
      </c>
      <c r="O14" s="140" t="s">
        <v>218</v>
      </c>
      <c r="P14" s="21">
        <v>48</v>
      </c>
      <c r="Q14" s="21" t="e">
        <f t="shared" si="5"/>
        <v>#VALUE!</v>
      </c>
      <c r="R14" s="36">
        <f t="shared" si="0"/>
        <v>122</v>
      </c>
      <c r="S14" s="22">
        <f t="shared" si="8"/>
        <v>2</v>
      </c>
      <c r="T14" s="21">
        <v>15</v>
      </c>
      <c r="U14" s="23">
        <v>4</v>
      </c>
      <c r="V14" s="24">
        <v>6.6</v>
      </c>
      <c r="W14" s="21">
        <v>7</v>
      </c>
      <c r="X14" s="36">
        <f t="shared" si="1"/>
        <v>13</v>
      </c>
      <c r="Y14" s="10"/>
      <c r="Z14" s="44"/>
      <c r="AA14" s="43">
        <v>23</v>
      </c>
      <c r="AB14" s="25" t="str">
        <f t="shared" si="2"/>
        <v>Светленко Илья</v>
      </c>
    </row>
    <row r="15" spans="1:28" ht="20.25" thickBot="1" x14ac:dyDescent="0.35">
      <c r="A15" s="42">
        <v>29</v>
      </c>
      <c r="B15" s="20" t="s">
        <v>87</v>
      </c>
      <c r="C15" s="21">
        <v>18.420000000000002</v>
      </c>
      <c r="D15" s="21">
        <v>34</v>
      </c>
      <c r="E15" s="21">
        <f t="shared" si="3"/>
        <v>1</v>
      </c>
      <c r="F15" s="21">
        <v>3</v>
      </c>
      <c r="G15" s="22">
        <v>0</v>
      </c>
      <c r="H15" s="21">
        <f t="shared" si="7"/>
        <v>15</v>
      </c>
      <c r="I15" s="23">
        <v>37.54</v>
      </c>
      <c r="J15" s="21">
        <v>15</v>
      </c>
      <c r="K15" s="21">
        <f t="shared" si="6"/>
        <v>5</v>
      </c>
      <c r="L15" s="21">
        <v>9.69</v>
      </c>
      <c r="M15" s="21">
        <v>14</v>
      </c>
      <c r="N15" s="21">
        <f t="shared" si="4"/>
        <v>8</v>
      </c>
      <c r="O15" s="140" t="s">
        <v>219</v>
      </c>
      <c r="P15" s="21">
        <v>39</v>
      </c>
      <c r="Q15" s="21" t="e">
        <f t="shared" si="5"/>
        <v>#VALUE!</v>
      </c>
      <c r="R15" s="36">
        <f t="shared" si="0"/>
        <v>102</v>
      </c>
      <c r="S15" s="22">
        <f t="shared" si="8"/>
        <v>6</v>
      </c>
      <c r="T15" s="21">
        <v>16</v>
      </c>
      <c r="U15" s="26">
        <v>2</v>
      </c>
      <c r="V15" s="24"/>
      <c r="W15" s="21">
        <v>15</v>
      </c>
      <c r="X15" s="36">
        <f t="shared" si="1"/>
        <v>23</v>
      </c>
      <c r="Y15" s="21"/>
      <c r="Z15" s="25"/>
      <c r="AA15" s="43">
        <v>29</v>
      </c>
      <c r="AB15" s="25" t="str">
        <f t="shared" si="2"/>
        <v>Кудряшов Даниил</v>
      </c>
    </row>
    <row r="16" spans="1:28" ht="20.25" thickBot="1" x14ac:dyDescent="0.35">
      <c r="A16" s="42">
        <v>30</v>
      </c>
      <c r="B16" s="20" t="s">
        <v>91</v>
      </c>
      <c r="C16" s="21">
        <v>25.04</v>
      </c>
      <c r="D16" s="21">
        <v>19</v>
      </c>
      <c r="E16" s="21">
        <f t="shared" si="3"/>
        <v>11</v>
      </c>
      <c r="F16" s="21">
        <v>39</v>
      </c>
      <c r="G16" s="22">
        <v>24</v>
      </c>
      <c r="H16" s="21">
        <f t="shared" si="7"/>
        <v>2</v>
      </c>
      <c r="I16" s="23">
        <v>35.53</v>
      </c>
      <c r="J16" s="21">
        <v>12</v>
      </c>
      <c r="K16" s="21">
        <f t="shared" si="6"/>
        <v>6</v>
      </c>
      <c r="L16" s="21">
        <v>10.59</v>
      </c>
      <c r="M16" s="21">
        <v>6</v>
      </c>
      <c r="N16" s="21">
        <f t="shared" si="4"/>
        <v>14</v>
      </c>
      <c r="O16" s="140" t="s">
        <v>220</v>
      </c>
      <c r="P16" s="21">
        <v>16</v>
      </c>
      <c r="Q16" s="21" t="e">
        <f t="shared" si="5"/>
        <v>#VALUE!</v>
      </c>
      <c r="R16" s="36">
        <f t="shared" si="0"/>
        <v>77</v>
      </c>
      <c r="S16" s="22">
        <f t="shared" si="8"/>
        <v>12</v>
      </c>
      <c r="T16" s="21">
        <v>16</v>
      </c>
      <c r="U16" s="26">
        <v>2</v>
      </c>
      <c r="V16" s="24">
        <v>4.5999999999999996</v>
      </c>
      <c r="W16" s="21">
        <v>12</v>
      </c>
      <c r="X16" s="36">
        <f t="shared" si="1"/>
        <v>26</v>
      </c>
      <c r="Y16" s="21"/>
      <c r="Z16" s="25"/>
      <c r="AA16" s="43">
        <v>30</v>
      </c>
      <c r="AB16" s="25" t="str">
        <f t="shared" si="2"/>
        <v>Джаминов Тимур</v>
      </c>
    </row>
    <row r="17" spans="1:28" ht="20.25" thickBot="1" x14ac:dyDescent="0.35">
      <c r="A17" s="42">
        <v>32</v>
      </c>
      <c r="B17" s="20" t="s">
        <v>95</v>
      </c>
      <c r="C17" s="21">
        <v>28.47</v>
      </c>
      <c r="D17" s="21">
        <v>15</v>
      </c>
      <c r="E17" s="21">
        <f t="shared" si="3"/>
        <v>13</v>
      </c>
      <c r="F17" s="21">
        <v>13</v>
      </c>
      <c r="G17" s="22">
        <v>0</v>
      </c>
      <c r="H17" s="21">
        <f t="shared" si="7"/>
        <v>13</v>
      </c>
      <c r="I17" s="23">
        <v>45.63</v>
      </c>
      <c r="J17" s="21">
        <v>29</v>
      </c>
      <c r="K17" s="21">
        <f t="shared" si="6"/>
        <v>1</v>
      </c>
      <c r="L17" s="21">
        <v>9.07</v>
      </c>
      <c r="M17" s="21">
        <v>25</v>
      </c>
      <c r="N17" s="21">
        <f t="shared" si="4"/>
        <v>4</v>
      </c>
      <c r="O17" s="140" t="s">
        <v>221</v>
      </c>
      <c r="P17" s="21">
        <v>24</v>
      </c>
      <c r="Q17" s="21" t="e">
        <f t="shared" si="5"/>
        <v>#VALUE!</v>
      </c>
      <c r="R17" s="36">
        <f t="shared" si="0"/>
        <v>93</v>
      </c>
      <c r="S17" s="22">
        <f t="shared" si="8"/>
        <v>9</v>
      </c>
      <c r="T17" s="21">
        <v>15</v>
      </c>
      <c r="U17" s="23">
        <v>4</v>
      </c>
      <c r="V17" s="24">
        <v>8</v>
      </c>
      <c r="W17" s="21">
        <v>4</v>
      </c>
      <c r="X17" s="36">
        <f t="shared" si="1"/>
        <v>17</v>
      </c>
      <c r="Y17" s="21"/>
      <c r="Z17" s="25"/>
      <c r="AA17" s="43">
        <v>32</v>
      </c>
      <c r="AB17" s="25" t="str">
        <f t="shared" si="2"/>
        <v>Владимиров Данил</v>
      </c>
    </row>
    <row r="18" spans="1:28" ht="20.25" thickBot="1" x14ac:dyDescent="0.35">
      <c r="A18" s="45">
        <v>33</v>
      </c>
      <c r="B18" s="7" t="s">
        <v>101</v>
      </c>
      <c r="C18" s="28">
        <v>29.25</v>
      </c>
      <c r="D18" s="28">
        <v>14</v>
      </c>
      <c r="E18" s="28">
        <f t="shared" si="3"/>
        <v>14</v>
      </c>
      <c r="F18" s="6">
        <v>16</v>
      </c>
      <c r="G18" s="5">
        <v>0</v>
      </c>
      <c r="H18" s="28">
        <f t="shared" si="7"/>
        <v>11</v>
      </c>
      <c r="I18" s="6">
        <v>30.22</v>
      </c>
      <c r="J18" s="28">
        <v>6</v>
      </c>
      <c r="K18" s="28">
        <f t="shared" si="6"/>
        <v>11</v>
      </c>
      <c r="L18" s="28">
        <v>10.38</v>
      </c>
      <c r="M18" s="28">
        <v>7</v>
      </c>
      <c r="N18" s="28">
        <f t="shared" si="4"/>
        <v>12</v>
      </c>
      <c r="O18" s="141" t="s">
        <v>222</v>
      </c>
      <c r="P18" s="28">
        <v>30</v>
      </c>
      <c r="Q18" s="28" t="e">
        <f t="shared" si="5"/>
        <v>#VALUE!</v>
      </c>
      <c r="R18" s="37">
        <f t="shared" si="0"/>
        <v>57</v>
      </c>
      <c r="S18" s="28">
        <f t="shared" si="8"/>
        <v>13</v>
      </c>
      <c r="T18" s="28">
        <v>12</v>
      </c>
      <c r="U18" s="6">
        <v>13</v>
      </c>
      <c r="V18" s="29">
        <v>6</v>
      </c>
      <c r="W18" s="28">
        <v>8</v>
      </c>
      <c r="X18" s="37">
        <f t="shared" si="1"/>
        <v>34</v>
      </c>
      <c r="Y18" s="28"/>
      <c r="Z18" s="9"/>
      <c r="AA18" s="47">
        <v>33</v>
      </c>
      <c r="AB18" s="9" t="str">
        <f t="shared" si="2"/>
        <v>Гольц Даниил</v>
      </c>
    </row>
    <row r="20" spans="1:28" ht="18.75" x14ac:dyDescent="0.3">
      <c r="A20" s="48"/>
      <c r="B20" s="49"/>
      <c r="C20" s="48"/>
      <c r="D20" s="48"/>
      <c r="E20" s="50"/>
    </row>
    <row r="25" spans="1:28" x14ac:dyDescent="0.2">
      <c r="J25" s="51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cale="60" showPageBreaks="1" hiddenColumns="1" showRuler="0">
      <selection activeCell="A4" sqref="A4:A5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mergeCells count="7">
    <mergeCell ref="V2:W2"/>
    <mergeCell ref="C2:E2"/>
    <mergeCell ref="F2:H2"/>
    <mergeCell ref="I2:K2"/>
    <mergeCell ref="L2:N2"/>
    <mergeCell ref="O2:Q2"/>
    <mergeCell ref="T2:U2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landscape" horizontalDpi="300" verticalDpi="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K21" sqref="K21"/>
    </sheetView>
  </sheetViews>
  <sheetFormatPr defaultRowHeight="12.75" x14ac:dyDescent="0.2"/>
  <sheetData>
    <row r="1" spans="1:6" ht="15.75" thickBot="1" x14ac:dyDescent="0.3">
      <c r="E1" s="132" t="s">
        <v>223</v>
      </c>
    </row>
    <row r="2" spans="1:6" x14ac:dyDescent="0.2">
      <c r="A2" s="154" t="s">
        <v>185</v>
      </c>
      <c r="B2" s="156" t="s">
        <v>186</v>
      </c>
      <c r="C2" s="156"/>
      <c r="D2" s="157" t="s">
        <v>187</v>
      </c>
      <c r="E2" s="157" t="s">
        <v>188</v>
      </c>
      <c r="F2" s="159" t="s">
        <v>189</v>
      </c>
    </row>
    <row r="3" spans="1:6" ht="13.5" thickBot="1" x14ac:dyDescent="0.25">
      <c r="A3" s="155"/>
      <c r="B3" s="133" t="s">
        <v>190</v>
      </c>
      <c r="C3" s="133" t="s">
        <v>191</v>
      </c>
      <c r="D3" s="158"/>
      <c r="E3" s="158"/>
      <c r="F3" s="160"/>
    </row>
    <row r="4" spans="1:6" x14ac:dyDescent="0.2">
      <c r="A4" s="134">
        <v>60</v>
      </c>
      <c r="B4" s="135">
        <v>7.2</v>
      </c>
      <c r="C4" s="136"/>
      <c r="D4" s="137">
        <v>80</v>
      </c>
      <c r="E4" s="135">
        <v>50</v>
      </c>
      <c r="F4" s="135">
        <f>27/2</f>
        <v>13.5</v>
      </c>
    </row>
    <row r="5" spans="1:6" x14ac:dyDescent="0.2">
      <c r="A5" s="138">
        <v>59</v>
      </c>
      <c r="B5" s="135">
        <v>7.4</v>
      </c>
      <c r="C5" s="136"/>
      <c r="D5" s="137">
        <v>74</v>
      </c>
      <c r="E5" s="135" t="s">
        <v>192</v>
      </c>
      <c r="F5" s="135">
        <f>27.8/2</f>
        <v>13.9</v>
      </c>
    </row>
    <row r="6" spans="1:6" x14ac:dyDescent="0.2">
      <c r="A6" s="138">
        <v>58</v>
      </c>
      <c r="B6" s="135">
        <v>7.5</v>
      </c>
      <c r="C6" s="136"/>
      <c r="D6" s="137">
        <v>69</v>
      </c>
      <c r="E6" s="135">
        <v>49</v>
      </c>
      <c r="F6" s="135">
        <f>28.4/2</f>
        <v>14.2</v>
      </c>
    </row>
    <row r="7" spans="1:6" x14ac:dyDescent="0.2">
      <c r="A7" s="138">
        <v>57</v>
      </c>
      <c r="B7" s="135">
        <v>7.6</v>
      </c>
      <c r="C7" s="136"/>
      <c r="D7" s="137">
        <v>65</v>
      </c>
      <c r="E7" s="135" t="s">
        <v>192</v>
      </c>
      <c r="F7" s="135">
        <f>29/2</f>
        <v>14.5</v>
      </c>
    </row>
    <row r="8" spans="1:6" x14ac:dyDescent="0.2">
      <c r="A8" s="138">
        <v>56</v>
      </c>
      <c r="B8" s="135">
        <v>7.7</v>
      </c>
      <c r="C8" s="136"/>
      <c r="D8" s="137">
        <v>62</v>
      </c>
      <c r="E8" s="135" t="s">
        <v>192</v>
      </c>
      <c r="F8" s="135">
        <f>29.5/2</f>
        <v>14.75</v>
      </c>
    </row>
    <row r="9" spans="1:6" x14ac:dyDescent="0.2">
      <c r="A9" s="138">
        <v>55</v>
      </c>
      <c r="B9" s="135">
        <v>7.8</v>
      </c>
      <c r="C9" s="136"/>
      <c r="D9" s="137">
        <v>60</v>
      </c>
      <c r="E9" s="135">
        <v>48</v>
      </c>
      <c r="F9" s="137">
        <f>30/2</f>
        <v>15</v>
      </c>
    </row>
    <row r="10" spans="1:6" x14ac:dyDescent="0.2">
      <c r="A10" s="138">
        <v>54</v>
      </c>
      <c r="B10" s="135" t="s">
        <v>192</v>
      </c>
      <c r="C10" s="136"/>
      <c r="D10" s="135">
        <v>59.5</v>
      </c>
      <c r="E10" s="135" t="s">
        <v>192</v>
      </c>
      <c r="F10" s="135">
        <f>30.2/2</f>
        <v>15.1</v>
      </c>
    </row>
    <row r="11" spans="1:6" x14ac:dyDescent="0.2">
      <c r="A11" s="138">
        <v>53</v>
      </c>
      <c r="B11" s="135" t="s">
        <v>192</v>
      </c>
      <c r="C11" s="136"/>
      <c r="D11" s="137">
        <v>59</v>
      </c>
      <c r="E11" s="135" t="s">
        <v>192</v>
      </c>
      <c r="F11" s="135">
        <f>30.5/2</f>
        <v>15.25</v>
      </c>
    </row>
    <row r="12" spans="1:6" x14ac:dyDescent="0.2">
      <c r="A12" s="138">
        <v>52</v>
      </c>
      <c r="B12" s="135" t="s">
        <v>192</v>
      </c>
      <c r="C12" s="136"/>
      <c r="D12" s="135">
        <v>58.5</v>
      </c>
      <c r="E12" s="135" t="s">
        <v>192</v>
      </c>
      <c r="F12" s="135">
        <f>30.8/2</f>
        <v>15.4</v>
      </c>
    </row>
    <row r="13" spans="1:6" x14ac:dyDescent="0.2">
      <c r="A13" s="138">
        <v>51</v>
      </c>
      <c r="B13" s="135">
        <v>7.9</v>
      </c>
      <c r="C13" s="136"/>
      <c r="D13" s="137">
        <v>58</v>
      </c>
      <c r="E13" s="135">
        <v>47</v>
      </c>
      <c r="F13" s="135">
        <f>31.1/2</f>
        <v>15.55</v>
      </c>
    </row>
    <row r="14" spans="1:6" x14ac:dyDescent="0.2">
      <c r="A14" s="138">
        <v>50</v>
      </c>
      <c r="B14" s="135" t="s">
        <v>192</v>
      </c>
      <c r="C14" s="136"/>
      <c r="D14" s="135">
        <v>57.5</v>
      </c>
      <c r="E14" s="135" t="s">
        <v>192</v>
      </c>
      <c r="F14" s="135">
        <f>31.4/2</f>
        <v>15.7</v>
      </c>
    </row>
    <row r="15" spans="1:6" x14ac:dyDescent="0.2">
      <c r="A15" s="138">
        <v>49</v>
      </c>
      <c r="B15" s="135" t="s">
        <v>192</v>
      </c>
      <c r="C15" s="136"/>
      <c r="D15" s="137">
        <v>57</v>
      </c>
      <c r="E15" s="135" t="s">
        <v>192</v>
      </c>
      <c r="F15" s="135">
        <f>31.7/2</f>
        <v>15.85</v>
      </c>
    </row>
    <row r="16" spans="1:6" x14ac:dyDescent="0.2">
      <c r="A16" s="138">
        <v>48</v>
      </c>
      <c r="B16" s="135">
        <v>8</v>
      </c>
      <c r="C16" s="136"/>
      <c r="D16" s="135">
        <v>56.5</v>
      </c>
      <c r="E16" s="135">
        <v>46</v>
      </c>
      <c r="F16" s="137">
        <f>32/2</f>
        <v>16</v>
      </c>
    </row>
    <row r="17" spans="1:6" x14ac:dyDescent="0.2">
      <c r="A17" s="138">
        <v>47</v>
      </c>
      <c r="B17" s="135" t="s">
        <v>192</v>
      </c>
      <c r="C17" s="136"/>
      <c r="D17" s="137">
        <v>56</v>
      </c>
      <c r="E17" s="135" t="s">
        <v>192</v>
      </c>
      <c r="F17" s="135">
        <f>32.3/2</f>
        <v>16.149999999999999</v>
      </c>
    </row>
    <row r="18" spans="1:6" x14ac:dyDescent="0.2">
      <c r="A18" s="138">
        <v>46</v>
      </c>
      <c r="B18" s="135" t="s">
        <v>192</v>
      </c>
      <c r="C18" s="136"/>
      <c r="D18" s="135">
        <v>55.5</v>
      </c>
      <c r="E18" s="135" t="s">
        <v>192</v>
      </c>
      <c r="F18" s="135">
        <f>32.6/2</f>
        <v>16.3</v>
      </c>
    </row>
    <row r="19" spans="1:6" x14ac:dyDescent="0.2">
      <c r="A19" s="138">
        <v>45</v>
      </c>
      <c r="B19" s="135">
        <v>8.1</v>
      </c>
      <c r="C19" s="136"/>
      <c r="D19" s="137">
        <v>55</v>
      </c>
      <c r="E19" s="135">
        <v>45</v>
      </c>
      <c r="F19" s="135">
        <f>32.9/2</f>
        <v>16.45</v>
      </c>
    </row>
    <row r="20" spans="1:6" x14ac:dyDescent="0.2">
      <c r="A20" s="138">
        <v>44</v>
      </c>
      <c r="B20" s="135" t="s">
        <v>192</v>
      </c>
      <c r="C20" s="136"/>
      <c r="D20" s="135">
        <v>54.4</v>
      </c>
      <c r="E20" s="135" t="s">
        <v>192</v>
      </c>
      <c r="F20" s="135">
        <f>33.2/2</f>
        <v>16.600000000000001</v>
      </c>
    </row>
    <row r="21" spans="1:6" x14ac:dyDescent="0.2">
      <c r="A21" s="138">
        <v>43</v>
      </c>
      <c r="B21" s="135" t="s">
        <v>192</v>
      </c>
      <c r="C21" s="136"/>
      <c r="D21" s="137">
        <v>53.8</v>
      </c>
      <c r="E21" s="135" t="s">
        <v>192</v>
      </c>
      <c r="F21" s="135">
        <f>33.5/2</f>
        <v>16.75</v>
      </c>
    </row>
    <row r="22" spans="1:6" x14ac:dyDescent="0.2">
      <c r="A22" s="138">
        <v>42</v>
      </c>
      <c r="B22" s="135">
        <v>8.1999999999999993</v>
      </c>
      <c r="C22" s="136"/>
      <c r="D22" s="135">
        <v>53.2</v>
      </c>
      <c r="E22" s="135">
        <v>44</v>
      </c>
      <c r="F22" s="135">
        <f>33.8/2</f>
        <v>16.899999999999999</v>
      </c>
    </row>
    <row r="23" spans="1:6" x14ac:dyDescent="0.2">
      <c r="A23" s="138">
        <v>41</v>
      </c>
      <c r="B23" s="135" t="s">
        <v>192</v>
      </c>
      <c r="C23" s="136"/>
      <c r="D23" s="137">
        <v>52.6</v>
      </c>
      <c r="E23" s="135" t="s">
        <v>192</v>
      </c>
      <c r="F23" s="135">
        <f>34.1/2</f>
        <v>17.05</v>
      </c>
    </row>
    <row r="24" spans="1:6" x14ac:dyDescent="0.2">
      <c r="A24" s="138">
        <v>40</v>
      </c>
      <c r="B24" s="135">
        <v>8.3000000000000007</v>
      </c>
      <c r="C24" s="136"/>
      <c r="D24" s="135">
        <v>52</v>
      </c>
      <c r="E24" s="135" t="s">
        <v>192</v>
      </c>
      <c r="F24" s="135">
        <f>34.5/2</f>
        <v>17.25</v>
      </c>
    </row>
    <row r="25" spans="1:6" x14ac:dyDescent="0.2">
      <c r="A25" s="138">
        <v>39</v>
      </c>
      <c r="B25" s="135" t="s">
        <v>192</v>
      </c>
      <c r="C25" s="136"/>
      <c r="D25" s="137">
        <v>51.4</v>
      </c>
      <c r="E25" s="135">
        <v>43</v>
      </c>
      <c r="F25" s="135">
        <f>34.9/2</f>
        <v>17.45</v>
      </c>
    </row>
    <row r="26" spans="1:6" x14ac:dyDescent="0.2">
      <c r="A26" s="138">
        <v>38</v>
      </c>
      <c r="B26" s="135">
        <v>8.4</v>
      </c>
      <c r="C26" s="136"/>
      <c r="D26" s="135">
        <v>50.8</v>
      </c>
      <c r="E26" s="135" t="s">
        <v>192</v>
      </c>
      <c r="F26" s="137">
        <f>35.3/2</f>
        <v>17.649999999999999</v>
      </c>
    </row>
    <row r="27" spans="1:6" x14ac:dyDescent="0.2">
      <c r="A27" s="138">
        <v>37</v>
      </c>
      <c r="B27" s="135" t="s">
        <v>192</v>
      </c>
      <c r="C27" s="136"/>
      <c r="D27" s="137">
        <v>50.2</v>
      </c>
      <c r="E27" s="135" t="s">
        <v>192</v>
      </c>
      <c r="F27" s="135">
        <f>35.7/2</f>
        <v>17.850000000000001</v>
      </c>
    </row>
    <row r="28" spans="1:6" x14ac:dyDescent="0.2">
      <c r="A28" s="138">
        <v>36</v>
      </c>
      <c r="B28" s="135">
        <v>8.5</v>
      </c>
      <c r="C28" s="136"/>
      <c r="D28" s="135">
        <v>49.6</v>
      </c>
      <c r="E28" s="135">
        <v>42</v>
      </c>
      <c r="F28" s="135">
        <f>36.1/2</f>
        <v>18.05</v>
      </c>
    </row>
    <row r="29" spans="1:6" x14ac:dyDescent="0.2">
      <c r="A29" s="138">
        <v>35</v>
      </c>
      <c r="B29" s="135" t="s">
        <v>192</v>
      </c>
      <c r="C29" s="136"/>
      <c r="D29" s="137">
        <v>49</v>
      </c>
      <c r="E29" s="135" t="s">
        <v>192</v>
      </c>
      <c r="F29" s="135">
        <f>36.6/2</f>
        <v>18.3</v>
      </c>
    </row>
    <row r="30" spans="1:6" x14ac:dyDescent="0.2">
      <c r="A30" s="138">
        <v>34</v>
      </c>
      <c r="B30" s="135">
        <v>8.6</v>
      </c>
      <c r="C30" s="136"/>
      <c r="D30" s="135">
        <v>48.4</v>
      </c>
      <c r="E30" s="135" t="s">
        <v>192</v>
      </c>
      <c r="F30" s="137">
        <f>37.1/2</f>
        <v>18.55</v>
      </c>
    </row>
    <row r="31" spans="1:6" x14ac:dyDescent="0.2">
      <c r="A31" s="138">
        <v>33</v>
      </c>
      <c r="B31" s="135" t="s">
        <v>192</v>
      </c>
      <c r="C31" s="136"/>
      <c r="D31" s="137">
        <v>47.8</v>
      </c>
      <c r="E31" s="135">
        <v>41</v>
      </c>
      <c r="F31" s="135">
        <f>37.6/2</f>
        <v>18.8</v>
      </c>
    </row>
    <row r="32" spans="1:6" x14ac:dyDescent="0.2">
      <c r="A32" s="138">
        <v>32</v>
      </c>
      <c r="B32" s="135">
        <v>8.6999999999999993</v>
      </c>
      <c r="C32" s="136"/>
      <c r="D32" s="135">
        <v>47.2</v>
      </c>
      <c r="E32" s="135" t="s">
        <v>192</v>
      </c>
      <c r="F32" s="135">
        <f>38.2/2</f>
        <v>19.100000000000001</v>
      </c>
    </row>
    <row r="33" spans="1:6" x14ac:dyDescent="0.2">
      <c r="A33" s="138">
        <v>31</v>
      </c>
      <c r="B33" s="135" t="s">
        <v>192</v>
      </c>
      <c r="C33" s="136"/>
      <c r="D33" s="137">
        <v>46.6</v>
      </c>
      <c r="E33" s="135" t="s">
        <v>192</v>
      </c>
      <c r="F33" s="135">
        <f>38.8/2</f>
        <v>19.399999999999999</v>
      </c>
    </row>
    <row r="34" spans="1:6" x14ac:dyDescent="0.2">
      <c r="A34" s="138">
        <v>30</v>
      </c>
      <c r="B34" s="135">
        <v>8.8000000000000007</v>
      </c>
      <c r="C34" s="136"/>
      <c r="D34" s="137">
        <v>46</v>
      </c>
      <c r="E34" s="135">
        <v>40</v>
      </c>
      <c r="F34" s="135">
        <f>39.4/2</f>
        <v>19.7</v>
      </c>
    </row>
    <row r="35" spans="1:6" x14ac:dyDescent="0.2">
      <c r="A35" s="138">
        <v>29</v>
      </c>
      <c r="B35" s="135" t="s">
        <v>192</v>
      </c>
      <c r="C35" s="136"/>
      <c r="D35" s="137">
        <v>45.4</v>
      </c>
      <c r="E35" s="135" t="s">
        <v>192</v>
      </c>
      <c r="F35" s="137">
        <f>40/2</f>
        <v>20</v>
      </c>
    </row>
    <row r="36" spans="1:6" x14ac:dyDescent="0.2">
      <c r="A36" s="138">
        <v>28</v>
      </c>
      <c r="B36" s="135" t="s">
        <v>192</v>
      </c>
      <c r="C36" s="136"/>
      <c r="D36" s="135">
        <v>44.8</v>
      </c>
      <c r="E36" s="135">
        <v>39</v>
      </c>
      <c r="F36" s="135">
        <f>40.7/2</f>
        <v>20.350000000000001</v>
      </c>
    </row>
    <row r="37" spans="1:6" x14ac:dyDescent="0.2">
      <c r="A37" s="138">
        <v>27</v>
      </c>
      <c r="B37" s="135">
        <v>8.9</v>
      </c>
      <c r="C37" s="136"/>
      <c r="D37" s="137">
        <v>44.2</v>
      </c>
      <c r="E37" s="135" t="s">
        <v>192</v>
      </c>
      <c r="F37" s="135">
        <f>41.4/2</f>
        <v>20.7</v>
      </c>
    </row>
    <row r="38" spans="1:6" x14ac:dyDescent="0.2">
      <c r="A38" s="138">
        <v>26</v>
      </c>
      <c r="B38" s="135">
        <v>9</v>
      </c>
      <c r="C38" s="136"/>
      <c r="D38" s="135">
        <v>43.6</v>
      </c>
      <c r="E38" s="135">
        <v>38</v>
      </c>
      <c r="F38" s="137">
        <f>42.2/2</f>
        <v>21.1</v>
      </c>
    </row>
    <row r="39" spans="1:6" x14ac:dyDescent="0.2">
      <c r="A39" s="138">
        <v>25</v>
      </c>
      <c r="B39" s="135" t="s">
        <v>192</v>
      </c>
      <c r="C39" s="136"/>
      <c r="D39" s="137">
        <v>43</v>
      </c>
      <c r="E39" s="135" t="s">
        <v>192</v>
      </c>
      <c r="F39" s="135">
        <f>43.1/2</f>
        <v>21.55</v>
      </c>
    </row>
    <row r="40" spans="1:6" x14ac:dyDescent="0.2">
      <c r="A40" s="138">
        <v>24</v>
      </c>
      <c r="B40" s="135">
        <v>9.1</v>
      </c>
      <c r="C40" s="136"/>
      <c r="D40" s="135">
        <v>42.4</v>
      </c>
      <c r="E40" s="135">
        <v>37</v>
      </c>
      <c r="F40" s="137">
        <f>44/2</f>
        <v>22</v>
      </c>
    </row>
    <row r="41" spans="1:6" x14ac:dyDescent="0.2">
      <c r="A41" s="138">
        <v>23</v>
      </c>
      <c r="B41" s="135" t="s">
        <v>192</v>
      </c>
      <c r="C41" s="136"/>
      <c r="D41" s="137">
        <v>41.8</v>
      </c>
      <c r="E41" s="135" t="s">
        <v>192</v>
      </c>
      <c r="F41" s="135">
        <f>45/2</f>
        <v>22.5</v>
      </c>
    </row>
    <row r="42" spans="1:6" x14ac:dyDescent="0.2">
      <c r="A42" s="138">
        <v>22</v>
      </c>
      <c r="B42" s="135">
        <v>9.1999999999999993</v>
      </c>
      <c r="C42" s="136"/>
      <c r="D42" s="135">
        <v>41.2</v>
      </c>
      <c r="E42" s="135">
        <v>36</v>
      </c>
      <c r="F42" s="137">
        <f>46/2</f>
        <v>23</v>
      </c>
    </row>
    <row r="43" spans="1:6" x14ac:dyDescent="0.2">
      <c r="A43" s="138">
        <v>21</v>
      </c>
      <c r="B43" s="135" t="s">
        <v>192</v>
      </c>
      <c r="C43" s="136"/>
      <c r="D43" s="137">
        <v>40.6</v>
      </c>
      <c r="E43" s="135" t="s">
        <v>192</v>
      </c>
      <c r="F43" s="135">
        <f>47.5/2</f>
        <v>23.75</v>
      </c>
    </row>
    <row r="44" spans="1:6" x14ac:dyDescent="0.2">
      <c r="A44" s="138">
        <v>20</v>
      </c>
      <c r="B44" s="135">
        <v>9.3000000000000007</v>
      </c>
      <c r="C44" s="136"/>
      <c r="D44" s="137">
        <v>40</v>
      </c>
      <c r="E44" s="135">
        <v>35</v>
      </c>
      <c r="F44" s="135">
        <f>49/2</f>
        <v>24.5</v>
      </c>
    </row>
    <row r="45" spans="1:6" x14ac:dyDescent="0.2">
      <c r="A45" s="138">
        <v>19</v>
      </c>
      <c r="B45" s="135" t="s">
        <v>192</v>
      </c>
      <c r="C45" s="136"/>
      <c r="D45" s="137">
        <v>39.4</v>
      </c>
      <c r="E45" s="135" t="s">
        <v>192</v>
      </c>
      <c r="F45" s="135">
        <f>50.5/2</f>
        <v>25.25</v>
      </c>
    </row>
    <row r="46" spans="1:6" x14ac:dyDescent="0.2">
      <c r="A46" s="138">
        <v>18</v>
      </c>
      <c r="B46" s="135">
        <v>9.4</v>
      </c>
      <c r="C46" s="136"/>
      <c r="D46" s="135">
        <v>38.799999999999997</v>
      </c>
      <c r="E46" s="135">
        <v>34</v>
      </c>
      <c r="F46" s="137">
        <f>52/2</f>
        <v>26</v>
      </c>
    </row>
    <row r="47" spans="1:6" x14ac:dyDescent="0.2">
      <c r="A47" s="138">
        <v>17</v>
      </c>
      <c r="B47" s="135" t="s">
        <v>192</v>
      </c>
      <c r="C47" s="136"/>
      <c r="D47" s="137">
        <v>38.200000000000003</v>
      </c>
      <c r="E47" s="135" t="s">
        <v>192</v>
      </c>
      <c r="F47" s="137">
        <f>54/2</f>
        <v>27</v>
      </c>
    </row>
    <row r="48" spans="1:6" x14ac:dyDescent="0.2">
      <c r="A48" s="138">
        <v>16</v>
      </c>
      <c r="B48" s="135">
        <v>9.5</v>
      </c>
      <c r="C48" s="136"/>
      <c r="D48" s="135">
        <v>37.6</v>
      </c>
      <c r="E48" s="135">
        <v>33</v>
      </c>
      <c r="F48" s="137">
        <f>56/2</f>
        <v>28</v>
      </c>
    </row>
    <row r="49" spans="1:6" x14ac:dyDescent="0.2">
      <c r="A49" s="138">
        <v>15</v>
      </c>
      <c r="B49" s="135">
        <v>9.6</v>
      </c>
      <c r="C49" s="136"/>
      <c r="D49" s="137">
        <v>37</v>
      </c>
      <c r="E49" s="135">
        <v>32</v>
      </c>
      <c r="F49" s="137">
        <f>58/2</f>
        <v>29</v>
      </c>
    </row>
    <row r="50" spans="1:6" x14ac:dyDescent="0.2">
      <c r="A50" s="138">
        <v>14</v>
      </c>
      <c r="B50" s="135" t="s">
        <v>192</v>
      </c>
      <c r="C50" s="136"/>
      <c r="D50" s="135">
        <v>36.299999999999997</v>
      </c>
      <c r="E50" s="135">
        <v>31</v>
      </c>
      <c r="F50" s="137">
        <v>30</v>
      </c>
    </row>
    <row r="51" spans="1:6" x14ac:dyDescent="0.2">
      <c r="A51" s="138">
        <v>13</v>
      </c>
      <c r="B51" s="135">
        <v>9.6999999999999993</v>
      </c>
      <c r="C51" s="136"/>
      <c r="D51" s="137">
        <v>35.6</v>
      </c>
      <c r="E51" s="135">
        <v>30</v>
      </c>
      <c r="F51" s="142">
        <v>30.01</v>
      </c>
    </row>
    <row r="52" spans="1:6" x14ac:dyDescent="0.2">
      <c r="A52" s="138">
        <v>12</v>
      </c>
      <c r="B52" s="135">
        <v>9.8000000000000007</v>
      </c>
      <c r="C52" s="136"/>
      <c r="D52" s="135">
        <v>34.9</v>
      </c>
      <c r="E52" s="135">
        <v>29</v>
      </c>
      <c r="F52" s="135">
        <v>30.02</v>
      </c>
    </row>
    <row r="53" spans="1:6" x14ac:dyDescent="0.2">
      <c r="A53" s="138">
        <v>11</v>
      </c>
      <c r="B53" s="135">
        <v>9.9</v>
      </c>
      <c r="C53" s="136"/>
      <c r="D53" s="137">
        <v>34.200000000000003</v>
      </c>
      <c r="E53" s="135">
        <v>28</v>
      </c>
      <c r="F53" s="135">
        <v>30.04</v>
      </c>
    </row>
    <row r="54" spans="1:6" x14ac:dyDescent="0.2">
      <c r="A54" s="138">
        <v>10</v>
      </c>
      <c r="B54" s="137">
        <v>10</v>
      </c>
      <c r="C54" s="136"/>
      <c r="D54" s="135">
        <v>33.5</v>
      </c>
      <c r="E54" s="135">
        <v>27</v>
      </c>
      <c r="F54" s="135">
        <v>30.55</v>
      </c>
    </row>
    <row r="55" spans="1:6" x14ac:dyDescent="0.2">
      <c r="A55" s="138">
        <v>9</v>
      </c>
      <c r="B55" s="135">
        <v>10.1</v>
      </c>
      <c r="C55" s="136"/>
      <c r="D55" s="135">
        <v>32.700000000000003</v>
      </c>
      <c r="E55" s="135">
        <v>26</v>
      </c>
      <c r="F55" s="137">
        <v>30.7</v>
      </c>
    </row>
    <row r="56" spans="1:6" x14ac:dyDescent="0.2">
      <c r="A56" s="138">
        <v>8</v>
      </c>
      <c r="B56" s="135">
        <v>10.199999999999999</v>
      </c>
      <c r="C56" s="136"/>
      <c r="D56" s="135">
        <v>31.9</v>
      </c>
      <c r="E56" s="135">
        <v>25</v>
      </c>
      <c r="F56" s="135">
        <v>30.8</v>
      </c>
    </row>
    <row r="57" spans="1:6" x14ac:dyDescent="0.2">
      <c r="A57" s="138">
        <v>7</v>
      </c>
      <c r="B57" s="135">
        <v>10.4</v>
      </c>
      <c r="C57" s="136"/>
      <c r="D57" s="137">
        <v>31</v>
      </c>
      <c r="E57" s="135">
        <v>24</v>
      </c>
      <c r="F57" s="142">
        <v>30.1</v>
      </c>
    </row>
    <row r="58" spans="1:6" x14ac:dyDescent="0.2">
      <c r="A58" s="138">
        <v>6</v>
      </c>
      <c r="B58" s="135">
        <v>10.6</v>
      </c>
      <c r="C58" s="136"/>
      <c r="D58" s="137">
        <v>30</v>
      </c>
      <c r="E58" s="135">
        <v>23</v>
      </c>
      <c r="F58" s="135">
        <v>30.12</v>
      </c>
    </row>
    <row r="59" spans="1:6" x14ac:dyDescent="0.2">
      <c r="A59" s="138">
        <v>5</v>
      </c>
      <c r="B59" s="135">
        <v>10.9</v>
      </c>
      <c r="C59" s="136"/>
      <c r="D59" s="137">
        <v>29</v>
      </c>
      <c r="E59" s="135">
        <v>22</v>
      </c>
      <c r="F59" s="142">
        <v>30.14</v>
      </c>
    </row>
    <row r="60" spans="1:6" x14ac:dyDescent="0.2">
      <c r="A60" s="138">
        <v>4</v>
      </c>
      <c r="B60" s="135">
        <v>11.3</v>
      </c>
      <c r="C60" s="136"/>
      <c r="D60" s="137">
        <v>27</v>
      </c>
      <c r="E60" s="135">
        <v>21</v>
      </c>
      <c r="F60" s="135">
        <v>30.17</v>
      </c>
    </row>
    <row r="61" spans="1:6" x14ac:dyDescent="0.2">
      <c r="A61" s="138">
        <v>3</v>
      </c>
      <c r="B61" s="135">
        <v>11.7</v>
      </c>
      <c r="C61" s="136"/>
      <c r="D61" s="137">
        <v>25</v>
      </c>
      <c r="E61" s="135">
        <v>19</v>
      </c>
      <c r="F61" s="135">
        <v>30.21</v>
      </c>
    </row>
    <row r="62" spans="1:6" x14ac:dyDescent="0.2">
      <c r="A62" s="138">
        <v>2</v>
      </c>
      <c r="B62" s="135">
        <v>12.3</v>
      </c>
      <c r="C62" s="136"/>
      <c r="D62" s="137">
        <v>23</v>
      </c>
      <c r="E62" s="135">
        <v>17</v>
      </c>
      <c r="F62" s="135">
        <v>30.25</v>
      </c>
    </row>
    <row r="63" spans="1:6" ht="13.5" thickBot="1" x14ac:dyDescent="0.25">
      <c r="A63" s="139">
        <v>1</v>
      </c>
      <c r="B63" s="137">
        <v>13</v>
      </c>
      <c r="C63" s="136"/>
      <c r="D63" s="137">
        <v>20</v>
      </c>
      <c r="E63" s="135">
        <v>15</v>
      </c>
      <c r="F63" s="135" t="s">
        <v>224</v>
      </c>
    </row>
  </sheetData>
  <mergeCells count="5"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opLeftCell="Q4" zoomScale="90" zoomScaleNormal="100" workbookViewId="0">
      <selection activeCell="Y13" sqref="Y13"/>
    </sheetView>
  </sheetViews>
  <sheetFormatPr defaultRowHeight="12.75" x14ac:dyDescent="0.2"/>
  <cols>
    <col min="1" max="1" width="8.140625" style="3" customWidth="1"/>
    <col min="2" max="2" width="26.42578125" style="3" customWidth="1"/>
    <col min="3" max="3" width="10.140625" style="3" customWidth="1"/>
    <col min="4" max="4" width="6.85546875" style="3" customWidth="1"/>
    <col min="5" max="5" width="8.28515625" style="3" customWidth="1"/>
    <col min="6" max="6" width="10.42578125" style="3" customWidth="1"/>
    <col min="7" max="7" width="6.28515625" style="3" customWidth="1"/>
    <col min="8" max="8" width="8.42578125" style="3" customWidth="1"/>
    <col min="9" max="9" width="10.28515625" style="3" customWidth="1"/>
    <col min="10" max="10" width="5.85546875" style="3" customWidth="1"/>
    <col min="11" max="11" width="8.28515625" style="3" customWidth="1"/>
    <col min="12" max="12" width="9.85546875" style="3" customWidth="1"/>
    <col min="13" max="13" width="6.140625" style="3" customWidth="1"/>
    <col min="14" max="14" width="8" style="3" customWidth="1"/>
    <col min="15" max="15" width="10.140625" style="3" customWidth="1"/>
    <col min="16" max="16" width="6.140625" style="3" customWidth="1"/>
    <col min="17" max="17" width="8" style="3" customWidth="1"/>
    <col min="18" max="18" width="10.28515625" style="3" customWidth="1"/>
    <col min="19" max="19" width="18" style="3" customWidth="1"/>
    <col min="20" max="20" width="7.7109375" style="3" customWidth="1"/>
    <col min="21" max="21" width="8.42578125" style="3" customWidth="1"/>
    <col min="22" max="22" width="8.140625" style="3" customWidth="1"/>
    <col min="23" max="23" width="7.85546875" style="3" customWidth="1"/>
    <col min="24" max="24" width="15" style="3" customWidth="1"/>
    <col min="25" max="25" width="11" style="3" customWidth="1"/>
    <col min="26" max="26" width="16.42578125" style="3" customWidth="1"/>
    <col min="27" max="27" width="8" style="3" customWidth="1"/>
    <col min="28" max="28" width="26.42578125" style="3" customWidth="1"/>
    <col min="29" max="16384" width="9.140625" style="3"/>
  </cols>
  <sheetData>
    <row r="1" spans="1:28" ht="20.25" thickBot="1" x14ac:dyDescent="0.4">
      <c r="A1" s="1"/>
      <c r="B1" s="2" t="s">
        <v>107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7.25" customHeight="1" thickBot="1" x14ac:dyDescent="0.35">
      <c r="A2" s="40" t="s">
        <v>0</v>
      </c>
      <c r="B2" s="4" t="s">
        <v>16</v>
      </c>
      <c r="C2" s="151" t="s">
        <v>7</v>
      </c>
      <c r="D2" s="153"/>
      <c r="E2" s="152"/>
      <c r="F2" s="151" t="s">
        <v>6</v>
      </c>
      <c r="G2" s="153"/>
      <c r="H2" s="152"/>
      <c r="I2" s="151" t="s">
        <v>1</v>
      </c>
      <c r="J2" s="153"/>
      <c r="K2" s="152"/>
      <c r="L2" s="151" t="s">
        <v>4</v>
      </c>
      <c r="M2" s="153"/>
      <c r="N2" s="152"/>
      <c r="O2" s="151" t="s">
        <v>5</v>
      </c>
      <c r="P2" s="153"/>
      <c r="Q2" s="152"/>
      <c r="R2" s="34" t="s">
        <v>8</v>
      </c>
      <c r="S2" s="4" t="s">
        <v>13</v>
      </c>
      <c r="T2" s="151" t="s">
        <v>20</v>
      </c>
      <c r="U2" s="152"/>
      <c r="V2" s="151" t="s">
        <v>21</v>
      </c>
      <c r="W2" s="152"/>
      <c r="X2" s="38" t="s">
        <v>11</v>
      </c>
      <c r="Y2" s="10" t="s">
        <v>13</v>
      </c>
      <c r="Z2" s="10" t="s">
        <v>15</v>
      </c>
      <c r="AA2" s="40" t="s">
        <v>0</v>
      </c>
      <c r="AB2" s="21" t="s">
        <v>16</v>
      </c>
    </row>
    <row r="3" spans="1:28" ht="19.5" thickBot="1" x14ac:dyDescent="0.35">
      <c r="A3" s="41"/>
      <c r="B3" s="55"/>
      <c r="C3" s="12" t="s">
        <v>24</v>
      </c>
      <c r="D3" s="12" t="s">
        <v>2</v>
      </c>
      <c r="E3" s="12" t="s">
        <v>3</v>
      </c>
      <c r="F3" s="12" t="s">
        <v>24</v>
      </c>
      <c r="G3" s="12" t="s">
        <v>2</v>
      </c>
      <c r="H3" s="12" t="s">
        <v>3</v>
      </c>
      <c r="I3" s="12" t="s">
        <v>24</v>
      </c>
      <c r="J3" s="12" t="s">
        <v>2</v>
      </c>
      <c r="K3" s="12" t="s">
        <v>3</v>
      </c>
      <c r="L3" s="12" t="s">
        <v>24</v>
      </c>
      <c r="M3" s="12" t="s">
        <v>2</v>
      </c>
      <c r="N3" s="12" t="s">
        <v>3</v>
      </c>
      <c r="O3" s="12" t="s">
        <v>24</v>
      </c>
      <c r="P3" s="12" t="s">
        <v>2</v>
      </c>
      <c r="Q3" s="12" t="s">
        <v>3</v>
      </c>
      <c r="R3" s="35" t="s">
        <v>9</v>
      </c>
      <c r="S3" s="13" t="s">
        <v>10</v>
      </c>
      <c r="T3" s="12" t="s">
        <v>19</v>
      </c>
      <c r="U3" s="14" t="s">
        <v>3</v>
      </c>
      <c r="V3" s="15" t="s">
        <v>19</v>
      </c>
      <c r="W3" s="12" t="s">
        <v>3</v>
      </c>
      <c r="X3" s="35" t="s">
        <v>12</v>
      </c>
      <c r="Y3" s="16" t="s">
        <v>14</v>
      </c>
      <c r="Z3" s="119"/>
      <c r="AA3" s="41"/>
      <c r="AB3" s="17"/>
    </row>
    <row r="4" spans="1:28" ht="18.95" customHeight="1" thickBot="1" x14ac:dyDescent="0.35">
      <c r="A4" s="42">
        <v>1</v>
      </c>
      <c r="B4" s="20" t="s">
        <v>28</v>
      </c>
      <c r="C4" s="21">
        <v>24.63</v>
      </c>
      <c r="D4" s="21">
        <v>20</v>
      </c>
      <c r="E4" s="21">
        <v>8</v>
      </c>
      <c r="F4" s="21">
        <v>15</v>
      </c>
      <c r="G4" s="21">
        <v>0</v>
      </c>
      <c r="H4" s="21">
        <v>11</v>
      </c>
      <c r="I4" s="21">
        <v>19.600000000000001</v>
      </c>
      <c r="J4" s="21">
        <v>3</v>
      </c>
      <c r="K4" s="21">
        <v>14</v>
      </c>
      <c r="L4" s="21">
        <v>10.1</v>
      </c>
      <c r="M4" s="21">
        <v>8</v>
      </c>
      <c r="N4" s="21">
        <v>9</v>
      </c>
      <c r="O4" s="21" t="s">
        <v>181</v>
      </c>
      <c r="P4" s="21">
        <v>0</v>
      </c>
      <c r="Q4" s="21">
        <v>15</v>
      </c>
      <c r="R4" s="36">
        <f t="shared" ref="R4:R18" si="0">D4+G4+J4+M4+P4</f>
        <v>31</v>
      </c>
      <c r="S4" s="22">
        <v>14</v>
      </c>
      <c r="T4" s="21">
        <v>23</v>
      </c>
      <c r="U4" s="26">
        <v>2</v>
      </c>
      <c r="V4" s="24">
        <v>4.25</v>
      </c>
      <c r="W4" s="21">
        <v>12</v>
      </c>
      <c r="X4" s="36">
        <f t="shared" ref="X4:X18" si="1">S4+U4+W4</f>
        <v>28</v>
      </c>
      <c r="Y4" s="21"/>
      <c r="Z4" s="21"/>
      <c r="AA4" s="42">
        <v>1</v>
      </c>
      <c r="AB4" s="25" t="str">
        <f>B4</f>
        <v>Савина Дарья</v>
      </c>
    </row>
    <row r="5" spans="1:28" ht="18.95" customHeight="1" thickBot="1" x14ac:dyDescent="0.35">
      <c r="A5" s="42">
        <v>2</v>
      </c>
      <c r="B5" s="20" t="s">
        <v>33</v>
      </c>
      <c r="C5" s="21">
        <v>25.21</v>
      </c>
      <c r="D5" s="21">
        <v>19</v>
      </c>
      <c r="E5" s="21">
        <v>10</v>
      </c>
      <c r="F5" s="21">
        <v>25</v>
      </c>
      <c r="G5" s="21">
        <v>3</v>
      </c>
      <c r="H5" s="21">
        <v>7</v>
      </c>
      <c r="I5" s="21">
        <v>32.9</v>
      </c>
      <c r="J5" s="21">
        <v>18</v>
      </c>
      <c r="K5" s="10">
        <v>1</v>
      </c>
      <c r="L5" s="21">
        <v>9.23</v>
      </c>
      <c r="M5" s="21">
        <v>25</v>
      </c>
      <c r="N5" s="10">
        <v>2</v>
      </c>
      <c r="O5" s="21" t="s">
        <v>180</v>
      </c>
      <c r="P5" s="21">
        <v>36</v>
      </c>
      <c r="Q5" s="10">
        <v>2</v>
      </c>
      <c r="R5" s="36">
        <f t="shared" si="0"/>
        <v>101</v>
      </c>
      <c r="S5" s="4">
        <v>3</v>
      </c>
      <c r="T5" s="21">
        <v>21</v>
      </c>
      <c r="U5" s="26">
        <v>5</v>
      </c>
      <c r="V5" s="24">
        <v>7.3</v>
      </c>
      <c r="W5" s="21">
        <v>8</v>
      </c>
      <c r="X5" s="36">
        <f t="shared" si="1"/>
        <v>16</v>
      </c>
      <c r="Y5" s="10"/>
      <c r="Z5" s="10"/>
      <c r="AA5" s="42">
        <v>2</v>
      </c>
      <c r="AB5" s="25" t="str">
        <f t="shared" ref="AB5:AB18" si="2">B5</f>
        <v>Скачкова Полина</v>
      </c>
    </row>
    <row r="6" spans="1:28" ht="18.95" customHeight="1" thickBot="1" x14ac:dyDescent="0.35">
      <c r="A6" s="42">
        <v>3</v>
      </c>
      <c r="B6" s="20" t="s">
        <v>39</v>
      </c>
      <c r="C6" s="21">
        <v>15.38</v>
      </c>
      <c r="D6" s="21">
        <v>55</v>
      </c>
      <c r="E6" s="10">
        <v>1</v>
      </c>
      <c r="F6" s="21">
        <v>40</v>
      </c>
      <c r="G6" s="21">
        <v>27</v>
      </c>
      <c r="H6" s="10">
        <v>2</v>
      </c>
      <c r="I6" s="21">
        <v>27</v>
      </c>
      <c r="J6" s="21">
        <v>11</v>
      </c>
      <c r="K6" s="21">
        <v>7</v>
      </c>
      <c r="L6" s="21">
        <v>10.97</v>
      </c>
      <c r="M6" s="21">
        <v>4</v>
      </c>
      <c r="N6" s="21">
        <v>15</v>
      </c>
      <c r="O6" s="21" t="s">
        <v>126</v>
      </c>
      <c r="P6" s="21">
        <v>26</v>
      </c>
      <c r="Q6" s="21">
        <v>8</v>
      </c>
      <c r="R6" s="36">
        <f t="shared" si="0"/>
        <v>123</v>
      </c>
      <c r="S6" s="22">
        <v>1</v>
      </c>
      <c r="T6" s="21">
        <v>21</v>
      </c>
      <c r="U6" s="26">
        <v>5</v>
      </c>
      <c r="V6" s="24">
        <v>8.1</v>
      </c>
      <c r="W6" s="21">
        <v>6</v>
      </c>
      <c r="X6" s="36">
        <f t="shared" si="1"/>
        <v>12</v>
      </c>
      <c r="Y6" s="10">
        <v>3</v>
      </c>
      <c r="Z6" s="10" t="s">
        <v>130</v>
      </c>
      <c r="AA6" s="42">
        <v>3</v>
      </c>
      <c r="AB6" s="25" t="str">
        <f t="shared" si="2"/>
        <v>Усольцева Полина</v>
      </c>
    </row>
    <row r="7" spans="1:28" ht="18.95" customHeight="1" thickBot="1" x14ac:dyDescent="0.35">
      <c r="A7" s="42">
        <v>5</v>
      </c>
      <c r="B7" s="20" t="s">
        <v>44</v>
      </c>
      <c r="C7" s="21">
        <v>24.68</v>
      </c>
      <c r="D7" s="21">
        <v>20</v>
      </c>
      <c r="E7" s="21">
        <v>9</v>
      </c>
      <c r="F7" s="21">
        <v>29</v>
      </c>
      <c r="G7" s="21">
        <v>6</v>
      </c>
      <c r="H7" s="21">
        <v>5</v>
      </c>
      <c r="I7" s="21">
        <v>22.3</v>
      </c>
      <c r="J7" s="21">
        <v>6</v>
      </c>
      <c r="K7" s="21">
        <v>11</v>
      </c>
      <c r="L7" s="21">
        <v>10.07</v>
      </c>
      <c r="M7" s="21">
        <v>9</v>
      </c>
      <c r="N7" s="21">
        <v>8</v>
      </c>
      <c r="O7" s="21" t="s">
        <v>179</v>
      </c>
      <c r="P7" s="21">
        <v>31</v>
      </c>
      <c r="Q7" s="21">
        <v>6</v>
      </c>
      <c r="R7" s="36">
        <f t="shared" si="0"/>
        <v>72</v>
      </c>
      <c r="S7" s="22">
        <v>8</v>
      </c>
      <c r="T7" s="21">
        <v>23</v>
      </c>
      <c r="U7" s="26">
        <v>2</v>
      </c>
      <c r="V7" s="24">
        <v>5.5</v>
      </c>
      <c r="W7" s="21">
        <v>10</v>
      </c>
      <c r="X7" s="36">
        <f t="shared" si="1"/>
        <v>20</v>
      </c>
      <c r="Y7" s="21"/>
      <c r="Z7" s="21"/>
      <c r="AA7" s="42">
        <v>5</v>
      </c>
      <c r="AB7" s="25" t="str">
        <f t="shared" si="2"/>
        <v>Рякина Дарья</v>
      </c>
    </row>
    <row r="8" spans="1:28" ht="18.95" customHeight="1" thickBot="1" x14ac:dyDescent="0.35">
      <c r="A8" s="42">
        <v>7</v>
      </c>
      <c r="B8" s="20" t="s">
        <v>50</v>
      </c>
      <c r="C8" s="21">
        <v>19.7</v>
      </c>
      <c r="D8" s="21">
        <v>30</v>
      </c>
      <c r="E8" s="10">
        <v>2</v>
      </c>
      <c r="F8" s="21">
        <v>36</v>
      </c>
      <c r="G8" s="21">
        <v>18</v>
      </c>
      <c r="H8" s="10">
        <v>3</v>
      </c>
      <c r="I8" s="21">
        <v>25.4</v>
      </c>
      <c r="J8" s="21">
        <v>9</v>
      </c>
      <c r="K8" s="21">
        <v>9</v>
      </c>
      <c r="L8" s="21">
        <v>9.52</v>
      </c>
      <c r="M8" s="21">
        <v>19</v>
      </c>
      <c r="N8" s="21">
        <v>5</v>
      </c>
      <c r="O8" s="21" t="s">
        <v>178</v>
      </c>
      <c r="P8" s="21">
        <v>42</v>
      </c>
      <c r="Q8" s="10">
        <v>1</v>
      </c>
      <c r="R8" s="36">
        <f t="shared" si="0"/>
        <v>118</v>
      </c>
      <c r="S8" s="4">
        <v>2</v>
      </c>
      <c r="T8" s="21">
        <v>24</v>
      </c>
      <c r="U8" s="26">
        <v>1</v>
      </c>
      <c r="V8" s="24">
        <v>9.5</v>
      </c>
      <c r="W8" s="10">
        <v>2</v>
      </c>
      <c r="X8" s="36">
        <f t="shared" si="1"/>
        <v>5</v>
      </c>
      <c r="Y8" s="10">
        <v>1</v>
      </c>
      <c r="Z8" s="10" t="s">
        <v>128</v>
      </c>
      <c r="AA8" s="42">
        <v>7</v>
      </c>
      <c r="AB8" s="25" t="str">
        <f t="shared" si="2"/>
        <v>Ахматвалиева Юлия</v>
      </c>
    </row>
    <row r="9" spans="1:28" ht="18.95" customHeight="1" thickBot="1" x14ac:dyDescent="0.35">
      <c r="A9" s="42">
        <v>8</v>
      </c>
      <c r="B9" s="20" t="s">
        <v>56</v>
      </c>
      <c r="C9" s="21">
        <v>20.6</v>
      </c>
      <c r="D9" s="21">
        <v>27</v>
      </c>
      <c r="E9" s="10">
        <v>3</v>
      </c>
      <c r="F9" s="21">
        <v>4</v>
      </c>
      <c r="G9" s="21">
        <v>0</v>
      </c>
      <c r="H9" s="21">
        <v>15</v>
      </c>
      <c r="I9" s="21">
        <v>31.7</v>
      </c>
      <c r="J9" s="21">
        <v>17</v>
      </c>
      <c r="K9" s="10">
        <v>2</v>
      </c>
      <c r="L9" s="21">
        <v>10.65</v>
      </c>
      <c r="M9" s="21">
        <v>5</v>
      </c>
      <c r="N9" s="21">
        <v>12</v>
      </c>
      <c r="O9" s="21" t="s">
        <v>169</v>
      </c>
      <c r="P9" s="21">
        <v>32</v>
      </c>
      <c r="Q9" s="21">
        <v>5</v>
      </c>
      <c r="R9" s="36">
        <f t="shared" si="0"/>
        <v>81</v>
      </c>
      <c r="S9" s="22">
        <v>6</v>
      </c>
      <c r="T9" s="21">
        <v>16</v>
      </c>
      <c r="U9" s="23">
        <v>15</v>
      </c>
      <c r="V9" s="24">
        <v>3.5</v>
      </c>
      <c r="W9" s="21">
        <v>14</v>
      </c>
      <c r="X9" s="36">
        <f t="shared" si="1"/>
        <v>35</v>
      </c>
      <c r="Y9" s="21"/>
      <c r="Z9" s="21"/>
      <c r="AA9" s="42">
        <v>8</v>
      </c>
      <c r="AB9" s="25" t="str">
        <f t="shared" si="2"/>
        <v>Сушкова Анастасия</v>
      </c>
    </row>
    <row r="10" spans="1:28" ht="18.95" customHeight="1" thickBot="1" x14ac:dyDescent="0.35">
      <c r="A10" s="42">
        <v>9</v>
      </c>
      <c r="B10" s="20" t="s">
        <v>60</v>
      </c>
      <c r="C10" s="21">
        <v>22.19</v>
      </c>
      <c r="D10" s="21">
        <v>23</v>
      </c>
      <c r="E10" s="21">
        <v>4</v>
      </c>
      <c r="F10" s="21">
        <v>20</v>
      </c>
      <c r="G10" s="21">
        <v>1</v>
      </c>
      <c r="H10" s="21">
        <v>8</v>
      </c>
      <c r="I10" s="21">
        <v>26.1</v>
      </c>
      <c r="J10" s="21">
        <v>10</v>
      </c>
      <c r="K10" s="21">
        <v>8</v>
      </c>
      <c r="L10" s="21">
        <v>9.16</v>
      </c>
      <c r="M10" s="21">
        <v>27</v>
      </c>
      <c r="N10" s="10">
        <v>1</v>
      </c>
      <c r="O10" s="21" t="s">
        <v>177</v>
      </c>
      <c r="P10" s="21">
        <v>36</v>
      </c>
      <c r="Q10" s="10">
        <v>3</v>
      </c>
      <c r="R10" s="36">
        <f t="shared" si="0"/>
        <v>97</v>
      </c>
      <c r="S10" s="22">
        <v>4</v>
      </c>
      <c r="T10" s="21">
        <v>22</v>
      </c>
      <c r="U10" s="23">
        <v>4</v>
      </c>
      <c r="V10" s="24">
        <v>10</v>
      </c>
      <c r="W10" s="10">
        <v>1</v>
      </c>
      <c r="X10" s="36">
        <f t="shared" si="1"/>
        <v>9</v>
      </c>
      <c r="Y10" s="10">
        <v>2</v>
      </c>
      <c r="Z10" s="10" t="s">
        <v>130</v>
      </c>
      <c r="AA10" s="42">
        <v>9</v>
      </c>
      <c r="AB10" s="25" t="str">
        <f t="shared" si="2"/>
        <v>Воробьева Жанна</v>
      </c>
    </row>
    <row r="11" spans="1:28" ht="18.95" customHeight="1" thickBot="1" x14ac:dyDescent="0.35">
      <c r="A11" s="42">
        <v>10</v>
      </c>
      <c r="B11" s="20" t="s">
        <v>66</v>
      </c>
      <c r="C11" s="21">
        <v>30.27</v>
      </c>
      <c r="D11" s="21">
        <v>2</v>
      </c>
      <c r="E11" s="21">
        <v>13</v>
      </c>
      <c r="F11" s="21">
        <v>41</v>
      </c>
      <c r="G11" s="21">
        <v>30</v>
      </c>
      <c r="H11" s="10">
        <v>1</v>
      </c>
      <c r="I11" s="21">
        <v>30.3</v>
      </c>
      <c r="J11" s="21">
        <v>15</v>
      </c>
      <c r="K11" s="10">
        <v>3</v>
      </c>
      <c r="L11" s="21">
        <v>10.130000000000001</v>
      </c>
      <c r="M11" s="21">
        <v>7</v>
      </c>
      <c r="N11" s="21">
        <v>10</v>
      </c>
      <c r="O11" s="21" t="s">
        <v>176</v>
      </c>
      <c r="P11" s="21">
        <v>20</v>
      </c>
      <c r="Q11" s="21">
        <v>11</v>
      </c>
      <c r="R11" s="36">
        <f t="shared" si="0"/>
        <v>74</v>
      </c>
      <c r="S11" s="22">
        <v>7</v>
      </c>
      <c r="T11" s="21">
        <v>19</v>
      </c>
      <c r="U11" s="23">
        <v>11</v>
      </c>
      <c r="V11" s="60">
        <v>9.25</v>
      </c>
      <c r="W11" s="10">
        <v>3</v>
      </c>
      <c r="X11" s="36">
        <f t="shared" si="1"/>
        <v>21</v>
      </c>
      <c r="Y11" s="21"/>
      <c r="Z11" s="21"/>
      <c r="AA11" s="42">
        <v>10</v>
      </c>
      <c r="AB11" s="25" t="str">
        <f t="shared" si="2"/>
        <v>Сюзева Елена</v>
      </c>
    </row>
    <row r="12" spans="1:28" ht="18.95" customHeight="1" thickBot="1" x14ac:dyDescent="0.35">
      <c r="A12" s="42">
        <v>11</v>
      </c>
      <c r="B12" s="20" t="s">
        <v>72</v>
      </c>
      <c r="C12" s="21">
        <v>24.3</v>
      </c>
      <c r="D12" s="21">
        <v>20</v>
      </c>
      <c r="E12" s="21">
        <v>6</v>
      </c>
      <c r="F12" s="21">
        <v>31</v>
      </c>
      <c r="G12" s="21">
        <v>8</v>
      </c>
      <c r="H12" s="21">
        <v>4</v>
      </c>
      <c r="I12" s="21">
        <v>16.2</v>
      </c>
      <c r="J12" s="21">
        <v>1</v>
      </c>
      <c r="K12" s="21">
        <v>15</v>
      </c>
      <c r="L12" s="21">
        <v>10.69</v>
      </c>
      <c r="M12" s="21">
        <v>4</v>
      </c>
      <c r="N12" s="21">
        <v>14</v>
      </c>
      <c r="O12" s="21" t="s">
        <v>182</v>
      </c>
      <c r="P12" s="21">
        <v>0</v>
      </c>
      <c r="Q12" s="21">
        <v>13</v>
      </c>
      <c r="R12" s="36">
        <f t="shared" si="0"/>
        <v>33</v>
      </c>
      <c r="S12" s="22">
        <v>13</v>
      </c>
      <c r="T12" s="21">
        <v>18</v>
      </c>
      <c r="U12" s="23">
        <v>13</v>
      </c>
      <c r="V12" s="24">
        <v>7.6</v>
      </c>
      <c r="W12" s="21">
        <v>7</v>
      </c>
      <c r="X12" s="36">
        <f t="shared" si="1"/>
        <v>33</v>
      </c>
      <c r="Y12" s="21"/>
      <c r="Z12" s="21"/>
      <c r="AA12" s="42">
        <v>11</v>
      </c>
      <c r="AB12" s="25" t="str">
        <f t="shared" si="2"/>
        <v>Михайлова Алена</v>
      </c>
    </row>
    <row r="13" spans="1:28" ht="18.95" customHeight="1" thickBot="1" x14ac:dyDescent="0.35">
      <c r="A13" s="42">
        <v>21</v>
      </c>
      <c r="B13" s="20" t="s">
        <v>77</v>
      </c>
      <c r="C13" s="27">
        <v>29</v>
      </c>
      <c r="D13" s="21">
        <v>15</v>
      </c>
      <c r="E13" s="21">
        <v>12</v>
      </c>
      <c r="F13" s="21">
        <v>19</v>
      </c>
      <c r="G13" s="21">
        <v>0</v>
      </c>
      <c r="H13" s="21">
        <v>9</v>
      </c>
      <c r="I13" s="21">
        <v>23.9</v>
      </c>
      <c r="J13" s="21">
        <v>7</v>
      </c>
      <c r="K13" s="21">
        <v>10</v>
      </c>
      <c r="L13" s="21">
        <v>10.63</v>
      </c>
      <c r="M13" s="21">
        <v>4</v>
      </c>
      <c r="N13" s="21">
        <v>13</v>
      </c>
      <c r="O13" s="21" t="s">
        <v>175</v>
      </c>
      <c r="P13" s="21">
        <v>23</v>
      </c>
      <c r="Q13" s="21">
        <v>10</v>
      </c>
      <c r="R13" s="36">
        <f t="shared" si="0"/>
        <v>49</v>
      </c>
      <c r="S13" s="22">
        <v>11</v>
      </c>
      <c r="T13" s="21">
        <v>17</v>
      </c>
      <c r="U13" s="23">
        <v>14</v>
      </c>
      <c r="V13" s="24">
        <v>6.8</v>
      </c>
      <c r="W13" s="21">
        <v>9</v>
      </c>
      <c r="X13" s="36">
        <f t="shared" si="1"/>
        <v>34</v>
      </c>
      <c r="Y13" s="10"/>
      <c r="Z13" s="10"/>
      <c r="AA13" s="42">
        <v>21</v>
      </c>
      <c r="AB13" s="25" t="str">
        <f t="shared" si="2"/>
        <v>Гостюхина Анна</v>
      </c>
    </row>
    <row r="14" spans="1:28" ht="18.95" customHeight="1" thickBot="1" x14ac:dyDescent="0.35">
      <c r="A14" s="42">
        <v>23</v>
      </c>
      <c r="B14" s="20" t="s">
        <v>83</v>
      </c>
      <c r="C14" s="21">
        <v>24.4</v>
      </c>
      <c r="D14" s="21">
        <v>20</v>
      </c>
      <c r="E14" s="21">
        <v>7</v>
      </c>
      <c r="F14" s="21">
        <v>27</v>
      </c>
      <c r="G14" s="21">
        <v>4</v>
      </c>
      <c r="H14" s="21">
        <v>6</v>
      </c>
      <c r="I14" s="21">
        <v>20.5</v>
      </c>
      <c r="J14" s="21">
        <v>4</v>
      </c>
      <c r="K14" s="21">
        <v>13</v>
      </c>
      <c r="L14" s="21">
        <v>9.4</v>
      </c>
      <c r="M14" s="21">
        <v>22</v>
      </c>
      <c r="N14" s="10">
        <v>3</v>
      </c>
      <c r="O14" s="21" t="s">
        <v>174</v>
      </c>
      <c r="P14" s="21">
        <v>35</v>
      </c>
      <c r="Q14" s="21">
        <v>4</v>
      </c>
      <c r="R14" s="36">
        <f t="shared" si="0"/>
        <v>85</v>
      </c>
      <c r="S14" s="22">
        <v>5</v>
      </c>
      <c r="T14" s="21">
        <v>19</v>
      </c>
      <c r="U14" s="23">
        <v>11</v>
      </c>
      <c r="V14" s="124">
        <v>4.5</v>
      </c>
      <c r="W14" s="21">
        <v>11</v>
      </c>
      <c r="X14" s="36">
        <f t="shared" si="1"/>
        <v>27</v>
      </c>
      <c r="Y14" s="21"/>
      <c r="Z14" s="21"/>
      <c r="AA14" s="42">
        <v>23</v>
      </c>
      <c r="AB14" s="25" t="str">
        <f t="shared" si="2"/>
        <v>Шевцова Елизавета</v>
      </c>
    </row>
    <row r="15" spans="1:28" ht="18.95" customHeight="1" thickBot="1" x14ac:dyDescent="0.35">
      <c r="A15" s="42">
        <v>29</v>
      </c>
      <c r="B15" s="20" t="s">
        <v>88</v>
      </c>
      <c r="C15" s="21">
        <v>24.25</v>
      </c>
      <c r="D15" s="21">
        <v>20</v>
      </c>
      <c r="E15" s="21">
        <v>5</v>
      </c>
      <c r="F15" s="21">
        <v>12</v>
      </c>
      <c r="G15" s="21">
        <v>0</v>
      </c>
      <c r="H15" s="21">
        <v>14</v>
      </c>
      <c r="I15" s="21">
        <v>21.7</v>
      </c>
      <c r="J15" s="21">
        <v>5</v>
      </c>
      <c r="K15" s="21">
        <v>12</v>
      </c>
      <c r="L15" s="21">
        <v>9.48</v>
      </c>
      <c r="M15" s="21">
        <v>21</v>
      </c>
      <c r="N15" s="21">
        <v>4</v>
      </c>
      <c r="O15" s="21" t="s">
        <v>170</v>
      </c>
      <c r="P15" s="21">
        <v>26</v>
      </c>
      <c r="Q15" s="21">
        <v>7</v>
      </c>
      <c r="R15" s="36">
        <f t="shared" si="0"/>
        <v>72</v>
      </c>
      <c r="S15" s="22">
        <v>8</v>
      </c>
      <c r="T15" s="21">
        <v>20</v>
      </c>
      <c r="U15" s="23">
        <v>8</v>
      </c>
      <c r="V15" s="24">
        <v>3.25</v>
      </c>
      <c r="W15" s="21">
        <v>15</v>
      </c>
      <c r="X15" s="36">
        <f t="shared" si="1"/>
        <v>31</v>
      </c>
      <c r="Y15" s="21"/>
      <c r="Z15" s="21"/>
      <c r="AA15" s="42">
        <v>29</v>
      </c>
      <c r="AB15" s="25" t="str">
        <f t="shared" si="2"/>
        <v>Новоселова Анжелика</v>
      </c>
    </row>
    <row r="16" spans="1:28" ht="18.95" customHeight="1" thickBot="1" x14ac:dyDescent="0.35">
      <c r="A16" s="42">
        <v>30</v>
      </c>
      <c r="B16" s="20" t="s">
        <v>92</v>
      </c>
      <c r="C16" s="21">
        <v>36.68</v>
      </c>
      <c r="D16" s="21">
        <v>0</v>
      </c>
      <c r="E16" s="21">
        <v>15</v>
      </c>
      <c r="F16" s="21">
        <v>13</v>
      </c>
      <c r="G16" s="21">
        <v>0</v>
      </c>
      <c r="H16" s="21">
        <v>12</v>
      </c>
      <c r="I16" s="21">
        <v>30.3</v>
      </c>
      <c r="J16" s="21">
        <v>15</v>
      </c>
      <c r="K16" s="10">
        <v>3</v>
      </c>
      <c r="L16" s="21">
        <v>9.8000000000000007</v>
      </c>
      <c r="M16" s="21">
        <v>14</v>
      </c>
      <c r="N16" s="21">
        <v>6</v>
      </c>
      <c r="O16" s="21" t="s">
        <v>171</v>
      </c>
      <c r="P16" s="21">
        <v>8</v>
      </c>
      <c r="Q16" s="21">
        <v>12</v>
      </c>
      <c r="R16" s="36">
        <f t="shared" si="0"/>
        <v>37</v>
      </c>
      <c r="S16" s="22">
        <v>12</v>
      </c>
      <c r="T16" s="21">
        <v>20</v>
      </c>
      <c r="U16" s="23">
        <v>8</v>
      </c>
      <c r="V16" s="24">
        <v>4.0999999999999996</v>
      </c>
      <c r="W16" s="21">
        <v>13</v>
      </c>
      <c r="X16" s="36">
        <f t="shared" si="1"/>
        <v>33</v>
      </c>
      <c r="Y16" s="21"/>
      <c r="Z16" s="21"/>
      <c r="AA16" s="42">
        <v>30</v>
      </c>
      <c r="AB16" s="25" t="str">
        <f t="shared" si="2"/>
        <v>Криворотова Анна</v>
      </c>
    </row>
    <row r="17" spans="1:28" ht="18.95" customHeight="1" thickBot="1" x14ac:dyDescent="0.35">
      <c r="A17" s="42">
        <v>32</v>
      </c>
      <c r="B17" s="20" t="s">
        <v>96</v>
      </c>
      <c r="C17" s="21">
        <v>34.54</v>
      </c>
      <c r="D17" s="21">
        <v>0</v>
      </c>
      <c r="E17" s="21">
        <v>14</v>
      </c>
      <c r="F17" s="21">
        <v>19</v>
      </c>
      <c r="G17" s="21">
        <v>0</v>
      </c>
      <c r="H17" s="21">
        <v>9</v>
      </c>
      <c r="I17" s="21">
        <v>29.5</v>
      </c>
      <c r="J17" s="21">
        <v>14</v>
      </c>
      <c r="K17" s="21">
        <v>5</v>
      </c>
      <c r="L17" s="21">
        <v>10.44</v>
      </c>
      <c r="M17" s="21">
        <v>5</v>
      </c>
      <c r="N17" s="21">
        <v>11</v>
      </c>
      <c r="O17" s="21" t="s">
        <v>173</v>
      </c>
      <c r="P17" s="21">
        <v>0</v>
      </c>
      <c r="Q17" s="21">
        <v>14</v>
      </c>
      <c r="R17" s="36">
        <f t="shared" si="0"/>
        <v>19</v>
      </c>
      <c r="S17" s="22">
        <v>15</v>
      </c>
      <c r="T17" s="21">
        <v>21</v>
      </c>
      <c r="U17" s="23">
        <v>5</v>
      </c>
      <c r="V17" s="24">
        <v>9</v>
      </c>
      <c r="W17" s="21">
        <v>4</v>
      </c>
      <c r="X17" s="36">
        <f t="shared" si="1"/>
        <v>24</v>
      </c>
      <c r="Y17" s="21"/>
      <c r="Z17" s="21"/>
      <c r="AA17" s="42">
        <v>32</v>
      </c>
      <c r="AB17" s="25" t="str">
        <f t="shared" si="2"/>
        <v>Делидова Раиса</v>
      </c>
    </row>
    <row r="18" spans="1:28" ht="18.95" customHeight="1" thickBot="1" x14ac:dyDescent="0.35">
      <c r="A18" s="45">
        <v>33</v>
      </c>
      <c r="B18" s="7" t="s">
        <v>102</v>
      </c>
      <c r="C18" s="28">
        <v>28.16</v>
      </c>
      <c r="D18" s="28">
        <v>16</v>
      </c>
      <c r="E18" s="28">
        <v>11</v>
      </c>
      <c r="F18" s="28">
        <v>13</v>
      </c>
      <c r="G18" s="28">
        <v>0</v>
      </c>
      <c r="H18" s="28">
        <v>12</v>
      </c>
      <c r="I18" s="28">
        <v>27.6</v>
      </c>
      <c r="J18" s="28">
        <v>12</v>
      </c>
      <c r="K18" s="28">
        <v>6</v>
      </c>
      <c r="L18" s="28">
        <v>9.93</v>
      </c>
      <c r="M18" s="28">
        <v>11</v>
      </c>
      <c r="N18" s="28">
        <v>7</v>
      </c>
      <c r="O18" s="28" t="s">
        <v>172</v>
      </c>
      <c r="P18" s="28">
        <v>23</v>
      </c>
      <c r="Q18" s="28">
        <v>9</v>
      </c>
      <c r="R18" s="37">
        <f t="shared" si="0"/>
        <v>62</v>
      </c>
      <c r="S18" s="5">
        <v>10</v>
      </c>
      <c r="T18" s="28">
        <v>20</v>
      </c>
      <c r="U18" s="6">
        <v>8</v>
      </c>
      <c r="V18" s="29">
        <v>9</v>
      </c>
      <c r="W18" s="28">
        <v>4</v>
      </c>
      <c r="X18" s="37">
        <f t="shared" si="1"/>
        <v>22</v>
      </c>
      <c r="Y18" s="28"/>
      <c r="Z18" s="28"/>
      <c r="AA18" s="45">
        <v>33</v>
      </c>
      <c r="AB18" s="9" t="str">
        <f t="shared" si="2"/>
        <v>Шабардина Наталья</v>
      </c>
    </row>
    <row r="19" spans="1:28" x14ac:dyDescent="0.2">
      <c r="A19" s="32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8" x14ac:dyDescent="0.2">
      <c r="A20" s="32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8" s="31" customFormat="1" ht="19.5" thickBot="1" x14ac:dyDescent="0.35">
      <c r="A21" s="48"/>
      <c r="B21" s="30"/>
      <c r="C21" s="30"/>
      <c r="D21" s="30"/>
      <c r="E21" s="30"/>
    </row>
    <row r="22" spans="1:28" s="31" customFormat="1" ht="19.5" thickBot="1" x14ac:dyDescent="0.35">
      <c r="A22" s="52" t="s">
        <v>0</v>
      </c>
      <c r="B22" s="22" t="s">
        <v>16</v>
      </c>
      <c r="C22" s="151" t="s">
        <v>5</v>
      </c>
      <c r="D22" s="153"/>
      <c r="E22" s="152"/>
    </row>
    <row r="23" spans="1:28" s="31" customFormat="1" ht="19.5" thickBot="1" x14ac:dyDescent="0.35">
      <c r="A23" s="18"/>
      <c r="B23" s="11"/>
      <c r="C23" s="12" t="s">
        <v>24</v>
      </c>
      <c r="D23" s="12" t="s">
        <v>2</v>
      </c>
      <c r="E23" s="12" t="s">
        <v>3</v>
      </c>
    </row>
    <row r="24" spans="1:28" s="31" customFormat="1" ht="20.25" thickBot="1" x14ac:dyDescent="0.35">
      <c r="A24" s="42">
        <v>7</v>
      </c>
      <c r="B24" s="20" t="s">
        <v>50</v>
      </c>
      <c r="C24" s="21" t="s">
        <v>178</v>
      </c>
      <c r="D24" s="21"/>
      <c r="E24" s="21">
        <v>1</v>
      </c>
    </row>
    <row r="25" spans="1:28" s="31" customFormat="1" ht="20.25" thickBot="1" x14ac:dyDescent="0.35">
      <c r="A25" s="42">
        <v>2</v>
      </c>
      <c r="B25" s="20" t="s">
        <v>33</v>
      </c>
      <c r="C25" s="21" t="s">
        <v>180</v>
      </c>
      <c r="D25" s="21"/>
      <c r="E25" s="21">
        <v>2</v>
      </c>
    </row>
    <row r="26" spans="1:28" s="31" customFormat="1" ht="20.25" thickBot="1" x14ac:dyDescent="0.35">
      <c r="A26" s="42">
        <v>9</v>
      </c>
      <c r="B26" s="20" t="s">
        <v>60</v>
      </c>
      <c r="C26" s="21" t="s">
        <v>177</v>
      </c>
      <c r="D26" s="21"/>
      <c r="E26" s="21">
        <v>3</v>
      </c>
    </row>
    <row r="27" spans="1:28" s="31" customFormat="1" ht="20.25" thickBot="1" x14ac:dyDescent="0.35">
      <c r="A27" s="42">
        <v>23</v>
      </c>
      <c r="B27" s="20" t="s">
        <v>83</v>
      </c>
      <c r="C27" s="21" t="s">
        <v>174</v>
      </c>
      <c r="D27" s="21"/>
      <c r="E27" s="21">
        <v>4</v>
      </c>
    </row>
    <row r="28" spans="1:28" s="31" customFormat="1" ht="20.25" thickBot="1" x14ac:dyDescent="0.35">
      <c r="A28" s="42">
        <v>8</v>
      </c>
      <c r="B28" s="20" t="s">
        <v>56</v>
      </c>
      <c r="C28" s="21" t="s">
        <v>169</v>
      </c>
      <c r="D28" s="21"/>
      <c r="E28" s="21">
        <v>5</v>
      </c>
    </row>
    <row r="29" spans="1:28" s="31" customFormat="1" ht="20.25" thickBot="1" x14ac:dyDescent="0.35">
      <c r="A29" s="42">
        <v>5</v>
      </c>
      <c r="B29" s="20" t="s">
        <v>44</v>
      </c>
      <c r="C29" s="21" t="s">
        <v>179</v>
      </c>
      <c r="D29" s="21"/>
      <c r="E29" s="21">
        <v>6</v>
      </c>
    </row>
    <row r="30" spans="1:28" s="31" customFormat="1" ht="20.25" thickBot="1" x14ac:dyDescent="0.35">
      <c r="A30" s="42">
        <v>29</v>
      </c>
      <c r="B30" s="20" t="s">
        <v>88</v>
      </c>
      <c r="C30" s="21" t="s">
        <v>170</v>
      </c>
      <c r="D30" s="21"/>
      <c r="E30" s="21">
        <v>7</v>
      </c>
    </row>
    <row r="31" spans="1:28" s="31" customFormat="1" ht="20.25" thickBot="1" x14ac:dyDescent="0.35">
      <c r="A31" s="42">
        <v>3</v>
      </c>
      <c r="B31" s="20" t="s">
        <v>39</v>
      </c>
      <c r="C31" s="21" t="s">
        <v>126</v>
      </c>
      <c r="D31" s="21"/>
      <c r="E31" s="21">
        <v>8</v>
      </c>
    </row>
    <row r="32" spans="1:28" s="31" customFormat="1" ht="20.25" thickBot="1" x14ac:dyDescent="0.35">
      <c r="A32" s="42">
        <v>33</v>
      </c>
      <c r="B32" s="20" t="s">
        <v>102</v>
      </c>
      <c r="C32" s="21" t="s">
        <v>172</v>
      </c>
      <c r="D32" s="21"/>
      <c r="E32" s="21">
        <v>9</v>
      </c>
    </row>
    <row r="33" spans="1:5" s="31" customFormat="1" ht="20.25" thickBot="1" x14ac:dyDescent="0.35">
      <c r="A33" s="42">
        <v>21</v>
      </c>
      <c r="B33" s="20" t="s">
        <v>77</v>
      </c>
      <c r="C33" s="21" t="s">
        <v>175</v>
      </c>
      <c r="D33" s="21"/>
      <c r="E33" s="21">
        <v>10</v>
      </c>
    </row>
    <row r="34" spans="1:5" s="31" customFormat="1" ht="20.25" thickBot="1" x14ac:dyDescent="0.35">
      <c r="A34" s="42">
        <v>10</v>
      </c>
      <c r="B34" s="20" t="s">
        <v>66</v>
      </c>
      <c r="C34" s="21" t="s">
        <v>176</v>
      </c>
      <c r="D34" s="21"/>
      <c r="E34" s="21">
        <v>11</v>
      </c>
    </row>
    <row r="35" spans="1:5" s="31" customFormat="1" ht="20.25" thickBot="1" x14ac:dyDescent="0.35">
      <c r="A35" s="42">
        <v>30</v>
      </c>
      <c r="B35" s="20" t="s">
        <v>92</v>
      </c>
      <c r="C35" s="21" t="s">
        <v>171</v>
      </c>
      <c r="D35" s="21"/>
      <c r="E35" s="21">
        <v>12</v>
      </c>
    </row>
    <row r="36" spans="1:5" s="31" customFormat="1" ht="20.25" thickBot="1" x14ac:dyDescent="0.35">
      <c r="A36" s="42">
        <v>11</v>
      </c>
      <c r="B36" s="20" t="s">
        <v>72</v>
      </c>
      <c r="C36" s="21" t="s">
        <v>182</v>
      </c>
      <c r="D36" s="21"/>
      <c r="E36" s="21">
        <v>13</v>
      </c>
    </row>
    <row r="37" spans="1:5" s="31" customFormat="1" ht="20.25" thickBot="1" x14ac:dyDescent="0.35">
      <c r="A37" s="42">
        <v>32</v>
      </c>
      <c r="B37" s="20" t="s">
        <v>96</v>
      </c>
      <c r="C37" s="21" t="s">
        <v>173</v>
      </c>
      <c r="D37" s="21"/>
      <c r="E37" s="21">
        <v>14</v>
      </c>
    </row>
    <row r="38" spans="1:5" s="31" customFormat="1" ht="20.25" thickBot="1" x14ac:dyDescent="0.35">
      <c r="A38" s="45">
        <v>1</v>
      </c>
      <c r="B38" s="7" t="s">
        <v>28</v>
      </c>
      <c r="C38" s="28" t="s">
        <v>181</v>
      </c>
      <c r="D38" s="28"/>
      <c r="E38" s="28">
        <v>15</v>
      </c>
    </row>
    <row r="39" spans="1:5" s="31" customFormat="1" ht="20.25" thickBot="1" x14ac:dyDescent="0.35">
      <c r="A39" s="42">
        <v>32</v>
      </c>
      <c r="B39" s="20"/>
      <c r="C39" s="21"/>
      <c r="D39" s="21"/>
      <c r="E39" s="21"/>
    </row>
    <row r="40" spans="1:5" s="31" customFormat="1" ht="20.25" thickBot="1" x14ac:dyDescent="0.35">
      <c r="A40" s="45">
        <v>33</v>
      </c>
      <c r="B40" s="7"/>
      <c r="C40" s="28"/>
      <c r="D40" s="28"/>
      <c r="E40" s="28"/>
    </row>
    <row r="41" spans="1:5" s="31" customFormat="1" ht="20.25" thickBot="1" x14ac:dyDescent="0.35">
      <c r="A41" s="45" t="s">
        <v>25</v>
      </c>
      <c r="B41" s="7"/>
      <c r="C41" s="28"/>
      <c r="D41" s="28"/>
      <c r="E41" s="28"/>
    </row>
    <row r="42" spans="1:5" s="31" customFormat="1" x14ac:dyDescent="0.2">
      <c r="A42" s="32"/>
    </row>
    <row r="43" spans="1:5" s="31" customFormat="1" x14ac:dyDescent="0.2">
      <c r="A43" s="32"/>
    </row>
    <row r="44" spans="1:5" s="31" customFormat="1" x14ac:dyDescent="0.2">
      <c r="A44" s="32"/>
    </row>
    <row r="45" spans="1:5" s="31" customFormat="1" x14ac:dyDescent="0.2">
      <c r="A45" s="32"/>
    </row>
    <row r="46" spans="1:5" s="31" customFormat="1" x14ac:dyDescent="0.2">
      <c r="A46" s="32"/>
    </row>
    <row r="47" spans="1:5" s="31" customFormat="1" x14ac:dyDescent="0.2">
      <c r="A47" s="32"/>
    </row>
    <row r="48" spans="1:5" s="31" customFormat="1" x14ac:dyDescent="0.2">
      <c r="A48" s="32"/>
    </row>
    <row r="49" spans="1:1" s="31" customFormat="1" x14ac:dyDescent="0.2">
      <c r="A49" s="32"/>
    </row>
    <row r="50" spans="1:1" s="31" customFormat="1" x14ac:dyDescent="0.2">
      <c r="A50" s="32"/>
    </row>
    <row r="51" spans="1:1" s="31" customFormat="1" x14ac:dyDescent="0.2">
      <c r="A51" s="32"/>
    </row>
    <row r="52" spans="1:1" s="31" customFormat="1" x14ac:dyDescent="0.2">
      <c r="A52" s="32"/>
    </row>
    <row r="53" spans="1:1" s="31" customFormat="1" x14ac:dyDescent="0.2">
      <c r="A53" s="32"/>
    </row>
    <row r="54" spans="1:1" s="31" customFormat="1" x14ac:dyDescent="0.2">
      <c r="A54" s="32"/>
    </row>
    <row r="55" spans="1:1" s="31" customFormat="1" x14ac:dyDescent="0.2">
      <c r="A55" s="32"/>
    </row>
    <row r="56" spans="1:1" s="31" customFormat="1" x14ac:dyDescent="0.2">
      <c r="A56" s="32"/>
    </row>
    <row r="57" spans="1:1" s="31" customFormat="1" x14ac:dyDescent="0.2">
      <c r="A57" s="32"/>
    </row>
    <row r="58" spans="1:1" s="31" customFormat="1" x14ac:dyDescent="0.2">
      <c r="A58" s="32"/>
    </row>
    <row r="59" spans="1:1" s="31" customFormat="1" x14ac:dyDescent="0.2">
      <c r="A59" s="32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cale="60" showPageBreaks="1" hiddenColumns="1" showRuler="0" topLeftCell="A8">
      <selection activeCell="A2" sqref="A2:AA41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mergeCells count="8">
    <mergeCell ref="C22:E22"/>
    <mergeCell ref="V2:W2"/>
    <mergeCell ref="C2:E2"/>
    <mergeCell ref="F2:H2"/>
    <mergeCell ref="I2:K2"/>
    <mergeCell ref="L2:N2"/>
    <mergeCell ref="O2:Q2"/>
    <mergeCell ref="T2:U2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landscape" horizontalDpi="300" verticalDpi="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L33" sqref="L33"/>
    </sheetView>
  </sheetViews>
  <sheetFormatPr defaultRowHeight="12.75" x14ac:dyDescent="0.2"/>
  <sheetData>
    <row r="1" spans="1:6" ht="15.75" thickBot="1" x14ac:dyDescent="0.3">
      <c r="E1" s="132" t="s">
        <v>225</v>
      </c>
    </row>
    <row r="2" spans="1:6" x14ac:dyDescent="0.2">
      <c r="A2" s="154" t="s">
        <v>185</v>
      </c>
      <c r="B2" s="156" t="s">
        <v>186</v>
      </c>
      <c r="C2" s="156"/>
      <c r="D2" s="157" t="s">
        <v>187</v>
      </c>
      <c r="E2" s="157" t="s">
        <v>188</v>
      </c>
      <c r="F2" s="159" t="s">
        <v>189</v>
      </c>
    </row>
    <row r="3" spans="1:6" ht="13.5" thickBot="1" x14ac:dyDescent="0.25">
      <c r="A3" s="161"/>
      <c r="B3" s="143" t="s">
        <v>190</v>
      </c>
      <c r="C3" s="143" t="s">
        <v>191</v>
      </c>
      <c r="D3" s="162"/>
      <c r="E3" s="162"/>
      <c r="F3" s="163"/>
    </row>
    <row r="4" spans="1:6" x14ac:dyDescent="0.2">
      <c r="A4" s="144">
        <v>60</v>
      </c>
      <c r="B4" s="145">
        <v>7.4</v>
      </c>
      <c r="C4" s="146"/>
      <c r="D4" s="147">
        <v>80</v>
      </c>
      <c r="E4" s="145">
        <v>50</v>
      </c>
      <c r="F4" s="147">
        <v>14</v>
      </c>
    </row>
    <row r="5" spans="1:6" x14ac:dyDescent="0.2">
      <c r="A5" s="138">
        <v>59</v>
      </c>
      <c r="B5" s="135">
        <v>7.6</v>
      </c>
      <c r="C5" s="136"/>
      <c r="D5" s="137">
        <v>74</v>
      </c>
      <c r="E5" s="135" t="s">
        <v>192</v>
      </c>
      <c r="F5" s="135">
        <v>14.4</v>
      </c>
    </row>
    <row r="6" spans="1:6" x14ac:dyDescent="0.2">
      <c r="A6" s="138">
        <v>58</v>
      </c>
      <c r="B6" s="135">
        <v>7.7</v>
      </c>
      <c r="C6" s="136"/>
      <c r="D6" s="137">
        <v>69</v>
      </c>
      <c r="E6" s="135">
        <v>49</v>
      </c>
      <c r="F6" s="135">
        <v>14.7</v>
      </c>
    </row>
    <row r="7" spans="1:6" x14ac:dyDescent="0.2">
      <c r="A7" s="138">
        <v>57</v>
      </c>
      <c r="B7" s="135">
        <v>7.8</v>
      </c>
      <c r="C7" s="136"/>
      <c r="D7" s="137">
        <v>64</v>
      </c>
      <c r="E7" s="135" t="s">
        <v>192</v>
      </c>
      <c r="F7" s="137">
        <v>15</v>
      </c>
    </row>
    <row r="8" spans="1:6" x14ac:dyDescent="0.2">
      <c r="A8" s="138">
        <v>56</v>
      </c>
      <c r="B8" s="135">
        <v>7.9</v>
      </c>
      <c r="C8" s="136"/>
      <c r="D8" s="137">
        <v>60</v>
      </c>
      <c r="E8" s="135" t="s">
        <v>192</v>
      </c>
      <c r="F8" s="135">
        <v>15.25</v>
      </c>
    </row>
    <row r="9" spans="1:6" x14ac:dyDescent="0.2">
      <c r="A9" s="138">
        <v>55</v>
      </c>
      <c r="B9" s="137">
        <v>8</v>
      </c>
      <c r="C9" s="136"/>
      <c r="D9" s="137">
        <v>58</v>
      </c>
      <c r="E9" s="135">
        <v>48</v>
      </c>
      <c r="F9" s="137">
        <v>15.5</v>
      </c>
    </row>
    <row r="10" spans="1:6" x14ac:dyDescent="0.2">
      <c r="A10" s="138">
        <v>54</v>
      </c>
      <c r="B10" s="135" t="s">
        <v>192</v>
      </c>
      <c r="C10" s="136"/>
      <c r="D10" s="135">
        <v>57.4</v>
      </c>
      <c r="E10" s="135" t="s">
        <v>192</v>
      </c>
      <c r="F10" s="135">
        <f>31.2/2</f>
        <v>15.6</v>
      </c>
    </row>
    <row r="11" spans="1:6" x14ac:dyDescent="0.2">
      <c r="A11" s="138">
        <v>53</v>
      </c>
      <c r="B11" s="135" t="s">
        <v>192</v>
      </c>
      <c r="C11" s="136"/>
      <c r="D11" s="137">
        <v>56.8</v>
      </c>
      <c r="E11" s="135" t="s">
        <v>192</v>
      </c>
      <c r="F11" s="135">
        <v>15.7</v>
      </c>
    </row>
    <row r="12" spans="1:6" x14ac:dyDescent="0.2">
      <c r="A12" s="138">
        <v>52</v>
      </c>
      <c r="B12" s="135" t="s">
        <v>192</v>
      </c>
      <c r="C12" s="136"/>
      <c r="D12" s="135">
        <v>56.2</v>
      </c>
      <c r="E12" s="135" t="s">
        <v>192</v>
      </c>
      <c r="F12" s="135">
        <v>15.8</v>
      </c>
    </row>
    <row r="13" spans="1:6" x14ac:dyDescent="0.2">
      <c r="A13" s="138">
        <v>51</v>
      </c>
      <c r="B13" s="135">
        <v>8.1</v>
      </c>
      <c r="C13" s="136"/>
      <c r="D13" s="137">
        <v>55.6</v>
      </c>
      <c r="E13" s="135">
        <v>47</v>
      </c>
      <c r="F13" s="135">
        <v>15.9</v>
      </c>
    </row>
    <row r="14" spans="1:6" x14ac:dyDescent="0.2">
      <c r="A14" s="138">
        <v>50</v>
      </c>
      <c r="B14" s="135" t="s">
        <v>192</v>
      </c>
      <c r="C14" s="136"/>
      <c r="D14" s="135">
        <v>55</v>
      </c>
      <c r="E14" s="135" t="s">
        <v>192</v>
      </c>
      <c r="F14" s="137">
        <v>16</v>
      </c>
    </row>
    <row r="15" spans="1:6" x14ac:dyDescent="0.2">
      <c r="A15" s="138">
        <v>49</v>
      </c>
      <c r="B15" s="135" t="s">
        <v>192</v>
      </c>
      <c r="C15" s="136"/>
      <c r="D15" s="137">
        <v>54.3</v>
      </c>
      <c r="E15" s="135" t="s">
        <v>192</v>
      </c>
      <c r="F15" s="135">
        <v>16.149999999999999</v>
      </c>
    </row>
    <row r="16" spans="1:6" x14ac:dyDescent="0.2">
      <c r="A16" s="138">
        <v>48</v>
      </c>
      <c r="B16" s="135">
        <v>8.1999999999999993</v>
      </c>
      <c r="C16" s="136"/>
      <c r="D16" s="135">
        <v>53.6</v>
      </c>
      <c r="E16" s="135">
        <v>46</v>
      </c>
      <c r="F16" s="137">
        <v>16.3</v>
      </c>
    </row>
    <row r="17" spans="1:6" x14ac:dyDescent="0.2">
      <c r="A17" s="138">
        <v>47</v>
      </c>
      <c r="B17" s="135" t="s">
        <v>192</v>
      </c>
      <c r="C17" s="136"/>
      <c r="D17" s="137">
        <v>52.9</v>
      </c>
      <c r="E17" s="135" t="s">
        <v>192</v>
      </c>
      <c r="F17" s="135">
        <v>16.45</v>
      </c>
    </row>
    <row r="18" spans="1:6" x14ac:dyDescent="0.2">
      <c r="A18" s="138">
        <v>46</v>
      </c>
      <c r="B18" s="135" t="s">
        <v>192</v>
      </c>
      <c r="C18" s="136"/>
      <c r="D18" s="135">
        <v>52.2</v>
      </c>
      <c r="E18" s="135" t="s">
        <v>192</v>
      </c>
      <c r="F18" s="135">
        <v>16.600000000000001</v>
      </c>
    </row>
    <row r="19" spans="1:6" x14ac:dyDescent="0.2">
      <c r="A19" s="138">
        <v>45</v>
      </c>
      <c r="B19" s="135">
        <v>8.3000000000000007</v>
      </c>
      <c r="C19" s="136"/>
      <c r="D19" s="137">
        <v>51.5</v>
      </c>
      <c r="E19" s="135">
        <v>45</v>
      </c>
      <c r="F19" s="135">
        <v>16.75</v>
      </c>
    </row>
    <row r="20" spans="1:6" x14ac:dyDescent="0.2">
      <c r="A20" s="138">
        <v>44</v>
      </c>
      <c r="B20" s="135" t="s">
        <v>192</v>
      </c>
      <c r="C20" s="136"/>
      <c r="D20" s="135">
        <v>50.8</v>
      </c>
      <c r="E20" s="135" t="s">
        <v>192</v>
      </c>
      <c r="F20" s="135">
        <v>16.899999999999999</v>
      </c>
    </row>
    <row r="21" spans="1:6" x14ac:dyDescent="0.2">
      <c r="A21" s="138">
        <v>43</v>
      </c>
      <c r="B21" s="135" t="s">
        <v>192</v>
      </c>
      <c r="C21" s="136"/>
      <c r="D21" s="137">
        <v>50.1</v>
      </c>
      <c r="E21" s="135" t="s">
        <v>192</v>
      </c>
      <c r="F21" s="135">
        <v>17.100000000000001</v>
      </c>
    </row>
    <row r="22" spans="1:6" x14ac:dyDescent="0.2">
      <c r="A22" s="138">
        <v>42</v>
      </c>
      <c r="B22" s="135">
        <v>8.5</v>
      </c>
      <c r="C22" s="136"/>
      <c r="D22" s="135">
        <v>49.4</v>
      </c>
      <c r="E22" s="135">
        <v>44</v>
      </c>
      <c r="F22" s="135">
        <v>17.3</v>
      </c>
    </row>
    <row r="23" spans="1:6" x14ac:dyDescent="0.2">
      <c r="A23" s="138">
        <v>41</v>
      </c>
      <c r="B23" s="135" t="s">
        <v>192</v>
      </c>
      <c r="C23" s="136"/>
      <c r="D23" s="137">
        <v>48.7</v>
      </c>
      <c r="E23" s="135" t="s">
        <v>192</v>
      </c>
      <c r="F23" s="135">
        <v>17.5</v>
      </c>
    </row>
    <row r="24" spans="1:6" x14ac:dyDescent="0.2">
      <c r="A24" s="138">
        <v>40</v>
      </c>
      <c r="B24" s="135">
        <v>8.5</v>
      </c>
      <c r="C24" s="136"/>
      <c r="D24" s="137">
        <v>48</v>
      </c>
      <c r="E24" s="135" t="s">
        <v>192</v>
      </c>
      <c r="F24" s="135">
        <v>17.7</v>
      </c>
    </row>
    <row r="25" spans="1:6" x14ac:dyDescent="0.2">
      <c r="A25" s="138">
        <v>39</v>
      </c>
      <c r="B25" s="135" t="s">
        <v>192</v>
      </c>
      <c r="C25" s="136"/>
      <c r="D25" s="137">
        <v>47.3</v>
      </c>
      <c r="E25" s="135">
        <v>43</v>
      </c>
      <c r="F25" s="135">
        <v>17.899999999999999</v>
      </c>
    </row>
    <row r="26" spans="1:6" x14ac:dyDescent="0.2">
      <c r="A26" s="138">
        <v>38</v>
      </c>
      <c r="B26" s="135">
        <v>8.6</v>
      </c>
      <c r="C26" s="136"/>
      <c r="D26" s="135">
        <v>46.6</v>
      </c>
      <c r="E26" s="135" t="s">
        <v>192</v>
      </c>
      <c r="F26" s="137">
        <v>18.100000000000001</v>
      </c>
    </row>
    <row r="27" spans="1:6" x14ac:dyDescent="0.2">
      <c r="A27" s="138">
        <v>37</v>
      </c>
      <c r="B27" s="135" t="s">
        <v>192</v>
      </c>
      <c r="C27" s="136"/>
      <c r="D27" s="137">
        <v>45.9</v>
      </c>
      <c r="E27" s="135" t="s">
        <v>192</v>
      </c>
      <c r="F27" s="135">
        <v>18.3</v>
      </c>
    </row>
    <row r="28" spans="1:6" x14ac:dyDescent="0.2">
      <c r="A28" s="138">
        <v>36</v>
      </c>
      <c r="B28" s="135">
        <v>8.6999999999999993</v>
      </c>
      <c r="C28" s="136"/>
      <c r="D28" s="135">
        <v>45.2</v>
      </c>
      <c r="E28" s="135">
        <v>42</v>
      </c>
      <c r="F28" s="135">
        <v>18.5</v>
      </c>
    </row>
    <row r="29" spans="1:6" x14ac:dyDescent="0.2">
      <c r="A29" s="138">
        <v>35</v>
      </c>
      <c r="B29" s="135" t="s">
        <v>192</v>
      </c>
      <c r="C29" s="136"/>
      <c r="D29" s="137">
        <v>44.5</v>
      </c>
      <c r="E29" s="135" t="s">
        <v>192</v>
      </c>
      <c r="F29" s="135">
        <v>18.7</v>
      </c>
    </row>
    <row r="30" spans="1:6" x14ac:dyDescent="0.2">
      <c r="A30" s="138">
        <v>34</v>
      </c>
      <c r="B30" s="135">
        <v>8.8000000000000007</v>
      </c>
      <c r="C30" s="136"/>
      <c r="D30" s="135">
        <v>43.8</v>
      </c>
      <c r="E30" s="135" t="s">
        <v>192</v>
      </c>
      <c r="F30" s="137">
        <v>18.899999999999999</v>
      </c>
    </row>
    <row r="31" spans="1:6" x14ac:dyDescent="0.2">
      <c r="A31" s="138">
        <v>33</v>
      </c>
      <c r="B31" s="135" t="s">
        <v>192</v>
      </c>
      <c r="C31" s="136"/>
      <c r="D31" s="137">
        <v>43.1</v>
      </c>
      <c r="E31" s="135">
        <v>41</v>
      </c>
      <c r="F31" s="135">
        <v>19.149999999999999</v>
      </c>
    </row>
    <row r="32" spans="1:6" x14ac:dyDescent="0.2">
      <c r="A32" s="138">
        <v>32</v>
      </c>
      <c r="B32" s="135">
        <v>8.9</v>
      </c>
      <c r="C32" s="136"/>
      <c r="D32" s="135">
        <v>42.4</v>
      </c>
      <c r="E32" s="135" t="s">
        <v>192</v>
      </c>
      <c r="F32" s="135">
        <v>19.399999999999999</v>
      </c>
    </row>
    <row r="33" spans="1:6" x14ac:dyDescent="0.2">
      <c r="A33" s="138">
        <v>31</v>
      </c>
      <c r="B33" s="135" t="s">
        <v>192</v>
      </c>
      <c r="C33" s="136"/>
      <c r="D33" s="137">
        <v>41.7</v>
      </c>
      <c r="E33" s="135" t="s">
        <v>192</v>
      </c>
      <c r="F33" s="135">
        <v>19.649999999999999</v>
      </c>
    </row>
    <row r="34" spans="1:6" x14ac:dyDescent="0.2">
      <c r="A34" s="138">
        <v>30</v>
      </c>
      <c r="B34" s="137">
        <v>9</v>
      </c>
      <c r="C34" s="136"/>
      <c r="D34" s="137">
        <v>41</v>
      </c>
      <c r="E34" s="135">
        <v>40</v>
      </c>
      <c r="F34" s="135">
        <v>19.899999999999999</v>
      </c>
    </row>
    <row r="35" spans="1:6" x14ac:dyDescent="0.2">
      <c r="A35" s="138">
        <v>29</v>
      </c>
      <c r="B35" s="135" t="s">
        <v>192</v>
      </c>
      <c r="C35" s="136"/>
      <c r="D35" s="137">
        <v>40.299999999999997</v>
      </c>
      <c r="E35" s="135" t="s">
        <v>192</v>
      </c>
      <c r="F35" s="137">
        <v>20.2</v>
      </c>
    </row>
    <row r="36" spans="1:6" x14ac:dyDescent="0.2">
      <c r="A36" s="138">
        <v>28</v>
      </c>
      <c r="B36" s="135">
        <v>9.1</v>
      </c>
      <c r="C36" s="136"/>
      <c r="D36" s="135">
        <v>39.6</v>
      </c>
      <c r="E36" s="135">
        <v>39</v>
      </c>
      <c r="F36" s="135">
        <v>20.5</v>
      </c>
    </row>
    <row r="37" spans="1:6" x14ac:dyDescent="0.2">
      <c r="A37" s="138">
        <v>27</v>
      </c>
      <c r="B37" s="135" t="s">
        <v>192</v>
      </c>
      <c r="C37" s="136"/>
      <c r="D37" s="137">
        <v>38.9</v>
      </c>
      <c r="E37" s="135" t="s">
        <v>192</v>
      </c>
      <c r="F37" s="135">
        <v>20.8</v>
      </c>
    </row>
    <row r="38" spans="1:6" x14ac:dyDescent="0.2">
      <c r="A38" s="138">
        <v>26</v>
      </c>
      <c r="B38" s="135">
        <v>9.1999999999999993</v>
      </c>
      <c r="C38" s="136"/>
      <c r="D38" s="135">
        <v>38.200000000000003</v>
      </c>
      <c r="E38" s="135">
        <v>38</v>
      </c>
      <c r="F38" s="137">
        <v>21.15</v>
      </c>
    </row>
    <row r="39" spans="1:6" x14ac:dyDescent="0.2">
      <c r="A39" s="138">
        <v>25</v>
      </c>
      <c r="B39" s="135" t="s">
        <v>192</v>
      </c>
      <c r="C39" s="136"/>
      <c r="D39" s="137">
        <v>37.5</v>
      </c>
      <c r="E39" s="135" t="s">
        <v>192</v>
      </c>
      <c r="F39" s="135">
        <v>21.55</v>
      </c>
    </row>
    <row r="40" spans="1:6" x14ac:dyDescent="0.2">
      <c r="A40" s="138">
        <v>24</v>
      </c>
      <c r="B40" s="135">
        <v>9.3000000000000007</v>
      </c>
      <c r="C40" s="136"/>
      <c r="D40" s="135">
        <v>36.799999999999997</v>
      </c>
      <c r="E40" s="135">
        <v>37</v>
      </c>
      <c r="F40" s="137">
        <v>22</v>
      </c>
    </row>
    <row r="41" spans="1:6" x14ac:dyDescent="0.2">
      <c r="A41" s="138">
        <v>23</v>
      </c>
      <c r="B41" s="135" t="s">
        <v>192</v>
      </c>
      <c r="C41" s="136"/>
      <c r="D41" s="137">
        <v>36.1</v>
      </c>
      <c r="E41" s="135" t="s">
        <v>192</v>
      </c>
      <c r="F41" s="135">
        <v>22.5</v>
      </c>
    </row>
    <row r="42" spans="1:6" x14ac:dyDescent="0.2">
      <c r="A42" s="138">
        <v>22</v>
      </c>
      <c r="B42" s="135">
        <v>9.4</v>
      </c>
      <c r="C42" s="136"/>
      <c r="D42" s="135">
        <v>35.4</v>
      </c>
      <c r="E42" s="135">
        <v>36</v>
      </c>
      <c r="F42" s="137">
        <v>23</v>
      </c>
    </row>
    <row r="43" spans="1:6" x14ac:dyDescent="0.2">
      <c r="A43" s="138">
        <v>21</v>
      </c>
      <c r="B43" s="135" t="s">
        <v>192</v>
      </c>
      <c r="C43" s="136"/>
      <c r="D43" s="137">
        <v>34.700000000000003</v>
      </c>
      <c r="E43" s="135" t="s">
        <v>192</v>
      </c>
      <c r="F43" s="135">
        <v>23.75</v>
      </c>
    </row>
    <row r="44" spans="1:6" x14ac:dyDescent="0.2">
      <c r="A44" s="138">
        <v>20</v>
      </c>
      <c r="B44" s="135">
        <v>9.5</v>
      </c>
      <c r="C44" s="136"/>
      <c r="D44" s="137">
        <v>34</v>
      </c>
      <c r="E44" s="135">
        <v>35</v>
      </c>
      <c r="F44" s="135">
        <v>24.5</v>
      </c>
    </row>
    <row r="45" spans="1:6" x14ac:dyDescent="0.2">
      <c r="A45" s="138">
        <v>19</v>
      </c>
      <c r="B45" s="135" t="s">
        <v>192</v>
      </c>
      <c r="C45" s="136"/>
      <c r="D45" s="137">
        <v>33.200000000000003</v>
      </c>
      <c r="E45" s="135" t="s">
        <v>192</v>
      </c>
      <c r="F45" s="135">
        <v>25.25</v>
      </c>
    </row>
    <row r="46" spans="1:6" x14ac:dyDescent="0.2">
      <c r="A46" s="138">
        <v>18</v>
      </c>
      <c r="B46" s="135">
        <v>9.6</v>
      </c>
      <c r="C46" s="136"/>
      <c r="D46" s="135">
        <v>32.4</v>
      </c>
      <c r="E46" s="135">
        <v>34</v>
      </c>
      <c r="F46" s="137">
        <v>26</v>
      </c>
    </row>
    <row r="47" spans="1:6" x14ac:dyDescent="0.2">
      <c r="A47" s="138">
        <v>17</v>
      </c>
      <c r="B47" s="135" t="s">
        <v>192</v>
      </c>
      <c r="C47" s="136"/>
      <c r="D47" s="137">
        <v>31.6</v>
      </c>
      <c r="E47" s="135" t="s">
        <v>192</v>
      </c>
      <c r="F47" s="137">
        <v>27</v>
      </c>
    </row>
    <row r="48" spans="1:6" x14ac:dyDescent="0.2">
      <c r="A48" s="138">
        <v>16</v>
      </c>
      <c r="B48" s="135">
        <v>9.6999999999999993</v>
      </c>
      <c r="C48" s="136"/>
      <c r="D48" s="135">
        <v>30.8</v>
      </c>
      <c r="E48" s="135">
        <v>33</v>
      </c>
      <c r="F48" s="137">
        <v>28</v>
      </c>
    </row>
    <row r="49" spans="1:6" x14ac:dyDescent="0.2">
      <c r="A49" s="138">
        <v>15</v>
      </c>
      <c r="B49" s="135" t="s">
        <v>192</v>
      </c>
      <c r="C49" s="136"/>
      <c r="D49" s="137">
        <v>30</v>
      </c>
      <c r="E49" s="135">
        <v>32</v>
      </c>
      <c r="F49" s="137">
        <v>29</v>
      </c>
    </row>
    <row r="50" spans="1:6" x14ac:dyDescent="0.2">
      <c r="A50" s="138">
        <v>14</v>
      </c>
      <c r="B50" s="135">
        <v>9.8000000000000007</v>
      </c>
      <c r="C50" s="136"/>
      <c r="D50" s="135">
        <v>29.2</v>
      </c>
      <c r="E50" s="135">
        <v>31</v>
      </c>
      <c r="F50" s="137">
        <v>30</v>
      </c>
    </row>
    <row r="51" spans="1:6" x14ac:dyDescent="0.2">
      <c r="A51" s="138">
        <v>13</v>
      </c>
      <c r="B51" s="135" t="s">
        <v>192</v>
      </c>
      <c r="C51" s="136"/>
      <c r="D51" s="137">
        <v>28.4</v>
      </c>
      <c r="E51" s="135">
        <v>30</v>
      </c>
      <c r="F51" s="142">
        <v>30.01</v>
      </c>
    </row>
    <row r="52" spans="1:6" x14ac:dyDescent="0.2">
      <c r="A52" s="138">
        <v>12</v>
      </c>
      <c r="B52" s="135">
        <v>9.9</v>
      </c>
      <c r="C52" s="136"/>
      <c r="D52" s="135">
        <v>27.6</v>
      </c>
      <c r="E52" s="135">
        <v>29</v>
      </c>
      <c r="F52" s="135">
        <v>30.02</v>
      </c>
    </row>
    <row r="53" spans="1:6" x14ac:dyDescent="0.2">
      <c r="A53" s="138">
        <v>11</v>
      </c>
      <c r="B53" s="135" t="s">
        <v>192</v>
      </c>
      <c r="C53" s="136"/>
      <c r="D53" s="137">
        <v>26.8</v>
      </c>
      <c r="E53" s="135">
        <v>28</v>
      </c>
      <c r="F53" s="135">
        <v>30.04</v>
      </c>
    </row>
    <row r="54" spans="1:6" x14ac:dyDescent="0.2">
      <c r="A54" s="138">
        <v>10</v>
      </c>
      <c r="B54" s="137">
        <v>10</v>
      </c>
      <c r="C54" s="136"/>
      <c r="D54" s="135">
        <v>25.9</v>
      </c>
      <c r="E54" s="135">
        <v>27</v>
      </c>
      <c r="F54" s="135">
        <v>30.55</v>
      </c>
    </row>
    <row r="55" spans="1:6" x14ac:dyDescent="0.2">
      <c r="A55" s="138">
        <v>9</v>
      </c>
      <c r="B55" s="135" t="s">
        <v>192</v>
      </c>
      <c r="C55" s="136"/>
      <c r="D55" s="137">
        <v>25</v>
      </c>
      <c r="E55" s="135">
        <v>26</v>
      </c>
      <c r="F55" s="137">
        <v>30.7</v>
      </c>
    </row>
    <row r="56" spans="1:6" x14ac:dyDescent="0.2">
      <c r="A56" s="138">
        <v>8</v>
      </c>
      <c r="B56" s="135">
        <v>10.1</v>
      </c>
      <c r="C56" s="136"/>
      <c r="D56" s="137">
        <v>24</v>
      </c>
      <c r="E56" s="135">
        <v>25</v>
      </c>
      <c r="F56" s="135">
        <v>30.8</v>
      </c>
    </row>
    <row r="57" spans="1:6" x14ac:dyDescent="0.2">
      <c r="A57" s="138">
        <v>7</v>
      </c>
      <c r="B57" s="135">
        <v>10.199999999999999</v>
      </c>
      <c r="C57" s="136"/>
      <c r="D57" s="137">
        <v>23</v>
      </c>
      <c r="E57" s="135">
        <v>24</v>
      </c>
      <c r="F57" s="142">
        <v>30.1</v>
      </c>
    </row>
    <row r="58" spans="1:6" x14ac:dyDescent="0.2">
      <c r="A58" s="138">
        <v>6</v>
      </c>
      <c r="B58" s="135">
        <v>10.4</v>
      </c>
      <c r="C58" s="136"/>
      <c r="D58" s="137">
        <v>22</v>
      </c>
      <c r="E58" s="135">
        <v>23</v>
      </c>
      <c r="F58" s="135">
        <v>30.12</v>
      </c>
    </row>
    <row r="59" spans="1:6" x14ac:dyDescent="0.2">
      <c r="A59" s="138">
        <v>5</v>
      </c>
      <c r="B59" s="135">
        <v>10.6</v>
      </c>
      <c r="C59" s="136"/>
      <c r="D59" s="137">
        <v>21</v>
      </c>
      <c r="E59" s="135">
        <v>22</v>
      </c>
      <c r="F59" s="137">
        <v>30.14</v>
      </c>
    </row>
    <row r="60" spans="1:6" x14ac:dyDescent="0.2">
      <c r="A60" s="138">
        <v>4</v>
      </c>
      <c r="B60" s="137">
        <v>11</v>
      </c>
      <c r="C60" s="136"/>
      <c r="D60" s="137">
        <v>20</v>
      </c>
      <c r="E60" s="135">
        <v>21</v>
      </c>
      <c r="F60" s="135">
        <v>30.17</v>
      </c>
    </row>
    <row r="61" spans="1:6" x14ac:dyDescent="0.2">
      <c r="A61" s="138">
        <v>3</v>
      </c>
      <c r="B61" s="135">
        <v>11.6</v>
      </c>
      <c r="C61" s="136"/>
      <c r="D61" s="137">
        <v>19</v>
      </c>
      <c r="E61" s="135">
        <v>19</v>
      </c>
      <c r="F61" s="135">
        <v>30.21</v>
      </c>
    </row>
    <row r="62" spans="1:6" x14ac:dyDescent="0.2">
      <c r="A62" s="138">
        <v>2</v>
      </c>
      <c r="B62" s="135">
        <v>12.2</v>
      </c>
      <c r="C62" s="136"/>
      <c r="D62" s="137">
        <v>17</v>
      </c>
      <c r="E62" s="135">
        <v>17</v>
      </c>
      <c r="F62" s="135">
        <v>30.25</v>
      </c>
    </row>
    <row r="63" spans="1:6" ht="13.5" thickBot="1" x14ac:dyDescent="0.25">
      <c r="A63" s="139">
        <v>1</v>
      </c>
      <c r="B63" s="137">
        <v>13</v>
      </c>
      <c r="C63" s="136"/>
      <c r="D63" s="137">
        <v>15</v>
      </c>
      <c r="E63" s="135">
        <v>15</v>
      </c>
      <c r="F63" s="135" t="s">
        <v>224</v>
      </c>
    </row>
  </sheetData>
  <mergeCells count="5"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topLeftCell="P4" zoomScale="90" zoomScaleNormal="90" workbookViewId="0">
      <selection activeCell="Z10" sqref="Z10"/>
    </sheetView>
  </sheetViews>
  <sheetFormatPr defaultRowHeight="12.75" x14ac:dyDescent="0.2"/>
  <cols>
    <col min="1" max="1" width="6.85546875" style="3" customWidth="1"/>
    <col min="2" max="2" width="27.42578125" style="3" customWidth="1"/>
    <col min="3" max="3" width="10.7109375" style="3" customWidth="1"/>
    <col min="4" max="4" width="7.42578125" style="3" customWidth="1"/>
    <col min="5" max="5" width="7.5703125" style="3" customWidth="1"/>
    <col min="6" max="6" width="10.5703125" style="3" customWidth="1"/>
    <col min="7" max="7" width="6.28515625" style="3" customWidth="1"/>
    <col min="8" max="8" width="7" style="3" customWidth="1"/>
    <col min="9" max="9" width="10.28515625" style="3" customWidth="1"/>
    <col min="10" max="10" width="6.5703125" style="3" customWidth="1"/>
    <col min="11" max="11" width="7.140625" style="3" customWidth="1"/>
    <col min="12" max="12" width="10.5703125" style="3" customWidth="1"/>
    <col min="13" max="13" width="6.28515625" style="3" customWidth="1"/>
    <col min="14" max="14" width="7.140625" style="3" customWidth="1"/>
    <col min="15" max="15" width="10.5703125" style="3" customWidth="1"/>
    <col min="16" max="16" width="6.140625" style="3" customWidth="1"/>
    <col min="17" max="17" width="7.42578125" style="3" customWidth="1"/>
    <col min="18" max="18" width="10.28515625" style="3" customWidth="1"/>
    <col min="19" max="19" width="17" style="3" customWidth="1"/>
    <col min="20" max="20" width="7.7109375" style="3" customWidth="1"/>
    <col min="21" max="21" width="8" style="3" customWidth="1"/>
    <col min="22" max="22" width="8.28515625" style="3" customWidth="1"/>
    <col min="23" max="23" width="8.42578125" style="3" customWidth="1"/>
    <col min="24" max="24" width="14.28515625" style="3" customWidth="1"/>
    <col min="25" max="25" width="12.7109375" style="3" customWidth="1"/>
    <col min="26" max="26" width="16.7109375" style="3" customWidth="1"/>
    <col min="27" max="27" width="7.7109375" style="3" customWidth="1"/>
    <col min="28" max="28" width="29.28515625" style="3" customWidth="1"/>
    <col min="29" max="16384" width="9.140625" style="3"/>
  </cols>
  <sheetData>
    <row r="1" spans="1:28" ht="20.25" thickBot="1" x14ac:dyDescent="0.4">
      <c r="A1" s="1"/>
      <c r="B1" s="2" t="s">
        <v>108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9.5" thickBot="1" x14ac:dyDescent="0.35">
      <c r="A2" s="40" t="s">
        <v>0</v>
      </c>
      <c r="B2" s="22" t="s">
        <v>16</v>
      </c>
      <c r="C2" s="151" t="s">
        <v>7</v>
      </c>
      <c r="D2" s="153"/>
      <c r="E2" s="152"/>
      <c r="F2" s="151" t="s">
        <v>6</v>
      </c>
      <c r="G2" s="153"/>
      <c r="H2" s="152"/>
      <c r="I2" s="151" t="s">
        <v>1</v>
      </c>
      <c r="J2" s="153"/>
      <c r="K2" s="152"/>
      <c r="L2" s="151" t="s">
        <v>4</v>
      </c>
      <c r="M2" s="153"/>
      <c r="N2" s="152"/>
      <c r="O2" s="151" t="s">
        <v>5</v>
      </c>
      <c r="P2" s="153"/>
      <c r="Q2" s="152"/>
      <c r="R2" s="34" t="s">
        <v>8</v>
      </c>
      <c r="S2" s="4" t="s">
        <v>13</v>
      </c>
      <c r="T2" s="151" t="s">
        <v>20</v>
      </c>
      <c r="U2" s="152"/>
      <c r="V2" s="151" t="s">
        <v>21</v>
      </c>
      <c r="W2" s="152"/>
      <c r="X2" s="38" t="s">
        <v>11</v>
      </c>
      <c r="Y2" s="10" t="s">
        <v>13</v>
      </c>
      <c r="Z2" s="10" t="s">
        <v>15</v>
      </c>
      <c r="AA2" s="40" t="s">
        <v>0</v>
      </c>
      <c r="AB2" s="21" t="s">
        <v>16</v>
      </c>
    </row>
    <row r="3" spans="1:28" ht="19.5" thickBot="1" x14ac:dyDescent="0.35">
      <c r="A3" s="41"/>
      <c r="B3" s="11"/>
      <c r="C3" s="12" t="s">
        <v>24</v>
      </c>
      <c r="D3" s="12" t="s">
        <v>2</v>
      </c>
      <c r="E3" s="12" t="s">
        <v>3</v>
      </c>
      <c r="F3" s="12" t="s">
        <v>24</v>
      </c>
      <c r="G3" s="12" t="s">
        <v>2</v>
      </c>
      <c r="H3" s="12" t="s">
        <v>3</v>
      </c>
      <c r="I3" s="12" t="s">
        <v>24</v>
      </c>
      <c r="J3" s="12" t="s">
        <v>2</v>
      </c>
      <c r="K3" s="12" t="s">
        <v>3</v>
      </c>
      <c r="L3" s="12" t="s">
        <v>24</v>
      </c>
      <c r="M3" s="12" t="s">
        <v>2</v>
      </c>
      <c r="N3" s="12" t="s">
        <v>3</v>
      </c>
      <c r="O3" s="12" t="s">
        <v>24</v>
      </c>
      <c r="P3" s="12" t="s">
        <v>2</v>
      </c>
      <c r="Q3" s="12" t="s">
        <v>3</v>
      </c>
      <c r="R3" s="35" t="s">
        <v>9</v>
      </c>
      <c r="S3" s="13" t="s">
        <v>10</v>
      </c>
      <c r="T3" s="12" t="s">
        <v>19</v>
      </c>
      <c r="U3" s="14" t="s">
        <v>3</v>
      </c>
      <c r="V3" s="15" t="s">
        <v>19</v>
      </c>
      <c r="W3" s="12" t="s">
        <v>3</v>
      </c>
      <c r="X3" s="35" t="s">
        <v>12</v>
      </c>
      <c r="Y3" s="16" t="s">
        <v>14</v>
      </c>
      <c r="Z3" s="119"/>
      <c r="AA3" s="41"/>
      <c r="AB3" s="17"/>
    </row>
    <row r="4" spans="1:28" ht="20.25" thickBot="1" x14ac:dyDescent="0.35">
      <c r="A4" s="42">
        <v>1</v>
      </c>
      <c r="B4" s="20" t="s">
        <v>29</v>
      </c>
      <c r="C4" s="21">
        <v>24.42</v>
      </c>
      <c r="D4" s="21">
        <v>16</v>
      </c>
      <c r="E4" s="21">
        <v>12</v>
      </c>
      <c r="F4" s="21">
        <v>33</v>
      </c>
      <c r="G4" s="21">
        <v>12</v>
      </c>
      <c r="H4" s="21">
        <v>5</v>
      </c>
      <c r="I4" s="21">
        <v>31.52</v>
      </c>
      <c r="J4" s="21">
        <v>2</v>
      </c>
      <c r="K4" s="21">
        <v>12</v>
      </c>
      <c r="L4" s="21">
        <v>9.82</v>
      </c>
      <c r="M4" s="21">
        <v>5</v>
      </c>
      <c r="N4" s="21">
        <v>12</v>
      </c>
      <c r="O4" s="21" t="s">
        <v>155</v>
      </c>
      <c r="P4" s="21">
        <v>13</v>
      </c>
      <c r="Q4" s="21">
        <v>14</v>
      </c>
      <c r="R4" s="36">
        <f>D4+G4+J4+M4+P4</f>
        <v>48</v>
      </c>
      <c r="S4" s="22">
        <v>12</v>
      </c>
      <c r="T4" s="21">
        <v>20</v>
      </c>
      <c r="U4" s="23">
        <v>10</v>
      </c>
      <c r="V4" s="60">
        <v>5.25</v>
      </c>
      <c r="W4" s="21">
        <v>10</v>
      </c>
      <c r="X4" s="36">
        <f>S4+U4+W4</f>
        <v>32</v>
      </c>
      <c r="Y4" s="21"/>
      <c r="Z4" s="25"/>
      <c r="AA4" s="43">
        <v>1</v>
      </c>
      <c r="AB4" s="25" t="str">
        <f>B4</f>
        <v>Утерин Дмитрий</v>
      </c>
    </row>
    <row r="5" spans="1:28" ht="20.25" thickBot="1" x14ac:dyDescent="0.35">
      <c r="A5" s="42">
        <v>2</v>
      </c>
      <c r="B5" s="20" t="s">
        <v>34</v>
      </c>
      <c r="C5" s="21">
        <v>25.15</v>
      </c>
      <c r="D5" s="21">
        <v>15</v>
      </c>
      <c r="E5" s="21">
        <v>14</v>
      </c>
      <c r="F5" s="21">
        <v>21</v>
      </c>
      <c r="G5" s="21">
        <v>1</v>
      </c>
      <c r="H5" s="21">
        <v>9</v>
      </c>
      <c r="I5" s="21">
        <v>48.6</v>
      </c>
      <c r="J5" s="21">
        <v>16</v>
      </c>
      <c r="K5" s="21">
        <v>4</v>
      </c>
      <c r="L5" s="21">
        <v>8.92</v>
      </c>
      <c r="M5" s="21">
        <v>14</v>
      </c>
      <c r="N5" s="21">
        <v>7</v>
      </c>
      <c r="O5" s="21" t="s">
        <v>156</v>
      </c>
      <c r="P5" s="21">
        <v>27</v>
      </c>
      <c r="Q5" s="21">
        <v>8</v>
      </c>
      <c r="R5" s="36">
        <f t="shared" ref="R5:R18" si="0">D5+G5+J5+M5+P5</f>
        <v>73</v>
      </c>
      <c r="S5" s="22">
        <v>10</v>
      </c>
      <c r="T5" s="21">
        <v>18</v>
      </c>
      <c r="U5" s="23">
        <v>13</v>
      </c>
      <c r="V5" s="24">
        <v>7.1</v>
      </c>
      <c r="W5" s="10">
        <v>2</v>
      </c>
      <c r="X5" s="36">
        <f t="shared" ref="X5:X18" si="1">S5+U5+W5</f>
        <v>25</v>
      </c>
      <c r="Y5" s="21"/>
      <c r="Z5" s="25"/>
      <c r="AA5" s="43">
        <v>2</v>
      </c>
      <c r="AB5" s="25" t="str">
        <f t="shared" ref="AB5:AB18" si="2">B5</f>
        <v>Великдус Александр</v>
      </c>
    </row>
    <row r="6" spans="1:28" ht="20.25" thickBot="1" x14ac:dyDescent="0.35">
      <c r="A6" s="42">
        <v>3</v>
      </c>
      <c r="B6" s="20" t="s">
        <v>40</v>
      </c>
      <c r="C6" s="21">
        <v>16.95</v>
      </c>
      <c r="D6" s="21">
        <v>38</v>
      </c>
      <c r="E6" s="10">
        <v>3</v>
      </c>
      <c r="F6" s="21">
        <v>41</v>
      </c>
      <c r="G6" s="21">
        <v>30</v>
      </c>
      <c r="H6" s="10">
        <v>1</v>
      </c>
      <c r="I6" s="21">
        <v>49.26</v>
      </c>
      <c r="J6" s="21">
        <v>16</v>
      </c>
      <c r="K6" s="10">
        <v>2</v>
      </c>
      <c r="L6" s="21">
        <v>12.45</v>
      </c>
      <c r="M6" s="21">
        <v>0</v>
      </c>
      <c r="N6" s="21">
        <v>15</v>
      </c>
      <c r="O6" s="21" t="s">
        <v>157</v>
      </c>
      <c r="P6" s="21">
        <v>33</v>
      </c>
      <c r="Q6" s="21">
        <v>5</v>
      </c>
      <c r="R6" s="36">
        <f t="shared" si="0"/>
        <v>117</v>
      </c>
      <c r="S6" s="4">
        <v>3</v>
      </c>
      <c r="T6" s="21">
        <v>20</v>
      </c>
      <c r="U6" s="23">
        <v>10</v>
      </c>
      <c r="V6" s="24">
        <v>8.6</v>
      </c>
      <c r="W6" s="10">
        <v>1</v>
      </c>
      <c r="X6" s="36">
        <f t="shared" si="1"/>
        <v>14</v>
      </c>
      <c r="Y6" s="21"/>
      <c r="Z6" s="25"/>
      <c r="AA6" s="43">
        <v>3</v>
      </c>
      <c r="AB6" s="25" t="str">
        <f t="shared" si="2"/>
        <v>Кутлияров Станислав</v>
      </c>
    </row>
    <row r="7" spans="1:28" ht="20.25" thickBot="1" x14ac:dyDescent="0.35">
      <c r="A7" s="42">
        <v>5</v>
      </c>
      <c r="B7" s="20" t="s">
        <v>45</v>
      </c>
      <c r="C7" s="27">
        <v>19.32</v>
      </c>
      <c r="D7" s="21">
        <v>27</v>
      </c>
      <c r="E7" s="21">
        <v>8</v>
      </c>
      <c r="F7" s="21">
        <v>37</v>
      </c>
      <c r="G7" s="21">
        <v>20</v>
      </c>
      <c r="H7" s="21">
        <v>4</v>
      </c>
      <c r="I7" s="21">
        <v>48.84</v>
      </c>
      <c r="J7" s="21">
        <v>16</v>
      </c>
      <c r="K7" s="10">
        <v>3</v>
      </c>
      <c r="L7" s="21">
        <v>8.1999999999999993</v>
      </c>
      <c r="M7" s="21">
        <v>28</v>
      </c>
      <c r="N7" s="10">
        <v>2</v>
      </c>
      <c r="O7" s="21" t="s">
        <v>158</v>
      </c>
      <c r="P7" s="21">
        <v>36</v>
      </c>
      <c r="Q7" s="21">
        <v>4</v>
      </c>
      <c r="R7" s="36">
        <f t="shared" si="0"/>
        <v>127</v>
      </c>
      <c r="S7" s="4">
        <v>1</v>
      </c>
      <c r="T7" s="21">
        <v>24</v>
      </c>
      <c r="U7" s="23">
        <v>4</v>
      </c>
      <c r="V7" s="24">
        <v>4</v>
      </c>
      <c r="W7" s="21">
        <v>11</v>
      </c>
      <c r="X7" s="36">
        <f t="shared" si="1"/>
        <v>16</v>
      </c>
      <c r="Y7" s="21"/>
      <c r="Z7" s="25"/>
      <c r="AA7" s="43">
        <v>5</v>
      </c>
      <c r="AB7" s="25" t="str">
        <f t="shared" si="2"/>
        <v>Бебин Иван</v>
      </c>
    </row>
    <row r="8" spans="1:28" ht="20.25" thickBot="1" x14ac:dyDescent="0.35">
      <c r="A8" s="42">
        <v>7</v>
      </c>
      <c r="B8" s="20" t="s">
        <v>51</v>
      </c>
      <c r="C8" s="21">
        <v>14.94</v>
      </c>
      <c r="D8" s="21">
        <v>52</v>
      </c>
      <c r="E8" s="10">
        <v>1</v>
      </c>
      <c r="F8" s="21">
        <v>41</v>
      </c>
      <c r="G8" s="21">
        <v>30</v>
      </c>
      <c r="H8" s="10">
        <v>1</v>
      </c>
      <c r="I8" s="21">
        <v>32.9</v>
      </c>
      <c r="J8" s="21">
        <v>3</v>
      </c>
      <c r="K8" s="21">
        <v>11</v>
      </c>
      <c r="L8" s="21">
        <v>10.02</v>
      </c>
      <c r="M8" s="21">
        <v>5</v>
      </c>
      <c r="N8" s="21">
        <v>13</v>
      </c>
      <c r="O8" s="21" t="s">
        <v>159</v>
      </c>
      <c r="P8" s="21">
        <v>24</v>
      </c>
      <c r="Q8" s="21">
        <v>10</v>
      </c>
      <c r="R8" s="36">
        <f t="shared" si="0"/>
        <v>114</v>
      </c>
      <c r="S8" s="22">
        <v>5</v>
      </c>
      <c r="T8" s="21">
        <v>23</v>
      </c>
      <c r="U8" s="23">
        <v>5</v>
      </c>
      <c r="V8" s="24">
        <v>5.3</v>
      </c>
      <c r="W8" s="21">
        <v>8</v>
      </c>
      <c r="X8" s="36">
        <f t="shared" si="1"/>
        <v>18</v>
      </c>
      <c r="Y8" s="21"/>
      <c r="Z8" s="25"/>
      <c r="AA8" s="43">
        <v>7</v>
      </c>
      <c r="AB8" s="25" t="str">
        <f t="shared" si="2"/>
        <v>Кулякин Сергей</v>
      </c>
    </row>
    <row r="9" spans="1:28" ht="20.25" thickBot="1" x14ac:dyDescent="0.35">
      <c r="A9" s="42">
        <v>8</v>
      </c>
      <c r="B9" s="20" t="s">
        <v>57</v>
      </c>
      <c r="C9" s="21">
        <v>24.05</v>
      </c>
      <c r="D9" s="21">
        <v>17</v>
      </c>
      <c r="E9" s="21">
        <v>11</v>
      </c>
      <c r="F9" s="21">
        <v>9</v>
      </c>
      <c r="G9" s="21">
        <v>0</v>
      </c>
      <c r="H9" s="21">
        <v>14</v>
      </c>
      <c r="I9" s="21">
        <v>39.770000000000003</v>
      </c>
      <c r="J9" s="21">
        <v>6</v>
      </c>
      <c r="K9" s="21">
        <v>9</v>
      </c>
      <c r="L9" s="21">
        <v>9.75</v>
      </c>
      <c r="M9" s="21">
        <v>6</v>
      </c>
      <c r="N9" s="21">
        <v>10</v>
      </c>
      <c r="O9" s="21" t="s">
        <v>162</v>
      </c>
      <c r="P9" s="21">
        <v>14</v>
      </c>
      <c r="Q9" s="21">
        <v>13</v>
      </c>
      <c r="R9" s="36">
        <f t="shared" si="0"/>
        <v>43</v>
      </c>
      <c r="S9" s="22">
        <v>13</v>
      </c>
      <c r="T9" s="21">
        <v>17</v>
      </c>
      <c r="U9" s="23">
        <v>14</v>
      </c>
      <c r="V9" s="24">
        <v>1.6</v>
      </c>
      <c r="W9" s="21">
        <v>15</v>
      </c>
      <c r="X9" s="36">
        <f t="shared" si="1"/>
        <v>42</v>
      </c>
      <c r="Y9" s="21"/>
      <c r="Z9" s="25"/>
      <c r="AA9" s="43">
        <v>8</v>
      </c>
      <c r="AB9" s="25" t="str">
        <f t="shared" si="2"/>
        <v>Ковалев Фархад</v>
      </c>
    </row>
    <row r="10" spans="1:28" ht="20.25" thickBot="1" x14ac:dyDescent="0.35">
      <c r="A10" s="42">
        <v>9</v>
      </c>
      <c r="B10" s="20" t="s">
        <v>61</v>
      </c>
      <c r="C10" s="21">
        <v>17.87</v>
      </c>
      <c r="D10" s="21">
        <v>33</v>
      </c>
      <c r="E10" s="21">
        <v>4</v>
      </c>
      <c r="F10" s="21">
        <v>32</v>
      </c>
      <c r="G10" s="21">
        <v>10</v>
      </c>
      <c r="H10" s="21">
        <v>6</v>
      </c>
      <c r="I10" s="21">
        <v>0</v>
      </c>
      <c r="J10" s="21">
        <v>0</v>
      </c>
      <c r="K10" s="21">
        <v>15</v>
      </c>
      <c r="L10" s="21">
        <v>8.8800000000000008</v>
      </c>
      <c r="M10" s="21">
        <v>16</v>
      </c>
      <c r="N10" s="21">
        <v>6</v>
      </c>
      <c r="O10" s="21" t="s">
        <v>160</v>
      </c>
      <c r="P10" s="21">
        <v>37</v>
      </c>
      <c r="Q10" s="10">
        <v>3</v>
      </c>
      <c r="R10" s="36">
        <f t="shared" si="0"/>
        <v>96</v>
      </c>
      <c r="S10" s="22">
        <v>7</v>
      </c>
      <c r="T10" s="21">
        <v>26</v>
      </c>
      <c r="U10" s="26">
        <v>1</v>
      </c>
      <c r="V10" s="24">
        <v>3.25</v>
      </c>
      <c r="W10" s="21">
        <v>14</v>
      </c>
      <c r="X10" s="36">
        <f t="shared" si="1"/>
        <v>22</v>
      </c>
      <c r="Y10" s="21"/>
      <c r="Z10" s="25"/>
      <c r="AA10" s="43">
        <v>9</v>
      </c>
      <c r="AB10" s="25" t="str">
        <f t="shared" si="2"/>
        <v>Ломанов Александр</v>
      </c>
    </row>
    <row r="11" spans="1:28" ht="20.25" thickBot="1" x14ac:dyDescent="0.35">
      <c r="A11" s="42">
        <v>10</v>
      </c>
      <c r="B11" s="20" t="s">
        <v>67</v>
      </c>
      <c r="C11" s="21">
        <v>19.96</v>
      </c>
      <c r="D11" s="21">
        <v>25</v>
      </c>
      <c r="E11" s="21">
        <v>9</v>
      </c>
      <c r="F11" s="21">
        <v>38</v>
      </c>
      <c r="G11" s="21">
        <v>22</v>
      </c>
      <c r="H11" s="10">
        <v>3</v>
      </c>
      <c r="I11" s="21">
        <v>44.85</v>
      </c>
      <c r="J11" s="21">
        <v>12</v>
      </c>
      <c r="K11" s="21">
        <v>7</v>
      </c>
      <c r="L11" s="21">
        <v>8.18</v>
      </c>
      <c r="M11" s="21">
        <v>29</v>
      </c>
      <c r="N11" s="10">
        <v>1</v>
      </c>
      <c r="O11" s="21" t="s">
        <v>161</v>
      </c>
      <c r="P11" s="21">
        <v>39</v>
      </c>
      <c r="Q11" s="10">
        <v>1</v>
      </c>
      <c r="R11" s="36">
        <f t="shared" si="0"/>
        <v>127</v>
      </c>
      <c r="S11" s="4">
        <v>1</v>
      </c>
      <c r="T11" s="21">
        <v>23</v>
      </c>
      <c r="U11" s="23">
        <v>5</v>
      </c>
      <c r="V11" s="24">
        <v>5.5</v>
      </c>
      <c r="W11" s="21">
        <v>7</v>
      </c>
      <c r="X11" s="36">
        <f t="shared" si="1"/>
        <v>13</v>
      </c>
      <c r="Y11" s="10">
        <v>3</v>
      </c>
      <c r="Z11" s="44" t="s">
        <v>130</v>
      </c>
      <c r="AA11" s="43">
        <v>10</v>
      </c>
      <c r="AB11" s="25" t="str">
        <f t="shared" si="2"/>
        <v>Ярочкин Илья</v>
      </c>
    </row>
    <row r="12" spans="1:28" ht="20.25" thickBot="1" x14ac:dyDescent="0.35">
      <c r="A12" s="42">
        <v>11</v>
      </c>
      <c r="B12" s="20" t="s">
        <v>73</v>
      </c>
      <c r="C12" s="21">
        <v>15.52</v>
      </c>
      <c r="D12" s="21">
        <v>48</v>
      </c>
      <c r="E12" s="10">
        <v>2</v>
      </c>
      <c r="F12" s="21">
        <v>31</v>
      </c>
      <c r="G12" s="21">
        <v>8</v>
      </c>
      <c r="H12" s="21">
        <v>7</v>
      </c>
      <c r="I12" s="21">
        <v>46.57</v>
      </c>
      <c r="J12" s="21">
        <v>13</v>
      </c>
      <c r="K12" s="21">
        <v>5</v>
      </c>
      <c r="L12" s="21">
        <v>8.75</v>
      </c>
      <c r="M12" s="21">
        <v>23</v>
      </c>
      <c r="N12" s="10">
        <v>3</v>
      </c>
      <c r="O12" s="21" t="s">
        <v>154</v>
      </c>
      <c r="P12" s="21">
        <v>24</v>
      </c>
      <c r="Q12" s="21">
        <v>9</v>
      </c>
      <c r="R12" s="36">
        <f t="shared" si="0"/>
        <v>116</v>
      </c>
      <c r="S12" s="22">
        <v>4</v>
      </c>
      <c r="T12" s="21">
        <v>26</v>
      </c>
      <c r="U12" s="26">
        <v>1</v>
      </c>
      <c r="V12" s="24">
        <v>6</v>
      </c>
      <c r="W12" s="21">
        <v>4</v>
      </c>
      <c r="X12" s="36">
        <f t="shared" si="1"/>
        <v>9</v>
      </c>
      <c r="Y12" s="10">
        <v>1</v>
      </c>
      <c r="Z12" s="44" t="s">
        <v>128</v>
      </c>
      <c r="AA12" s="43">
        <v>11</v>
      </c>
      <c r="AB12" s="25" t="str">
        <f t="shared" si="2"/>
        <v>Юрков Степан</v>
      </c>
    </row>
    <row r="13" spans="1:28" ht="20.25" thickBot="1" x14ac:dyDescent="0.35">
      <c r="A13" s="42">
        <v>21</v>
      </c>
      <c r="B13" s="20" t="s">
        <v>78</v>
      </c>
      <c r="C13" s="21">
        <v>18.27</v>
      </c>
      <c r="D13" s="21">
        <v>31</v>
      </c>
      <c r="E13" s="21">
        <v>6</v>
      </c>
      <c r="F13" s="21">
        <v>21</v>
      </c>
      <c r="G13" s="21">
        <v>1</v>
      </c>
      <c r="H13" s="21">
        <v>9</v>
      </c>
      <c r="I13" s="21">
        <v>55.2</v>
      </c>
      <c r="J13" s="21">
        <v>23</v>
      </c>
      <c r="K13" s="10">
        <v>1</v>
      </c>
      <c r="L13" s="21">
        <v>9.2799999999999994</v>
      </c>
      <c r="M13" s="21">
        <v>10</v>
      </c>
      <c r="N13" s="21">
        <v>9</v>
      </c>
      <c r="O13" s="21" t="s">
        <v>163</v>
      </c>
      <c r="P13" s="21">
        <v>38</v>
      </c>
      <c r="Q13" s="10">
        <v>2</v>
      </c>
      <c r="R13" s="36">
        <f t="shared" si="0"/>
        <v>103</v>
      </c>
      <c r="S13" s="22">
        <v>6</v>
      </c>
      <c r="T13" s="21">
        <v>25</v>
      </c>
      <c r="U13" s="26">
        <v>3</v>
      </c>
      <c r="V13" s="24">
        <v>6.8</v>
      </c>
      <c r="W13" s="10">
        <v>3</v>
      </c>
      <c r="X13" s="36">
        <f t="shared" si="1"/>
        <v>12</v>
      </c>
      <c r="Y13" s="10">
        <v>2</v>
      </c>
      <c r="Z13" s="44" t="s">
        <v>130</v>
      </c>
      <c r="AA13" s="43">
        <v>21</v>
      </c>
      <c r="AB13" s="25" t="str">
        <f t="shared" si="2"/>
        <v>Корнильцев Денис</v>
      </c>
    </row>
    <row r="14" spans="1:28" ht="20.25" thickBot="1" x14ac:dyDescent="0.35">
      <c r="A14" s="42">
        <v>23</v>
      </c>
      <c r="B14" s="20" t="s">
        <v>111</v>
      </c>
      <c r="C14" s="21">
        <v>24.52</v>
      </c>
      <c r="D14" s="21">
        <v>16</v>
      </c>
      <c r="E14" s="21">
        <v>13</v>
      </c>
      <c r="F14" s="21">
        <v>17</v>
      </c>
      <c r="G14" s="21">
        <v>0</v>
      </c>
      <c r="H14" s="21">
        <v>13</v>
      </c>
      <c r="I14" s="21">
        <v>34.200000000000003</v>
      </c>
      <c r="J14" s="21">
        <v>4</v>
      </c>
      <c r="K14" s="21">
        <v>10</v>
      </c>
      <c r="L14" s="21">
        <v>9.7799999999999994</v>
      </c>
      <c r="M14" s="21">
        <v>6</v>
      </c>
      <c r="N14" s="21">
        <v>11</v>
      </c>
      <c r="O14" s="21" t="s">
        <v>164</v>
      </c>
      <c r="P14" s="21">
        <v>17</v>
      </c>
      <c r="Q14" s="21">
        <v>12</v>
      </c>
      <c r="R14" s="36">
        <f t="shared" si="0"/>
        <v>43</v>
      </c>
      <c r="S14" s="22">
        <v>13</v>
      </c>
      <c r="T14" s="21">
        <v>23</v>
      </c>
      <c r="U14" s="23">
        <v>5</v>
      </c>
      <c r="V14" s="24">
        <v>5.3</v>
      </c>
      <c r="W14" s="21">
        <v>8</v>
      </c>
      <c r="X14" s="36">
        <f t="shared" si="1"/>
        <v>26</v>
      </c>
      <c r="Y14" s="21"/>
      <c r="Z14" s="25"/>
      <c r="AA14" s="43">
        <v>23</v>
      </c>
      <c r="AB14" s="25" t="str">
        <f t="shared" si="2"/>
        <v>Лихачев Александр</v>
      </c>
    </row>
    <row r="15" spans="1:28" ht="20.25" thickBot="1" x14ac:dyDescent="0.35">
      <c r="A15" s="42">
        <v>29</v>
      </c>
      <c r="B15" s="20" t="s">
        <v>89</v>
      </c>
      <c r="C15" s="27">
        <v>23.23</v>
      </c>
      <c r="D15" s="21">
        <v>18</v>
      </c>
      <c r="E15" s="21">
        <v>10</v>
      </c>
      <c r="F15" s="21">
        <v>26</v>
      </c>
      <c r="G15" s="21">
        <v>6</v>
      </c>
      <c r="H15" s="21">
        <v>8</v>
      </c>
      <c r="I15" s="21">
        <v>30.56</v>
      </c>
      <c r="J15" s="21">
        <v>2</v>
      </c>
      <c r="K15" s="21">
        <v>13</v>
      </c>
      <c r="L15" s="21">
        <v>11.04</v>
      </c>
      <c r="M15" s="21">
        <v>2</v>
      </c>
      <c r="N15" s="21">
        <v>14</v>
      </c>
      <c r="O15" s="21" t="s">
        <v>168</v>
      </c>
      <c r="P15" s="21">
        <v>8</v>
      </c>
      <c r="Q15" s="21">
        <v>15</v>
      </c>
      <c r="R15" s="36">
        <f t="shared" si="0"/>
        <v>36</v>
      </c>
      <c r="S15" s="22">
        <v>15</v>
      </c>
      <c r="T15" s="21">
        <v>23</v>
      </c>
      <c r="U15" s="23">
        <v>5</v>
      </c>
      <c r="V15" s="124">
        <v>3.8</v>
      </c>
      <c r="W15" s="21">
        <v>13</v>
      </c>
      <c r="X15" s="36">
        <f t="shared" si="1"/>
        <v>33</v>
      </c>
      <c r="Y15" s="21"/>
      <c r="Z15" s="25"/>
      <c r="AA15" s="43">
        <v>29</v>
      </c>
      <c r="AB15" s="25" t="str">
        <f t="shared" si="2"/>
        <v>Квасов Константин</v>
      </c>
    </row>
    <row r="16" spans="1:28" ht="20.25" thickBot="1" x14ac:dyDescent="0.35">
      <c r="A16" s="42">
        <v>30</v>
      </c>
      <c r="B16" s="20" t="s">
        <v>93</v>
      </c>
      <c r="C16" s="21">
        <v>35.18</v>
      </c>
      <c r="D16" s="21">
        <v>0</v>
      </c>
      <c r="E16" s="21">
        <v>15</v>
      </c>
      <c r="F16" s="21">
        <v>20</v>
      </c>
      <c r="G16" s="21">
        <v>1</v>
      </c>
      <c r="H16" s="21">
        <v>12</v>
      </c>
      <c r="I16" s="21">
        <v>27.15</v>
      </c>
      <c r="J16" s="21">
        <v>1</v>
      </c>
      <c r="K16" s="21">
        <v>14</v>
      </c>
      <c r="L16" s="21">
        <v>8.68</v>
      </c>
      <c r="M16" s="21">
        <v>19</v>
      </c>
      <c r="N16" s="21">
        <v>5</v>
      </c>
      <c r="O16" s="21" t="s">
        <v>167</v>
      </c>
      <c r="P16" s="21">
        <v>32</v>
      </c>
      <c r="Q16" s="21">
        <v>6</v>
      </c>
      <c r="R16" s="36">
        <f t="shared" si="0"/>
        <v>53</v>
      </c>
      <c r="S16" s="22">
        <v>11</v>
      </c>
      <c r="T16" s="21">
        <v>19</v>
      </c>
      <c r="U16" s="23">
        <v>12</v>
      </c>
      <c r="V16" s="24">
        <v>6</v>
      </c>
      <c r="W16" s="21">
        <v>4</v>
      </c>
      <c r="X16" s="36">
        <f t="shared" si="1"/>
        <v>27</v>
      </c>
      <c r="Y16" s="21"/>
      <c r="Z16" s="25"/>
      <c r="AA16" s="43">
        <v>30</v>
      </c>
      <c r="AB16" s="25" t="str">
        <f t="shared" si="2"/>
        <v>Болгов Кирилл</v>
      </c>
    </row>
    <row r="17" spans="1:28" ht="20.25" thickBot="1" x14ac:dyDescent="0.35">
      <c r="A17" s="42">
        <v>32</v>
      </c>
      <c r="B17" s="20" t="s">
        <v>97</v>
      </c>
      <c r="C17" s="21">
        <v>18.88</v>
      </c>
      <c r="D17" s="21">
        <v>28</v>
      </c>
      <c r="E17" s="21">
        <v>7</v>
      </c>
      <c r="F17" s="21">
        <v>21</v>
      </c>
      <c r="G17" s="21">
        <v>1</v>
      </c>
      <c r="H17" s="21">
        <v>9</v>
      </c>
      <c r="I17" s="21">
        <v>44.33</v>
      </c>
      <c r="J17" s="21">
        <v>11</v>
      </c>
      <c r="K17" s="21">
        <v>8</v>
      </c>
      <c r="L17" s="21">
        <v>8.66</v>
      </c>
      <c r="M17" s="21">
        <v>19</v>
      </c>
      <c r="N17" s="21">
        <v>4</v>
      </c>
      <c r="O17" s="21" t="s">
        <v>165</v>
      </c>
      <c r="P17" s="21">
        <v>31</v>
      </c>
      <c r="Q17" s="21">
        <v>7</v>
      </c>
      <c r="R17" s="36">
        <f t="shared" si="0"/>
        <v>90</v>
      </c>
      <c r="S17" s="22">
        <v>8</v>
      </c>
      <c r="T17" s="21">
        <v>21</v>
      </c>
      <c r="U17" s="23">
        <v>9</v>
      </c>
      <c r="V17" s="60">
        <v>5.0999999999999996</v>
      </c>
      <c r="W17" s="21">
        <v>6</v>
      </c>
      <c r="X17" s="36">
        <f t="shared" si="1"/>
        <v>23</v>
      </c>
      <c r="Y17" s="21"/>
      <c r="Z17" s="25"/>
      <c r="AA17" s="43">
        <v>32</v>
      </c>
      <c r="AB17" s="25" t="str">
        <f t="shared" si="2"/>
        <v>Витько Владимир</v>
      </c>
    </row>
    <row r="18" spans="1:28" ht="20.25" thickBot="1" x14ac:dyDescent="0.35">
      <c r="A18" s="45">
        <v>33</v>
      </c>
      <c r="B18" s="7" t="s">
        <v>103</v>
      </c>
      <c r="C18" s="28">
        <v>17.89</v>
      </c>
      <c r="D18" s="28">
        <v>33</v>
      </c>
      <c r="E18" s="28">
        <v>5</v>
      </c>
      <c r="F18" s="28">
        <v>2</v>
      </c>
      <c r="G18" s="28">
        <v>0</v>
      </c>
      <c r="H18" s="28">
        <v>15</v>
      </c>
      <c r="I18" s="28">
        <v>45.98</v>
      </c>
      <c r="J18" s="28">
        <v>13</v>
      </c>
      <c r="K18" s="28">
        <v>6</v>
      </c>
      <c r="L18" s="28">
        <v>8.9700000000000006</v>
      </c>
      <c r="M18" s="28">
        <v>14</v>
      </c>
      <c r="N18" s="28">
        <v>8</v>
      </c>
      <c r="O18" s="28" t="s">
        <v>166</v>
      </c>
      <c r="P18" s="28">
        <v>21</v>
      </c>
      <c r="Q18" s="28">
        <v>11</v>
      </c>
      <c r="R18" s="37">
        <f t="shared" si="0"/>
        <v>81</v>
      </c>
      <c r="S18" s="5">
        <v>9</v>
      </c>
      <c r="T18" s="28">
        <v>17</v>
      </c>
      <c r="U18" s="6">
        <v>14</v>
      </c>
      <c r="V18" s="29">
        <v>4</v>
      </c>
      <c r="W18" s="28">
        <v>11</v>
      </c>
      <c r="X18" s="37">
        <f t="shared" si="1"/>
        <v>34</v>
      </c>
      <c r="Y18" s="28"/>
      <c r="Z18" s="9"/>
      <c r="AA18" s="47">
        <v>33</v>
      </c>
      <c r="AB18" s="9" t="str">
        <f t="shared" si="2"/>
        <v>Соловьев Сергей</v>
      </c>
    </row>
    <row r="28" spans="1:28" ht="13.5" thickBot="1" x14ac:dyDescent="0.25"/>
    <row r="29" spans="1:28" ht="19.5" thickBot="1" x14ac:dyDescent="0.35">
      <c r="A29" s="52" t="s">
        <v>0</v>
      </c>
      <c r="B29" s="22" t="s">
        <v>16</v>
      </c>
      <c r="C29" s="151" t="s">
        <v>5</v>
      </c>
      <c r="D29" s="153"/>
      <c r="E29" s="152"/>
    </row>
    <row r="30" spans="1:28" ht="19.5" thickBot="1" x14ac:dyDescent="0.35">
      <c r="A30" s="18"/>
      <c r="B30" s="11"/>
      <c r="C30" s="12" t="s">
        <v>24</v>
      </c>
      <c r="D30" s="12" t="s">
        <v>2</v>
      </c>
      <c r="E30" s="12" t="s">
        <v>3</v>
      </c>
    </row>
    <row r="31" spans="1:28" ht="20.25" thickBot="1" x14ac:dyDescent="0.35">
      <c r="A31" s="42">
        <v>10</v>
      </c>
      <c r="B31" s="20" t="s">
        <v>67</v>
      </c>
      <c r="C31" s="21" t="s">
        <v>161</v>
      </c>
      <c r="D31" s="21"/>
      <c r="E31" s="21">
        <v>1</v>
      </c>
    </row>
    <row r="32" spans="1:28" ht="20.25" thickBot="1" x14ac:dyDescent="0.35">
      <c r="A32" s="42">
        <v>21</v>
      </c>
      <c r="B32" s="20" t="s">
        <v>78</v>
      </c>
      <c r="C32" s="21" t="s">
        <v>163</v>
      </c>
      <c r="D32" s="21"/>
      <c r="E32" s="21">
        <v>2</v>
      </c>
    </row>
    <row r="33" spans="1:5" ht="20.25" thickBot="1" x14ac:dyDescent="0.35">
      <c r="A33" s="42">
        <v>9</v>
      </c>
      <c r="B33" s="20" t="s">
        <v>61</v>
      </c>
      <c r="C33" s="21" t="s">
        <v>160</v>
      </c>
      <c r="D33" s="21"/>
      <c r="E33" s="21">
        <v>3</v>
      </c>
    </row>
    <row r="34" spans="1:5" ht="20.25" thickBot="1" x14ac:dyDescent="0.35">
      <c r="A34" s="42">
        <v>5</v>
      </c>
      <c r="B34" s="20" t="s">
        <v>45</v>
      </c>
      <c r="C34" s="21" t="s">
        <v>158</v>
      </c>
      <c r="D34" s="21"/>
      <c r="E34" s="21">
        <v>4</v>
      </c>
    </row>
    <row r="35" spans="1:5" ht="20.25" thickBot="1" x14ac:dyDescent="0.35">
      <c r="A35" s="42">
        <v>3</v>
      </c>
      <c r="B35" s="20" t="s">
        <v>40</v>
      </c>
      <c r="C35" s="21" t="s">
        <v>157</v>
      </c>
      <c r="D35" s="21"/>
      <c r="E35" s="21">
        <v>5</v>
      </c>
    </row>
    <row r="36" spans="1:5" ht="20.25" thickBot="1" x14ac:dyDescent="0.35">
      <c r="A36" s="42">
        <v>30</v>
      </c>
      <c r="B36" s="20" t="s">
        <v>93</v>
      </c>
      <c r="C36" s="21" t="s">
        <v>167</v>
      </c>
      <c r="D36" s="21"/>
      <c r="E36" s="21">
        <v>6</v>
      </c>
    </row>
    <row r="37" spans="1:5" ht="20.25" thickBot="1" x14ac:dyDescent="0.35">
      <c r="A37" s="42">
        <v>32</v>
      </c>
      <c r="B37" s="20" t="s">
        <v>97</v>
      </c>
      <c r="C37" s="21" t="s">
        <v>165</v>
      </c>
      <c r="D37" s="21"/>
      <c r="E37" s="21">
        <v>7</v>
      </c>
    </row>
    <row r="38" spans="1:5" ht="20.25" thickBot="1" x14ac:dyDescent="0.35">
      <c r="A38" s="42">
        <v>2</v>
      </c>
      <c r="B38" s="20" t="s">
        <v>34</v>
      </c>
      <c r="C38" s="21" t="s">
        <v>156</v>
      </c>
      <c r="D38" s="21"/>
      <c r="E38" s="21">
        <v>8</v>
      </c>
    </row>
    <row r="39" spans="1:5" ht="20.25" thickBot="1" x14ac:dyDescent="0.35">
      <c r="A39" s="42">
        <v>11</v>
      </c>
      <c r="B39" s="20" t="s">
        <v>73</v>
      </c>
      <c r="C39" s="21" t="s">
        <v>154</v>
      </c>
      <c r="D39" s="21"/>
      <c r="E39" s="21">
        <v>9</v>
      </c>
    </row>
    <row r="40" spans="1:5" ht="20.25" thickBot="1" x14ac:dyDescent="0.35">
      <c r="A40" s="42">
        <v>7</v>
      </c>
      <c r="B40" s="20" t="s">
        <v>51</v>
      </c>
      <c r="C40" s="21" t="s">
        <v>159</v>
      </c>
      <c r="D40" s="21"/>
      <c r="E40" s="21">
        <v>10</v>
      </c>
    </row>
    <row r="41" spans="1:5" ht="20.25" thickBot="1" x14ac:dyDescent="0.35">
      <c r="A41" s="42">
        <v>33</v>
      </c>
      <c r="B41" s="20" t="s">
        <v>103</v>
      </c>
      <c r="C41" s="21" t="s">
        <v>166</v>
      </c>
      <c r="D41" s="21"/>
      <c r="E41" s="21">
        <v>11</v>
      </c>
    </row>
    <row r="42" spans="1:5" ht="20.25" thickBot="1" x14ac:dyDescent="0.35">
      <c r="A42" s="42">
        <v>23</v>
      </c>
      <c r="B42" s="20" t="s">
        <v>111</v>
      </c>
      <c r="C42" s="21" t="s">
        <v>164</v>
      </c>
      <c r="D42" s="21"/>
      <c r="E42" s="21">
        <v>12</v>
      </c>
    </row>
    <row r="43" spans="1:5" ht="20.25" thickBot="1" x14ac:dyDescent="0.35">
      <c r="A43" s="42">
        <v>8</v>
      </c>
      <c r="B43" s="20" t="s">
        <v>57</v>
      </c>
      <c r="C43" s="21" t="s">
        <v>162</v>
      </c>
      <c r="D43" s="21"/>
      <c r="E43" s="21">
        <v>13</v>
      </c>
    </row>
    <row r="44" spans="1:5" ht="20.25" thickBot="1" x14ac:dyDescent="0.35">
      <c r="A44" s="42">
        <v>1</v>
      </c>
      <c r="B44" s="20" t="s">
        <v>29</v>
      </c>
      <c r="C44" s="21" t="s">
        <v>155</v>
      </c>
      <c r="D44" s="21"/>
      <c r="E44" s="21">
        <v>14</v>
      </c>
    </row>
    <row r="45" spans="1:5" ht="20.25" thickBot="1" x14ac:dyDescent="0.35">
      <c r="A45" s="45">
        <v>29</v>
      </c>
      <c r="B45" s="7" t="s">
        <v>89</v>
      </c>
      <c r="C45" s="28" t="s">
        <v>168</v>
      </c>
      <c r="D45" s="28"/>
      <c r="E45" s="28">
        <v>15</v>
      </c>
    </row>
    <row r="46" spans="1:5" ht="20.25" thickBot="1" x14ac:dyDescent="0.35">
      <c r="A46" s="54">
        <v>9</v>
      </c>
      <c r="B46" s="55"/>
      <c r="C46" s="61"/>
      <c r="D46" s="61"/>
      <c r="E46" s="61"/>
    </row>
    <row r="47" spans="1:5" ht="19.5" x14ac:dyDescent="0.3">
      <c r="A47" s="42">
        <v>10</v>
      </c>
      <c r="B47" s="20"/>
      <c r="C47" s="21"/>
      <c r="D47" s="21"/>
      <c r="E47" s="21"/>
    </row>
    <row r="48" spans="1:5" ht="20.25" thickBot="1" x14ac:dyDescent="0.35">
      <c r="A48" s="54">
        <v>10</v>
      </c>
      <c r="B48" s="55"/>
      <c r="C48" s="61"/>
      <c r="D48" s="61"/>
      <c r="E48" s="61"/>
    </row>
    <row r="49" spans="1:5" ht="19.5" x14ac:dyDescent="0.3">
      <c r="A49" s="42">
        <v>11</v>
      </c>
      <c r="B49" s="20"/>
      <c r="C49" s="21"/>
      <c r="D49" s="21"/>
      <c r="E49" s="21"/>
    </row>
    <row r="50" spans="1:5" ht="20.25" thickBot="1" x14ac:dyDescent="0.35">
      <c r="A50" s="54">
        <v>11</v>
      </c>
      <c r="B50" s="55"/>
      <c r="C50" s="61"/>
      <c r="D50" s="61"/>
      <c r="E50" s="61"/>
    </row>
    <row r="51" spans="1:5" ht="19.5" x14ac:dyDescent="0.3">
      <c r="A51" s="42">
        <v>13</v>
      </c>
      <c r="B51" s="20"/>
      <c r="C51" s="21"/>
      <c r="D51" s="21"/>
      <c r="E51" s="21"/>
    </row>
    <row r="52" spans="1:5" ht="20.25" thickBot="1" x14ac:dyDescent="0.35">
      <c r="A52" s="54">
        <v>13</v>
      </c>
      <c r="B52" s="55"/>
      <c r="C52" s="61"/>
      <c r="D52" s="61"/>
      <c r="E52" s="61"/>
    </row>
    <row r="53" spans="1:5" ht="19.5" x14ac:dyDescent="0.3">
      <c r="A53" s="42">
        <v>21</v>
      </c>
      <c r="B53" s="20"/>
      <c r="C53" s="21"/>
      <c r="D53" s="21"/>
      <c r="E53" s="21"/>
    </row>
    <row r="54" spans="1:5" ht="20.25" thickBot="1" x14ac:dyDescent="0.35">
      <c r="A54" s="54">
        <v>21</v>
      </c>
      <c r="B54" s="55"/>
      <c r="C54" s="61"/>
      <c r="D54" s="61"/>
      <c r="E54" s="61"/>
    </row>
    <row r="55" spans="1:5" ht="19.5" x14ac:dyDescent="0.3">
      <c r="A55" s="42">
        <v>23</v>
      </c>
      <c r="B55" s="20"/>
      <c r="C55" s="21"/>
      <c r="D55" s="21"/>
      <c r="E55" s="21"/>
    </row>
    <row r="56" spans="1:5" ht="20.25" thickBot="1" x14ac:dyDescent="0.35">
      <c r="A56" s="54">
        <v>23</v>
      </c>
      <c r="B56" s="55"/>
      <c r="C56" s="61"/>
      <c r="D56" s="61"/>
      <c r="E56" s="61"/>
    </row>
    <row r="57" spans="1:5" ht="19.5" x14ac:dyDescent="0.3">
      <c r="A57" s="42">
        <v>29</v>
      </c>
      <c r="B57" s="20"/>
      <c r="C57" s="21"/>
      <c r="D57" s="21"/>
      <c r="E57" s="21"/>
    </row>
    <row r="58" spans="1:5" ht="20.25" thickBot="1" x14ac:dyDescent="0.35">
      <c r="A58" s="54">
        <v>29</v>
      </c>
      <c r="B58" s="55"/>
      <c r="C58" s="61"/>
      <c r="D58" s="61"/>
      <c r="E58" s="61"/>
    </row>
    <row r="59" spans="1:5" ht="19.5" x14ac:dyDescent="0.3">
      <c r="A59" s="42">
        <v>30</v>
      </c>
      <c r="B59" s="20"/>
      <c r="C59" s="21"/>
      <c r="D59" s="21"/>
      <c r="E59" s="21"/>
    </row>
    <row r="60" spans="1:5" ht="20.25" thickBot="1" x14ac:dyDescent="0.35">
      <c r="A60" s="54">
        <v>30</v>
      </c>
      <c r="B60" s="55"/>
      <c r="C60" s="61"/>
      <c r="D60" s="61"/>
      <c r="E60" s="61"/>
    </row>
    <row r="61" spans="1:5" ht="19.5" x14ac:dyDescent="0.3">
      <c r="A61" s="42">
        <v>32</v>
      </c>
      <c r="B61" s="20"/>
      <c r="C61" s="21"/>
      <c r="D61" s="21"/>
      <c r="E61" s="21"/>
    </row>
    <row r="62" spans="1:5" ht="20.25" thickBot="1" x14ac:dyDescent="0.35">
      <c r="A62" s="54">
        <v>32</v>
      </c>
      <c r="B62" s="55"/>
      <c r="C62" s="61"/>
      <c r="D62" s="61"/>
      <c r="E62" s="61"/>
    </row>
    <row r="63" spans="1:5" ht="19.5" x14ac:dyDescent="0.3">
      <c r="A63" s="42">
        <v>33</v>
      </c>
      <c r="B63" s="20"/>
      <c r="C63" s="21"/>
      <c r="D63" s="21"/>
      <c r="E63" s="21"/>
    </row>
    <row r="64" spans="1:5" ht="20.25" thickBot="1" x14ac:dyDescent="0.35">
      <c r="A64" s="54">
        <v>33</v>
      </c>
      <c r="B64" s="53"/>
      <c r="C64" s="61"/>
      <c r="D64" s="61"/>
      <c r="E64" s="61"/>
    </row>
    <row r="65" spans="1:5" ht="19.5" x14ac:dyDescent="0.3">
      <c r="A65" s="57" t="s">
        <v>25</v>
      </c>
      <c r="B65" s="11"/>
      <c r="C65" s="59"/>
      <c r="D65" s="59"/>
      <c r="E65" s="59"/>
    </row>
    <row r="66" spans="1:5" ht="20.25" thickBot="1" x14ac:dyDescent="0.35">
      <c r="A66" s="54" t="s">
        <v>25</v>
      </c>
      <c r="B66" s="55"/>
      <c r="C66" s="61"/>
      <c r="D66" s="61"/>
      <c r="E66" s="61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cale="60" showPageBreaks="1" hiddenColumns="1" showRuler="0" topLeftCell="A10">
      <selection activeCell="J48" sqref="J48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mergeCells count="8">
    <mergeCell ref="C29:E29"/>
    <mergeCell ref="V2:W2"/>
    <mergeCell ref="C2:E2"/>
    <mergeCell ref="F2:H2"/>
    <mergeCell ref="I2:K2"/>
    <mergeCell ref="L2:N2"/>
    <mergeCell ref="O2:Q2"/>
    <mergeCell ref="T2:U2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landscape" horizontalDpi="300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sqref="A1:G63"/>
    </sheetView>
  </sheetViews>
  <sheetFormatPr defaultRowHeight="12.75" x14ac:dyDescent="0.2"/>
  <sheetData>
    <row r="1" spans="1:6" ht="15.75" thickBot="1" x14ac:dyDescent="0.3">
      <c r="E1" s="132" t="s">
        <v>226</v>
      </c>
    </row>
    <row r="2" spans="1:6" x14ac:dyDescent="0.2">
      <c r="A2" s="154" t="s">
        <v>185</v>
      </c>
      <c r="B2" s="156" t="s">
        <v>186</v>
      </c>
      <c r="C2" s="156"/>
      <c r="D2" s="157" t="s">
        <v>187</v>
      </c>
      <c r="E2" s="157" t="s">
        <v>188</v>
      </c>
      <c r="F2" s="159" t="s">
        <v>189</v>
      </c>
    </row>
    <row r="3" spans="1:6" ht="13.5" thickBot="1" x14ac:dyDescent="0.25">
      <c r="A3" s="161"/>
      <c r="B3" s="143" t="s">
        <v>190</v>
      </c>
      <c r="C3" s="143" t="s">
        <v>227</v>
      </c>
      <c r="D3" s="162"/>
      <c r="E3" s="162"/>
      <c r="F3" s="163"/>
    </row>
    <row r="4" spans="1:6" x14ac:dyDescent="0.2">
      <c r="A4" s="144">
        <v>60</v>
      </c>
      <c r="B4" s="145">
        <v>6.7</v>
      </c>
      <c r="C4" s="146"/>
      <c r="D4" s="147">
        <v>102</v>
      </c>
      <c r="E4" s="145">
        <v>50</v>
      </c>
      <c r="F4" s="147">
        <v>13</v>
      </c>
    </row>
    <row r="5" spans="1:6" x14ac:dyDescent="0.2">
      <c r="A5" s="138">
        <v>59</v>
      </c>
      <c r="B5" s="135">
        <v>6.8</v>
      </c>
      <c r="C5" s="136"/>
      <c r="D5" s="137">
        <v>96</v>
      </c>
      <c r="E5" s="135" t="s">
        <v>192</v>
      </c>
      <c r="F5" s="135">
        <v>13.4</v>
      </c>
    </row>
    <row r="6" spans="1:6" x14ac:dyDescent="0.2">
      <c r="A6" s="138">
        <v>58</v>
      </c>
      <c r="B6" s="135">
        <v>6.9</v>
      </c>
      <c r="C6" s="136"/>
      <c r="D6" s="137">
        <v>91</v>
      </c>
      <c r="E6" s="135">
        <v>49</v>
      </c>
      <c r="F6" s="135">
        <v>13.7</v>
      </c>
    </row>
    <row r="7" spans="1:6" x14ac:dyDescent="0.2">
      <c r="A7" s="138">
        <v>57</v>
      </c>
      <c r="B7" s="137">
        <v>7</v>
      </c>
      <c r="C7" s="136"/>
      <c r="D7" s="137">
        <v>87</v>
      </c>
      <c r="E7" s="135" t="s">
        <v>192</v>
      </c>
      <c r="F7" s="137">
        <v>14</v>
      </c>
    </row>
    <row r="8" spans="1:6" x14ac:dyDescent="0.2">
      <c r="A8" s="138">
        <v>56</v>
      </c>
      <c r="B8" s="135">
        <v>7.1</v>
      </c>
      <c r="C8" s="136"/>
      <c r="D8" s="137">
        <v>83</v>
      </c>
      <c r="E8" s="135" t="s">
        <v>192</v>
      </c>
      <c r="F8" s="135">
        <v>14.25</v>
      </c>
    </row>
    <row r="9" spans="1:6" x14ac:dyDescent="0.2">
      <c r="A9" s="138">
        <v>55</v>
      </c>
      <c r="B9" s="137">
        <v>7.2</v>
      </c>
      <c r="C9" s="136"/>
      <c r="D9" s="137">
        <v>80</v>
      </c>
      <c r="E9" s="135">
        <v>48</v>
      </c>
      <c r="F9" s="137">
        <v>14.5</v>
      </c>
    </row>
    <row r="10" spans="1:6" x14ac:dyDescent="0.2">
      <c r="A10" s="138">
        <v>54</v>
      </c>
      <c r="B10" s="135" t="s">
        <v>192</v>
      </c>
      <c r="C10" s="136"/>
      <c r="D10" s="135">
        <v>79.5</v>
      </c>
      <c r="E10" s="135" t="s">
        <v>192</v>
      </c>
      <c r="F10" s="135">
        <v>14.6</v>
      </c>
    </row>
    <row r="11" spans="1:6" x14ac:dyDescent="0.2">
      <c r="A11" s="138">
        <v>53</v>
      </c>
      <c r="B11" s="135" t="s">
        <v>192</v>
      </c>
      <c r="C11" s="136"/>
      <c r="D11" s="137">
        <v>78.900000000000006</v>
      </c>
      <c r="E11" s="135" t="s">
        <v>192</v>
      </c>
      <c r="F11" s="135">
        <v>14.75</v>
      </c>
    </row>
    <row r="12" spans="1:6" x14ac:dyDescent="0.2">
      <c r="A12" s="138">
        <v>52</v>
      </c>
      <c r="B12" s="135" t="s">
        <v>192</v>
      </c>
      <c r="C12" s="136"/>
      <c r="D12" s="135">
        <v>78.3</v>
      </c>
      <c r="E12" s="135" t="s">
        <v>192</v>
      </c>
      <c r="F12" s="135">
        <v>14.9</v>
      </c>
    </row>
    <row r="13" spans="1:6" x14ac:dyDescent="0.2">
      <c r="A13" s="138">
        <v>51</v>
      </c>
      <c r="B13" s="135">
        <v>7.3</v>
      </c>
      <c r="C13" s="136"/>
      <c r="D13" s="137">
        <v>77.599999999999994</v>
      </c>
      <c r="E13" s="135">
        <v>47</v>
      </c>
      <c r="F13" s="135">
        <v>15.05</v>
      </c>
    </row>
    <row r="14" spans="1:6" x14ac:dyDescent="0.2">
      <c r="A14" s="138">
        <v>50</v>
      </c>
      <c r="B14" s="135" t="s">
        <v>192</v>
      </c>
      <c r="C14" s="136"/>
      <c r="D14" s="135">
        <v>76.900000000000006</v>
      </c>
      <c r="E14" s="135" t="s">
        <v>192</v>
      </c>
      <c r="F14" s="137">
        <v>15.2</v>
      </c>
    </row>
    <row r="15" spans="1:6" x14ac:dyDescent="0.2">
      <c r="A15" s="138">
        <v>49</v>
      </c>
      <c r="B15" s="135" t="s">
        <v>192</v>
      </c>
      <c r="C15" s="136"/>
      <c r="D15" s="137">
        <v>76.2</v>
      </c>
      <c r="E15" s="135" t="s">
        <v>192</v>
      </c>
      <c r="F15" s="135">
        <v>15.35</v>
      </c>
    </row>
    <row r="16" spans="1:6" x14ac:dyDescent="0.2">
      <c r="A16" s="138">
        <v>48</v>
      </c>
      <c r="B16" s="135">
        <v>7.4</v>
      </c>
      <c r="C16" s="136"/>
      <c r="D16" s="135">
        <v>75.400000000000006</v>
      </c>
      <c r="E16" s="135">
        <v>46</v>
      </c>
      <c r="F16" s="137">
        <v>15.5</v>
      </c>
    </row>
    <row r="17" spans="1:6" x14ac:dyDescent="0.2">
      <c r="A17" s="138">
        <v>47</v>
      </c>
      <c r="B17" s="135" t="s">
        <v>192</v>
      </c>
      <c r="C17" s="136"/>
      <c r="D17" s="137">
        <v>74.599999999999994</v>
      </c>
      <c r="E17" s="135" t="s">
        <v>192</v>
      </c>
      <c r="F17" s="135">
        <v>15.65</v>
      </c>
    </row>
    <row r="18" spans="1:6" x14ac:dyDescent="0.2">
      <c r="A18" s="138">
        <v>46</v>
      </c>
      <c r="B18" s="135" t="s">
        <v>192</v>
      </c>
      <c r="C18" s="136"/>
      <c r="D18" s="135">
        <v>73.8</v>
      </c>
      <c r="E18" s="135" t="s">
        <v>192</v>
      </c>
      <c r="F18" s="135">
        <v>15.85</v>
      </c>
    </row>
    <row r="19" spans="1:6" x14ac:dyDescent="0.2">
      <c r="A19" s="138">
        <v>45</v>
      </c>
      <c r="B19" s="135">
        <v>7.5</v>
      </c>
      <c r="C19" s="136"/>
      <c r="D19" s="137">
        <v>73</v>
      </c>
      <c r="E19" s="135">
        <v>45</v>
      </c>
      <c r="F19" s="135">
        <v>15.95</v>
      </c>
    </row>
    <row r="20" spans="1:6" x14ac:dyDescent="0.2">
      <c r="A20" s="138">
        <v>44</v>
      </c>
      <c r="B20" s="135" t="s">
        <v>192</v>
      </c>
      <c r="C20" s="136"/>
      <c r="D20" s="135">
        <v>72.2</v>
      </c>
      <c r="E20" s="135" t="s">
        <v>192</v>
      </c>
      <c r="F20" s="135">
        <v>16.100000000000001</v>
      </c>
    </row>
    <row r="21" spans="1:6" x14ac:dyDescent="0.2">
      <c r="A21" s="138">
        <v>43</v>
      </c>
      <c r="B21" s="135" t="s">
        <v>192</v>
      </c>
      <c r="C21" s="136"/>
      <c r="D21" s="137">
        <v>71.400000000000006</v>
      </c>
      <c r="E21" s="135" t="s">
        <v>192</v>
      </c>
      <c r="F21" s="135">
        <v>16.25</v>
      </c>
    </row>
    <row r="22" spans="1:6" x14ac:dyDescent="0.2">
      <c r="A22" s="138">
        <v>42</v>
      </c>
      <c r="B22" s="135">
        <v>7.6</v>
      </c>
      <c r="C22" s="136"/>
      <c r="D22" s="135">
        <v>70.599999999999994</v>
      </c>
      <c r="E22" s="135">
        <v>44</v>
      </c>
      <c r="F22" s="135">
        <v>16.399999999999999</v>
      </c>
    </row>
    <row r="23" spans="1:6" x14ac:dyDescent="0.2">
      <c r="A23" s="138">
        <v>41</v>
      </c>
      <c r="B23" s="135" t="s">
        <v>192</v>
      </c>
      <c r="C23" s="136"/>
      <c r="D23" s="137">
        <v>69.8</v>
      </c>
      <c r="E23" s="135" t="s">
        <v>192</v>
      </c>
      <c r="F23" s="135">
        <v>16.55</v>
      </c>
    </row>
    <row r="24" spans="1:6" x14ac:dyDescent="0.2">
      <c r="A24" s="138">
        <v>40</v>
      </c>
      <c r="B24" s="135" t="s">
        <v>192</v>
      </c>
      <c r="C24" s="136"/>
      <c r="D24" s="137">
        <v>69</v>
      </c>
      <c r="E24" s="135" t="s">
        <v>192</v>
      </c>
      <c r="F24" s="135">
        <v>16.7</v>
      </c>
    </row>
    <row r="25" spans="1:6" x14ac:dyDescent="0.2">
      <c r="A25" s="138">
        <v>39</v>
      </c>
      <c r="B25" s="135">
        <v>7.7</v>
      </c>
      <c r="C25" s="136"/>
      <c r="D25" s="137">
        <v>68.2</v>
      </c>
      <c r="E25" s="135">
        <v>43</v>
      </c>
      <c r="F25" s="135">
        <v>16.850000000000001</v>
      </c>
    </row>
    <row r="26" spans="1:6" x14ac:dyDescent="0.2">
      <c r="A26" s="138">
        <v>38</v>
      </c>
      <c r="B26" s="135" t="s">
        <v>192</v>
      </c>
      <c r="C26" s="136"/>
      <c r="D26" s="135">
        <v>67.400000000000006</v>
      </c>
      <c r="E26" s="135" t="s">
        <v>192</v>
      </c>
      <c r="F26" s="137">
        <v>17</v>
      </c>
    </row>
    <row r="27" spans="1:6" x14ac:dyDescent="0.2">
      <c r="A27" s="138">
        <v>37</v>
      </c>
      <c r="B27" s="135" t="s">
        <v>192</v>
      </c>
      <c r="C27" s="136"/>
      <c r="D27" s="137">
        <v>66.599999999999994</v>
      </c>
      <c r="E27" s="135" t="s">
        <v>192</v>
      </c>
      <c r="F27" s="135">
        <v>17.149999999999999</v>
      </c>
    </row>
    <row r="28" spans="1:6" x14ac:dyDescent="0.2">
      <c r="A28" s="138">
        <v>36</v>
      </c>
      <c r="B28" s="135">
        <v>7.8</v>
      </c>
      <c r="C28" s="136"/>
      <c r="D28" s="135">
        <v>65.8</v>
      </c>
      <c r="E28" s="135">
        <v>42</v>
      </c>
      <c r="F28" s="135">
        <v>17.3</v>
      </c>
    </row>
    <row r="29" spans="1:6" x14ac:dyDescent="0.2">
      <c r="A29" s="138">
        <v>35</v>
      </c>
      <c r="B29" s="135" t="s">
        <v>192</v>
      </c>
      <c r="C29" s="136"/>
      <c r="D29" s="137">
        <v>65</v>
      </c>
      <c r="E29" s="135" t="s">
        <v>192</v>
      </c>
      <c r="F29" s="135">
        <v>17.5</v>
      </c>
    </row>
    <row r="30" spans="1:6" x14ac:dyDescent="0.2">
      <c r="A30" s="138">
        <v>34</v>
      </c>
      <c r="B30" s="135">
        <v>7.9</v>
      </c>
      <c r="C30" s="136"/>
      <c r="D30" s="135">
        <v>64.2</v>
      </c>
      <c r="E30" s="135" t="s">
        <v>192</v>
      </c>
      <c r="F30" s="137">
        <v>17.7</v>
      </c>
    </row>
    <row r="31" spans="1:6" x14ac:dyDescent="0.2">
      <c r="A31" s="138">
        <v>33</v>
      </c>
      <c r="B31" s="135" t="s">
        <v>192</v>
      </c>
      <c r="C31" s="136"/>
      <c r="D31" s="137">
        <v>63.4</v>
      </c>
      <c r="E31" s="135">
        <v>41</v>
      </c>
      <c r="F31" s="135">
        <v>17.899999999999999</v>
      </c>
    </row>
    <row r="32" spans="1:6" x14ac:dyDescent="0.2">
      <c r="A32" s="138">
        <v>32</v>
      </c>
      <c r="B32" s="137">
        <v>8</v>
      </c>
      <c r="C32" s="136"/>
      <c r="D32" s="135">
        <v>62.6</v>
      </c>
      <c r="E32" s="135" t="s">
        <v>192</v>
      </c>
      <c r="F32" s="135">
        <v>18.100000000000001</v>
      </c>
    </row>
    <row r="33" spans="1:6" x14ac:dyDescent="0.2">
      <c r="A33" s="138">
        <v>31</v>
      </c>
      <c r="B33" s="135" t="s">
        <v>192</v>
      </c>
      <c r="C33" s="136"/>
      <c r="D33" s="137">
        <v>61.8</v>
      </c>
      <c r="E33" s="135" t="s">
        <v>192</v>
      </c>
      <c r="F33" s="135">
        <v>18.3</v>
      </c>
    </row>
    <row r="34" spans="1:6" x14ac:dyDescent="0.2">
      <c r="A34" s="138">
        <v>30</v>
      </c>
      <c r="B34" s="137">
        <v>8.1</v>
      </c>
      <c r="C34" s="136"/>
      <c r="D34" s="137">
        <v>61</v>
      </c>
      <c r="E34" s="135">
        <v>40</v>
      </c>
      <c r="F34" s="135">
        <v>18.5</v>
      </c>
    </row>
    <row r="35" spans="1:6" x14ac:dyDescent="0.2">
      <c r="A35" s="138">
        <v>29</v>
      </c>
      <c r="B35" s="135" t="s">
        <v>192</v>
      </c>
      <c r="C35" s="136"/>
      <c r="D35" s="137">
        <v>60.1</v>
      </c>
      <c r="E35" s="135" t="s">
        <v>192</v>
      </c>
      <c r="F35" s="137">
        <v>18.75</v>
      </c>
    </row>
    <row r="36" spans="1:6" x14ac:dyDescent="0.2">
      <c r="A36" s="138">
        <v>28</v>
      </c>
      <c r="B36" s="135">
        <v>8.1999999999999993</v>
      </c>
      <c r="C36" s="136"/>
      <c r="D36" s="135">
        <v>59.2</v>
      </c>
      <c r="E36" s="135">
        <v>39</v>
      </c>
      <c r="F36" s="135">
        <v>19</v>
      </c>
    </row>
    <row r="37" spans="1:6" x14ac:dyDescent="0.2">
      <c r="A37" s="138">
        <v>27</v>
      </c>
      <c r="B37" s="135" t="s">
        <v>192</v>
      </c>
      <c r="C37" s="136"/>
      <c r="D37" s="137">
        <v>58.3</v>
      </c>
      <c r="E37" s="135" t="s">
        <v>192</v>
      </c>
      <c r="F37" s="135">
        <v>19.3</v>
      </c>
    </row>
    <row r="38" spans="1:6" x14ac:dyDescent="0.2">
      <c r="A38" s="138">
        <v>26</v>
      </c>
      <c r="B38" s="135">
        <v>8.3000000000000007</v>
      </c>
      <c r="C38" s="136"/>
      <c r="D38" s="135">
        <v>57.4</v>
      </c>
      <c r="E38" s="135">
        <v>38</v>
      </c>
      <c r="F38" s="137">
        <v>19.649999999999999</v>
      </c>
    </row>
    <row r="39" spans="1:6" x14ac:dyDescent="0.2">
      <c r="A39" s="138">
        <v>25</v>
      </c>
      <c r="B39" s="135" t="s">
        <v>192</v>
      </c>
      <c r="C39" s="136"/>
      <c r="D39" s="137">
        <v>56.5</v>
      </c>
      <c r="E39" s="135" t="s">
        <v>192</v>
      </c>
      <c r="F39" s="135">
        <v>20.05</v>
      </c>
    </row>
    <row r="40" spans="1:6" x14ac:dyDescent="0.2">
      <c r="A40" s="138">
        <v>24</v>
      </c>
      <c r="B40" s="135">
        <v>8.4</v>
      </c>
      <c r="C40" s="136"/>
      <c r="D40" s="135">
        <v>55.6</v>
      </c>
      <c r="E40" s="135">
        <v>37</v>
      </c>
      <c r="F40" s="137">
        <v>20.3</v>
      </c>
    </row>
    <row r="41" spans="1:6" x14ac:dyDescent="0.2">
      <c r="A41" s="138">
        <v>23</v>
      </c>
      <c r="B41" s="135" t="s">
        <v>192</v>
      </c>
      <c r="C41" s="136"/>
      <c r="D41" s="137">
        <v>54.7</v>
      </c>
      <c r="E41" s="135" t="s">
        <v>192</v>
      </c>
      <c r="F41" s="137">
        <v>21</v>
      </c>
    </row>
    <row r="42" spans="1:6" x14ac:dyDescent="0.2">
      <c r="A42" s="138">
        <v>22</v>
      </c>
      <c r="B42" s="135">
        <v>8.5</v>
      </c>
      <c r="C42" s="136"/>
      <c r="D42" s="135">
        <v>53.8</v>
      </c>
      <c r="E42" s="135">
        <v>36</v>
      </c>
      <c r="F42" s="137">
        <v>21.5</v>
      </c>
    </row>
    <row r="43" spans="1:6" x14ac:dyDescent="0.2">
      <c r="A43" s="138">
        <v>21</v>
      </c>
      <c r="B43" s="135" t="s">
        <v>192</v>
      </c>
      <c r="C43" s="136"/>
      <c r="D43" s="137">
        <v>52.9</v>
      </c>
      <c r="E43" s="135" t="s">
        <v>192</v>
      </c>
      <c r="F43" s="137">
        <v>22</v>
      </c>
    </row>
    <row r="44" spans="1:6" x14ac:dyDescent="0.2">
      <c r="A44" s="138">
        <v>20</v>
      </c>
      <c r="B44" s="135">
        <v>8.6</v>
      </c>
      <c r="C44" s="136"/>
      <c r="D44" s="137">
        <v>52</v>
      </c>
      <c r="E44" s="135">
        <v>35</v>
      </c>
      <c r="F44" s="135">
        <v>22.5</v>
      </c>
    </row>
    <row r="45" spans="1:6" x14ac:dyDescent="0.2">
      <c r="A45" s="138">
        <v>19</v>
      </c>
      <c r="B45" s="135" t="s">
        <v>192</v>
      </c>
      <c r="C45" s="136"/>
      <c r="D45" s="137">
        <v>51.1</v>
      </c>
      <c r="E45" s="135" t="s">
        <v>192</v>
      </c>
      <c r="F45" s="137">
        <v>23</v>
      </c>
    </row>
    <row r="46" spans="1:6" x14ac:dyDescent="0.2">
      <c r="A46" s="138">
        <v>18</v>
      </c>
      <c r="B46" s="135">
        <v>8.6999999999999993</v>
      </c>
      <c r="C46" s="136"/>
      <c r="D46" s="135">
        <v>50.2</v>
      </c>
      <c r="E46" s="135">
        <v>34</v>
      </c>
      <c r="F46" s="142">
        <v>23.55</v>
      </c>
    </row>
    <row r="47" spans="1:6" x14ac:dyDescent="0.2">
      <c r="A47" s="138">
        <v>17</v>
      </c>
      <c r="B47" s="135">
        <v>8.8000000000000007</v>
      </c>
      <c r="C47" s="136"/>
      <c r="D47" s="137">
        <v>49.3</v>
      </c>
      <c r="E47" s="135" t="s">
        <v>192</v>
      </c>
      <c r="F47" s="142">
        <v>24.15</v>
      </c>
    </row>
    <row r="48" spans="1:6" x14ac:dyDescent="0.2">
      <c r="A48" s="138">
        <v>16</v>
      </c>
      <c r="B48" s="135" t="s">
        <v>192</v>
      </c>
      <c r="C48" s="136"/>
      <c r="D48" s="135">
        <v>48.4</v>
      </c>
      <c r="E48" s="135">
        <v>33</v>
      </c>
      <c r="F48" s="142">
        <v>24.3</v>
      </c>
    </row>
    <row r="49" spans="1:6" x14ac:dyDescent="0.2">
      <c r="A49" s="138">
        <v>15</v>
      </c>
      <c r="B49" s="135">
        <v>8.9</v>
      </c>
      <c r="C49" s="136"/>
      <c r="D49" s="137">
        <v>47.5</v>
      </c>
      <c r="E49" s="135">
        <v>32</v>
      </c>
      <c r="F49" s="137">
        <v>25.5</v>
      </c>
    </row>
    <row r="50" spans="1:6" x14ac:dyDescent="0.2">
      <c r="A50" s="138">
        <v>14</v>
      </c>
      <c r="B50" s="137">
        <v>9</v>
      </c>
      <c r="C50" s="136"/>
      <c r="D50" s="135">
        <v>46.6</v>
      </c>
      <c r="E50" s="135">
        <v>31</v>
      </c>
      <c r="F50" s="142">
        <v>26.25</v>
      </c>
    </row>
    <row r="51" spans="1:6" x14ac:dyDescent="0.2">
      <c r="A51" s="138">
        <v>13</v>
      </c>
      <c r="B51" s="135" t="s">
        <v>192</v>
      </c>
      <c r="C51" s="136"/>
      <c r="D51" s="137">
        <v>45.7</v>
      </c>
      <c r="E51" s="135">
        <v>30</v>
      </c>
      <c r="F51" s="142">
        <v>27</v>
      </c>
    </row>
    <row r="52" spans="1:6" x14ac:dyDescent="0.2">
      <c r="A52" s="138">
        <v>12</v>
      </c>
      <c r="B52" s="135">
        <v>9.1</v>
      </c>
      <c r="C52" s="136"/>
      <c r="D52" s="135">
        <v>44.8</v>
      </c>
      <c r="E52" s="135">
        <v>29</v>
      </c>
      <c r="F52" s="135">
        <v>27.75</v>
      </c>
    </row>
    <row r="53" spans="1:6" x14ac:dyDescent="0.2">
      <c r="A53" s="138">
        <v>11</v>
      </c>
      <c r="B53" s="135">
        <v>9.1999999999999993</v>
      </c>
      <c r="C53" s="136"/>
      <c r="D53" s="137">
        <v>43.9</v>
      </c>
      <c r="E53" s="135">
        <v>28</v>
      </c>
      <c r="F53" s="135">
        <v>28.5</v>
      </c>
    </row>
    <row r="54" spans="1:6" x14ac:dyDescent="0.2">
      <c r="A54" s="138">
        <v>10</v>
      </c>
      <c r="B54" s="137">
        <v>9.3000000000000007</v>
      </c>
      <c r="C54" s="136"/>
      <c r="D54" s="135">
        <v>43</v>
      </c>
      <c r="E54" s="135">
        <v>27</v>
      </c>
      <c r="F54" s="135">
        <v>29.25</v>
      </c>
    </row>
    <row r="55" spans="1:6" x14ac:dyDescent="0.2">
      <c r="A55" s="138">
        <v>9</v>
      </c>
      <c r="B55" s="135">
        <v>9.4</v>
      </c>
      <c r="C55" s="136"/>
      <c r="D55" s="137">
        <v>42</v>
      </c>
      <c r="E55" s="135">
        <v>26</v>
      </c>
      <c r="F55" s="137">
        <v>30</v>
      </c>
    </row>
    <row r="56" spans="1:6" x14ac:dyDescent="0.2">
      <c r="A56" s="138">
        <v>8</v>
      </c>
      <c r="B56" s="135">
        <v>9.5</v>
      </c>
      <c r="C56" s="136"/>
      <c r="D56" s="137">
        <v>41</v>
      </c>
      <c r="E56" s="135">
        <v>25</v>
      </c>
      <c r="F56" s="135">
        <v>30.04</v>
      </c>
    </row>
    <row r="57" spans="1:6" x14ac:dyDescent="0.2">
      <c r="A57" s="138">
        <v>7</v>
      </c>
      <c r="B57" s="135">
        <v>9.6</v>
      </c>
      <c r="C57" s="136"/>
      <c r="D57" s="137">
        <v>40</v>
      </c>
      <c r="E57" s="135">
        <v>24</v>
      </c>
      <c r="F57" s="142">
        <v>30.02</v>
      </c>
    </row>
    <row r="58" spans="1:6" x14ac:dyDescent="0.2">
      <c r="A58" s="138">
        <v>6</v>
      </c>
      <c r="B58" s="135">
        <v>9.8000000000000007</v>
      </c>
      <c r="C58" s="136"/>
      <c r="D58" s="137">
        <v>38</v>
      </c>
      <c r="E58" s="135">
        <v>23</v>
      </c>
      <c r="F58" s="135">
        <v>30.04</v>
      </c>
    </row>
    <row r="59" spans="1:6" x14ac:dyDescent="0.2">
      <c r="A59" s="138">
        <v>5</v>
      </c>
      <c r="B59" s="135">
        <v>10.1</v>
      </c>
      <c r="C59" s="136"/>
      <c r="D59" s="137">
        <v>36</v>
      </c>
      <c r="E59" s="135">
        <v>22</v>
      </c>
      <c r="F59" s="142">
        <v>30.07</v>
      </c>
    </row>
    <row r="60" spans="1:6" x14ac:dyDescent="0.2">
      <c r="A60" s="138">
        <v>4</v>
      </c>
      <c r="B60" s="137">
        <v>10.5</v>
      </c>
      <c r="C60" s="136"/>
      <c r="D60" s="137">
        <v>34</v>
      </c>
      <c r="E60" s="135">
        <v>21</v>
      </c>
      <c r="F60" s="135">
        <v>30.09</v>
      </c>
    </row>
    <row r="61" spans="1:6" x14ac:dyDescent="0.2">
      <c r="A61" s="138">
        <v>3</v>
      </c>
      <c r="B61" s="137">
        <v>11</v>
      </c>
      <c r="C61" s="136"/>
      <c r="D61" s="137">
        <v>32</v>
      </c>
      <c r="E61" s="135">
        <v>19</v>
      </c>
      <c r="F61" s="135">
        <v>30.12</v>
      </c>
    </row>
    <row r="62" spans="1:6" x14ac:dyDescent="0.2">
      <c r="A62" s="138">
        <v>2</v>
      </c>
      <c r="B62" s="135">
        <v>11.6</v>
      </c>
      <c r="C62" s="136"/>
      <c r="D62" s="137">
        <v>29</v>
      </c>
      <c r="E62" s="135">
        <v>17</v>
      </c>
      <c r="F62" s="135">
        <v>30.16</v>
      </c>
    </row>
    <row r="63" spans="1:6" ht="13.5" thickBot="1" x14ac:dyDescent="0.25">
      <c r="A63" s="139">
        <v>1</v>
      </c>
      <c r="B63" s="137">
        <v>12.4</v>
      </c>
      <c r="C63" s="136"/>
      <c r="D63" s="137">
        <v>25</v>
      </c>
      <c r="E63" s="135">
        <v>15</v>
      </c>
      <c r="F63" s="142">
        <v>30.2</v>
      </c>
    </row>
  </sheetData>
  <mergeCells count="5"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opLeftCell="P1" zoomScale="90" zoomScaleNormal="90" workbookViewId="0">
      <selection activeCell="Y8" sqref="Y8"/>
    </sheetView>
  </sheetViews>
  <sheetFormatPr defaultRowHeight="12.75" x14ac:dyDescent="0.2"/>
  <cols>
    <col min="1" max="1" width="6.5703125" style="3" customWidth="1"/>
    <col min="2" max="2" width="27.7109375" style="3" customWidth="1"/>
    <col min="3" max="3" width="10.7109375" style="3" customWidth="1"/>
    <col min="4" max="4" width="7.85546875" style="3" customWidth="1"/>
    <col min="5" max="5" width="8.28515625" style="3" customWidth="1"/>
    <col min="6" max="6" width="11.42578125" style="3" customWidth="1"/>
    <col min="7" max="7" width="6.28515625" style="3" customWidth="1"/>
    <col min="8" max="8" width="7.42578125" style="3" customWidth="1"/>
    <col min="9" max="9" width="11.140625" style="3" customWidth="1"/>
    <col min="10" max="10" width="6" style="3" customWidth="1"/>
    <col min="11" max="11" width="7.140625" style="3" customWidth="1"/>
    <col min="12" max="12" width="10.42578125" style="3" customWidth="1"/>
    <col min="13" max="13" width="6.5703125" style="3" customWidth="1"/>
    <col min="14" max="14" width="7.140625" style="3" customWidth="1"/>
    <col min="15" max="15" width="11.42578125" style="3" customWidth="1"/>
    <col min="16" max="16" width="6.5703125" style="3" customWidth="1"/>
    <col min="17" max="17" width="7.140625" style="3" customWidth="1"/>
    <col min="18" max="18" width="8.5703125" style="3" customWidth="1"/>
    <col min="19" max="19" width="17.140625" style="3" customWidth="1"/>
    <col min="20" max="20" width="7.28515625" style="3" customWidth="1"/>
    <col min="21" max="21" width="7.140625" style="3" customWidth="1"/>
    <col min="22" max="22" width="8.7109375" style="3" customWidth="1"/>
    <col min="23" max="23" width="7.42578125" style="3" customWidth="1"/>
    <col min="24" max="24" width="14.7109375" style="3" customWidth="1"/>
    <col min="25" max="25" width="11" style="3" customWidth="1"/>
    <col min="26" max="26" width="17" style="3" customWidth="1"/>
    <col min="27" max="27" width="7.7109375" style="3" customWidth="1"/>
    <col min="28" max="28" width="27.140625" style="3" customWidth="1"/>
    <col min="29" max="16384" width="9.140625" style="3"/>
  </cols>
  <sheetData>
    <row r="1" spans="1:28" ht="20.25" thickBot="1" x14ac:dyDescent="0.4">
      <c r="A1" s="1"/>
      <c r="B1" s="2" t="s">
        <v>109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9.5" thickBot="1" x14ac:dyDescent="0.35">
      <c r="A2" s="62" t="s">
        <v>0</v>
      </c>
      <c r="B2" s="10" t="s">
        <v>16</v>
      </c>
      <c r="C2" s="151" t="s">
        <v>7</v>
      </c>
      <c r="D2" s="153"/>
      <c r="E2" s="152"/>
      <c r="F2" s="151" t="s">
        <v>6</v>
      </c>
      <c r="G2" s="153"/>
      <c r="H2" s="152"/>
      <c r="I2" s="151" t="s">
        <v>1</v>
      </c>
      <c r="J2" s="153"/>
      <c r="K2" s="152"/>
      <c r="L2" s="151" t="s">
        <v>4</v>
      </c>
      <c r="M2" s="153"/>
      <c r="N2" s="152"/>
      <c r="O2" s="151" t="s">
        <v>5</v>
      </c>
      <c r="P2" s="153"/>
      <c r="Q2" s="152"/>
      <c r="R2" s="33" t="s">
        <v>8</v>
      </c>
      <c r="S2" s="10" t="s">
        <v>13</v>
      </c>
      <c r="T2" s="151" t="s">
        <v>20</v>
      </c>
      <c r="U2" s="152"/>
      <c r="V2" s="151" t="s">
        <v>21</v>
      </c>
      <c r="W2" s="152"/>
      <c r="X2" s="33" t="s">
        <v>11</v>
      </c>
      <c r="Y2" s="10" t="s">
        <v>13</v>
      </c>
      <c r="Z2" s="10" t="s">
        <v>15</v>
      </c>
      <c r="AA2" s="62" t="s">
        <v>0</v>
      </c>
      <c r="AB2" s="21" t="s">
        <v>16</v>
      </c>
    </row>
    <row r="3" spans="1:28" ht="19.5" thickBot="1" x14ac:dyDescent="0.35">
      <c r="A3" s="63"/>
      <c r="B3" s="17"/>
      <c r="C3" s="12" t="s">
        <v>24</v>
      </c>
      <c r="D3" s="12" t="s">
        <v>2</v>
      </c>
      <c r="E3" s="12" t="s">
        <v>3</v>
      </c>
      <c r="F3" s="12" t="s">
        <v>24</v>
      </c>
      <c r="G3" s="12" t="s">
        <v>2</v>
      </c>
      <c r="H3" s="12" t="s">
        <v>3</v>
      </c>
      <c r="I3" s="12" t="s">
        <v>24</v>
      </c>
      <c r="J3" s="12" t="s">
        <v>2</v>
      </c>
      <c r="K3" s="12" t="s">
        <v>3</v>
      </c>
      <c r="L3" s="12" t="s">
        <v>24</v>
      </c>
      <c r="M3" s="12" t="s">
        <v>2</v>
      </c>
      <c r="N3" s="12" t="s">
        <v>3</v>
      </c>
      <c r="O3" s="12" t="s">
        <v>24</v>
      </c>
      <c r="P3" s="12" t="s">
        <v>2</v>
      </c>
      <c r="Q3" s="12" t="s">
        <v>3</v>
      </c>
      <c r="R3" s="120" t="s">
        <v>9</v>
      </c>
      <c r="S3" s="16" t="s">
        <v>10</v>
      </c>
      <c r="T3" s="12" t="s">
        <v>19</v>
      </c>
      <c r="U3" s="12" t="s">
        <v>3</v>
      </c>
      <c r="V3" s="12" t="s">
        <v>19</v>
      </c>
      <c r="W3" s="12" t="s">
        <v>3</v>
      </c>
      <c r="X3" s="120" t="s">
        <v>12</v>
      </c>
      <c r="Y3" s="16" t="s">
        <v>14</v>
      </c>
      <c r="Z3" s="119"/>
      <c r="AA3" s="63"/>
      <c r="AB3" s="17"/>
    </row>
    <row r="4" spans="1:28" ht="20.25" thickBot="1" x14ac:dyDescent="0.35">
      <c r="A4" s="45">
        <v>1</v>
      </c>
      <c r="B4" s="9" t="s">
        <v>30</v>
      </c>
      <c r="C4" s="28" t="s">
        <v>112</v>
      </c>
      <c r="D4" s="28">
        <v>10</v>
      </c>
      <c r="E4" s="28">
        <v>4</v>
      </c>
      <c r="F4" s="28">
        <v>34</v>
      </c>
      <c r="G4" s="28">
        <v>14</v>
      </c>
      <c r="H4" s="28">
        <v>6</v>
      </c>
      <c r="I4" s="28">
        <v>24.7</v>
      </c>
      <c r="J4" s="28">
        <v>15</v>
      </c>
      <c r="K4" s="46">
        <v>3</v>
      </c>
      <c r="L4" s="28">
        <v>15.38</v>
      </c>
      <c r="M4" s="28">
        <v>18</v>
      </c>
      <c r="N4" s="28">
        <v>4</v>
      </c>
      <c r="O4" s="28" t="s">
        <v>140</v>
      </c>
      <c r="P4" s="28">
        <v>38</v>
      </c>
      <c r="Q4" s="46">
        <v>2</v>
      </c>
      <c r="R4" s="73">
        <f t="shared" ref="R4:R15" si="0">D4+G4+J4+M4+P4</f>
        <v>95</v>
      </c>
      <c r="S4" s="46">
        <v>3</v>
      </c>
      <c r="T4" s="28">
        <v>28</v>
      </c>
      <c r="U4" s="46">
        <v>2</v>
      </c>
      <c r="V4" s="126">
        <v>8</v>
      </c>
      <c r="W4" s="28">
        <v>6</v>
      </c>
      <c r="X4" s="73">
        <f t="shared" ref="X4:X15" si="1">S4+U4+W4</f>
        <v>11</v>
      </c>
      <c r="Y4" s="46">
        <v>2</v>
      </c>
      <c r="Z4" s="65" t="s">
        <v>130</v>
      </c>
      <c r="AA4" s="45">
        <v>1</v>
      </c>
      <c r="AB4" s="9" t="str">
        <f>B4</f>
        <v>Верховенко Наталья</v>
      </c>
    </row>
    <row r="5" spans="1:28" ht="20.25" thickBot="1" x14ac:dyDescent="0.35">
      <c r="A5" s="45">
        <v>2</v>
      </c>
      <c r="B5" s="9" t="s">
        <v>35</v>
      </c>
      <c r="C5" s="64">
        <v>53</v>
      </c>
      <c r="D5" s="28">
        <v>14</v>
      </c>
      <c r="E5" s="46">
        <v>3</v>
      </c>
      <c r="F5" s="28">
        <v>31</v>
      </c>
      <c r="G5" s="28">
        <v>8</v>
      </c>
      <c r="H5" s="28">
        <v>7</v>
      </c>
      <c r="I5" s="28">
        <v>20.95</v>
      </c>
      <c r="J5" s="28">
        <v>11</v>
      </c>
      <c r="K5" s="28">
        <v>6</v>
      </c>
      <c r="L5" s="28">
        <v>14.72</v>
      </c>
      <c r="M5" s="28">
        <v>24</v>
      </c>
      <c r="N5" s="46">
        <v>2</v>
      </c>
      <c r="O5" s="28" t="s">
        <v>139</v>
      </c>
      <c r="P5" s="28">
        <v>38</v>
      </c>
      <c r="Q5" s="46">
        <v>3</v>
      </c>
      <c r="R5" s="73">
        <f t="shared" si="0"/>
        <v>95</v>
      </c>
      <c r="S5" s="46">
        <v>3</v>
      </c>
      <c r="T5" s="28">
        <v>27</v>
      </c>
      <c r="U5" s="46">
        <v>3</v>
      </c>
      <c r="V5" s="123">
        <v>8.6</v>
      </c>
      <c r="W5" s="28">
        <v>5</v>
      </c>
      <c r="X5" s="73">
        <f t="shared" si="1"/>
        <v>11</v>
      </c>
      <c r="Y5" s="46">
        <v>3</v>
      </c>
      <c r="Z5" s="65" t="s">
        <v>130</v>
      </c>
      <c r="AA5" s="45">
        <v>2</v>
      </c>
      <c r="AB5" s="9" t="str">
        <f t="shared" ref="AB5:AB15" si="2">B5</f>
        <v>Шаламова Любовь</v>
      </c>
    </row>
    <row r="6" spans="1:28" ht="20.25" thickBot="1" x14ac:dyDescent="0.35">
      <c r="A6" s="42">
        <v>3</v>
      </c>
      <c r="B6" s="25" t="s">
        <v>41</v>
      </c>
      <c r="C6" s="27" t="s">
        <v>117</v>
      </c>
      <c r="D6" s="21">
        <v>6</v>
      </c>
      <c r="E6" s="21">
        <v>8</v>
      </c>
      <c r="F6" s="21">
        <v>39</v>
      </c>
      <c r="G6" s="21">
        <v>24</v>
      </c>
      <c r="H6" s="21">
        <v>4</v>
      </c>
      <c r="I6" s="21">
        <v>21</v>
      </c>
      <c r="J6" s="21">
        <v>11</v>
      </c>
      <c r="K6" s="21">
        <v>5</v>
      </c>
      <c r="L6" s="21">
        <v>16.38</v>
      </c>
      <c r="M6" s="21">
        <v>10</v>
      </c>
      <c r="N6" s="21">
        <v>9</v>
      </c>
      <c r="O6" s="21" t="s">
        <v>138</v>
      </c>
      <c r="P6" s="21">
        <v>0</v>
      </c>
      <c r="Q6" s="21">
        <v>12</v>
      </c>
      <c r="R6" s="71">
        <f t="shared" si="0"/>
        <v>51</v>
      </c>
      <c r="S6" s="21">
        <v>11</v>
      </c>
      <c r="T6" s="21">
        <v>34</v>
      </c>
      <c r="U6" s="10">
        <v>1</v>
      </c>
      <c r="V6" s="21">
        <v>7.75</v>
      </c>
      <c r="W6" s="21">
        <v>8</v>
      </c>
      <c r="X6" s="71">
        <f t="shared" si="1"/>
        <v>20</v>
      </c>
      <c r="Y6" s="16"/>
      <c r="Z6" s="66"/>
      <c r="AA6" s="42">
        <v>3</v>
      </c>
      <c r="AB6" s="9" t="str">
        <f t="shared" si="2"/>
        <v>Копенкина Дарья</v>
      </c>
    </row>
    <row r="7" spans="1:28" ht="20.25" thickBot="1" x14ac:dyDescent="0.35">
      <c r="A7" s="45">
        <v>5</v>
      </c>
      <c r="B7" s="9" t="s">
        <v>46</v>
      </c>
      <c r="C7" s="28">
        <v>41.89</v>
      </c>
      <c r="D7" s="28">
        <v>24</v>
      </c>
      <c r="E7" s="46">
        <v>2</v>
      </c>
      <c r="F7" s="28">
        <v>6</v>
      </c>
      <c r="G7" s="28">
        <v>0</v>
      </c>
      <c r="H7" s="28">
        <v>11</v>
      </c>
      <c r="I7" s="28">
        <v>20.149999999999999</v>
      </c>
      <c r="J7" s="28">
        <v>10</v>
      </c>
      <c r="K7" s="28">
        <v>9</v>
      </c>
      <c r="L7" s="28">
        <v>14.59</v>
      </c>
      <c r="M7" s="28">
        <v>26</v>
      </c>
      <c r="N7" s="46">
        <v>1</v>
      </c>
      <c r="O7" s="28" t="s">
        <v>137</v>
      </c>
      <c r="P7" s="28">
        <v>41</v>
      </c>
      <c r="Q7" s="46">
        <v>1</v>
      </c>
      <c r="R7" s="73">
        <f t="shared" si="0"/>
        <v>101</v>
      </c>
      <c r="S7" s="46">
        <v>2</v>
      </c>
      <c r="T7" s="28">
        <v>27</v>
      </c>
      <c r="U7" s="46">
        <v>3</v>
      </c>
      <c r="V7" s="28">
        <v>7</v>
      </c>
      <c r="W7" s="28">
        <v>10</v>
      </c>
      <c r="X7" s="73">
        <f t="shared" si="1"/>
        <v>15</v>
      </c>
      <c r="Y7" s="28"/>
      <c r="Z7" s="65"/>
      <c r="AA7" s="45">
        <v>5</v>
      </c>
      <c r="AB7" s="9" t="str">
        <f t="shared" si="2"/>
        <v>Макарова Виктория</v>
      </c>
    </row>
    <row r="8" spans="1:28" ht="20.25" thickBot="1" x14ac:dyDescent="0.35">
      <c r="A8" s="45">
        <v>7</v>
      </c>
      <c r="B8" s="9" t="s">
        <v>52</v>
      </c>
      <c r="C8" s="64">
        <v>41.36</v>
      </c>
      <c r="D8" s="28">
        <v>24</v>
      </c>
      <c r="E8" s="46">
        <v>1</v>
      </c>
      <c r="F8" s="28">
        <v>42</v>
      </c>
      <c r="G8" s="28">
        <v>33</v>
      </c>
      <c r="H8" s="46">
        <v>1</v>
      </c>
      <c r="I8" s="64">
        <v>28.9</v>
      </c>
      <c r="J8" s="28">
        <v>21</v>
      </c>
      <c r="K8" s="46">
        <v>1</v>
      </c>
      <c r="L8" s="28">
        <v>17.23</v>
      </c>
      <c r="M8" s="28">
        <v>6</v>
      </c>
      <c r="N8" s="28">
        <v>11</v>
      </c>
      <c r="O8" s="28" t="s">
        <v>136</v>
      </c>
      <c r="P8" s="28">
        <v>28</v>
      </c>
      <c r="Q8" s="28">
        <v>8</v>
      </c>
      <c r="R8" s="73">
        <f t="shared" si="0"/>
        <v>112</v>
      </c>
      <c r="S8" s="46">
        <v>1</v>
      </c>
      <c r="T8" s="28">
        <v>23</v>
      </c>
      <c r="U8" s="28">
        <v>6</v>
      </c>
      <c r="V8" s="28">
        <v>10</v>
      </c>
      <c r="W8" s="46">
        <v>1</v>
      </c>
      <c r="X8" s="73">
        <f t="shared" si="1"/>
        <v>8</v>
      </c>
      <c r="Y8" s="46">
        <v>1</v>
      </c>
      <c r="Z8" s="65" t="s">
        <v>128</v>
      </c>
      <c r="AA8" s="45">
        <v>7</v>
      </c>
      <c r="AB8" s="9" t="str">
        <f t="shared" si="2"/>
        <v>Клещева Ксения</v>
      </c>
    </row>
    <row r="9" spans="1:28" ht="20.25" thickBot="1" x14ac:dyDescent="0.35">
      <c r="A9" s="45">
        <v>9</v>
      </c>
      <c r="B9" s="9" t="s">
        <v>62</v>
      </c>
      <c r="C9" s="64" t="s">
        <v>118</v>
      </c>
      <c r="D9" s="28">
        <v>6</v>
      </c>
      <c r="E9" s="28">
        <v>9</v>
      </c>
      <c r="F9" s="28">
        <v>20</v>
      </c>
      <c r="G9" s="28">
        <v>1</v>
      </c>
      <c r="H9" s="28">
        <v>8</v>
      </c>
      <c r="I9" s="28">
        <v>18.399999999999999</v>
      </c>
      <c r="J9" s="28">
        <v>8</v>
      </c>
      <c r="K9" s="28">
        <v>11</v>
      </c>
      <c r="L9" s="28">
        <v>16.14</v>
      </c>
      <c r="M9" s="28">
        <v>11</v>
      </c>
      <c r="N9" s="28">
        <v>8</v>
      </c>
      <c r="O9" s="28" t="s">
        <v>135</v>
      </c>
      <c r="P9" s="28">
        <v>30</v>
      </c>
      <c r="Q9" s="28">
        <v>6</v>
      </c>
      <c r="R9" s="73">
        <f t="shared" si="0"/>
        <v>56</v>
      </c>
      <c r="S9" s="28">
        <v>10</v>
      </c>
      <c r="T9" s="28">
        <v>26</v>
      </c>
      <c r="U9" s="28">
        <v>5</v>
      </c>
      <c r="V9" s="28">
        <v>8</v>
      </c>
      <c r="W9" s="28">
        <v>6</v>
      </c>
      <c r="X9" s="73">
        <f t="shared" si="1"/>
        <v>21</v>
      </c>
      <c r="Y9" s="28"/>
      <c r="Z9" s="65"/>
      <c r="AA9" s="45">
        <v>9</v>
      </c>
      <c r="AB9" s="9" t="str">
        <f t="shared" si="2"/>
        <v>Бебина Елена</v>
      </c>
    </row>
    <row r="10" spans="1:28" ht="20.25" thickBot="1" x14ac:dyDescent="0.35">
      <c r="A10" s="45">
        <v>10</v>
      </c>
      <c r="B10" s="9" t="s">
        <v>68</v>
      </c>
      <c r="C10" s="28" t="s">
        <v>116</v>
      </c>
      <c r="D10" s="28">
        <v>7</v>
      </c>
      <c r="E10" s="28">
        <v>7</v>
      </c>
      <c r="F10" s="28">
        <v>20</v>
      </c>
      <c r="G10" s="28">
        <v>1</v>
      </c>
      <c r="H10" s="28">
        <v>8</v>
      </c>
      <c r="I10" s="28">
        <v>17.399999999999999</v>
      </c>
      <c r="J10" s="28">
        <v>7</v>
      </c>
      <c r="K10" s="28">
        <v>12</v>
      </c>
      <c r="L10" s="28">
        <v>17.59</v>
      </c>
      <c r="M10" s="28">
        <v>5</v>
      </c>
      <c r="N10" s="28">
        <v>12</v>
      </c>
      <c r="O10" s="28" t="s">
        <v>134</v>
      </c>
      <c r="P10" s="28">
        <v>18</v>
      </c>
      <c r="Q10" s="28">
        <v>9</v>
      </c>
      <c r="R10" s="73">
        <f t="shared" si="0"/>
        <v>38</v>
      </c>
      <c r="S10" s="28">
        <v>12</v>
      </c>
      <c r="T10" s="28">
        <v>23</v>
      </c>
      <c r="U10" s="28">
        <v>6</v>
      </c>
      <c r="V10" s="28">
        <v>10</v>
      </c>
      <c r="W10" s="46">
        <v>1</v>
      </c>
      <c r="X10" s="73">
        <f t="shared" si="1"/>
        <v>19</v>
      </c>
      <c r="Y10" s="46"/>
      <c r="Z10" s="65"/>
      <c r="AA10" s="45">
        <v>10</v>
      </c>
      <c r="AB10" s="9" t="str">
        <f t="shared" si="2"/>
        <v>Коваленко Анастасия</v>
      </c>
    </row>
    <row r="11" spans="1:28" ht="20.25" thickBot="1" x14ac:dyDescent="0.35">
      <c r="A11" s="45">
        <v>11</v>
      </c>
      <c r="B11" s="9" t="s">
        <v>74</v>
      </c>
      <c r="C11" s="64">
        <v>0</v>
      </c>
      <c r="D11" s="28">
        <v>0</v>
      </c>
      <c r="E11" s="28">
        <v>12</v>
      </c>
      <c r="F11" s="28">
        <v>41</v>
      </c>
      <c r="G11" s="28">
        <v>30</v>
      </c>
      <c r="H11" s="46">
        <v>2</v>
      </c>
      <c r="I11" s="28">
        <v>21.6</v>
      </c>
      <c r="J11" s="28">
        <v>12</v>
      </c>
      <c r="K11" s="28">
        <v>7</v>
      </c>
      <c r="L11" s="28">
        <v>16.61</v>
      </c>
      <c r="M11" s="28">
        <v>8</v>
      </c>
      <c r="N11" s="28">
        <v>10</v>
      </c>
      <c r="O11" s="28" t="s">
        <v>141</v>
      </c>
      <c r="P11" s="28">
        <v>13</v>
      </c>
      <c r="Q11" s="28">
        <v>11</v>
      </c>
      <c r="R11" s="73">
        <f t="shared" si="0"/>
        <v>63</v>
      </c>
      <c r="S11" s="28">
        <v>9</v>
      </c>
      <c r="T11" s="28">
        <v>22</v>
      </c>
      <c r="U11" s="28">
        <v>8</v>
      </c>
      <c r="V11" s="126">
        <v>4</v>
      </c>
      <c r="W11" s="28">
        <v>11</v>
      </c>
      <c r="X11" s="73">
        <f t="shared" si="1"/>
        <v>28</v>
      </c>
      <c r="Y11" s="28"/>
      <c r="Z11" s="8"/>
      <c r="AA11" s="45">
        <v>11</v>
      </c>
      <c r="AB11" s="9" t="str">
        <f t="shared" si="2"/>
        <v>Галкина Анастасия</v>
      </c>
    </row>
    <row r="12" spans="1:28" ht="20.25" thickBot="1" x14ac:dyDescent="0.35">
      <c r="A12" s="45">
        <v>21</v>
      </c>
      <c r="B12" s="9" t="s">
        <v>113</v>
      </c>
      <c r="C12" s="28" t="s">
        <v>114</v>
      </c>
      <c r="D12" s="28">
        <v>9</v>
      </c>
      <c r="E12" s="28">
        <v>5</v>
      </c>
      <c r="F12" s="28">
        <v>12</v>
      </c>
      <c r="G12" s="28">
        <v>0</v>
      </c>
      <c r="H12" s="28">
        <v>10</v>
      </c>
      <c r="I12" s="28">
        <v>23.45</v>
      </c>
      <c r="J12" s="28">
        <v>14</v>
      </c>
      <c r="K12" s="28">
        <v>4</v>
      </c>
      <c r="L12" s="28">
        <v>15.78</v>
      </c>
      <c r="M12" s="28">
        <v>14</v>
      </c>
      <c r="N12" s="28">
        <v>7</v>
      </c>
      <c r="O12" s="28" t="s">
        <v>133</v>
      </c>
      <c r="P12" s="28">
        <v>34</v>
      </c>
      <c r="Q12" s="28">
        <v>4</v>
      </c>
      <c r="R12" s="73">
        <f t="shared" si="0"/>
        <v>71</v>
      </c>
      <c r="S12" s="28">
        <v>7</v>
      </c>
      <c r="T12" s="28">
        <v>14</v>
      </c>
      <c r="U12" s="28">
        <v>12</v>
      </c>
      <c r="V12" s="28">
        <v>2</v>
      </c>
      <c r="W12" s="28">
        <v>12</v>
      </c>
      <c r="X12" s="73">
        <f t="shared" si="1"/>
        <v>31</v>
      </c>
      <c r="Y12" s="28"/>
      <c r="Z12" s="8"/>
      <c r="AA12" s="45">
        <v>21</v>
      </c>
      <c r="AB12" s="9" t="str">
        <f t="shared" si="2"/>
        <v>Зайкова Елена</v>
      </c>
    </row>
    <row r="13" spans="1:28" ht="20.25" thickBot="1" x14ac:dyDescent="0.35">
      <c r="A13" s="45">
        <v>23</v>
      </c>
      <c r="B13" s="9" t="s">
        <v>84</v>
      </c>
      <c r="C13" s="64" t="s">
        <v>120</v>
      </c>
      <c r="D13" s="28">
        <v>6</v>
      </c>
      <c r="E13" s="28">
        <v>11</v>
      </c>
      <c r="F13" s="28">
        <v>40</v>
      </c>
      <c r="G13" s="28">
        <v>27</v>
      </c>
      <c r="H13" s="46">
        <v>3</v>
      </c>
      <c r="I13" s="28">
        <v>18.649999999999999</v>
      </c>
      <c r="J13" s="28">
        <v>8</v>
      </c>
      <c r="K13" s="28">
        <v>10</v>
      </c>
      <c r="L13" s="28">
        <v>15.58</v>
      </c>
      <c r="M13" s="28">
        <v>16</v>
      </c>
      <c r="N13" s="28">
        <v>6</v>
      </c>
      <c r="O13" s="28" t="s">
        <v>132</v>
      </c>
      <c r="P13" s="28">
        <v>33</v>
      </c>
      <c r="Q13" s="28">
        <v>5</v>
      </c>
      <c r="R13" s="73">
        <f t="shared" si="0"/>
        <v>90</v>
      </c>
      <c r="S13" s="28">
        <v>5</v>
      </c>
      <c r="T13" s="28">
        <v>22</v>
      </c>
      <c r="U13" s="28">
        <v>8</v>
      </c>
      <c r="V13" s="126">
        <v>10</v>
      </c>
      <c r="W13" s="46">
        <v>1</v>
      </c>
      <c r="X13" s="73">
        <f t="shared" si="1"/>
        <v>14</v>
      </c>
      <c r="Y13" s="28"/>
      <c r="Z13" s="8"/>
      <c r="AA13" s="45">
        <v>23</v>
      </c>
      <c r="AB13" s="9" t="str">
        <f t="shared" si="2"/>
        <v>Хасанова Елена</v>
      </c>
    </row>
    <row r="14" spans="1:28" ht="20.25" thickBot="1" x14ac:dyDescent="0.35">
      <c r="A14" s="45">
        <v>32</v>
      </c>
      <c r="B14" s="9" t="s">
        <v>98</v>
      </c>
      <c r="C14" s="28" t="s">
        <v>119</v>
      </c>
      <c r="D14" s="28">
        <v>6</v>
      </c>
      <c r="E14" s="28">
        <v>10</v>
      </c>
      <c r="F14" s="28">
        <v>36</v>
      </c>
      <c r="G14" s="28">
        <v>18</v>
      </c>
      <c r="H14" s="28">
        <v>5</v>
      </c>
      <c r="I14" s="28">
        <v>26.15</v>
      </c>
      <c r="J14" s="28">
        <v>17</v>
      </c>
      <c r="K14" s="46">
        <v>2</v>
      </c>
      <c r="L14" s="28">
        <v>15.2</v>
      </c>
      <c r="M14" s="28">
        <v>20</v>
      </c>
      <c r="N14" s="46">
        <v>3</v>
      </c>
      <c r="O14" s="28" t="s">
        <v>127</v>
      </c>
      <c r="P14" s="28">
        <v>16</v>
      </c>
      <c r="Q14" s="28">
        <v>10</v>
      </c>
      <c r="R14" s="73">
        <f t="shared" si="0"/>
        <v>77</v>
      </c>
      <c r="S14" s="28">
        <v>6</v>
      </c>
      <c r="T14" s="28">
        <v>21</v>
      </c>
      <c r="U14" s="28">
        <v>10</v>
      </c>
      <c r="V14" s="28">
        <v>9</v>
      </c>
      <c r="W14" s="28">
        <v>4</v>
      </c>
      <c r="X14" s="73">
        <f t="shared" si="1"/>
        <v>20</v>
      </c>
      <c r="Y14" s="28"/>
      <c r="Z14" s="8"/>
      <c r="AA14" s="45">
        <v>32</v>
      </c>
      <c r="AB14" s="9" t="str">
        <f t="shared" si="2"/>
        <v>Чернышова Ирина</v>
      </c>
    </row>
    <row r="15" spans="1:28" ht="20.25" thickBot="1" x14ac:dyDescent="0.35">
      <c r="A15" s="54">
        <v>33</v>
      </c>
      <c r="B15" s="56" t="s">
        <v>104</v>
      </c>
      <c r="C15" s="61" t="s">
        <v>115</v>
      </c>
      <c r="D15" s="61">
        <v>7</v>
      </c>
      <c r="E15" s="61">
        <v>6</v>
      </c>
      <c r="F15" s="61">
        <v>0</v>
      </c>
      <c r="G15" s="61">
        <v>0</v>
      </c>
      <c r="H15" s="61">
        <v>12</v>
      </c>
      <c r="I15" s="61">
        <v>20.65</v>
      </c>
      <c r="J15" s="61">
        <v>10</v>
      </c>
      <c r="K15" s="61">
        <v>8</v>
      </c>
      <c r="L15" s="61">
        <v>15.48</v>
      </c>
      <c r="M15" s="61">
        <v>17</v>
      </c>
      <c r="N15" s="61">
        <v>5</v>
      </c>
      <c r="O15" s="61" t="s">
        <v>131</v>
      </c>
      <c r="P15" s="61">
        <v>31</v>
      </c>
      <c r="Q15" s="61">
        <v>7</v>
      </c>
      <c r="R15" s="74">
        <f t="shared" si="0"/>
        <v>65</v>
      </c>
      <c r="S15" s="61">
        <v>8</v>
      </c>
      <c r="T15" s="61">
        <v>15</v>
      </c>
      <c r="U15" s="61">
        <v>11</v>
      </c>
      <c r="V15" s="125">
        <v>7.3</v>
      </c>
      <c r="W15" s="61">
        <v>9</v>
      </c>
      <c r="X15" s="74">
        <f t="shared" si="1"/>
        <v>28</v>
      </c>
      <c r="Y15" s="61"/>
      <c r="Z15" s="69"/>
      <c r="AA15" s="54">
        <v>33</v>
      </c>
      <c r="AB15" s="9" t="str">
        <f t="shared" si="2"/>
        <v>Лященко Наталья</v>
      </c>
    </row>
    <row r="16" spans="1:28" x14ac:dyDescent="0.2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x14ac:dyDescent="0.2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x14ac:dyDescent="0.2"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x14ac:dyDescent="0.2"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x14ac:dyDescent="0.2"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x14ac:dyDescent="0.2"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x14ac:dyDescent="0.2"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x14ac:dyDescent="0.2"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x14ac:dyDescent="0.2"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x14ac:dyDescent="0.2"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x14ac:dyDescent="0.2"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x14ac:dyDescent="0.2"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3.5" thickBot="1" x14ac:dyDescent="0.25"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9.5" thickBot="1" x14ac:dyDescent="0.35">
      <c r="A29" s="62" t="s">
        <v>0</v>
      </c>
      <c r="B29" s="10" t="s">
        <v>16</v>
      </c>
      <c r="C29" s="151" t="s">
        <v>5</v>
      </c>
      <c r="D29" s="153"/>
      <c r="E29" s="152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9.5" thickBot="1" x14ac:dyDescent="0.35">
      <c r="A30" s="63"/>
      <c r="B30" s="17"/>
      <c r="C30" s="12" t="s">
        <v>24</v>
      </c>
      <c r="D30" s="12" t="s">
        <v>2</v>
      </c>
      <c r="E30" s="12" t="s">
        <v>3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20.25" thickBot="1" x14ac:dyDescent="0.35">
      <c r="A31" s="45">
        <v>5</v>
      </c>
      <c r="B31" s="9" t="s">
        <v>46</v>
      </c>
      <c r="C31" s="28" t="s">
        <v>137</v>
      </c>
      <c r="D31" s="28"/>
      <c r="E31" s="28">
        <v>1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20.25" thickBot="1" x14ac:dyDescent="0.35">
      <c r="A32" s="45">
        <v>1</v>
      </c>
      <c r="B32" s="9" t="s">
        <v>30</v>
      </c>
      <c r="C32" s="28" t="s">
        <v>140</v>
      </c>
      <c r="D32" s="28"/>
      <c r="E32" s="28">
        <v>2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20.25" thickBot="1" x14ac:dyDescent="0.35">
      <c r="A33" s="42">
        <v>2</v>
      </c>
      <c r="B33" s="25" t="s">
        <v>35</v>
      </c>
      <c r="C33" s="21" t="s">
        <v>139</v>
      </c>
      <c r="D33" s="21"/>
      <c r="E33" s="21">
        <v>3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20.25" thickBot="1" x14ac:dyDescent="0.35">
      <c r="A34" s="45">
        <v>21</v>
      </c>
      <c r="B34" s="9" t="s">
        <v>113</v>
      </c>
      <c r="C34" s="28" t="s">
        <v>133</v>
      </c>
      <c r="D34" s="28"/>
      <c r="E34" s="28">
        <v>4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20.25" thickBot="1" x14ac:dyDescent="0.35">
      <c r="A35" s="45">
        <v>23</v>
      </c>
      <c r="B35" s="9" t="s">
        <v>84</v>
      </c>
      <c r="C35" s="28" t="s">
        <v>132</v>
      </c>
      <c r="D35" s="28"/>
      <c r="E35" s="28">
        <v>5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20.25" thickBot="1" x14ac:dyDescent="0.35">
      <c r="A36" s="45">
        <v>9</v>
      </c>
      <c r="B36" s="9" t="s">
        <v>62</v>
      </c>
      <c r="C36" s="28" t="s">
        <v>135</v>
      </c>
      <c r="D36" s="28"/>
      <c r="E36" s="28">
        <v>6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20.25" thickBot="1" x14ac:dyDescent="0.35">
      <c r="A37" s="45">
        <v>33</v>
      </c>
      <c r="B37" s="9" t="s">
        <v>104</v>
      </c>
      <c r="C37" s="28" t="s">
        <v>131</v>
      </c>
      <c r="D37" s="28"/>
      <c r="E37" s="28">
        <v>7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20.25" thickBot="1" x14ac:dyDescent="0.35">
      <c r="A38" s="45">
        <v>7</v>
      </c>
      <c r="B38" s="9" t="s">
        <v>52</v>
      </c>
      <c r="C38" s="28" t="s">
        <v>136</v>
      </c>
      <c r="D38" s="28"/>
      <c r="E38" s="28">
        <v>8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20.25" thickBot="1" x14ac:dyDescent="0.35">
      <c r="A39" s="45">
        <v>10</v>
      </c>
      <c r="B39" s="9" t="s">
        <v>68</v>
      </c>
      <c r="C39" s="28" t="s">
        <v>134</v>
      </c>
      <c r="D39" s="28"/>
      <c r="E39" s="28">
        <v>9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20.25" thickBot="1" x14ac:dyDescent="0.35">
      <c r="A40" s="45">
        <v>32</v>
      </c>
      <c r="B40" s="9" t="s">
        <v>98</v>
      </c>
      <c r="C40" s="28" t="s">
        <v>127</v>
      </c>
      <c r="D40" s="28"/>
      <c r="E40" s="28">
        <v>10</v>
      </c>
    </row>
    <row r="41" spans="1:26" ht="20.25" thickBot="1" x14ac:dyDescent="0.35">
      <c r="A41" s="45">
        <v>11</v>
      </c>
      <c r="B41" s="9" t="s">
        <v>74</v>
      </c>
      <c r="C41" s="28" t="s">
        <v>141</v>
      </c>
      <c r="D41" s="28"/>
      <c r="E41" s="28">
        <v>11</v>
      </c>
    </row>
    <row r="42" spans="1:26" ht="20.25" thickBot="1" x14ac:dyDescent="0.35">
      <c r="A42" s="54">
        <v>3</v>
      </c>
      <c r="B42" s="56" t="s">
        <v>41</v>
      </c>
      <c r="C42" s="61" t="s">
        <v>138</v>
      </c>
      <c r="D42" s="61"/>
      <c r="E42" s="61">
        <v>12</v>
      </c>
    </row>
    <row r="43" spans="1:26" x14ac:dyDescent="0.2">
      <c r="E43" s="50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cale="80" showPageBreaks="1" hiddenColumns="1" showRuler="0">
      <selection activeCell="P18" sqref="P18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mergeCells count="8">
    <mergeCell ref="C29:E29"/>
    <mergeCell ref="V2:W2"/>
    <mergeCell ref="C2:E2"/>
    <mergeCell ref="F2:H2"/>
    <mergeCell ref="I2:K2"/>
    <mergeCell ref="L2:N2"/>
    <mergeCell ref="O2:Q2"/>
    <mergeCell ref="T2:U2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landscape" horizontalDpi="300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МД-2014</vt:lpstr>
      <vt:lpstr>Таблица результатов МД</vt:lpstr>
      <vt:lpstr>ММ-2014</vt:lpstr>
      <vt:lpstr>Таблица результатов ММ</vt:lpstr>
      <vt:lpstr>СД-2014</vt:lpstr>
      <vt:lpstr>Таблица результатов СД</vt:lpstr>
      <vt:lpstr>СМ-2014</vt:lpstr>
      <vt:lpstr>Таблица результатов СМ</vt:lpstr>
      <vt:lpstr>СтД-2014</vt:lpstr>
      <vt:lpstr>Таблица результатов СтД</vt:lpstr>
      <vt:lpstr>СтМ-2014</vt:lpstr>
      <vt:lpstr>Таблица результатов СтМ</vt:lpstr>
      <vt:lpstr>Командное первенство-2014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2006-09-04T13:26:52Z</cp:lastPrinted>
  <dcterms:created xsi:type="dcterms:W3CDTF">2004-10-26T10:30:53Z</dcterms:created>
  <dcterms:modified xsi:type="dcterms:W3CDTF">2015-03-09T14:02:00Z</dcterms:modified>
</cp:coreProperties>
</file>