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05" windowWidth="15120" windowHeight="7710" tabRatio="837"/>
  </bookViews>
  <sheets>
    <sheet name="Учет продаж" sheetId="13" r:id="rId1"/>
    <sheet name="Водонагреватели" sheetId="2" r:id="rId2"/>
    <sheet name="Электроплиты" sheetId="3" r:id="rId3"/>
    <sheet name="СВЧ" sheetId="4" r:id="rId4"/>
    <sheet name="Наименование" sheetId="14" r:id="rId5"/>
  </sheets>
  <definedNames>
    <definedName name="Водонагреватели">Наименование!$A$3:$A$5</definedName>
    <definedName name="Конфорки">Наименование!$B$9:$D$9</definedName>
    <definedName name="Магнетроны">Наименование!$B$13:$D$13</definedName>
    <definedName name="Моторы">Наименование!$B$12:$E$12</definedName>
    <definedName name="ПМ">Наименование!$B$8:$E$8</definedName>
    <definedName name="Прокладки">Наименование!$B$4:$D$4</definedName>
    <definedName name="СВЧ">Наименование!$A$11:$A$13</definedName>
    <definedName name="Тарелки">Наименование!$B$11:$D$11</definedName>
    <definedName name="Термостаты">Наименование!$B$5:$E$5</definedName>
    <definedName name="Тэны">Наименование!$B$3:$J$3</definedName>
    <definedName name="Тэны_духовок">Наименование!$B$7:$E$7</definedName>
    <definedName name="Электроплиты">Наименование!$A$7:$A$9</definedName>
  </definedNames>
  <calcPr calcId="125725"/>
</workbook>
</file>

<file path=xl/calcChain.xml><?xml version="1.0" encoding="utf-8"?>
<calcChain xmlns="http://schemas.openxmlformats.org/spreadsheetml/2006/main">
  <c r="H3" i="13"/>
  <c r="H4"/>
  <c r="H5"/>
  <c r="H6"/>
  <c r="H7"/>
  <c r="H8"/>
  <c r="H9"/>
  <c r="H10"/>
  <c r="H11"/>
  <c r="H12"/>
  <c r="H13"/>
  <c r="H14"/>
  <c r="H2"/>
  <c r="N4" i="2" l="1"/>
  <c r="N5"/>
  <c r="N6"/>
  <c r="N7"/>
  <c r="N8"/>
  <c r="N9"/>
  <c r="N10"/>
  <c r="N11"/>
  <c r="N12"/>
  <c r="N13"/>
  <c r="N14"/>
  <c r="N15"/>
  <c r="N16"/>
  <c r="K4" i="3"/>
  <c r="O7" i="4" l="1"/>
  <c r="O11"/>
  <c r="B5" i="3"/>
  <c r="B4"/>
  <c r="B11"/>
  <c r="B12"/>
  <c r="B10"/>
  <c r="K8"/>
  <c r="K13"/>
  <c r="B8" i="2" l="1"/>
  <c r="B16"/>
  <c r="B15"/>
  <c r="B14"/>
  <c r="B4"/>
  <c r="B5"/>
  <c r="B6"/>
  <c r="B16" i="3" l="1"/>
  <c r="B12" i="4"/>
  <c r="B14"/>
  <c r="B15" i="3"/>
  <c r="B14"/>
  <c r="B7" i="2"/>
  <c r="B7" i="3"/>
  <c r="B13" i="4"/>
  <c r="B4"/>
  <c r="B10" l="1"/>
  <c r="B9"/>
  <c r="B12" i="2" l="1"/>
  <c r="B8" i="4" l="1"/>
  <c r="B9" i="3"/>
  <c r="B6"/>
  <c r="B6" i="4" l="1"/>
  <c r="E11" i="3" l="1"/>
  <c r="K11" s="1"/>
  <c r="E14" i="4"/>
  <c r="O14" s="1"/>
  <c r="E13"/>
  <c r="O13" s="1"/>
  <c r="E12"/>
  <c r="O12" s="1"/>
  <c r="E4" l="1"/>
  <c r="O4" s="1"/>
  <c r="E9" l="1"/>
  <c r="O9" s="1"/>
  <c r="E6"/>
  <c r="O6" s="1"/>
  <c r="B5"/>
  <c r="E10" l="1"/>
  <c r="O10" s="1"/>
  <c r="E15" i="3"/>
  <c r="K15" s="1"/>
  <c r="E7" l="1"/>
  <c r="K7" s="1"/>
  <c r="E5"/>
  <c r="K5" s="1"/>
  <c r="E6"/>
  <c r="K6" s="1"/>
  <c r="E11" i="2"/>
  <c r="E12"/>
  <c r="E8"/>
  <c r="E7"/>
  <c r="E16"/>
  <c r="E15"/>
  <c r="E6"/>
  <c r="E5"/>
  <c r="E10" i="3"/>
  <c r="K10" s="1"/>
  <c r="E14" l="1"/>
  <c r="K14" s="1"/>
  <c r="E16"/>
  <c r="K16" s="1"/>
  <c r="E5" i="4"/>
  <c r="O5" s="1"/>
  <c r="E4" i="2"/>
  <c r="E14"/>
  <c r="E8" i="4"/>
  <c r="O8" s="1"/>
  <c r="E9" i="3"/>
  <c r="K9" s="1"/>
  <c r="E12"/>
  <c r="K12" s="1"/>
  <c r="E4"/>
  <c r="E10" i="2" l="1"/>
</calcChain>
</file>

<file path=xl/sharedStrings.xml><?xml version="1.0" encoding="utf-8"?>
<sst xmlns="http://schemas.openxmlformats.org/spreadsheetml/2006/main" count="158" uniqueCount="59">
  <si>
    <t xml:space="preserve">Прокладка ТЭНв резин. кольцо </t>
  </si>
  <si>
    <t>ТЭН дух. BEKO 1,1кВт М-обр., ниж.узкий</t>
  </si>
  <si>
    <t>ПМ</t>
  </si>
  <si>
    <t>Мотор вращения тарелки СВЧ</t>
  </si>
  <si>
    <t>Наименование</t>
  </si>
  <si>
    <t>Кол-во</t>
  </si>
  <si>
    <t>Цена закуп.</t>
  </si>
  <si>
    <t>ПРИХОД</t>
  </si>
  <si>
    <t>РАСХОД</t>
  </si>
  <si>
    <t>ОСТАТОК</t>
  </si>
  <si>
    <t>Термостат Термекс регулируемый</t>
  </si>
  <si>
    <t>Тарелка_СВЧ 245mm SAMSUNG</t>
  </si>
  <si>
    <t>Уплотнительная прокладка Термекс, конус</t>
  </si>
  <si>
    <t>Перекл. мощн. конф. EGO 46.27266.500</t>
  </si>
  <si>
    <t>Прокладка резиновая квадратная</t>
  </si>
  <si>
    <t>Перекл.мощн.конф. EGO 46.27266.813</t>
  </si>
  <si>
    <t xml:space="preserve">Тэн термекс 1300 Вт. Нерж </t>
  </si>
  <si>
    <t>Тэн термекс 2000 Вт. Нерж</t>
  </si>
  <si>
    <t>Тэн термекс 700 Вт. Нерж</t>
  </si>
  <si>
    <t>ТЭН дух. Лысьва нижний 1,2 кВт</t>
  </si>
  <si>
    <t>ТЭН дух. Горенье 1,0кВт нижний</t>
  </si>
  <si>
    <t>Тэн Раколд под овал 1500 Вт.</t>
  </si>
  <si>
    <t>Наименование товара</t>
  </si>
  <si>
    <t>Мотор вращения тарелки СВЧ 220V_3/2,5W_5/6 об/мин</t>
  </si>
  <si>
    <t>Тэн для горизонтального  Термекса</t>
  </si>
  <si>
    <t>Мотор вращения тарелки СВЧ 3W, 2.5~3r/min, шток 10mm-пластик</t>
  </si>
  <si>
    <t>Магнетрон LG 2M214</t>
  </si>
  <si>
    <t>Магнетрон ОМ75S(31)</t>
  </si>
  <si>
    <t>Перекл.мощн.конф.стеклокер.однозонный EGO 50.57021.010</t>
  </si>
  <si>
    <t>Перекл.мощн.конф.стеклокер. двузонный EGO 50.55021.100</t>
  </si>
  <si>
    <t>Термостат Термекс защитный 90 град.</t>
  </si>
  <si>
    <t xml:space="preserve">Магнетрон OМ75P(31) Samsung </t>
  </si>
  <si>
    <r>
      <t xml:space="preserve">Эл.конфорка  D=180мм P=2000 Вт. </t>
    </r>
    <r>
      <rPr>
        <b/>
        <sz val="10"/>
        <rFont val="Arial Cyr"/>
        <charset val="204"/>
      </rPr>
      <t>EGO</t>
    </r>
    <r>
      <rPr>
        <sz val="10"/>
        <rFont val="Arial Cyr"/>
        <charset val="204"/>
      </rPr>
      <t xml:space="preserve"> Италия экспресс</t>
    </r>
  </si>
  <si>
    <r>
      <t xml:space="preserve">Эл.конфорка  D=180мм P=1500 Вт. </t>
    </r>
    <r>
      <rPr>
        <b/>
        <sz val="10"/>
        <rFont val="Arial Cyr"/>
        <charset val="204"/>
      </rPr>
      <t>EGO</t>
    </r>
    <r>
      <rPr>
        <sz val="10"/>
        <rFont val="Arial Cyr"/>
        <charset val="204"/>
      </rPr>
      <t xml:space="preserve"> Италия</t>
    </r>
  </si>
  <si>
    <r>
      <t xml:space="preserve">Эл.конфорка  D=145мм P=1500 Вт. </t>
    </r>
    <r>
      <rPr>
        <b/>
        <sz val="10"/>
        <rFont val="Arial Cyr"/>
        <charset val="204"/>
      </rPr>
      <t>EGO</t>
    </r>
    <r>
      <rPr>
        <sz val="10"/>
        <rFont val="Arial Cyr"/>
        <charset val="204"/>
      </rPr>
      <t xml:space="preserve"> Италия Экспресс</t>
    </r>
  </si>
  <si>
    <t>Тарелка_СВЧ 245mm PANASONIC</t>
  </si>
  <si>
    <t>Тарелка_СВЧ 245mm LG</t>
  </si>
  <si>
    <t xml:space="preserve">ТЭН духовки  Ардо 1600 Вт.  (нижний) </t>
  </si>
  <si>
    <t>Термостат для водонагревателя Реал термошкалой</t>
  </si>
  <si>
    <t>Категория техники</t>
  </si>
  <si>
    <t>Категория товара</t>
  </si>
  <si>
    <t>Товар</t>
  </si>
  <si>
    <t>Цена закупки</t>
  </si>
  <si>
    <t>Прокладки</t>
  </si>
  <si>
    <t>Дата</t>
  </si>
  <si>
    <t>Тэны</t>
  </si>
  <si>
    <t>Термостаты</t>
  </si>
  <si>
    <t>Тарелки</t>
  </si>
  <si>
    <t>Моторы</t>
  </si>
  <si>
    <t>Магнетроны</t>
  </si>
  <si>
    <t>Тэны духовок</t>
  </si>
  <si>
    <t>Конфорки</t>
  </si>
  <si>
    <t>Цена продажи</t>
  </si>
  <si>
    <t>Нужно чтобы выбирался: Категория техники(водонагреватели, электроплиты, свч)</t>
  </si>
  <si>
    <t>Категория товара (тэны, прокладки, моторы и тд.)</t>
  </si>
  <si>
    <t>Товар ( Тэн термекс, мотор свч, и тд) и автоматически подтягивалась цена закупки</t>
  </si>
  <si>
    <t>Водонагреватели</t>
  </si>
  <si>
    <t>Электроплиты</t>
  </si>
  <si>
    <t>СВЧ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</si>
</sst>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0"/>
      <color rgb="FF000000"/>
      <name val="Verdana"/>
      <family val="2"/>
    </font>
    <font>
      <sz val="10"/>
      <name val="Arial Cyr"/>
      <charset val="204"/>
    </font>
    <font>
      <b/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8" fillId="0" borderId="0"/>
  </cellStyleXfs>
  <cellXfs count="78">
    <xf numFmtId="0" fontId="0" fillId="0" borderId="0" xfId="0"/>
    <xf numFmtId="0" fontId="3" fillId="5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7" fillId="2" borderId="1" xfId="0" applyFont="1" applyFill="1" applyBorder="1"/>
    <xf numFmtId="0" fontId="5" fillId="3" borderId="4" xfId="0" applyFont="1" applyFill="1" applyBorder="1" applyAlignment="1"/>
    <xf numFmtId="0" fontId="6" fillId="3" borderId="3" xfId="0" applyNumberFormat="1" applyFont="1" applyFill="1" applyBorder="1" applyAlignment="1"/>
    <xf numFmtId="0" fontId="6" fillId="3" borderId="4" xfId="0" applyNumberFormat="1" applyFont="1" applyFill="1" applyBorder="1" applyAlignment="1"/>
    <xf numFmtId="0" fontId="2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3" fillId="2" borderId="1" xfId="0" applyFont="1" applyFill="1" applyBorder="1" applyAlignment="1"/>
    <xf numFmtId="0" fontId="1" fillId="0" borderId="0" xfId="0" applyFont="1"/>
    <xf numFmtId="0" fontId="0" fillId="0" borderId="12" xfId="0" applyBorder="1"/>
    <xf numFmtId="0" fontId="2" fillId="2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0" fillId="0" borderId="0" xfId="0" applyBorder="1"/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/>
    </xf>
    <xf numFmtId="1" fontId="9" fillId="7" borderId="0" xfId="0" applyNumberFormat="1" applyFont="1" applyFill="1" applyBorder="1" applyAlignment="1">
      <alignment horizontal="center" vertical="center"/>
    </xf>
    <xf numFmtId="1" fontId="1" fillId="7" borderId="10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/>
    </xf>
    <xf numFmtId="1" fontId="9" fillId="7" borderId="5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1" fontId="8" fillId="7" borderId="5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2" fillId="7" borderId="5" xfId="0" applyFont="1" applyFill="1" applyBorder="1" applyAlignment="1">
      <alignment horizontal="center" vertical="center"/>
    </xf>
    <xf numFmtId="1" fontId="2" fillId="7" borderId="5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1" fontId="1" fillId="7" borderId="1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5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8" fillId="0" borderId="0" xfId="1"/>
    <xf numFmtId="0" fontId="8" fillId="9" borderId="17" xfId="1" applyFill="1" applyBorder="1"/>
    <xf numFmtId="0" fontId="8" fillId="9" borderId="16" xfId="1" applyFill="1" applyBorder="1"/>
    <xf numFmtId="0" fontId="8" fillId="9" borderId="18" xfId="1" applyFill="1" applyBorder="1"/>
    <xf numFmtId="0" fontId="8" fillId="9" borderId="13" xfId="1" applyFill="1" applyBorder="1"/>
    <xf numFmtId="0" fontId="8" fillId="9" borderId="0" xfId="1" applyFill="1" applyBorder="1"/>
    <xf numFmtId="0" fontId="8" fillId="9" borderId="19" xfId="1" applyFill="1" applyBorder="1"/>
    <xf numFmtId="0" fontId="8" fillId="9" borderId="15" xfId="1" applyFill="1" applyBorder="1"/>
    <xf numFmtId="0" fontId="8" fillId="9" borderId="14" xfId="1" applyFill="1" applyBorder="1"/>
    <xf numFmtId="0" fontId="8" fillId="9" borderId="20" xfId="1" applyFill="1" applyBorder="1"/>
    <xf numFmtId="0" fontId="5" fillId="2" borderId="12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00"/>
      <color rgb="FF00FF00"/>
      <color rgb="FFFF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topLeftCell="B1" workbookViewId="0">
      <selection activeCell="J10" sqref="J10"/>
    </sheetView>
  </sheetViews>
  <sheetFormatPr defaultRowHeight="12.75"/>
  <cols>
    <col min="1" max="2" width="9.140625" style="56"/>
    <col min="3" max="3" width="24.85546875" style="56" customWidth="1"/>
    <col min="4" max="4" width="24.140625" style="56" customWidth="1"/>
    <col min="5" max="5" width="24.5703125" style="56" customWidth="1"/>
    <col min="6" max="6" width="9.140625" style="56"/>
    <col min="7" max="7" width="41.140625" style="56" customWidth="1"/>
    <col min="8" max="8" width="23" style="56" customWidth="1"/>
    <col min="9" max="251" width="9.140625" style="56"/>
    <col min="252" max="252" width="24.85546875" style="56" customWidth="1"/>
    <col min="253" max="253" width="24.140625" style="56" customWidth="1"/>
    <col min="254" max="254" width="24.5703125" style="56" customWidth="1"/>
    <col min="255" max="255" width="23" style="56" customWidth="1"/>
    <col min="256" max="507" width="9.140625" style="56"/>
    <col min="508" max="508" width="24.85546875" style="56" customWidth="1"/>
    <col min="509" max="509" width="24.140625" style="56" customWidth="1"/>
    <col min="510" max="510" width="24.5703125" style="56" customWidth="1"/>
    <col min="511" max="511" width="23" style="56" customWidth="1"/>
    <col min="512" max="763" width="9.140625" style="56"/>
    <col min="764" max="764" width="24.85546875" style="56" customWidth="1"/>
    <col min="765" max="765" width="24.140625" style="56" customWidth="1"/>
    <col min="766" max="766" width="24.5703125" style="56" customWidth="1"/>
    <col min="767" max="767" width="23" style="56" customWidth="1"/>
    <col min="768" max="1019" width="9.140625" style="56"/>
    <col min="1020" max="1020" width="24.85546875" style="56" customWidth="1"/>
    <col min="1021" max="1021" width="24.140625" style="56" customWidth="1"/>
    <col min="1022" max="1022" width="24.5703125" style="56" customWidth="1"/>
    <col min="1023" max="1023" width="23" style="56" customWidth="1"/>
    <col min="1024" max="1275" width="9.140625" style="56"/>
    <col min="1276" max="1276" width="24.85546875" style="56" customWidth="1"/>
    <col min="1277" max="1277" width="24.140625" style="56" customWidth="1"/>
    <col min="1278" max="1278" width="24.5703125" style="56" customWidth="1"/>
    <col min="1279" max="1279" width="23" style="56" customWidth="1"/>
    <col min="1280" max="1531" width="9.140625" style="56"/>
    <col min="1532" max="1532" width="24.85546875" style="56" customWidth="1"/>
    <col min="1533" max="1533" width="24.140625" style="56" customWidth="1"/>
    <col min="1534" max="1534" width="24.5703125" style="56" customWidth="1"/>
    <col min="1535" max="1535" width="23" style="56" customWidth="1"/>
    <col min="1536" max="1787" width="9.140625" style="56"/>
    <col min="1788" max="1788" width="24.85546875" style="56" customWidth="1"/>
    <col min="1789" max="1789" width="24.140625" style="56" customWidth="1"/>
    <col min="1790" max="1790" width="24.5703125" style="56" customWidth="1"/>
    <col min="1791" max="1791" width="23" style="56" customWidth="1"/>
    <col min="1792" max="2043" width="9.140625" style="56"/>
    <col min="2044" max="2044" width="24.85546875" style="56" customWidth="1"/>
    <col min="2045" max="2045" width="24.140625" style="56" customWidth="1"/>
    <col min="2046" max="2046" width="24.5703125" style="56" customWidth="1"/>
    <col min="2047" max="2047" width="23" style="56" customWidth="1"/>
    <col min="2048" max="2299" width="9.140625" style="56"/>
    <col min="2300" max="2300" width="24.85546875" style="56" customWidth="1"/>
    <col min="2301" max="2301" width="24.140625" style="56" customWidth="1"/>
    <col min="2302" max="2302" width="24.5703125" style="56" customWidth="1"/>
    <col min="2303" max="2303" width="23" style="56" customWidth="1"/>
    <col min="2304" max="2555" width="9.140625" style="56"/>
    <col min="2556" max="2556" width="24.85546875" style="56" customWidth="1"/>
    <col min="2557" max="2557" width="24.140625" style="56" customWidth="1"/>
    <col min="2558" max="2558" width="24.5703125" style="56" customWidth="1"/>
    <col min="2559" max="2559" width="23" style="56" customWidth="1"/>
    <col min="2560" max="2811" width="9.140625" style="56"/>
    <col min="2812" max="2812" width="24.85546875" style="56" customWidth="1"/>
    <col min="2813" max="2813" width="24.140625" style="56" customWidth="1"/>
    <col min="2814" max="2814" width="24.5703125" style="56" customWidth="1"/>
    <col min="2815" max="2815" width="23" style="56" customWidth="1"/>
    <col min="2816" max="3067" width="9.140625" style="56"/>
    <col min="3068" max="3068" width="24.85546875" style="56" customWidth="1"/>
    <col min="3069" max="3069" width="24.140625" style="56" customWidth="1"/>
    <col min="3070" max="3070" width="24.5703125" style="56" customWidth="1"/>
    <col min="3071" max="3071" width="23" style="56" customWidth="1"/>
    <col min="3072" max="3323" width="9.140625" style="56"/>
    <col min="3324" max="3324" width="24.85546875" style="56" customWidth="1"/>
    <col min="3325" max="3325" width="24.140625" style="56" customWidth="1"/>
    <col min="3326" max="3326" width="24.5703125" style="56" customWidth="1"/>
    <col min="3327" max="3327" width="23" style="56" customWidth="1"/>
    <col min="3328" max="3579" width="9.140625" style="56"/>
    <col min="3580" max="3580" width="24.85546875" style="56" customWidth="1"/>
    <col min="3581" max="3581" width="24.140625" style="56" customWidth="1"/>
    <col min="3582" max="3582" width="24.5703125" style="56" customWidth="1"/>
    <col min="3583" max="3583" width="23" style="56" customWidth="1"/>
    <col min="3584" max="3835" width="9.140625" style="56"/>
    <col min="3836" max="3836" width="24.85546875" style="56" customWidth="1"/>
    <col min="3837" max="3837" width="24.140625" style="56" customWidth="1"/>
    <col min="3838" max="3838" width="24.5703125" style="56" customWidth="1"/>
    <col min="3839" max="3839" width="23" style="56" customWidth="1"/>
    <col min="3840" max="4091" width="9.140625" style="56"/>
    <col min="4092" max="4092" width="24.85546875" style="56" customWidth="1"/>
    <col min="4093" max="4093" width="24.140625" style="56" customWidth="1"/>
    <col min="4094" max="4094" width="24.5703125" style="56" customWidth="1"/>
    <col min="4095" max="4095" width="23" style="56" customWidth="1"/>
    <col min="4096" max="4347" width="9.140625" style="56"/>
    <col min="4348" max="4348" width="24.85546875" style="56" customWidth="1"/>
    <col min="4349" max="4349" width="24.140625" style="56" customWidth="1"/>
    <col min="4350" max="4350" width="24.5703125" style="56" customWidth="1"/>
    <col min="4351" max="4351" width="23" style="56" customWidth="1"/>
    <col min="4352" max="4603" width="9.140625" style="56"/>
    <col min="4604" max="4604" width="24.85546875" style="56" customWidth="1"/>
    <col min="4605" max="4605" width="24.140625" style="56" customWidth="1"/>
    <col min="4606" max="4606" width="24.5703125" style="56" customWidth="1"/>
    <col min="4607" max="4607" width="23" style="56" customWidth="1"/>
    <col min="4608" max="4859" width="9.140625" style="56"/>
    <col min="4860" max="4860" width="24.85546875" style="56" customWidth="1"/>
    <col min="4861" max="4861" width="24.140625" style="56" customWidth="1"/>
    <col min="4862" max="4862" width="24.5703125" style="56" customWidth="1"/>
    <col min="4863" max="4863" width="23" style="56" customWidth="1"/>
    <col min="4864" max="5115" width="9.140625" style="56"/>
    <col min="5116" max="5116" width="24.85546875" style="56" customWidth="1"/>
    <col min="5117" max="5117" width="24.140625" style="56" customWidth="1"/>
    <col min="5118" max="5118" width="24.5703125" style="56" customWidth="1"/>
    <col min="5119" max="5119" width="23" style="56" customWidth="1"/>
    <col min="5120" max="5371" width="9.140625" style="56"/>
    <col min="5372" max="5372" width="24.85546875" style="56" customWidth="1"/>
    <col min="5373" max="5373" width="24.140625" style="56" customWidth="1"/>
    <col min="5374" max="5374" width="24.5703125" style="56" customWidth="1"/>
    <col min="5375" max="5375" width="23" style="56" customWidth="1"/>
    <col min="5376" max="5627" width="9.140625" style="56"/>
    <col min="5628" max="5628" width="24.85546875" style="56" customWidth="1"/>
    <col min="5629" max="5629" width="24.140625" style="56" customWidth="1"/>
    <col min="5630" max="5630" width="24.5703125" style="56" customWidth="1"/>
    <col min="5631" max="5631" width="23" style="56" customWidth="1"/>
    <col min="5632" max="5883" width="9.140625" style="56"/>
    <col min="5884" max="5884" width="24.85546875" style="56" customWidth="1"/>
    <col min="5885" max="5885" width="24.140625" style="56" customWidth="1"/>
    <col min="5886" max="5886" width="24.5703125" style="56" customWidth="1"/>
    <col min="5887" max="5887" width="23" style="56" customWidth="1"/>
    <col min="5888" max="6139" width="9.140625" style="56"/>
    <col min="6140" max="6140" width="24.85546875" style="56" customWidth="1"/>
    <col min="6141" max="6141" width="24.140625" style="56" customWidth="1"/>
    <col min="6142" max="6142" width="24.5703125" style="56" customWidth="1"/>
    <col min="6143" max="6143" width="23" style="56" customWidth="1"/>
    <col min="6144" max="6395" width="9.140625" style="56"/>
    <col min="6396" max="6396" width="24.85546875" style="56" customWidth="1"/>
    <col min="6397" max="6397" width="24.140625" style="56" customWidth="1"/>
    <col min="6398" max="6398" width="24.5703125" style="56" customWidth="1"/>
    <col min="6399" max="6399" width="23" style="56" customWidth="1"/>
    <col min="6400" max="6651" width="9.140625" style="56"/>
    <col min="6652" max="6652" width="24.85546875" style="56" customWidth="1"/>
    <col min="6653" max="6653" width="24.140625" style="56" customWidth="1"/>
    <col min="6654" max="6654" width="24.5703125" style="56" customWidth="1"/>
    <col min="6655" max="6655" width="23" style="56" customWidth="1"/>
    <col min="6656" max="6907" width="9.140625" style="56"/>
    <col min="6908" max="6908" width="24.85546875" style="56" customWidth="1"/>
    <col min="6909" max="6909" width="24.140625" style="56" customWidth="1"/>
    <col min="6910" max="6910" width="24.5703125" style="56" customWidth="1"/>
    <col min="6911" max="6911" width="23" style="56" customWidth="1"/>
    <col min="6912" max="7163" width="9.140625" style="56"/>
    <col min="7164" max="7164" width="24.85546875" style="56" customWidth="1"/>
    <col min="7165" max="7165" width="24.140625" style="56" customWidth="1"/>
    <col min="7166" max="7166" width="24.5703125" style="56" customWidth="1"/>
    <col min="7167" max="7167" width="23" style="56" customWidth="1"/>
    <col min="7168" max="7419" width="9.140625" style="56"/>
    <col min="7420" max="7420" width="24.85546875" style="56" customWidth="1"/>
    <col min="7421" max="7421" width="24.140625" style="56" customWidth="1"/>
    <col min="7422" max="7422" width="24.5703125" style="56" customWidth="1"/>
    <col min="7423" max="7423" width="23" style="56" customWidth="1"/>
    <col min="7424" max="7675" width="9.140625" style="56"/>
    <col min="7676" max="7676" width="24.85546875" style="56" customWidth="1"/>
    <col min="7677" max="7677" width="24.140625" style="56" customWidth="1"/>
    <col min="7678" max="7678" width="24.5703125" style="56" customWidth="1"/>
    <col min="7679" max="7679" width="23" style="56" customWidth="1"/>
    <col min="7680" max="7931" width="9.140625" style="56"/>
    <col min="7932" max="7932" width="24.85546875" style="56" customWidth="1"/>
    <col min="7933" max="7933" width="24.140625" style="56" customWidth="1"/>
    <col min="7934" max="7934" width="24.5703125" style="56" customWidth="1"/>
    <col min="7935" max="7935" width="23" style="56" customWidth="1"/>
    <col min="7936" max="8187" width="9.140625" style="56"/>
    <col min="8188" max="8188" width="24.85546875" style="56" customWidth="1"/>
    <col min="8189" max="8189" width="24.140625" style="56" customWidth="1"/>
    <col min="8190" max="8190" width="24.5703125" style="56" customWidth="1"/>
    <col min="8191" max="8191" width="23" style="56" customWidth="1"/>
    <col min="8192" max="8443" width="9.140625" style="56"/>
    <col min="8444" max="8444" width="24.85546875" style="56" customWidth="1"/>
    <col min="8445" max="8445" width="24.140625" style="56" customWidth="1"/>
    <col min="8446" max="8446" width="24.5703125" style="56" customWidth="1"/>
    <col min="8447" max="8447" width="23" style="56" customWidth="1"/>
    <col min="8448" max="8699" width="9.140625" style="56"/>
    <col min="8700" max="8700" width="24.85546875" style="56" customWidth="1"/>
    <col min="8701" max="8701" width="24.140625" style="56" customWidth="1"/>
    <col min="8702" max="8702" width="24.5703125" style="56" customWidth="1"/>
    <col min="8703" max="8703" width="23" style="56" customWidth="1"/>
    <col min="8704" max="8955" width="9.140625" style="56"/>
    <col min="8956" max="8956" width="24.85546875" style="56" customWidth="1"/>
    <col min="8957" max="8957" width="24.140625" style="56" customWidth="1"/>
    <col min="8958" max="8958" width="24.5703125" style="56" customWidth="1"/>
    <col min="8959" max="8959" width="23" style="56" customWidth="1"/>
    <col min="8960" max="9211" width="9.140625" style="56"/>
    <col min="9212" max="9212" width="24.85546875" style="56" customWidth="1"/>
    <col min="9213" max="9213" width="24.140625" style="56" customWidth="1"/>
    <col min="9214" max="9214" width="24.5703125" style="56" customWidth="1"/>
    <col min="9215" max="9215" width="23" style="56" customWidth="1"/>
    <col min="9216" max="9467" width="9.140625" style="56"/>
    <col min="9468" max="9468" width="24.85546875" style="56" customWidth="1"/>
    <col min="9469" max="9469" width="24.140625" style="56" customWidth="1"/>
    <col min="9470" max="9470" width="24.5703125" style="56" customWidth="1"/>
    <col min="9471" max="9471" width="23" style="56" customWidth="1"/>
    <col min="9472" max="9723" width="9.140625" style="56"/>
    <col min="9724" max="9724" width="24.85546875" style="56" customWidth="1"/>
    <col min="9725" max="9725" width="24.140625" style="56" customWidth="1"/>
    <col min="9726" max="9726" width="24.5703125" style="56" customWidth="1"/>
    <col min="9727" max="9727" width="23" style="56" customWidth="1"/>
    <col min="9728" max="9979" width="9.140625" style="56"/>
    <col min="9980" max="9980" width="24.85546875" style="56" customWidth="1"/>
    <col min="9981" max="9981" width="24.140625" style="56" customWidth="1"/>
    <col min="9982" max="9982" width="24.5703125" style="56" customWidth="1"/>
    <col min="9983" max="9983" width="23" style="56" customWidth="1"/>
    <col min="9984" max="10235" width="9.140625" style="56"/>
    <col min="10236" max="10236" width="24.85546875" style="56" customWidth="1"/>
    <col min="10237" max="10237" width="24.140625" style="56" customWidth="1"/>
    <col min="10238" max="10238" width="24.5703125" style="56" customWidth="1"/>
    <col min="10239" max="10239" width="23" style="56" customWidth="1"/>
    <col min="10240" max="10491" width="9.140625" style="56"/>
    <col min="10492" max="10492" width="24.85546875" style="56" customWidth="1"/>
    <col min="10493" max="10493" width="24.140625" style="56" customWidth="1"/>
    <col min="10494" max="10494" width="24.5703125" style="56" customWidth="1"/>
    <col min="10495" max="10495" width="23" style="56" customWidth="1"/>
    <col min="10496" max="10747" width="9.140625" style="56"/>
    <col min="10748" max="10748" width="24.85546875" style="56" customWidth="1"/>
    <col min="10749" max="10749" width="24.140625" style="56" customWidth="1"/>
    <col min="10750" max="10750" width="24.5703125" style="56" customWidth="1"/>
    <col min="10751" max="10751" width="23" style="56" customWidth="1"/>
    <col min="10752" max="11003" width="9.140625" style="56"/>
    <col min="11004" max="11004" width="24.85546875" style="56" customWidth="1"/>
    <col min="11005" max="11005" width="24.140625" style="56" customWidth="1"/>
    <col min="11006" max="11006" width="24.5703125" style="56" customWidth="1"/>
    <col min="11007" max="11007" width="23" style="56" customWidth="1"/>
    <col min="11008" max="11259" width="9.140625" style="56"/>
    <col min="11260" max="11260" width="24.85546875" style="56" customWidth="1"/>
    <col min="11261" max="11261" width="24.140625" style="56" customWidth="1"/>
    <col min="11262" max="11262" width="24.5703125" style="56" customWidth="1"/>
    <col min="11263" max="11263" width="23" style="56" customWidth="1"/>
    <col min="11264" max="11515" width="9.140625" style="56"/>
    <col min="11516" max="11516" width="24.85546875" style="56" customWidth="1"/>
    <col min="11517" max="11517" width="24.140625" style="56" customWidth="1"/>
    <col min="11518" max="11518" width="24.5703125" style="56" customWidth="1"/>
    <col min="11519" max="11519" width="23" style="56" customWidth="1"/>
    <col min="11520" max="11771" width="9.140625" style="56"/>
    <col min="11772" max="11772" width="24.85546875" style="56" customWidth="1"/>
    <col min="11773" max="11773" width="24.140625" style="56" customWidth="1"/>
    <col min="11774" max="11774" width="24.5703125" style="56" customWidth="1"/>
    <col min="11775" max="11775" width="23" style="56" customWidth="1"/>
    <col min="11776" max="12027" width="9.140625" style="56"/>
    <col min="12028" max="12028" width="24.85546875" style="56" customWidth="1"/>
    <col min="12029" max="12029" width="24.140625" style="56" customWidth="1"/>
    <col min="12030" max="12030" width="24.5703125" style="56" customWidth="1"/>
    <col min="12031" max="12031" width="23" style="56" customWidth="1"/>
    <col min="12032" max="12283" width="9.140625" style="56"/>
    <col min="12284" max="12284" width="24.85546875" style="56" customWidth="1"/>
    <col min="12285" max="12285" width="24.140625" style="56" customWidth="1"/>
    <col min="12286" max="12286" width="24.5703125" style="56" customWidth="1"/>
    <col min="12287" max="12287" width="23" style="56" customWidth="1"/>
    <col min="12288" max="12539" width="9.140625" style="56"/>
    <col min="12540" max="12540" width="24.85546875" style="56" customWidth="1"/>
    <col min="12541" max="12541" width="24.140625" style="56" customWidth="1"/>
    <col min="12542" max="12542" width="24.5703125" style="56" customWidth="1"/>
    <col min="12543" max="12543" width="23" style="56" customWidth="1"/>
    <col min="12544" max="12795" width="9.140625" style="56"/>
    <col min="12796" max="12796" width="24.85546875" style="56" customWidth="1"/>
    <col min="12797" max="12797" width="24.140625" style="56" customWidth="1"/>
    <col min="12798" max="12798" width="24.5703125" style="56" customWidth="1"/>
    <col min="12799" max="12799" width="23" style="56" customWidth="1"/>
    <col min="12800" max="13051" width="9.140625" style="56"/>
    <col min="13052" max="13052" width="24.85546875" style="56" customWidth="1"/>
    <col min="13053" max="13053" width="24.140625" style="56" customWidth="1"/>
    <col min="13054" max="13054" width="24.5703125" style="56" customWidth="1"/>
    <col min="13055" max="13055" width="23" style="56" customWidth="1"/>
    <col min="13056" max="13307" width="9.140625" style="56"/>
    <col min="13308" max="13308" width="24.85546875" style="56" customWidth="1"/>
    <col min="13309" max="13309" width="24.140625" style="56" customWidth="1"/>
    <col min="13310" max="13310" width="24.5703125" style="56" customWidth="1"/>
    <col min="13311" max="13311" width="23" style="56" customWidth="1"/>
    <col min="13312" max="13563" width="9.140625" style="56"/>
    <col min="13564" max="13564" width="24.85546875" style="56" customWidth="1"/>
    <col min="13565" max="13565" width="24.140625" style="56" customWidth="1"/>
    <col min="13566" max="13566" width="24.5703125" style="56" customWidth="1"/>
    <col min="13567" max="13567" width="23" style="56" customWidth="1"/>
    <col min="13568" max="13819" width="9.140625" style="56"/>
    <col min="13820" max="13820" width="24.85546875" style="56" customWidth="1"/>
    <col min="13821" max="13821" width="24.140625" style="56" customWidth="1"/>
    <col min="13822" max="13822" width="24.5703125" style="56" customWidth="1"/>
    <col min="13823" max="13823" width="23" style="56" customWidth="1"/>
    <col min="13824" max="14075" width="9.140625" style="56"/>
    <col min="14076" max="14076" width="24.85546875" style="56" customWidth="1"/>
    <col min="14077" max="14077" width="24.140625" style="56" customWidth="1"/>
    <col min="14078" max="14078" width="24.5703125" style="56" customWidth="1"/>
    <col min="14079" max="14079" width="23" style="56" customWidth="1"/>
    <col min="14080" max="14331" width="9.140625" style="56"/>
    <col min="14332" max="14332" width="24.85546875" style="56" customWidth="1"/>
    <col min="14333" max="14333" width="24.140625" style="56" customWidth="1"/>
    <col min="14334" max="14334" width="24.5703125" style="56" customWidth="1"/>
    <col min="14335" max="14335" width="23" style="56" customWidth="1"/>
    <col min="14336" max="14587" width="9.140625" style="56"/>
    <col min="14588" max="14588" width="24.85546875" style="56" customWidth="1"/>
    <col min="14589" max="14589" width="24.140625" style="56" customWidth="1"/>
    <col min="14590" max="14590" width="24.5703125" style="56" customWidth="1"/>
    <col min="14591" max="14591" width="23" style="56" customWidth="1"/>
    <col min="14592" max="14843" width="9.140625" style="56"/>
    <col min="14844" max="14844" width="24.85546875" style="56" customWidth="1"/>
    <col min="14845" max="14845" width="24.140625" style="56" customWidth="1"/>
    <col min="14846" max="14846" width="24.5703125" style="56" customWidth="1"/>
    <col min="14847" max="14847" width="23" style="56" customWidth="1"/>
    <col min="14848" max="15099" width="9.140625" style="56"/>
    <col min="15100" max="15100" width="24.85546875" style="56" customWidth="1"/>
    <col min="15101" max="15101" width="24.140625" style="56" customWidth="1"/>
    <col min="15102" max="15102" width="24.5703125" style="56" customWidth="1"/>
    <col min="15103" max="15103" width="23" style="56" customWidth="1"/>
    <col min="15104" max="15355" width="9.140625" style="56"/>
    <col min="15356" max="15356" width="24.85546875" style="56" customWidth="1"/>
    <col min="15357" max="15357" width="24.140625" style="56" customWidth="1"/>
    <col min="15358" max="15358" width="24.5703125" style="56" customWidth="1"/>
    <col min="15359" max="15359" width="23" style="56" customWidth="1"/>
    <col min="15360" max="15611" width="9.140625" style="56"/>
    <col min="15612" max="15612" width="24.85546875" style="56" customWidth="1"/>
    <col min="15613" max="15613" width="24.140625" style="56" customWidth="1"/>
    <col min="15614" max="15614" width="24.5703125" style="56" customWidth="1"/>
    <col min="15615" max="15615" width="23" style="56" customWidth="1"/>
    <col min="15616" max="15867" width="9.140625" style="56"/>
    <col min="15868" max="15868" width="24.85546875" style="56" customWidth="1"/>
    <col min="15869" max="15869" width="24.140625" style="56" customWidth="1"/>
    <col min="15870" max="15870" width="24.5703125" style="56" customWidth="1"/>
    <col min="15871" max="15871" width="23" style="56" customWidth="1"/>
    <col min="15872" max="16123" width="9.140625" style="56"/>
    <col min="16124" max="16124" width="24.85546875" style="56" customWidth="1"/>
    <col min="16125" max="16125" width="24.140625" style="56" customWidth="1"/>
    <col min="16126" max="16126" width="24.5703125" style="56" customWidth="1"/>
    <col min="16127" max="16127" width="23" style="56" customWidth="1"/>
    <col min="16128" max="16384" width="9.140625" style="56"/>
  </cols>
  <sheetData>
    <row r="1" spans="1:8">
      <c r="A1" s="56" t="s">
        <v>44</v>
      </c>
      <c r="B1" s="56" t="s">
        <v>44</v>
      </c>
      <c r="C1" s="56" t="s">
        <v>39</v>
      </c>
      <c r="D1" s="56" t="s">
        <v>40</v>
      </c>
      <c r="E1" s="56" t="s">
        <v>41</v>
      </c>
      <c r="F1" s="56" t="s">
        <v>5</v>
      </c>
      <c r="G1" s="56" t="s">
        <v>52</v>
      </c>
      <c r="H1" s="56" t="s">
        <v>42</v>
      </c>
    </row>
    <row r="2" spans="1:8">
      <c r="C2" s="56" t="s">
        <v>58</v>
      </c>
      <c r="D2" s="56" t="s">
        <v>48</v>
      </c>
      <c r="E2" s="56" t="s">
        <v>23</v>
      </c>
      <c r="H2" s="56">
        <f>IFERROR(IF(C2="Водонагреватели",VLOOKUP(E2,Водонагреватели!$A$1:$E$16,3,FALSE),IF(C2="Электроплиты",VLOOKUP(E2,Электроплиты!$A$1:$E$16,3,FALSE),IF(C2="СВЧ",VLOOKUP(E2,СВЧ!$A$1:$E$14,3,FALSE),0))),0)</f>
        <v>170</v>
      </c>
    </row>
    <row r="3" spans="1:8">
      <c r="C3" s="56" t="s">
        <v>58</v>
      </c>
      <c r="D3" s="56" t="s">
        <v>48</v>
      </c>
      <c r="E3" s="56" t="s">
        <v>25</v>
      </c>
      <c r="H3" s="56">
        <f>IFERROR(IF(C3="Водонагреватели",VLOOKUP(E3,Водонагреватели!$A$1:$E$16,3,FALSE),IF(C3="Электроплиты",VLOOKUP(E3,Электроплиты!$A$1:$E$16,3,FALSE),IF(C3="СВЧ",VLOOKUP(E3,СВЧ!$A$1:$E$14,3,FALSE),0))),0)</f>
        <v>0</v>
      </c>
    </row>
    <row r="4" spans="1:8">
      <c r="C4" s="56" t="s">
        <v>58</v>
      </c>
      <c r="D4" s="56" t="s">
        <v>48</v>
      </c>
      <c r="E4" s="56" t="s">
        <v>25</v>
      </c>
      <c r="H4" s="56">
        <f>IFERROR(IF(C4="Водонагреватели",VLOOKUP(E4,Водонагреватели!$A$1:$E$16,3,FALSE),IF(C4="Электроплиты",VLOOKUP(E4,Электроплиты!$A$1:$E$16,3,FALSE),IF(C4="СВЧ",VLOOKUP(E4,СВЧ!$A$1:$E$14,3,FALSE),0))),0)</f>
        <v>0</v>
      </c>
    </row>
    <row r="5" spans="1:8">
      <c r="C5" s="56" t="s">
        <v>58</v>
      </c>
      <c r="D5" s="56" t="s">
        <v>47</v>
      </c>
      <c r="E5" s="56" t="s">
        <v>11</v>
      </c>
      <c r="H5" s="56">
        <f>IFERROR(IF(C5="Водонагреватели",VLOOKUP(E5,Водонагреватели!$A$1:$E$16,3,FALSE),IF(C5="Электроплиты",VLOOKUP(E5,Электроплиты!$A$1:$E$16,3,FALSE),IF(C5="СВЧ",VLOOKUP(E5,СВЧ!$A$1:$E$14,3,FALSE),0))),0)</f>
        <v>128</v>
      </c>
    </row>
    <row r="6" spans="1:8">
      <c r="C6" s="56" t="s">
        <v>58</v>
      </c>
      <c r="D6" s="56" t="s">
        <v>48</v>
      </c>
      <c r="E6" s="56" t="s">
        <v>25</v>
      </c>
      <c r="H6" s="56">
        <f>IFERROR(IF(C6="Водонагреватели",VLOOKUP(E6,Водонагреватели!$A$1:$E$16,3,FALSE),IF(C6="Электроплиты",VLOOKUP(E6,Электроплиты!$A$1:$E$16,3,FALSE),IF(C6="СВЧ",VLOOKUP(E6,СВЧ!$A$1:$E$14,3,FALSE),0))),0)</f>
        <v>0</v>
      </c>
    </row>
    <row r="7" spans="1:8">
      <c r="C7" s="56" t="s">
        <v>58</v>
      </c>
      <c r="D7" s="56" t="s">
        <v>48</v>
      </c>
      <c r="E7" s="56" t="s">
        <v>25</v>
      </c>
      <c r="H7" s="56">
        <f>IFERROR(IF(C7="Водонагреватели",VLOOKUP(E7,Водонагреватели!$A$1:$E$16,3,FALSE),IF(C7="Электроплиты",VLOOKUP(E7,Электроплиты!$A$1:$E$16,3,FALSE),IF(C7="СВЧ",VLOOKUP(E7,СВЧ!$A$1:$E$14,3,FALSE),0))),0)</f>
        <v>0</v>
      </c>
    </row>
    <row r="8" spans="1:8">
      <c r="C8" s="56" t="s">
        <v>58</v>
      </c>
      <c r="D8" s="56" t="s">
        <v>48</v>
      </c>
      <c r="E8" s="56" t="s">
        <v>25</v>
      </c>
      <c r="H8" s="56">
        <f>IFERROR(IF(C8="Водонагреватели",VLOOKUP(E8,Водонагреватели!$A$1:$E$16,3,FALSE),IF(C8="Электроплиты",VLOOKUP(E8,Электроплиты!$A$1:$E$16,3,FALSE),IF(C8="СВЧ",VLOOKUP(E8,СВЧ!$A$1:$E$14,3,FALSE),0))),0)</f>
        <v>0</v>
      </c>
    </row>
    <row r="9" spans="1:8">
      <c r="C9" s="56" t="s">
        <v>58</v>
      </c>
      <c r="D9" s="56" t="s">
        <v>48</v>
      </c>
      <c r="E9" s="56" t="s">
        <v>25</v>
      </c>
      <c r="H9" s="56">
        <f>IFERROR(IF(C9="Водонагреватели",VLOOKUP(E9,Водонагреватели!$A$1:$E$16,3,FALSE),IF(C9="Электроплиты",VLOOKUP(E9,Электроплиты!$A$1:$E$16,3,FALSE),IF(C9="СВЧ",VLOOKUP(E9,СВЧ!$A$1:$E$14,3,FALSE),0))),0)</f>
        <v>0</v>
      </c>
    </row>
    <row r="10" spans="1:8">
      <c r="C10" s="56" t="s">
        <v>58</v>
      </c>
      <c r="D10" s="56" t="s">
        <v>48</v>
      </c>
      <c r="E10" s="56" t="s">
        <v>25</v>
      </c>
      <c r="H10" s="56">
        <f>IFERROR(IF(C10="Водонагреватели",VLOOKUP(E10,Водонагреватели!$A$1:$E$16,3,FALSE),IF(C10="Электроплиты",VLOOKUP(E10,Электроплиты!$A$1:$E$16,3,FALSE),IF(C10="СВЧ",VLOOKUP(E10,СВЧ!$A$1:$E$14,3,FALSE),0))),0)</f>
        <v>0</v>
      </c>
    </row>
    <row r="11" spans="1:8">
      <c r="C11" s="56" t="s">
        <v>58</v>
      </c>
      <c r="D11" s="56" t="s">
        <v>48</v>
      </c>
      <c r="E11" s="56" t="s">
        <v>25</v>
      </c>
      <c r="H11" s="56">
        <f>IFERROR(IF(C11="Водонагреватели",VLOOKUP(E11,Водонагреватели!$A$1:$E$16,3,FALSE),IF(C11="Электроплиты",VLOOKUP(E11,Электроплиты!$A$1:$E$16,3,FALSE),IF(C11="СВЧ",VLOOKUP(E11,СВЧ!$A$1:$E$14,3,FALSE),0))),0)</f>
        <v>0</v>
      </c>
    </row>
    <row r="12" spans="1:8">
      <c r="C12" s="56" t="s">
        <v>58</v>
      </c>
      <c r="D12" s="56" t="s">
        <v>48</v>
      </c>
      <c r="E12" s="56" t="s">
        <v>25</v>
      </c>
      <c r="H12" s="56">
        <f>IFERROR(IF(C12="Водонагреватели",VLOOKUP(E12,Водонагреватели!$A$1:$E$16,3,FALSE),IF(C12="Электроплиты",VLOOKUP(E12,Электроплиты!$A$1:$E$16,3,FALSE),IF(C12="СВЧ",VLOOKUP(E12,СВЧ!$A$1:$E$14,3,FALSE),0))),0)</f>
        <v>0</v>
      </c>
    </row>
    <row r="13" spans="1:8">
      <c r="C13" s="56" t="s">
        <v>58</v>
      </c>
      <c r="D13" s="56" t="s">
        <v>48</v>
      </c>
      <c r="E13" s="56" t="s">
        <v>25</v>
      </c>
      <c r="H13" s="56">
        <f>IFERROR(IF(C13="Водонагреватели",VLOOKUP(E13,Водонагреватели!$A$1:$E$16,3,FALSE),IF(C13="Электроплиты",VLOOKUP(E13,Электроплиты!$A$1:$E$16,3,FALSE),IF(C13="СВЧ",VLOOKUP(E13,СВЧ!$A$1:$E$14,3,FALSE),0))),0)</f>
        <v>0</v>
      </c>
    </row>
    <row r="14" spans="1:8">
      <c r="C14" s="56" t="s">
        <v>58</v>
      </c>
      <c r="D14" s="56" t="s">
        <v>48</v>
      </c>
      <c r="E14" s="56" t="s">
        <v>25</v>
      </c>
      <c r="H14" s="56">
        <f>IFERROR(IF(C14="Водонагреватели",VLOOKUP(E14,Водонагреватели!$A$1:$E$16,3,FALSE),IF(C14="Электроплиты",VLOOKUP(E14,Электроплиты!$A$1:$E$16,3,FALSE),IF(C14="СВЧ",VLOOKUP(E14,СВЧ!$A$1:$E$14,3,FALSE),0))),0)</f>
        <v>0</v>
      </c>
    </row>
    <row r="18" spans="2:5">
      <c r="B18" s="57" t="s">
        <v>53</v>
      </c>
      <c r="C18" s="58"/>
      <c r="D18" s="58"/>
      <c r="E18" s="59"/>
    </row>
    <row r="19" spans="2:5">
      <c r="B19" s="60" t="s">
        <v>54</v>
      </c>
      <c r="C19" s="61"/>
      <c r="D19" s="61"/>
      <c r="E19" s="62"/>
    </row>
    <row r="20" spans="2:5">
      <c r="B20" s="63" t="s">
        <v>55</v>
      </c>
      <c r="C20" s="64"/>
      <c r="D20" s="64"/>
      <c r="E20" s="65"/>
    </row>
  </sheetData>
  <dataValidations count="6">
    <dataValidation type="list" allowBlank="1" showInputMessage="1" showErrorMessage="1" sqref="C17:C1299">
      <formula1>"Водонагреватели,Электроплиты"</formula1>
    </dataValidation>
    <dataValidation type="list" allowBlank="1" showInputMessage="1" showErrorMessage="1" sqref="C2:C16">
      <formula1>"Водонагреватели,Электроплиты,СВЧ"</formula1>
    </dataValidation>
    <dataValidation type="list" allowBlank="1" showInputMessage="1" showErrorMessage="1" sqref="D15:D16">
      <formula1>INDIRECT($C$2)</formula1>
    </dataValidation>
    <dataValidation type="list" allowBlank="1" showInputMessage="1" showErrorMessage="1" sqref="E15:E16">
      <formula1>INDIRECT($D$2)</formula1>
    </dataValidation>
    <dataValidation type="list" allowBlank="1" showInputMessage="1" showErrorMessage="1" sqref="D2:D14">
      <formula1>INDIRECT($C2)</formula1>
    </dataValidation>
    <dataValidation type="list" allowBlank="1" showInputMessage="1" showErrorMessage="1" sqref="E2:E14">
      <formula1>INDIRECT($D2)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N16"/>
  <sheetViews>
    <sheetView zoomScaleNormal="100" workbookViewId="0">
      <selection sqref="A1:A16"/>
    </sheetView>
  </sheetViews>
  <sheetFormatPr defaultRowHeight="15"/>
  <cols>
    <col min="1" max="1" width="60" customWidth="1"/>
    <col min="2" max="2" width="10.5703125" customWidth="1"/>
    <col min="3" max="3" width="12.28515625" customWidth="1"/>
    <col min="4" max="4" width="15.42578125" customWidth="1"/>
    <col min="5" max="5" width="16.85546875" customWidth="1"/>
  </cols>
  <sheetData>
    <row r="1" spans="1:14" ht="18.75" customHeight="1">
      <c r="A1" s="71" t="s">
        <v>22</v>
      </c>
      <c r="B1" s="69" t="s">
        <v>7</v>
      </c>
      <c r="C1" s="70"/>
      <c r="D1" s="52" t="s">
        <v>8</v>
      </c>
      <c r="E1" s="53" t="s">
        <v>9</v>
      </c>
    </row>
    <row r="2" spans="1:14" ht="16.5" customHeight="1">
      <c r="A2" s="72"/>
      <c r="B2" s="25" t="s">
        <v>5</v>
      </c>
      <c r="C2" s="25" t="s">
        <v>6</v>
      </c>
      <c r="D2" s="28" t="s">
        <v>5</v>
      </c>
      <c r="E2" s="27" t="s">
        <v>5</v>
      </c>
    </row>
    <row r="3" spans="1:14" ht="19.5" customHeight="1">
      <c r="A3" s="4" t="s">
        <v>45</v>
      </c>
      <c r="B3" s="4"/>
      <c r="C3" s="4"/>
      <c r="D3" s="4"/>
      <c r="E3" s="4"/>
    </row>
    <row r="4" spans="1:14">
      <c r="A4" s="2" t="s">
        <v>17</v>
      </c>
      <c r="B4" s="17">
        <f>129+30+50+70+40+40+50+50+50+10+50+200</f>
        <v>769</v>
      </c>
      <c r="C4" s="17">
        <v>338</v>
      </c>
      <c r="D4" s="16">
        <v>568</v>
      </c>
      <c r="E4" s="7">
        <f t="shared" ref="E4:E8" si="0">B4-D4</f>
        <v>201</v>
      </c>
      <c r="N4" s="12">
        <f t="shared" ref="N4:N16" si="1">E4*C4</f>
        <v>67938</v>
      </c>
    </row>
    <row r="5" spans="1:14">
      <c r="A5" s="2" t="s">
        <v>16</v>
      </c>
      <c r="B5" s="17">
        <f>115+30+30+80+20+10+50+40+50+15+35+50+30+50+200</f>
        <v>805</v>
      </c>
      <c r="C5" s="17">
        <v>228</v>
      </c>
      <c r="D5" s="16">
        <v>614</v>
      </c>
      <c r="E5" s="7">
        <f t="shared" si="0"/>
        <v>191</v>
      </c>
      <c r="N5" s="12">
        <f t="shared" si="1"/>
        <v>43548</v>
      </c>
    </row>
    <row r="6" spans="1:14">
      <c r="A6" s="2" t="s">
        <v>18</v>
      </c>
      <c r="B6" s="17">
        <f>101+5+30+30+80+20+10+40+40+50+15+35+50+10+50+200</f>
        <v>766</v>
      </c>
      <c r="C6" s="17">
        <v>188</v>
      </c>
      <c r="D6" s="16">
        <v>583</v>
      </c>
      <c r="E6" s="7">
        <f t="shared" si="0"/>
        <v>183</v>
      </c>
      <c r="N6" s="12">
        <f t="shared" si="1"/>
        <v>34404</v>
      </c>
    </row>
    <row r="7" spans="1:14">
      <c r="A7" s="11" t="s">
        <v>24</v>
      </c>
      <c r="B7" s="18">
        <f>7+5+1+3</f>
        <v>16</v>
      </c>
      <c r="C7" s="18">
        <v>400</v>
      </c>
      <c r="D7" s="15">
        <v>14</v>
      </c>
      <c r="E7" s="7">
        <f t="shared" si="0"/>
        <v>2</v>
      </c>
      <c r="N7" s="12">
        <f t="shared" si="1"/>
        <v>800</v>
      </c>
    </row>
    <row r="8" spans="1:14">
      <c r="A8" s="11" t="s">
        <v>21</v>
      </c>
      <c r="B8" s="18">
        <f>35+12+7+5+10+5+7+5+10+20</f>
        <v>116</v>
      </c>
      <c r="C8" s="18">
        <v>418</v>
      </c>
      <c r="D8" s="15">
        <v>94</v>
      </c>
      <c r="E8" s="7">
        <f t="shared" si="0"/>
        <v>22</v>
      </c>
      <c r="N8" s="12">
        <f t="shared" si="1"/>
        <v>9196</v>
      </c>
    </row>
    <row r="9" spans="1:14" ht="18.75">
      <c r="A9" s="4" t="s">
        <v>43</v>
      </c>
      <c r="B9" s="4"/>
      <c r="C9" s="4"/>
      <c r="D9" s="4"/>
      <c r="E9" s="4"/>
      <c r="N9" s="12">
        <f t="shared" ref="N9:N12" si="2">E9*C9</f>
        <v>0</v>
      </c>
    </row>
    <row r="10" spans="1:14">
      <c r="A10" s="2" t="s">
        <v>12</v>
      </c>
      <c r="B10" s="17">
        <v>2000</v>
      </c>
      <c r="C10" s="17">
        <v>24</v>
      </c>
      <c r="D10" s="16">
        <v>1814</v>
      </c>
      <c r="E10" s="7">
        <f t="shared" ref="E10:E12" si="3">B10-D10</f>
        <v>186</v>
      </c>
      <c r="N10" s="12">
        <f t="shared" si="2"/>
        <v>4464</v>
      </c>
    </row>
    <row r="11" spans="1:14">
      <c r="A11" s="11" t="s">
        <v>14</v>
      </c>
      <c r="B11" s="18">
        <v>102</v>
      </c>
      <c r="C11" s="18">
        <v>6</v>
      </c>
      <c r="D11" s="15">
        <v>46</v>
      </c>
      <c r="E11" s="7">
        <f t="shared" si="3"/>
        <v>56</v>
      </c>
      <c r="N11" s="12">
        <f t="shared" si="2"/>
        <v>336</v>
      </c>
    </row>
    <row r="12" spans="1:14">
      <c r="A12" s="3" t="s">
        <v>0</v>
      </c>
      <c r="B12" s="18">
        <f>330+50+100+100</f>
        <v>580</v>
      </c>
      <c r="C12" s="18">
        <v>8</v>
      </c>
      <c r="D12" s="15">
        <v>500</v>
      </c>
      <c r="E12" s="7">
        <f t="shared" si="3"/>
        <v>80</v>
      </c>
      <c r="N12" s="12">
        <f t="shared" si="2"/>
        <v>640</v>
      </c>
    </row>
    <row r="13" spans="1:14" ht="18.75">
      <c r="A13" s="4" t="s">
        <v>46</v>
      </c>
      <c r="B13" s="4"/>
      <c r="C13" s="4"/>
      <c r="D13" s="4"/>
      <c r="E13" s="4"/>
      <c r="N13" s="12">
        <f t="shared" si="1"/>
        <v>0</v>
      </c>
    </row>
    <row r="14" spans="1:14" s="12" customFormat="1">
      <c r="A14" s="2" t="s">
        <v>38</v>
      </c>
      <c r="B14" s="17">
        <f>511+20+30+30+20+20+10+9+10+40+50+10+50</f>
        <v>810</v>
      </c>
      <c r="C14" s="17">
        <v>198</v>
      </c>
      <c r="D14" s="16">
        <v>769</v>
      </c>
      <c r="E14" s="7">
        <f t="shared" ref="E14:E16" si="4">B14-D14</f>
        <v>41</v>
      </c>
      <c r="N14" s="12">
        <f t="shared" si="1"/>
        <v>8118</v>
      </c>
    </row>
    <row r="15" spans="1:14">
      <c r="A15" s="2" t="s">
        <v>10</v>
      </c>
      <c r="B15" s="17">
        <f>27+5+20+15+15+20+40+10+40+20+150</f>
        <v>362</v>
      </c>
      <c r="C15" s="17">
        <v>228</v>
      </c>
      <c r="D15" s="16">
        <v>223</v>
      </c>
      <c r="E15" s="7">
        <f t="shared" si="4"/>
        <v>139</v>
      </c>
      <c r="N15" s="12">
        <f t="shared" si="1"/>
        <v>31692</v>
      </c>
    </row>
    <row r="16" spans="1:14">
      <c r="A16" s="2" t="s">
        <v>30</v>
      </c>
      <c r="B16" s="17">
        <f>20+15+10+20+15+5+100</f>
        <v>185</v>
      </c>
      <c r="C16" s="17">
        <v>218</v>
      </c>
      <c r="D16" s="16">
        <v>74</v>
      </c>
      <c r="E16" s="7">
        <f t="shared" si="4"/>
        <v>111</v>
      </c>
      <c r="N16" s="12">
        <f t="shared" si="1"/>
        <v>24198</v>
      </c>
    </row>
  </sheetData>
  <mergeCells count="2">
    <mergeCell ref="B1:C1"/>
    <mergeCell ref="A1:A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6"/>
  <sheetViews>
    <sheetView workbookViewId="0">
      <selection sqref="A1:A16"/>
    </sheetView>
  </sheetViews>
  <sheetFormatPr defaultRowHeight="15"/>
  <cols>
    <col min="1" max="1" width="66.7109375" customWidth="1"/>
    <col min="3" max="3" width="13" customWidth="1"/>
    <col min="4" max="4" width="13.28515625" customWidth="1"/>
    <col min="5" max="5" width="13.7109375" customWidth="1"/>
  </cols>
  <sheetData>
    <row r="1" spans="1:11" ht="18.75" customHeight="1">
      <c r="A1" s="71" t="s">
        <v>22</v>
      </c>
      <c r="B1" s="73" t="s">
        <v>7</v>
      </c>
      <c r="C1" s="74"/>
      <c r="D1" s="50" t="s">
        <v>8</v>
      </c>
      <c r="E1" s="51" t="s">
        <v>9</v>
      </c>
    </row>
    <row r="2" spans="1:11" ht="19.5" customHeight="1">
      <c r="A2" s="72"/>
      <c r="B2" s="25" t="s">
        <v>5</v>
      </c>
      <c r="C2" s="25" t="s">
        <v>6</v>
      </c>
      <c r="D2" s="26" t="s">
        <v>5</v>
      </c>
      <c r="E2" s="27" t="s">
        <v>5</v>
      </c>
    </row>
    <row r="3" spans="1:11" ht="19.5" customHeight="1">
      <c r="A3" s="4" t="s">
        <v>50</v>
      </c>
      <c r="B3" s="4"/>
      <c r="C3" s="4"/>
      <c r="D3" s="4"/>
      <c r="E3" s="4"/>
    </row>
    <row r="4" spans="1:11">
      <c r="A4" s="22" t="s">
        <v>19</v>
      </c>
      <c r="B4" s="31">
        <f>5+7+10+6+8+10+5+12+10</f>
        <v>73</v>
      </c>
      <c r="C4" s="32">
        <v>280</v>
      </c>
      <c r="D4" s="33">
        <v>67</v>
      </c>
      <c r="E4" s="34">
        <f t="shared" ref="E4:E7" si="0">B4-D4</f>
        <v>6</v>
      </c>
      <c r="K4">
        <f>E4*C4</f>
        <v>1680</v>
      </c>
    </row>
    <row r="5" spans="1:11">
      <c r="A5" s="22" t="s">
        <v>1</v>
      </c>
      <c r="B5" s="35">
        <f>6+5+4+10+20+5+7+10+10</f>
        <v>77</v>
      </c>
      <c r="C5" s="36">
        <v>300</v>
      </c>
      <c r="D5" s="33">
        <v>67</v>
      </c>
      <c r="E5" s="34">
        <f t="shared" si="0"/>
        <v>10</v>
      </c>
      <c r="K5">
        <f t="shared" ref="K5:K16" si="1">E5*C5</f>
        <v>3000</v>
      </c>
    </row>
    <row r="6" spans="1:11" hidden="1">
      <c r="A6" s="22" t="s">
        <v>20</v>
      </c>
      <c r="B6" s="37">
        <f>1+3+5+10+5</f>
        <v>24</v>
      </c>
      <c r="C6" s="36">
        <v>180</v>
      </c>
      <c r="D6" s="33">
        <v>21</v>
      </c>
      <c r="E6" s="34">
        <f t="shared" si="0"/>
        <v>3</v>
      </c>
      <c r="K6">
        <f t="shared" si="1"/>
        <v>540</v>
      </c>
    </row>
    <row r="7" spans="1:11">
      <c r="A7" s="49" t="s">
        <v>37</v>
      </c>
      <c r="B7" s="46">
        <f>5+1+1+5+5+5</f>
        <v>22</v>
      </c>
      <c r="C7" s="38">
        <v>300</v>
      </c>
      <c r="D7" s="33">
        <v>20</v>
      </c>
      <c r="E7" s="34">
        <f t="shared" si="0"/>
        <v>2</v>
      </c>
      <c r="K7">
        <f t="shared" si="1"/>
        <v>600</v>
      </c>
    </row>
    <row r="8" spans="1:11" ht="18.75">
      <c r="A8" s="24" t="s">
        <v>2</v>
      </c>
      <c r="B8" s="24"/>
      <c r="C8" s="42"/>
      <c r="D8" s="24"/>
      <c r="E8" s="43"/>
      <c r="K8">
        <f t="shared" si="1"/>
        <v>0</v>
      </c>
    </row>
    <row r="9" spans="1:11">
      <c r="A9" s="14" t="s">
        <v>13</v>
      </c>
      <c r="B9" s="44">
        <f>2+2+2+3+2+20+20</f>
        <v>51</v>
      </c>
      <c r="C9" s="45">
        <v>140</v>
      </c>
      <c r="D9" s="33">
        <v>45</v>
      </c>
      <c r="E9" s="34">
        <f t="shared" ref="E9:E12" si="2">B9-D9</f>
        <v>6</v>
      </c>
      <c r="K9">
        <f t="shared" si="1"/>
        <v>840</v>
      </c>
    </row>
    <row r="10" spans="1:11">
      <c r="A10" s="14" t="s">
        <v>15</v>
      </c>
      <c r="B10" s="46">
        <f>1+17</f>
        <v>18</v>
      </c>
      <c r="C10" s="38">
        <v>198</v>
      </c>
      <c r="D10" s="33">
        <v>3</v>
      </c>
      <c r="E10" s="34">
        <f>B10-D10</f>
        <v>15</v>
      </c>
      <c r="K10">
        <f>E10*C10</f>
        <v>2970</v>
      </c>
    </row>
    <row r="11" spans="1:11">
      <c r="A11" s="14" t="s">
        <v>28</v>
      </c>
      <c r="B11" s="46">
        <f>2+2+10+5+10+10+10+15+10+10+7</f>
        <v>91</v>
      </c>
      <c r="C11" s="38">
        <v>240</v>
      </c>
      <c r="D11" s="33">
        <v>80</v>
      </c>
      <c r="E11" s="34">
        <f t="shared" si="2"/>
        <v>11</v>
      </c>
      <c r="K11">
        <f t="shared" si="1"/>
        <v>2640</v>
      </c>
    </row>
    <row r="12" spans="1:11">
      <c r="A12" s="14" t="s">
        <v>29</v>
      </c>
      <c r="B12" s="46">
        <f>2+2+10+10+10+20+20</f>
        <v>74</v>
      </c>
      <c r="C12" s="38">
        <v>350</v>
      </c>
      <c r="D12" s="33">
        <v>72</v>
      </c>
      <c r="E12" s="34">
        <f t="shared" si="2"/>
        <v>2</v>
      </c>
      <c r="K12">
        <f t="shared" si="1"/>
        <v>700</v>
      </c>
    </row>
    <row r="13" spans="1:11" ht="16.5" customHeight="1">
      <c r="A13" s="24" t="s">
        <v>51</v>
      </c>
      <c r="B13" s="24"/>
      <c r="C13" s="42"/>
      <c r="D13" s="24"/>
      <c r="E13" s="43"/>
      <c r="K13">
        <f t="shared" si="1"/>
        <v>0</v>
      </c>
    </row>
    <row r="14" spans="1:11">
      <c r="A14" s="23" t="s">
        <v>32</v>
      </c>
      <c r="B14" s="30">
        <f>4+2+5+3+3+3+3+6+6+5+5+5+2</f>
        <v>52</v>
      </c>
      <c r="C14" s="36">
        <v>858</v>
      </c>
      <c r="D14" s="47">
        <v>52</v>
      </c>
      <c r="E14" s="40">
        <f>B14-D14</f>
        <v>0</v>
      </c>
      <c r="K14">
        <f t="shared" si="1"/>
        <v>0</v>
      </c>
    </row>
    <row r="15" spans="1:11">
      <c r="A15" s="23" t="s">
        <v>33</v>
      </c>
      <c r="B15" s="41">
        <f>2+5+4+5+5+2</f>
        <v>23</v>
      </c>
      <c r="C15" s="36">
        <v>698</v>
      </c>
      <c r="D15" s="39">
        <v>23</v>
      </c>
      <c r="E15" s="40">
        <f>B15-D15</f>
        <v>0</v>
      </c>
      <c r="K15">
        <f t="shared" si="1"/>
        <v>0</v>
      </c>
    </row>
    <row r="16" spans="1:11">
      <c r="A16" s="23" t="s">
        <v>34</v>
      </c>
      <c r="B16" s="41">
        <f>1+5+4+5+7</f>
        <v>22</v>
      </c>
      <c r="C16" s="48">
        <v>383</v>
      </c>
      <c r="D16" s="39">
        <v>22</v>
      </c>
      <c r="E16" s="40">
        <f>B16-D16</f>
        <v>0</v>
      </c>
      <c r="K16">
        <f t="shared" si="1"/>
        <v>0</v>
      </c>
    </row>
  </sheetData>
  <mergeCells count="2">
    <mergeCell ref="B1:C1"/>
    <mergeCell ref="A1:A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O14"/>
  <sheetViews>
    <sheetView zoomScaleNormal="100" workbookViewId="0">
      <selection activeCell="C5" sqref="C5"/>
    </sheetView>
  </sheetViews>
  <sheetFormatPr defaultRowHeight="15"/>
  <cols>
    <col min="1" max="1" width="55.42578125" customWidth="1"/>
    <col min="2" max="5" width="12" customWidth="1"/>
    <col min="12" max="12" width="9.28515625" customWidth="1"/>
  </cols>
  <sheetData>
    <row r="1" spans="1:15" ht="18.75" customHeight="1">
      <c r="A1" s="76" t="s">
        <v>4</v>
      </c>
      <c r="B1" s="75" t="s">
        <v>7</v>
      </c>
      <c r="C1" s="74"/>
      <c r="D1" s="54" t="s">
        <v>8</v>
      </c>
      <c r="E1" s="55" t="s">
        <v>9</v>
      </c>
      <c r="F1" s="13"/>
      <c r="G1" s="21"/>
      <c r="H1" s="21"/>
      <c r="I1" s="21"/>
      <c r="J1" s="21"/>
      <c r="K1" s="21"/>
    </row>
    <row r="2" spans="1:15" ht="19.5" customHeight="1">
      <c r="A2" s="77"/>
      <c r="B2" s="25" t="s">
        <v>5</v>
      </c>
      <c r="C2" s="25" t="s">
        <v>6</v>
      </c>
      <c r="D2" s="26" t="s">
        <v>5</v>
      </c>
      <c r="E2" s="29" t="s">
        <v>5</v>
      </c>
      <c r="F2" s="13"/>
      <c r="G2" s="21"/>
      <c r="H2" s="21"/>
      <c r="I2" s="21"/>
      <c r="J2" s="21"/>
      <c r="K2" s="21"/>
    </row>
    <row r="3" spans="1:15" ht="18" customHeight="1">
      <c r="A3" s="4" t="s">
        <v>47</v>
      </c>
      <c r="B3" s="4"/>
      <c r="C3" s="4"/>
      <c r="D3" s="4"/>
      <c r="E3" s="4"/>
      <c r="F3" s="13"/>
      <c r="G3" s="21"/>
      <c r="H3" s="21"/>
      <c r="I3" s="21"/>
      <c r="J3" s="21"/>
      <c r="K3" s="21"/>
    </row>
    <row r="4" spans="1:15">
      <c r="A4" s="10" t="s">
        <v>35</v>
      </c>
      <c r="B4" s="19">
        <f>1+5+5</f>
        <v>11</v>
      </c>
      <c r="C4" s="19">
        <v>135</v>
      </c>
      <c r="D4" s="1">
        <v>11</v>
      </c>
      <c r="E4" s="8">
        <f t="shared" ref="E4:E6" si="0">B4-D4</f>
        <v>0</v>
      </c>
      <c r="O4">
        <f>E4*C4</f>
        <v>0</v>
      </c>
    </row>
    <row r="5" spans="1:15">
      <c r="A5" s="10" t="s">
        <v>11</v>
      </c>
      <c r="B5" s="18">
        <f>1+1</f>
        <v>2</v>
      </c>
      <c r="C5" s="18">
        <v>128</v>
      </c>
      <c r="D5" s="1">
        <v>2</v>
      </c>
      <c r="E5" s="8">
        <f t="shared" si="0"/>
        <v>0</v>
      </c>
      <c r="O5">
        <f t="shared" ref="O5:O14" si="1">E5*C5</f>
        <v>0</v>
      </c>
    </row>
    <row r="6" spans="1:15">
      <c r="A6" s="10" t="s">
        <v>36</v>
      </c>
      <c r="B6" s="18">
        <f>3+1+1</f>
        <v>5</v>
      </c>
      <c r="C6" s="18">
        <v>120</v>
      </c>
      <c r="D6" s="1">
        <v>5</v>
      </c>
      <c r="E6" s="8">
        <f t="shared" si="0"/>
        <v>0</v>
      </c>
      <c r="O6">
        <f t="shared" si="1"/>
        <v>0</v>
      </c>
    </row>
    <row r="7" spans="1:15" ht="18">
      <c r="A7" s="5" t="s">
        <v>48</v>
      </c>
      <c r="B7" s="6"/>
      <c r="C7" s="6"/>
      <c r="D7" s="5"/>
      <c r="E7" s="5"/>
      <c r="F7" s="13"/>
      <c r="G7" s="21"/>
      <c r="H7" s="21"/>
      <c r="I7" s="21"/>
      <c r="J7" s="21"/>
      <c r="K7" s="21"/>
      <c r="O7">
        <f t="shared" si="1"/>
        <v>0</v>
      </c>
    </row>
    <row r="8" spans="1:15">
      <c r="A8" s="10" t="s">
        <v>3</v>
      </c>
      <c r="B8" s="20">
        <f>2+1+1+1+1+1+2</f>
        <v>9</v>
      </c>
      <c r="C8" s="20">
        <v>164</v>
      </c>
      <c r="D8" s="9">
        <v>8</v>
      </c>
      <c r="E8" s="8">
        <f>B8-D8</f>
        <v>1</v>
      </c>
      <c r="O8">
        <f t="shared" si="1"/>
        <v>164</v>
      </c>
    </row>
    <row r="9" spans="1:15">
      <c r="A9" s="10" t="s">
        <v>25</v>
      </c>
      <c r="B9" s="20">
        <f>1+1+2+5</f>
        <v>9</v>
      </c>
      <c r="C9" s="20">
        <v>160</v>
      </c>
      <c r="D9" s="9">
        <v>8</v>
      </c>
      <c r="E9" s="8">
        <f>B9-D9</f>
        <v>1</v>
      </c>
      <c r="O9">
        <f t="shared" si="1"/>
        <v>160</v>
      </c>
    </row>
    <row r="10" spans="1:15">
      <c r="A10" s="10" t="s">
        <v>23</v>
      </c>
      <c r="B10" s="20">
        <f>1+1+1+2+5</f>
        <v>10</v>
      </c>
      <c r="C10" s="20">
        <v>170</v>
      </c>
      <c r="D10" s="9">
        <v>9</v>
      </c>
      <c r="E10" s="8">
        <f>B10-D10</f>
        <v>1</v>
      </c>
      <c r="O10">
        <f t="shared" si="1"/>
        <v>170</v>
      </c>
    </row>
    <row r="11" spans="1:15" ht="18">
      <c r="A11" s="5" t="s">
        <v>49</v>
      </c>
      <c r="B11" s="5"/>
      <c r="C11" s="5"/>
      <c r="D11" s="5"/>
      <c r="E11" s="5"/>
      <c r="F11" s="13"/>
      <c r="G11" s="21"/>
      <c r="H11" s="21"/>
      <c r="I11" s="21"/>
      <c r="J11" s="21"/>
      <c r="K11" s="21"/>
      <c r="O11">
        <f t="shared" si="1"/>
        <v>0</v>
      </c>
    </row>
    <row r="12" spans="1:15">
      <c r="A12" s="10" t="s">
        <v>26</v>
      </c>
      <c r="B12" s="20">
        <f>1+1+2+5+4+5+2+5</f>
        <v>25</v>
      </c>
      <c r="C12" s="20">
        <v>567</v>
      </c>
      <c r="D12" s="9">
        <v>25</v>
      </c>
      <c r="E12" s="8">
        <f t="shared" ref="E12:E14" si="2">B12-D12</f>
        <v>0</v>
      </c>
      <c r="O12">
        <f t="shared" si="1"/>
        <v>0</v>
      </c>
    </row>
    <row r="13" spans="1:15">
      <c r="A13" s="10" t="s">
        <v>27</v>
      </c>
      <c r="B13" s="20">
        <f>3+1+2+2</f>
        <v>8</v>
      </c>
      <c r="C13" s="20">
        <v>650</v>
      </c>
      <c r="D13" s="9">
        <v>6</v>
      </c>
      <c r="E13" s="8">
        <f t="shared" si="2"/>
        <v>2</v>
      </c>
      <c r="O13">
        <f t="shared" si="1"/>
        <v>1300</v>
      </c>
    </row>
    <row r="14" spans="1:15">
      <c r="A14" s="10" t="s">
        <v>31</v>
      </c>
      <c r="B14" s="20">
        <f>3+1</f>
        <v>4</v>
      </c>
      <c r="C14" s="20">
        <v>610</v>
      </c>
      <c r="D14" s="9">
        <v>4</v>
      </c>
      <c r="E14" s="8">
        <f t="shared" si="2"/>
        <v>0</v>
      </c>
      <c r="O14">
        <f t="shared" si="1"/>
        <v>0</v>
      </c>
    </row>
  </sheetData>
  <mergeCells count="2">
    <mergeCell ref="B1:C1"/>
    <mergeCell ref="A1:A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13"/>
  <sheetViews>
    <sheetView zoomScale="70" zoomScaleNormal="70" workbookViewId="0">
      <selection activeCell="A6" sqref="A6"/>
    </sheetView>
  </sheetViews>
  <sheetFormatPr defaultRowHeight="15" customHeight="1"/>
  <cols>
    <col min="1" max="1" width="30.7109375" customWidth="1"/>
    <col min="2" max="2" width="69.5703125" customWidth="1"/>
    <col min="3" max="3" width="50.140625" customWidth="1"/>
  </cols>
  <sheetData>
    <row r="2" spans="1:6" ht="15" customHeight="1">
      <c r="A2" s="66" t="s">
        <v>56</v>
      </c>
    </row>
    <row r="3" spans="1:6" ht="15" customHeight="1">
      <c r="A3" s="4" t="s">
        <v>45</v>
      </c>
      <c r="B3" s="2" t="s">
        <v>17</v>
      </c>
      <c r="C3" s="2" t="s">
        <v>16</v>
      </c>
      <c r="D3" s="2" t="s">
        <v>18</v>
      </c>
      <c r="E3" s="11" t="s">
        <v>24</v>
      </c>
      <c r="F3" s="11" t="s">
        <v>21</v>
      </c>
    </row>
    <row r="4" spans="1:6" ht="15" customHeight="1">
      <c r="A4" s="4" t="s">
        <v>43</v>
      </c>
      <c r="B4" s="2" t="s">
        <v>12</v>
      </c>
      <c r="C4" s="11" t="s">
        <v>14</v>
      </c>
      <c r="D4" s="3" t="s">
        <v>0</v>
      </c>
    </row>
    <row r="5" spans="1:6" ht="15" customHeight="1">
      <c r="A5" s="4" t="s">
        <v>46</v>
      </c>
      <c r="B5" s="2" t="s">
        <v>38</v>
      </c>
      <c r="C5" s="2" t="s">
        <v>10</v>
      </c>
      <c r="D5" s="2" t="s">
        <v>30</v>
      </c>
    </row>
    <row r="6" spans="1:6" ht="15" customHeight="1">
      <c r="A6" s="67" t="s">
        <v>57</v>
      </c>
    </row>
    <row r="7" spans="1:6" ht="15" customHeight="1">
      <c r="A7" s="4" t="s">
        <v>50</v>
      </c>
      <c r="B7" s="22" t="s">
        <v>19</v>
      </c>
      <c r="C7" s="22" t="s">
        <v>1</v>
      </c>
      <c r="D7" s="22" t="s">
        <v>20</v>
      </c>
      <c r="E7" s="49" t="s">
        <v>37</v>
      </c>
    </row>
    <row r="8" spans="1:6" ht="15" customHeight="1">
      <c r="A8" s="24" t="s">
        <v>2</v>
      </c>
      <c r="B8" s="14" t="s">
        <v>13</v>
      </c>
      <c r="C8" s="14" t="s">
        <v>15</v>
      </c>
      <c r="D8" s="14" t="s">
        <v>28</v>
      </c>
      <c r="E8" s="14" t="s">
        <v>29</v>
      </c>
    </row>
    <row r="9" spans="1:6" ht="15" customHeight="1">
      <c r="A9" s="24" t="s">
        <v>51</v>
      </c>
      <c r="B9" s="23" t="s">
        <v>32</v>
      </c>
      <c r="C9" s="23" t="s">
        <v>33</v>
      </c>
      <c r="D9" s="23" t="s">
        <v>34</v>
      </c>
    </row>
    <row r="10" spans="1:6" ht="15" customHeight="1">
      <c r="A10" s="68" t="s">
        <v>58</v>
      </c>
    </row>
    <row r="11" spans="1:6" ht="15" customHeight="1">
      <c r="A11" s="4" t="s">
        <v>47</v>
      </c>
      <c r="B11" s="10" t="s">
        <v>35</v>
      </c>
      <c r="C11" s="10" t="s">
        <v>11</v>
      </c>
      <c r="D11" s="10" t="s">
        <v>36</v>
      </c>
    </row>
    <row r="12" spans="1:6" ht="15" customHeight="1">
      <c r="A12" s="5" t="s">
        <v>48</v>
      </c>
      <c r="B12" s="10" t="s">
        <v>3</v>
      </c>
      <c r="C12" s="10" t="s">
        <v>25</v>
      </c>
      <c r="D12" s="10" t="s">
        <v>23</v>
      </c>
      <c r="E12" s="10" t="s">
        <v>23</v>
      </c>
    </row>
    <row r="13" spans="1:6" ht="15" customHeight="1">
      <c r="A13" s="5" t="s">
        <v>49</v>
      </c>
      <c r="B13" s="10" t="s">
        <v>26</v>
      </c>
      <c r="C13" s="10" t="s">
        <v>27</v>
      </c>
      <c r="D13" s="10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12</vt:i4>
      </vt:variant>
    </vt:vector>
  </HeadingPairs>
  <TitlesOfParts>
    <vt:vector size="17" baseType="lpstr">
      <vt:lpstr>Учет продаж</vt:lpstr>
      <vt:lpstr>Водонагреватели</vt:lpstr>
      <vt:lpstr>Электроплиты</vt:lpstr>
      <vt:lpstr>СВЧ</vt:lpstr>
      <vt:lpstr>Наименование</vt:lpstr>
      <vt:lpstr>Водонагреватели</vt:lpstr>
      <vt:lpstr>Конфорки</vt:lpstr>
      <vt:lpstr>Магнетроны</vt:lpstr>
      <vt:lpstr>Моторы</vt:lpstr>
      <vt:lpstr>ПМ</vt:lpstr>
      <vt:lpstr>Прокладки</vt:lpstr>
      <vt:lpstr>СВЧ</vt:lpstr>
      <vt:lpstr>Тарелки</vt:lpstr>
      <vt:lpstr>Термостаты</vt:lpstr>
      <vt:lpstr>Тэны</vt:lpstr>
      <vt:lpstr>Тэны_духовок</vt:lpstr>
      <vt:lpstr>Электроплиты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2015-03-07T12:14:57Z</dcterms:modified>
</cp:coreProperties>
</file>