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630" windowHeight="7275"/>
  </bookViews>
  <sheets>
    <sheet name="Калькуляция" sheetId="1" r:id="rId1"/>
    <sheet name="Прайс" sheetId="2" r:id="rId2"/>
    <sheet name="Bejo" sheetId="3" r:id="rId3"/>
    <sheet name="BejoTotal" sheetId="13" r:id="rId4"/>
    <sheet name="Cerny" sheetId="4" r:id="rId5"/>
    <sheet name="CernyTotal" sheetId="15" r:id="rId6"/>
    <sheet name="Clause" sheetId="5" r:id="rId7"/>
    <sheet name="ClauseTotal" sheetId="14" r:id="rId8"/>
    <sheet name="Enza" sheetId="6" r:id="rId9"/>
    <sheet name="EnzaTotal" sheetId="16" r:id="rId10"/>
    <sheet name="Legutko" sheetId="7" r:id="rId11"/>
    <sheet name="LegutkoTotal" sheetId="17" r:id="rId12"/>
    <sheet name="Nunhems" sheetId="8" r:id="rId13"/>
    <sheet name="NunhemsTotal" sheetId="18" r:id="rId14"/>
    <sheet name="Rijk" sheetId="9" r:id="rId15"/>
    <sheet name="RijkTotal" sheetId="19" r:id="rId16"/>
    <sheet name="Seminis" sheetId="10" r:id="rId17"/>
    <sheet name="SeminisTotal" sheetId="20" r:id="rId18"/>
    <sheet name="Syngenta" sheetId="11" r:id="rId19"/>
    <sheet name="SyngentaTotal" sheetId="21" r:id="rId20"/>
    <sheet name="Takii" sheetId="12" r:id="rId21"/>
    <sheet name="TakiiTotal" sheetId="22" r:id="rId22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  <c r="B3" i="1"/>
  <c r="B2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B4" i="14" a="1"/>
  <c r="B4" i="14"/>
  <c r="B5" i="14" a="1"/>
  <c r="B5" i="14"/>
  <c r="B6" i="14" a="1"/>
  <c r="B7" i="14" a="1"/>
  <c r="B6" i="14"/>
  <c r="B7" i="14"/>
  <c r="C4" i="1"/>
  <c r="C3" i="1"/>
  <c r="B4" i="13" a="1"/>
  <c r="B4" i="13"/>
  <c r="B5" i="13" a="1"/>
  <c r="B5" i="13"/>
  <c r="B6" i="13" a="1"/>
  <c r="B7" i="13" a="1"/>
  <c r="B8" i="13" a="1"/>
  <c r="B9" i="13" a="1"/>
  <c r="B10" i="13" a="1"/>
  <c r="B11" i="13" a="1"/>
  <c r="B12" i="13" a="1"/>
  <c r="B13" i="13" a="1"/>
  <c r="B14" i="13" a="1"/>
  <c r="B6" i="13"/>
  <c r="B7" i="13"/>
  <c r="B8" i="13"/>
  <c r="B9" i="13"/>
  <c r="B10" i="13"/>
  <c r="B11" i="13"/>
  <c r="B12" i="13"/>
  <c r="B13" i="13"/>
  <c r="B14" i="13"/>
  <c r="C2" i="1"/>
  <c r="H5" i="13" a="1"/>
  <c r="H5" i="13"/>
  <c r="K5" i="13"/>
  <c r="H6" i="13" a="1"/>
  <c r="H6" i="13"/>
  <c r="K6" i="13"/>
  <c r="H7" i="13" a="1"/>
  <c r="H7" i="13"/>
  <c r="K7" i="13"/>
  <c r="H8" i="13" a="1"/>
  <c r="H8" i="13"/>
  <c r="K8" i="13"/>
  <c r="H9" i="13" a="1"/>
  <c r="H9" i="13"/>
  <c r="K9" i="13"/>
  <c r="H10" i="13" a="1"/>
  <c r="H10" i="13"/>
  <c r="K10" i="13"/>
  <c r="H11" i="13" a="1"/>
  <c r="H11" i="13"/>
  <c r="K11" i="13"/>
  <c r="H12" i="13" a="1"/>
  <c r="H12" i="13"/>
  <c r="K12" i="13"/>
  <c r="H13" i="13" a="1"/>
  <c r="H13" i="13"/>
  <c r="K13" i="13"/>
  <c r="H14" i="13" a="1"/>
  <c r="H14" i="13"/>
  <c r="K14" i="13"/>
  <c r="H4" i="13" a="1"/>
  <c r="H4" i="13"/>
  <c r="K4" i="13"/>
  <c r="H5" i="14" a="1"/>
  <c r="H5" i="14"/>
  <c r="K5" i="14"/>
  <c r="H6" i="14" a="1"/>
  <c r="H6" i="14"/>
  <c r="K6" i="14"/>
  <c r="H7" i="14" a="1"/>
  <c r="H7" i="14"/>
  <c r="K7" i="14"/>
  <c r="H4" i="14" a="1"/>
  <c r="H4" i="14"/>
  <c r="K4" i="14"/>
  <c r="G5" i="16" a="1"/>
  <c r="G5" i="16"/>
  <c r="J5" i="16"/>
  <c r="K5" i="16"/>
  <c r="G6" i="16" a="1"/>
  <c r="G6" i="16"/>
  <c r="J6" i="16"/>
  <c r="K6" i="16"/>
  <c r="G7" i="16" a="1"/>
  <c r="G7" i="16"/>
  <c r="J7" i="16"/>
  <c r="K7" i="16"/>
  <c r="G8" i="16" a="1"/>
  <c r="G8" i="16"/>
  <c r="J8" i="16"/>
  <c r="K8" i="16"/>
  <c r="G9" i="16" a="1"/>
  <c r="G9" i="16"/>
  <c r="J9" i="16"/>
  <c r="K9" i="16"/>
  <c r="G10" i="16" a="1"/>
  <c r="G10" i="16"/>
  <c r="J10" i="16"/>
  <c r="K10" i="16"/>
  <c r="G11" i="16" a="1"/>
  <c r="G11" i="16"/>
  <c r="J11" i="16"/>
  <c r="K11" i="16"/>
  <c r="G12" i="16" a="1"/>
  <c r="G12" i="16"/>
  <c r="J12" i="16"/>
  <c r="K12" i="16"/>
  <c r="G13" i="16" a="1"/>
  <c r="G13" i="16"/>
  <c r="J13" i="16"/>
  <c r="K13" i="16"/>
  <c r="G14" i="16" a="1"/>
  <c r="G14" i="16"/>
  <c r="J14" i="16"/>
  <c r="K14" i="16"/>
  <c r="G4" i="16" a="1"/>
  <c r="G4" i="16"/>
  <c r="J4" i="16"/>
  <c r="K4" i="16"/>
  <c r="K5" i="19"/>
  <c r="K6" i="19"/>
  <c r="K7" i="19"/>
  <c r="K8" i="19"/>
  <c r="K9" i="19"/>
  <c r="K10" i="19"/>
  <c r="K11" i="19"/>
  <c r="K12" i="19"/>
  <c r="K13" i="19"/>
  <c r="K14" i="19"/>
  <c r="E4" i="19" a="1"/>
  <c r="E4" i="19"/>
  <c r="K4" i="19"/>
  <c r="F5" i="20" a="1"/>
  <c r="F5" i="20"/>
  <c r="K5" i="20"/>
  <c r="F6" i="20" a="1"/>
  <c r="F6" i="20"/>
  <c r="K6" i="20"/>
  <c r="F7" i="20" a="1"/>
  <c r="F7" i="20"/>
  <c r="K7" i="20"/>
  <c r="F8" i="20" a="1"/>
  <c r="F8" i="20"/>
  <c r="K8" i="20"/>
  <c r="F9" i="20" a="1"/>
  <c r="F9" i="20"/>
  <c r="K9" i="20"/>
  <c r="F10" i="20" a="1"/>
  <c r="F10" i="20"/>
  <c r="K10" i="20"/>
  <c r="F11" i="20" a="1"/>
  <c r="F11" i="20"/>
  <c r="K11" i="20"/>
  <c r="F12" i="20" a="1"/>
  <c r="F12" i="20"/>
  <c r="K12" i="20"/>
  <c r="F13" i="20" a="1"/>
  <c r="F13" i="20"/>
  <c r="K13" i="20"/>
  <c r="F14" i="20" a="1"/>
  <c r="F14" i="20"/>
  <c r="K14" i="20"/>
  <c r="F4" i="20" a="1"/>
  <c r="F4" i="20"/>
  <c r="K4" i="20"/>
  <c r="K6" i="22"/>
  <c r="K7" i="22"/>
  <c r="K8" i="22"/>
  <c r="K9" i="22"/>
  <c r="K10" i="22"/>
  <c r="K11" i="22"/>
  <c r="K12" i="22"/>
  <c r="K13" i="22"/>
  <c r="K14" i="22"/>
  <c r="K5" i="22"/>
  <c r="K4" i="22"/>
  <c r="D4" i="1"/>
  <c r="B4" i="16" a="1"/>
  <c r="B4" i="16"/>
  <c r="B5" i="16" a="1"/>
  <c r="B5" i="16"/>
  <c r="B6" i="16" a="1"/>
  <c r="B7" i="16" a="1"/>
  <c r="B8" i="16" a="1"/>
  <c r="B9" i="16" a="1"/>
  <c r="B10" i="16" a="1"/>
  <c r="B11" i="16" a="1"/>
  <c r="B12" i="16" a="1"/>
  <c r="B13" i="16" a="1"/>
  <c r="B14" i="16" a="1"/>
  <c r="B6" i="16"/>
  <c r="B7" i="16"/>
  <c r="B8" i="16"/>
  <c r="B9" i="16"/>
  <c r="B10" i="16"/>
  <c r="B11" i="16"/>
  <c r="B12" i="16"/>
  <c r="B13" i="16"/>
  <c r="B14" i="16"/>
  <c r="B4" i="22" a="1"/>
  <c r="B4" i="22"/>
  <c r="B5" i="22" a="1"/>
  <c r="B5" i="22"/>
  <c r="B6" i="22" a="1"/>
  <c r="B7" i="22" a="1"/>
  <c r="B8" i="22" a="1"/>
  <c r="B9" i="22" a="1"/>
  <c r="B10" i="22" a="1"/>
  <c r="B11" i="22" a="1"/>
  <c r="B12" i="22" a="1"/>
  <c r="B13" i="22" a="1"/>
  <c r="B14" i="22" a="1"/>
  <c r="B6" i="22"/>
  <c r="B7" i="22"/>
  <c r="B8" i="22"/>
  <c r="B9" i="22"/>
  <c r="B10" i="22"/>
  <c r="B11" i="22"/>
  <c r="B12" i="22"/>
  <c r="B13" i="22"/>
  <c r="B14" i="22"/>
  <c r="B4" i="20" a="1"/>
  <c r="B4" i="20"/>
  <c r="B5" i="20" a="1"/>
  <c r="B5" i="20"/>
  <c r="B6" i="20" a="1"/>
  <c r="B7" i="20" a="1"/>
  <c r="B8" i="20" a="1"/>
  <c r="B9" i="20" a="1"/>
  <c r="B10" i="20" a="1"/>
  <c r="B11" i="20" a="1"/>
  <c r="B12" i="20" a="1"/>
  <c r="B13" i="20" a="1"/>
  <c r="B14" i="20" a="1"/>
  <c r="B6" i="20"/>
  <c r="B7" i="20"/>
  <c r="B8" i="20"/>
  <c r="B9" i="20"/>
  <c r="B10" i="20"/>
  <c r="B11" i="20"/>
  <c r="B12" i="20"/>
  <c r="B13" i="20"/>
  <c r="B14" i="20"/>
  <c r="B4" i="19" a="1"/>
  <c r="B4" i="19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G8" i="1"/>
  <c r="G9" i="1"/>
  <c r="G10" i="1"/>
  <c r="G11" i="1"/>
  <c r="G12" i="1"/>
  <c r="G13" i="1"/>
  <c r="G14" i="1"/>
  <c r="G15" i="1"/>
  <c r="G16" i="1"/>
  <c r="G17" i="1"/>
  <c r="G18" i="1"/>
  <c r="E22" i="1"/>
  <c r="E23" i="1"/>
  <c r="E24" i="1"/>
  <c r="E25" i="1"/>
  <c r="E26" i="1"/>
  <c r="E27" i="1"/>
  <c r="E28" i="1"/>
  <c r="E29" i="1"/>
  <c r="E30" i="1"/>
  <c r="E31" i="1"/>
  <c r="E32" i="1"/>
  <c r="C5" i="22" a="1"/>
  <c r="C5" i="22"/>
  <c r="D5" i="22" a="1"/>
  <c r="D5" i="22"/>
  <c r="E5" i="22" a="1"/>
  <c r="E5" i="22"/>
  <c r="J5" i="22"/>
  <c r="L5" i="22"/>
  <c r="C6" i="22" a="1"/>
  <c r="C6" i="22"/>
  <c r="D6" i="22" a="1"/>
  <c r="D6" i="22"/>
  <c r="E6" i="22" a="1"/>
  <c r="E6" i="22"/>
  <c r="J6" i="22"/>
  <c r="L6" i="22"/>
  <c r="C7" i="22" a="1"/>
  <c r="C7" i="22"/>
  <c r="D7" i="22" a="1"/>
  <c r="D7" i="22"/>
  <c r="E7" i="22" a="1"/>
  <c r="E7" i="22"/>
  <c r="J7" i="22"/>
  <c r="L7" i="22"/>
  <c r="C8" i="22" a="1"/>
  <c r="C8" i="22"/>
  <c r="D8" i="22" a="1"/>
  <c r="D8" i="22"/>
  <c r="E8" i="22" a="1"/>
  <c r="E8" i="22"/>
  <c r="J8" i="22"/>
  <c r="L8" i="22"/>
  <c r="C9" i="22" a="1"/>
  <c r="C9" i="22"/>
  <c r="D9" i="22" a="1"/>
  <c r="D9" i="22"/>
  <c r="E9" i="22" a="1"/>
  <c r="E9" i="22"/>
  <c r="J9" i="22"/>
  <c r="L9" i="22"/>
  <c r="C10" i="22" a="1"/>
  <c r="C10" i="22"/>
  <c r="D10" i="22" a="1"/>
  <c r="D10" i="22"/>
  <c r="E10" i="22" a="1"/>
  <c r="E10" i="22"/>
  <c r="J10" i="22"/>
  <c r="L10" i="22"/>
  <c r="C11" i="22" a="1"/>
  <c r="C11" i="22"/>
  <c r="D11" i="22" a="1"/>
  <c r="D11" i="22"/>
  <c r="E11" i="22" a="1"/>
  <c r="E11" i="22"/>
  <c r="J11" i="22"/>
  <c r="L11" i="22"/>
  <c r="C12" i="22" a="1"/>
  <c r="C12" i="22"/>
  <c r="D12" i="22" a="1"/>
  <c r="D12" i="22"/>
  <c r="E12" i="22" a="1"/>
  <c r="E12" i="22"/>
  <c r="J12" i="22"/>
  <c r="L12" i="22"/>
  <c r="C13" i="22" a="1"/>
  <c r="C13" i="22"/>
  <c r="D13" i="22" a="1"/>
  <c r="D13" i="22"/>
  <c r="E13" i="22" a="1"/>
  <c r="E13" i="22"/>
  <c r="J13" i="22"/>
  <c r="L13" i="22"/>
  <c r="C14" i="22" a="1"/>
  <c r="C14" i="22"/>
  <c r="D14" i="22" a="1"/>
  <c r="D14" i="22"/>
  <c r="E14" i="22" a="1"/>
  <c r="E14" i="22"/>
  <c r="J14" i="22"/>
  <c r="L14" i="22"/>
  <c r="E4" i="22" a="1"/>
  <c r="E4" i="22"/>
  <c r="J4" i="22"/>
  <c r="D4" i="22" a="1"/>
  <c r="D4" i="22"/>
  <c r="L4" i="22"/>
  <c r="C4" i="22" a="1"/>
  <c r="C4" i="22"/>
  <c r="C5" i="20" a="1"/>
  <c r="C5" i="20"/>
  <c r="D5" i="20" a="1"/>
  <c r="D5" i="20"/>
  <c r="E5" i="20" a="1"/>
  <c r="E5" i="20"/>
  <c r="L5" i="20"/>
  <c r="C6" i="20" a="1"/>
  <c r="C6" i="20"/>
  <c r="D6" i="20" a="1"/>
  <c r="D6" i="20"/>
  <c r="E6" i="20" a="1"/>
  <c r="E6" i="20"/>
  <c r="L6" i="20"/>
  <c r="C7" i="20" a="1"/>
  <c r="C7" i="20"/>
  <c r="D7" i="20" a="1"/>
  <c r="D7" i="20"/>
  <c r="E7" i="20" a="1"/>
  <c r="E7" i="20"/>
  <c r="L7" i="20"/>
  <c r="C8" i="20" a="1"/>
  <c r="C8" i="20"/>
  <c r="D8" i="20" a="1"/>
  <c r="D8" i="20"/>
  <c r="E8" i="20" a="1"/>
  <c r="E8" i="20"/>
  <c r="L8" i="20"/>
  <c r="C9" i="20" a="1"/>
  <c r="C9" i="20"/>
  <c r="D9" i="20" a="1"/>
  <c r="D9" i="20"/>
  <c r="E9" i="20" a="1"/>
  <c r="E9" i="20"/>
  <c r="L9" i="20"/>
  <c r="C10" i="20" a="1"/>
  <c r="C10" i="20"/>
  <c r="D10" i="20" a="1"/>
  <c r="D10" i="20"/>
  <c r="E10" i="20" a="1"/>
  <c r="E10" i="20"/>
  <c r="L10" i="20"/>
  <c r="C11" i="20" a="1"/>
  <c r="C11" i="20"/>
  <c r="D11" i="20" a="1"/>
  <c r="D11" i="20"/>
  <c r="E11" i="20" a="1"/>
  <c r="E11" i="20"/>
  <c r="L11" i="20"/>
  <c r="C12" i="20" a="1"/>
  <c r="C12" i="20"/>
  <c r="D12" i="20" a="1"/>
  <c r="D12" i="20"/>
  <c r="E12" i="20" a="1"/>
  <c r="E12" i="20"/>
  <c r="L12" i="20"/>
  <c r="C13" i="20" a="1"/>
  <c r="C13" i="20"/>
  <c r="D13" i="20" a="1"/>
  <c r="D13" i="20"/>
  <c r="E13" i="20" a="1"/>
  <c r="E13" i="20"/>
  <c r="L13" i="20"/>
  <c r="C14" i="20" a="1"/>
  <c r="C14" i="20"/>
  <c r="D14" i="20" a="1"/>
  <c r="D14" i="20"/>
  <c r="E14" i="20" a="1"/>
  <c r="E14" i="20"/>
  <c r="L14" i="20"/>
  <c r="D4" i="20" a="1"/>
  <c r="D4" i="20"/>
  <c r="L4" i="20"/>
  <c r="C4" i="20" a="1"/>
  <c r="C4" i="20"/>
  <c r="E4" i="20" a="1"/>
  <c r="E4" i="20"/>
  <c r="D4" i="19" a="1"/>
  <c r="D4" i="19"/>
  <c r="L4" i="19"/>
  <c r="C4" i="19" a="1"/>
  <c r="C4" i="19"/>
  <c r="F4" i="19" a="1"/>
  <c r="F4" i="19"/>
  <c r="A4" i="19" a="1"/>
  <c r="A4" i="19"/>
  <c r="F5" i="13" a="1"/>
  <c r="F5" i="13"/>
  <c r="L5" i="13"/>
  <c r="I5" i="1"/>
  <c r="F6" i="13" a="1"/>
  <c r="F6" i="13"/>
  <c r="L6" i="13"/>
  <c r="I6" i="1"/>
  <c r="F7" i="13" a="1"/>
  <c r="F7" i="13"/>
  <c r="L7" i="13"/>
  <c r="I7" i="1"/>
  <c r="F8" i="13" a="1"/>
  <c r="F8" i="13"/>
  <c r="L8" i="13"/>
  <c r="I8" i="1"/>
  <c r="F9" i="13" a="1"/>
  <c r="F9" i="13"/>
  <c r="L9" i="13"/>
  <c r="I9" i="1"/>
  <c r="F10" i="13" a="1"/>
  <c r="F10" i="13"/>
  <c r="L10" i="13"/>
  <c r="I10" i="1"/>
  <c r="C4" i="14" a="1"/>
  <c r="C4" i="14"/>
  <c r="L4" i="14"/>
  <c r="I11" i="1"/>
  <c r="C5" i="14" a="1"/>
  <c r="C5" i="14"/>
  <c r="L5" i="14"/>
  <c r="I12" i="1"/>
  <c r="C6" i="14" a="1"/>
  <c r="C6" i="14"/>
  <c r="L6" i="14"/>
  <c r="I13" i="1"/>
  <c r="C7" i="14" a="1"/>
  <c r="C7" i="14"/>
  <c r="L7" i="14"/>
  <c r="I14" i="1"/>
  <c r="E4" i="16" a="1"/>
  <c r="E4" i="16"/>
  <c r="L4" i="16"/>
  <c r="I15" i="1"/>
  <c r="E5" i="16" a="1"/>
  <c r="E5" i="16"/>
  <c r="L5" i="16"/>
  <c r="I16" i="1"/>
  <c r="E6" i="16" a="1"/>
  <c r="E6" i="16"/>
  <c r="L6" i="16"/>
  <c r="I17" i="1"/>
  <c r="E7" i="16" a="1"/>
  <c r="E7" i="16"/>
  <c r="L7" i="16"/>
  <c r="I18" i="1"/>
  <c r="E8" i="16" a="1"/>
  <c r="E8" i="16"/>
  <c r="L8" i="16"/>
  <c r="F4" i="13" a="1"/>
  <c r="F4" i="13"/>
  <c r="L4" i="13"/>
  <c r="I4" i="1"/>
  <c r="C5" i="13" a="1"/>
  <c r="C5" i="13"/>
  <c r="D5" i="13" a="1"/>
  <c r="D5" i="13"/>
  <c r="E5" i="13" a="1"/>
  <c r="E5" i="13"/>
  <c r="G5" i="13" a="1"/>
  <c r="G5" i="13"/>
  <c r="C6" i="13" a="1"/>
  <c r="C6" i="13"/>
  <c r="D6" i="13" a="1"/>
  <c r="D6" i="13"/>
  <c r="E6" i="13" a="1"/>
  <c r="E6" i="13"/>
  <c r="G6" i="13" a="1"/>
  <c r="G6" i="13"/>
  <c r="C7" i="13" a="1"/>
  <c r="C7" i="13"/>
  <c r="D7" i="13" a="1"/>
  <c r="D7" i="13"/>
  <c r="E7" i="13" a="1"/>
  <c r="E7" i="13"/>
  <c r="G7" i="13" a="1"/>
  <c r="G7" i="13"/>
  <c r="C8" i="13" a="1"/>
  <c r="C8" i="13"/>
  <c r="D8" i="13" a="1"/>
  <c r="D8" i="13"/>
  <c r="E8" i="13" a="1"/>
  <c r="E8" i="13"/>
  <c r="G8" i="13" a="1"/>
  <c r="G8" i="13"/>
  <c r="C9" i="13" a="1"/>
  <c r="C9" i="13"/>
  <c r="D9" i="13" a="1"/>
  <c r="D9" i="13"/>
  <c r="E9" i="13" a="1"/>
  <c r="E9" i="13"/>
  <c r="G9" i="13" a="1"/>
  <c r="G9" i="13"/>
  <c r="C10" i="13" a="1"/>
  <c r="C10" i="13"/>
  <c r="D10" i="13" a="1"/>
  <c r="D10" i="13"/>
  <c r="E10" i="13" a="1"/>
  <c r="E10" i="13"/>
  <c r="G10" i="13" a="1"/>
  <c r="G10" i="13"/>
  <c r="C11" i="13" a="1"/>
  <c r="C11" i="13"/>
  <c r="D11" i="13" a="1"/>
  <c r="D11" i="13"/>
  <c r="E11" i="13" a="1"/>
  <c r="E11" i="13"/>
  <c r="F11" i="13" a="1"/>
  <c r="F11" i="13"/>
  <c r="G11" i="13" a="1"/>
  <c r="G11" i="13"/>
  <c r="L11" i="13"/>
  <c r="C12" i="13" a="1"/>
  <c r="C12" i="13"/>
  <c r="D12" i="13" a="1"/>
  <c r="D12" i="13"/>
  <c r="E12" i="13" a="1"/>
  <c r="E12" i="13"/>
  <c r="F12" i="13" a="1"/>
  <c r="F12" i="13"/>
  <c r="G12" i="13" a="1"/>
  <c r="G12" i="13"/>
  <c r="L12" i="13"/>
  <c r="C13" i="13" a="1"/>
  <c r="C13" i="13"/>
  <c r="D13" i="13" a="1"/>
  <c r="D13" i="13"/>
  <c r="E13" i="13" a="1"/>
  <c r="E13" i="13"/>
  <c r="F13" i="13" a="1"/>
  <c r="F13" i="13"/>
  <c r="G13" i="13" a="1"/>
  <c r="G13" i="13"/>
  <c r="L13" i="13"/>
  <c r="C14" i="13" a="1"/>
  <c r="C14" i="13"/>
  <c r="D14" i="13" a="1"/>
  <c r="D14" i="13"/>
  <c r="E14" i="13" a="1"/>
  <c r="E14" i="13"/>
  <c r="F14" i="13" a="1"/>
  <c r="F14" i="13"/>
  <c r="G14" i="13" a="1"/>
  <c r="G14" i="13"/>
  <c r="L14" i="13"/>
  <c r="E9" i="16" a="1"/>
  <c r="E9" i="16"/>
  <c r="L9" i="16"/>
  <c r="E10" i="16" a="1"/>
  <c r="E10" i="16"/>
  <c r="L10" i="16"/>
  <c r="E11" i="16" a="1"/>
  <c r="E11" i="16"/>
  <c r="L11" i="16"/>
  <c r="E12" i="16" a="1"/>
  <c r="E12" i="16"/>
  <c r="L12" i="16"/>
  <c r="E13" i="16" a="1"/>
  <c r="E13" i="16"/>
  <c r="L13" i="16"/>
  <c r="E14" i="16" a="1"/>
  <c r="E14" i="16"/>
  <c r="L14" i="16"/>
  <c r="C5" i="16" a="1"/>
  <c r="C5" i="16"/>
  <c r="D5" i="16" a="1"/>
  <c r="D5" i="16"/>
  <c r="F5" i="16" a="1"/>
  <c r="F5" i="16"/>
  <c r="H5" i="16" a="1"/>
  <c r="H5" i="16"/>
  <c r="C6" i="16" a="1"/>
  <c r="C6" i="16"/>
  <c r="D6" i="16" a="1"/>
  <c r="D6" i="16"/>
  <c r="F6" i="16" a="1"/>
  <c r="F6" i="16"/>
  <c r="H6" i="16" a="1"/>
  <c r="H6" i="16"/>
  <c r="C7" i="16" a="1"/>
  <c r="C7" i="16"/>
  <c r="D7" i="16" a="1"/>
  <c r="D7" i="16"/>
  <c r="F7" i="16" a="1"/>
  <c r="F7" i="16"/>
  <c r="H7" i="16" a="1"/>
  <c r="H7" i="16"/>
  <c r="C8" i="16" a="1"/>
  <c r="C8" i="16"/>
  <c r="D8" i="16" a="1"/>
  <c r="D8" i="16"/>
  <c r="F8" i="16" a="1"/>
  <c r="F8" i="16"/>
  <c r="H8" i="16" a="1"/>
  <c r="H8" i="16"/>
  <c r="C9" i="16" a="1"/>
  <c r="C9" i="16"/>
  <c r="D9" i="16" a="1"/>
  <c r="D9" i="16"/>
  <c r="F9" i="16" a="1"/>
  <c r="F9" i="16"/>
  <c r="H9" i="16" a="1"/>
  <c r="H9" i="16"/>
  <c r="C10" i="16" a="1"/>
  <c r="C10" i="16"/>
  <c r="D10" i="16" a="1"/>
  <c r="D10" i="16"/>
  <c r="F10" i="16" a="1"/>
  <c r="F10" i="16"/>
  <c r="H10" i="16" a="1"/>
  <c r="H10" i="16"/>
  <c r="C11" i="16" a="1"/>
  <c r="C11" i="16"/>
  <c r="D11" i="16" a="1"/>
  <c r="D11" i="16"/>
  <c r="F11" i="16" a="1"/>
  <c r="F11" i="16"/>
  <c r="H11" i="16" a="1"/>
  <c r="H11" i="16"/>
  <c r="C12" i="16" a="1"/>
  <c r="C12" i="16"/>
  <c r="D12" i="16" a="1"/>
  <c r="D12" i="16"/>
  <c r="F12" i="16" a="1"/>
  <c r="F12" i="16"/>
  <c r="H12" i="16" a="1"/>
  <c r="H12" i="16"/>
  <c r="C13" i="16" a="1"/>
  <c r="C13" i="16"/>
  <c r="D13" i="16" a="1"/>
  <c r="D13" i="16"/>
  <c r="F13" i="16" a="1"/>
  <c r="F13" i="16"/>
  <c r="H13" i="16" a="1"/>
  <c r="H13" i="16"/>
  <c r="C14" i="16" a="1"/>
  <c r="C14" i="16"/>
  <c r="D14" i="16" a="1"/>
  <c r="D14" i="16"/>
  <c r="F14" i="16" a="1"/>
  <c r="F14" i="16"/>
  <c r="H14" i="16" a="1"/>
  <c r="H14" i="16"/>
  <c r="C4" i="16" a="1"/>
  <c r="C4" i="16"/>
  <c r="D4" i="16" a="1"/>
  <c r="D4" i="16"/>
  <c r="F4" i="16" a="1"/>
  <c r="F4" i="16"/>
  <c r="H4" i="16" a="1"/>
  <c r="H4" i="16"/>
  <c r="L6" i="1"/>
  <c r="L7" i="1"/>
  <c r="L8" i="1"/>
  <c r="L9" i="1"/>
  <c r="L10" i="1"/>
  <c r="L4" i="1"/>
  <c r="J5" i="1"/>
  <c r="J6" i="1"/>
  <c r="J7" i="1"/>
  <c r="J8" i="1"/>
  <c r="J9" i="1"/>
  <c r="J10" i="1"/>
  <c r="J4" i="1"/>
  <c r="H5" i="1"/>
  <c r="H6" i="1"/>
  <c r="H7" i="1"/>
  <c r="H8" i="1"/>
  <c r="H9" i="1"/>
  <c r="H10" i="1"/>
  <c r="H4" i="1"/>
  <c r="G7" i="1"/>
  <c r="G6" i="1"/>
  <c r="G5" i="1"/>
  <c r="G4" i="1"/>
  <c r="D4" i="14" a="1"/>
  <c r="D4" i="14"/>
  <c r="E4" i="14" a="1"/>
  <c r="E4" i="14"/>
  <c r="F4" i="14" a="1"/>
  <c r="F4" i="14"/>
  <c r="G4" i="14" a="1"/>
  <c r="G4" i="14"/>
  <c r="H11" i="1"/>
  <c r="D5" i="14" a="1"/>
  <c r="D5" i="14"/>
  <c r="E5" i="14" a="1"/>
  <c r="E5" i="14"/>
  <c r="F5" i="14" a="1"/>
  <c r="F5" i="14"/>
  <c r="G5" i="14" a="1"/>
  <c r="G5" i="14"/>
  <c r="D6" i="14" a="1"/>
  <c r="D6" i="14"/>
  <c r="E6" i="14" a="1"/>
  <c r="E6" i="14"/>
  <c r="F6" i="14" a="1"/>
  <c r="F6" i="14"/>
  <c r="G6" i="14" a="1"/>
  <c r="G6" i="14"/>
  <c r="D7" i="14" a="1"/>
  <c r="D7" i="14"/>
  <c r="E7" i="14" a="1"/>
  <c r="E7" i="14"/>
  <c r="F7" i="14" a="1"/>
  <c r="F7" i="14"/>
  <c r="G7" i="14" a="1"/>
  <c r="G7" i="14"/>
  <c r="P5" i="1"/>
  <c r="N5" i="1"/>
  <c r="X16" i="1"/>
  <c r="O5" i="1"/>
  <c r="Q5" i="1"/>
  <c r="X17" i="1"/>
  <c r="O6" i="1"/>
  <c r="L5" i="1"/>
  <c r="N6" i="1"/>
  <c r="C4" i="13" a="1"/>
  <c r="C4" i="13"/>
  <c r="D4" i="13" a="1"/>
  <c r="D4" i="13"/>
  <c r="E4" i="13" a="1"/>
  <c r="E4" i="13"/>
  <c r="G4" i="13" a="1"/>
  <c r="G4" i="13"/>
  <c r="A5" i="13" a="1"/>
  <c r="A5" i="13"/>
  <c r="A6" i="13" a="1"/>
  <c r="A6" i="13"/>
  <c r="A7" i="13" a="1"/>
  <c r="A7" i="13"/>
  <c r="A8" i="13" a="1"/>
  <c r="A8" i="13"/>
  <c r="A9" i="13" a="1"/>
  <c r="A9" i="13"/>
  <c r="A10" i="13" a="1"/>
  <c r="A10" i="13"/>
  <c r="A11" i="13" a="1"/>
  <c r="A11" i="13"/>
  <c r="A12" i="13" a="1"/>
  <c r="A12" i="13"/>
  <c r="A13" i="13" a="1"/>
  <c r="A13" i="13"/>
  <c r="A14" i="13" a="1"/>
  <c r="A14" i="13"/>
</calcChain>
</file>

<file path=xl/sharedStrings.xml><?xml version="1.0" encoding="utf-8"?>
<sst xmlns="http://schemas.openxmlformats.org/spreadsheetml/2006/main" count="292" uniqueCount="184">
  <si>
    <t>Наименование</t>
  </si>
  <si>
    <t>Исходящая упаковка</t>
  </si>
  <si>
    <t>Вводим вручную</t>
  </si>
  <si>
    <t>Себестоиомсть</t>
  </si>
  <si>
    <t>Авто расчет</t>
  </si>
  <si>
    <t>Скидка</t>
  </si>
  <si>
    <r>
      <t>Цена</t>
    </r>
    <r>
      <rPr>
        <sz val="9"/>
        <color theme="1"/>
        <rFont val="Times New Roman"/>
        <family val="1"/>
        <charset val="204"/>
      </rPr>
      <t xml:space="preserve"> (продажи)</t>
    </r>
  </si>
  <si>
    <t>Производитель</t>
  </si>
  <si>
    <t>Курс</t>
  </si>
  <si>
    <t>Доллара</t>
  </si>
  <si>
    <t>Евро</t>
  </si>
  <si>
    <t>Bejo Zaden</t>
  </si>
  <si>
    <t>Cerny</t>
  </si>
  <si>
    <t>Clause Tezier</t>
  </si>
  <si>
    <t>Enza Zaden</t>
  </si>
  <si>
    <t>Legutko</t>
  </si>
  <si>
    <t>Nunhems</t>
  </si>
  <si>
    <t>Rijk Zwaan</t>
  </si>
  <si>
    <t>Seminis</t>
  </si>
  <si>
    <t>Syngenta</t>
  </si>
  <si>
    <t>Takii Seed</t>
  </si>
  <si>
    <t>Пакет</t>
  </si>
  <si>
    <t>Маленький</t>
  </si>
  <si>
    <t>Большой</t>
  </si>
  <si>
    <t>Полиграфия</t>
  </si>
  <si>
    <t>Фасовка</t>
  </si>
  <si>
    <t>Стоимость</t>
  </si>
  <si>
    <t>ООО "МЕССЕ ГРУПП"
г. Киев, ул. Межигорская, 82-А 
тел.: (044) 209 35 05
E-mail: messe.ua@gmail.com 
Web: www.messe.kiev.ua</t>
  </si>
  <si>
    <t>Культура</t>
  </si>
  <si>
    <t>Сорт</t>
  </si>
  <si>
    <t>Расфасовка</t>
  </si>
  <si>
    <t>Ед.изм.</t>
  </si>
  <si>
    <t>Цена (euro)</t>
  </si>
  <si>
    <t>Арбуз</t>
  </si>
  <si>
    <t>Stripe - Round - (Crimson Sweet Type)</t>
  </si>
  <si>
    <t>Bonta F1</t>
  </si>
  <si>
    <t>семян</t>
  </si>
  <si>
    <t>Stripe - Oblong / Elongated (Crimson Sweet Type)</t>
  </si>
  <si>
    <t>Melania F1</t>
  </si>
  <si>
    <t>Colloseo F1</t>
  </si>
  <si>
    <t>Triploid ( бессемянный)</t>
  </si>
  <si>
    <t>Fenway F1</t>
  </si>
  <si>
    <t xml:space="preserve">Капуста </t>
  </si>
  <si>
    <t>ПРАЙС-ЛИСТ ТОВ "БЕЙО УКРАЇНА"</t>
  </si>
  <si>
    <t xml:space="preserve">         на насіння овочевих культур голландської селекції компанії Bejo Zaden B.V.</t>
  </si>
  <si>
    <t>ціни дійсні з 01.10.2014 по 31.08.2015</t>
  </si>
  <si>
    <t xml:space="preserve">         Увага! Всі ціни вказані в умовних одиницях (USD).  </t>
  </si>
  <si>
    <t xml:space="preserve">        Рахунки виставляються у гривні згідно поточного курсу.</t>
  </si>
  <si>
    <t>Продаж та агрономічна підтримка: (044) 501-09-99</t>
  </si>
  <si>
    <t xml:space="preserve">Наша адреса: м. Київ, вул М. Раскової, 21 оф. 906 </t>
  </si>
  <si>
    <t>www.bejo.ua; info@bejo.ua</t>
  </si>
  <si>
    <t>Культура, сорт/гібрид</t>
  </si>
  <si>
    <t>Категорія насіння</t>
  </si>
  <si>
    <t>Кількість насіння у пакеті</t>
  </si>
  <si>
    <t>Вегетаційний період</t>
  </si>
  <si>
    <t>Вартість з ПДВ, У.О.</t>
  </si>
  <si>
    <t xml:space="preserve">Перець солодкий </t>
  </si>
  <si>
    <t>Турбін F1 / Turbine F1</t>
  </si>
  <si>
    <t>NEW!</t>
  </si>
  <si>
    <t>normal seeds</t>
  </si>
  <si>
    <t>Цикорій салатний головчастий</t>
  </si>
  <si>
    <t>Індіго</t>
  </si>
  <si>
    <t>Леонардо</t>
  </si>
  <si>
    <t>Томати детермінантні (низькорослі)</t>
  </si>
  <si>
    <t>Полфаст F1 / Polfast F1</t>
  </si>
  <si>
    <t>5 гр</t>
  </si>
  <si>
    <t>54-58</t>
  </si>
  <si>
    <t>Полбіг F1 / Polbig F1</t>
  </si>
  <si>
    <t>62-65</t>
  </si>
  <si>
    <t>Полонез F1 / Polonais F1</t>
  </si>
  <si>
    <t>Річі  F1/ Ritchy F1</t>
  </si>
  <si>
    <t>Беніто F1/ Benito F1</t>
  </si>
  <si>
    <t>65-68</t>
  </si>
  <si>
    <t>Ф И Р М А   «С В – И М П Е К С»</t>
  </si>
  <si>
    <t xml:space="preserve">    Официальный дистрибьютер компании «ЭНЗА ЗАДЕН» (Голландия)</t>
  </si>
  <si>
    <r>
      <t>Цены действительны с 27.10.2014</t>
    </r>
    <r>
      <rPr>
        <b/>
        <i/>
        <sz val="10"/>
        <color theme="1"/>
        <rFont val="Times New Roman"/>
        <family val="1"/>
        <charset val="204"/>
      </rPr>
      <t xml:space="preserve">     </t>
    </r>
    <r>
      <rPr>
        <b/>
        <i/>
        <sz val="12"/>
        <color theme="1"/>
        <rFont val="Times New Roman"/>
        <family val="1"/>
        <charset val="204"/>
      </rPr>
      <t xml:space="preserve">  </t>
    </r>
    <r>
      <rPr>
        <b/>
        <i/>
        <sz val="11"/>
        <color theme="1"/>
        <rFont val="Times New Roman"/>
        <family val="1"/>
        <charset val="204"/>
      </rPr>
      <t>тел: /044/  417-40-09, 417-75-11, тел-факс: 461-79-06  сайт: www.svimpex.com</t>
    </r>
  </si>
  <si>
    <t>Гибрид</t>
  </si>
  <si>
    <t xml:space="preserve">           Описание гибрида </t>
  </si>
  <si>
    <t>Упаковка</t>
  </si>
  <si>
    <r>
      <t>Цена,</t>
    </r>
    <r>
      <rPr>
        <sz val="8"/>
        <color theme="1"/>
        <rFont val="Times New Roman"/>
        <family val="1"/>
        <charset val="204"/>
      </rPr>
      <t xml:space="preserve"> </t>
    </r>
  </si>
  <si>
    <t>EURO</t>
  </si>
  <si>
    <t>Т О М А Т      И Н Д Е Т Е Р М И Н А Н Т Н Ы Й     (В Ы С О К О Р О С Л Ы Й)</t>
  </si>
  <si>
    <t>Белле F1</t>
  </si>
  <si>
    <r>
      <t>Средний-ранний</t>
    </r>
    <r>
      <rPr>
        <sz val="8"/>
        <color theme="1"/>
        <rFont val="Times New Roman"/>
        <family val="1"/>
        <charset val="204"/>
      </rPr>
      <t xml:space="preserve"> гибрид с округлыми, очень однородными, плотными и транспортабельными плодами. Средняя масса плодов 170-190 грамм. Плоды очень плотные, отличные вкусовые качества. Высоко-продуктивный. Растение достаточно мощное, с хорошей корневой системой и регулярной завязываемостью. </t>
    </r>
  </si>
  <si>
    <t>250 сем</t>
  </si>
  <si>
    <t>500 сем</t>
  </si>
  <si>
    <t>1000 сем</t>
  </si>
  <si>
    <t>18.30</t>
  </si>
  <si>
    <t>35.50</t>
  </si>
  <si>
    <t>71.00</t>
  </si>
  <si>
    <t>Е15B.50205 F1</t>
  </si>
  <si>
    <r>
      <t xml:space="preserve">Новейший, очень ранний  крупноплодный гибрид, высокий ранний урожай. </t>
    </r>
    <r>
      <rPr>
        <sz val="8"/>
        <color theme="1"/>
        <rFont val="Times New Roman"/>
        <family val="1"/>
        <charset val="204"/>
      </rPr>
      <t>Генеративное и компактное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растение с регулярной завязываемостью и короткими междоузлиями. Плоды плотные, масса плода 220-300 гр, насыщенно-красного цвета, округлой формы с отличной транспортабельностью. Высокая устойчивость к характерным заболеваниям томатов. Для весеннего и осеннего оборотов.</t>
    </r>
  </si>
  <si>
    <t>31.15</t>
  </si>
  <si>
    <t>61.30</t>
  </si>
  <si>
    <t>122.50</t>
  </si>
  <si>
    <t>Белфорт F1</t>
  </si>
  <si>
    <r>
      <t xml:space="preserve">Новый, очень ранний  крупноплодный гибрид. </t>
    </r>
    <r>
      <rPr>
        <sz val="8"/>
        <color theme="1"/>
        <rFont val="Times New Roman"/>
        <family val="1"/>
        <charset val="204"/>
      </rPr>
      <t>Сильное, компактное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 xml:space="preserve">растение с открытым габитусом и регулярной завязываемостью в стрессовых условиях. Плоды очень плотные, масса плода 250-300 гр, (первые плоды могут быть и крупнее) насыщенный красный цвет, округлой формы с отличной транспортабельностью,  </t>
    </r>
    <r>
      <rPr>
        <b/>
        <u/>
        <sz val="8"/>
        <color theme="1"/>
        <rFont val="Times New Roman"/>
        <family val="1"/>
        <charset val="204"/>
      </rPr>
      <t>не растрескиваются!</t>
    </r>
    <r>
      <rPr>
        <sz val="8"/>
        <color theme="1"/>
        <rFont val="Times New Roman"/>
        <family val="1"/>
        <charset val="204"/>
      </rPr>
      <t xml:space="preserve"> Высокая устойчивость к характерным заболеваниям томатов. Гибрид предназначен для выращивания в первом и втором оборотах.</t>
    </r>
  </si>
  <si>
    <t>10 г</t>
  </si>
  <si>
    <t xml:space="preserve"> </t>
  </si>
  <si>
    <t>Название гибрида</t>
  </si>
  <si>
    <t>Описание</t>
  </si>
  <si>
    <t>Пакет (семян)</t>
  </si>
  <si>
    <t>Цена,*</t>
  </si>
  <si>
    <t>ЕВРО</t>
  </si>
  <si>
    <t>Белокочанная капуста</t>
  </si>
  <si>
    <t>Ортус (06-024)F1</t>
  </si>
  <si>
    <r>
      <t xml:space="preserve">Очень ранний (52-55 дней) </t>
    </r>
    <r>
      <rPr>
        <sz val="9"/>
        <color theme="1"/>
        <rFont val="Times New Roman"/>
        <family val="1"/>
        <charset val="204"/>
      </rPr>
      <t>и выносливый гибрид для выращивания в пленочных теплицах, под укрытиями и открытом грунте. Головка округлая, очень плотная, с короткой внутренней кочерыгой и довольно устойчива к растрескиванию. Средняя масса головка 1-1,5 кг. Можно выращивать как в первом так и во втором (осеннем) обороте для свежей продукции.</t>
    </r>
    <r>
      <rPr>
        <b/>
        <sz val="9"/>
        <color theme="1"/>
        <rFont val="Times New Roman"/>
        <family val="1"/>
        <charset val="204"/>
      </rPr>
      <t xml:space="preserve"> </t>
    </r>
  </si>
  <si>
    <t>23.40</t>
  </si>
  <si>
    <t>Сунта F1</t>
  </si>
  <si>
    <r>
      <t>Очень ранний</t>
    </r>
    <r>
      <rPr>
        <sz val="9"/>
        <color theme="1"/>
        <rFont val="Times New Roman"/>
        <family val="1"/>
        <charset val="204"/>
      </rPr>
      <t xml:space="preserve"> (55-58 дней) гибрид капусты для выращивания под пленкой и в открытом грунте. Средняя масса головок 1,2 – 2,0 кг. Кочаны можно собирать начиная с массы 0,7 – 0,9 кг. Сильное растение с компактными  листьями и  высокой устойчевостью к избыточной влажности. Плотные, круглой формы головки имеют привлекательный блестящий зеленый цвет, короткую внутреннюю кочерыжку,  устойчивы у растрескиванию.</t>
    </r>
    <r>
      <rPr>
        <b/>
        <sz val="9"/>
        <color theme="1"/>
        <rFont val="Times New Roman"/>
        <family val="1"/>
        <charset val="204"/>
      </rPr>
      <t xml:space="preserve"> </t>
    </r>
  </si>
  <si>
    <t>Чирз F1</t>
  </si>
  <si>
    <r>
      <t>Отличный среднеспелый</t>
    </r>
    <r>
      <rPr>
        <sz val="9"/>
        <color theme="1"/>
        <rFont val="Times New Roman"/>
        <family val="1"/>
        <charset val="204"/>
      </rPr>
      <t xml:space="preserve"> (75-80 дней после пересадки рассады) гибрид для потребления </t>
    </r>
    <r>
      <rPr>
        <b/>
        <sz val="9"/>
        <color theme="1"/>
        <rFont val="Times New Roman"/>
        <family val="1"/>
        <charset val="204"/>
      </rPr>
      <t>в свежем виде</t>
    </r>
    <r>
      <rPr>
        <sz val="9"/>
        <color theme="1"/>
        <rFont val="Times New Roman"/>
        <family val="1"/>
        <charset val="204"/>
      </rPr>
      <t>. Привлекательного глубокого зелено-голубого цвета листья, округлая головка массой 2-2,5 кг с толстыми листьями, короткой кочерыжкой. Отлично переносит избыточную влажность. Очень пластичный гибрид с отличной сохранностью в поле. Устойчив к Фузариозу и Некрозу. Великолепная капуста для потребления в свежем виде.</t>
    </r>
  </si>
  <si>
    <t>14.00</t>
  </si>
  <si>
    <t>РАБОТАЯ ВМЕСТЕ - СОЗДАЕМ ВАШЕ БУДУЩЕЕ!</t>
  </si>
  <si>
    <t>г.Николаев, ул.Рюмина,16  ООО "Владам-Юг"</t>
  </si>
  <si>
    <t xml:space="preserve"> т./ф. (0512) 47-63-30, моб.тел: (050) 493-05-06 Юрий, (050) 988-41-85 Алёна, (050) 267-20-63 Евгений, (050) 691-64-61 Сергей</t>
  </si>
  <si>
    <t>E-mail: semena_vladam@mail.ru</t>
  </si>
  <si>
    <t>www.vladam-seeds.com.ua</t>
  </si>
  <si>
    <t>сезон 2014-2015</t>
  </si>
  <si>
    <t>Наименования товара</t>
  </si>
  <si>
    <t>Краткое описание</t>
  </si>
  <si>
    <t>Цена € Розница</t>
  </si>
  <si>
    <t>Цена € Фермер</t>
  </si>
  <si>
    <t>Цена €
Опт</t>
  </si>
  <si>
    <t>Цена € 
Дилер</t>
  </si>
  <si>
    <t>Дыня</t>
  </si>
  <si>
    <t xml:space="preserve">ТЕМПО F1 </t>
  </si>
  <si>
    <t>1000 сем.</t>
  </si>
  <si>
    <t>Очень ранний гибрид тип Галия, массой 0,8-1,5 кг, округлая, для поля и теплиц</t>
  </si>
  <si>
    <t xml:space="preserve">КАРАМЕЛЬ  F1 </t>
  </si>
  <si>
    <t>Самая ранняя, тип АНАНАС, вес 1,2-2,5 кг, овальная,  уст. к фузариозу рас 0,1,2, оидиуму</t>
  </si>
  <si>
    <t>5000 сем.</t>
  </si>
  <si>
    <t>Дает самый первый сбор типа АНАНАС! Всегда высокая цена и хороший спрос. Сладкая</t>
  </si>
  <si>
    <t xml:space="preserve">АМАЛ  F1 </t>
  </si>
  <si>
    <t>Ранняя, тип АНАНАС, овальная, массой  1,8-3,5 кг, с крупной сеткой, очень сладкая</t>
  </si>
  <si>
    <t>Вкус, стандартная овальная форма, 4 плода на каждом растении, всегда высокий сахар</t>
  </si>
  <si>
    <t xml:space="preserve">МАЕ  F1 </t>
  </si>
  <si>
    <t>500 сем.</t>
  </si>
  <si>
    <t>Среднеранний ,тип АНАНАС, овальная, ср. вес 3,5-5 кг!, отлично транспортируется, сладкий</t>
  </si>
  <si>
    <t>Назва</t>
  </si>
  <si>
    <t xml:space="preserve">     Назва</t>
  </si>
  <si>
    <t>Од. вим.</t>
  </si>
  <si>
    <t>Ціна за одиницю (грн. з ПДВ)</t>
  </si>
  <si>
    <t>культури</t>
  </si>
  <si>
    <t xml:space="preserve">   сорту, гібриду</t>
  </si>
  <si>
    <t>ділер.</t>
  </si>
  <si>
    <t>роздріб.</t>
  </si>
  <si>
    <r>
      <t xml:space="preserve">Єтма </t>
    </r>
    <r>
      <rPr>
        <sz val="8"/>
        <rFont val="Arial"/>
        <family val="2"/>
      </rPr>
      <t>(Jetma RZ)</t>
    </r>
    <r>
      <rPr>
        <b/>
        <sz val="10"/>
        <rFont val="Arial"/>
        <family val="2"/>
      </rPr>
      <t xml:space="preserve"> F1 </t>
    </r>
    <r>
      <rPr>
        <i/>
        <sz val="8"/>
        <rFont val="Arial"/>
        <family val="2"/>
        <charset val="204"/>
      </rPr>
      <t>45-50 дн.</t>
    </r>
  </si>
  <si>
    <t>ТН</t>
  </si>
  <si>
    <t>1000, 2500</t>
  </si>
  <si>
    <t xml:space="preserve">білоголова </t>
  </si>
  <si>
    <r>
      <t>Єтма</t>
    </r>
    <r>
      <rPr>
        <i/>
        <sz val="8"/>
        <rFont val="Arial"/>
        <family val="2"/>
        <charset val="204"/>
      </rPr>
      <t xml:space="preserve"> </t>
    </r>
    <r>
      <rPr>
        <sz val="8"/>
        <rFont val="Arial"/>
        <family val="2"/>
      </rPr>
      <t>(Jetma RZ)</t>
    </r>
    <r>
      <rPr>
        <i/>
        <sz val="8"/>
        <rFont val="Arial"/>
        <family val="2"/>
        <charset val="204"/>
      </rPr>
      <t xml:space="preserve"> </t>
    </r>
    <r>
      <rPr>
        <b/>
        <sz val="10"/>
        <rFont val="Arial"/>
        <family val="2"/>
      </rPr>
      <t>F1</t>
    </r>
    <r>
      <rPr>
        <i/>
        <sz val="8"/>
        <rFont val="Arial"/>
        <family val="2"/>
        <charset val="204"/>
      </rPr>
      <t xml:space="preserve"> (насіння каліброване)</t>
    </r>
  </si>
  <si>
    <t>рання</t>
  </si>
  <si>
    <r>
      <t xml:space="preserve">Лема </t>
    </r>
    <r>
      <rPr>
        <sz val="8"/>
        <rFont val="Arial"/>
        <family val="2"/>
      </rPr>
      <t>(Letma RZ)</t>
    </r>
    <r>
      <rPr>
        <b/>
        <sz val="10"/>
        <rFont val="Arial"/>
        <family val="2"/>
      </rPr>
      <t xml:space="preserve"> F1 </t>
    </r>
    <r>
      <rPr>
        <i/>
        <sz val="8"/>
        <rFont val="Arial"/>
        <family val="2"/>
        <charset val="204"/>
      </rPr>
      <t>45-50 дн.</t>
    </r>
  </si>
  <si>
    <t>Авто вставка</t>
  </si>
  <si>
    <r>
      <t xml:space="preserve">Входящая упаковка </t>
    </r>
    <r>
      <rPr>
        <sz val="9"/>
        <color theme="1"/>
        <rFont val="Times New Roman"/>
        <family val="1"/>
        <charset val="204"/>
      </rPr>
      <t>(к-во семян, гр.)</t>
    </r>
  </si>
  <si>
    <t>Входная цена</t>
  </si>
  <si>
    <t>Входящая cтоимость с НДС (скидка+курс), грн.</t>
  </si>
  <si>
    <t>Наценка (себестоимость -&gt; опт. цена), грн.</t>
  </si>
  <si>
    <t>20 сем</t>
  </si>
  <si>
    <t>Коефициент фасовки (входящая -&gt; исходящая), пакетов</t>
  </si>
  <si>
    <r>
      <t xml:space="preserve">1ой упаковки семян </t>
    </r>
    <r>
      <rPr>
        <sz val="9"/>
        <color theme="1"/>
        <rFont val="Times New Roman"/>
        <family val="1"/>
        <charset val="204"/>
      </rPr>
      <t>(без учета работы)</t>
    </r>
    <r>
      <rPr>
        <b/>
        <sz val="9"/>
        <color theme="1"/>
        <rFont val="Times New Roman"/>
        <family val="1"/>
        <charset val="204"/>
      </rPr>
      <t>, грн.</t>
    </r>
  </si>
  <si>
    <r>
      <t xml:space="preserve">1ой упаковки </t>
    </r>
    <r>
      <rPr>
        <sz val="9"/>
        <color theme="1"/>
        <rFont val="Times New Roman"/>
        <family val="1"/>
        <charset val="204"/>
      </rPr>
      <t>(с учетом полиграфии и фасовки)</t>
    </r>
    <r>
      <rPr>
        <b/>
        <sz val="9"/>
        <color theme="1"/>
        <rFont val="Times New Roman"/>
        <family val="1"/>
        <charset val="204"/>
      </rPr>
      <t>, грн.</t>
    </r>
  </si>
  <si>
    <t>Итого</t>
  </si>
  <si>
    <r>
      <t xml:space="preserve">Оптовая
</t>
    </r>
    <r>
      <rPr>
        <sz val="8"/>
        <color theme="1"/>
        <rFont val="Times New Roman"/>
        <family val="1"/>
        <charset val="204"/>
      </rPr>
      <t>(Для коррекции)</t>
    </r>
    <r>
      <rPr>
        <b/>
        <sz val="8"/>
        <color theme="1"/>
        <rFont val="Times New Roman"/>
        <family val="1"/>
        <charset val="204"/>
      </rPr>
      <t>, грн.</t>
    </r>
  </si>
  <si>
    <t>Розничная, грн.</t>
  </si>
  <si>
    <t>Оптовая, грн.</t>
  </si>
  <si>
    <t>Производство (вход -&gt; выход)</t>
  </si>
  <si>
    <r>
      <t xml:space="preserve">Скидка для опта </t>
    </r>
    <r>
      <rPr>
        <sz val="9"/>
        <color theme="1"/>
        <rFont val="Times New Roman"/>
        <family val="1"/>
        <charset val="204"/>
      </rPr>
      <t>(розн. цена - % = опт. цена)</t>
    </r>
  </si>
  <si>
    <t>BejoTotal</t>
  </si>
  <si>
    <t>CernyTotal</t>
  </si>
  <si>
    <t>ClauseTotal</t>
  </si>
  <si>
    <t>EnzaTotal</t>
  </si>
  <si>
    <t>LegutkoTotal</t>
  </si>
  <si>
    <t>NunhemsTotal</t>
  </si>
  <si>
    <t>RijkTotal</t>
  </si>
  <si>
    <t>SeminisTotal</t>
  </si>
  <si>
    <t>SyngentaTotal</t>
  </si>
  <si>
    <t>TakiiTotal</t>
  </si>
  <si>
    <t>Название Листа</t>
  </si>
  <si>
    <t>№ строки для переноса</t>
  </si>
  <si>
    <t>Замена точки в цене</t>
  </si>
  <si>
    <t>С моей формулой</t>
  </si>
  <si>
    <t>С вашей формулой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</si>
</sst>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_₴"/>
    <numFmt numFmtId="166" formatCode="#,##0.0"/>
    <numFmt numFmtId="167" formatCode="#,##0.0_ ;\-#,##0.0\ "/>
  </numFmts>
  <fonts count="6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3"/>
      <color theme="1"/>
      <name val="Arial"/>
      <family val="2"/>
      <charset val="204"/>
    </font>
    <font>
      <sz val="12"/>
      <name val="Arial Cyr"/>
      <charset val="204"/>
    </font>
    <font>
      <b/>
      <sz val="16"/>
      <name val="Garamond"/>
      <family val="1"/>
    </font>
    <font>
      <u/>
      <sz val="10"/>
      <color indexed="12"/>
      <name val="Arial Cyr"/>
      <charset val="204"/>
    </font>
    <font>
      <u/>
      <sz val="11"/>
      <color indexed="12"/>
      <name val="Arial Cyr"/>
      <charset val="204"/>
    </font>
    <font>
      <b/>
      <u/>
      <sz val="14"/>
      <name val="Times New Roman"/>
      <family val="1"/>
      <charset val="204"/>
    </font>
    <font>
      <b/>
      <u/>
      <sz val="14"/>
      <name val="Garamond"/>
      <family val="1"/>
    </font>
    <font>
      <b/>
      <sz val="12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  <charset val="204"/>
    </font>
    <font>
      <b/>
      <sz val="11"/>
      <name val="Arial"/>
      <family val="2"/>
      <charset val="204"/>
    </font>
    <font>
      <i/>
      <sz val="9"/>
      <name val="Arial"/>
      <family val="2"/>
    </font>
    <font>
      <sz val="12"/>
      <name val="Arial"/>
      <family val="2"/>
      <charset val="204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1"/>
      <color indexed="1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4" fontId="12" fillId="3" borderId="6" xfId="0" applyNumberFormat="1" applyFont="1" applyFill="1" applyBorder="1" applyAlignment="1">
      <alignment horizontal="center" vertical="center"/>
    </xf>
    <xf numFmtId="0" fontId="13" fillId="0" borderId="7" xfId="0" applyFont="1" applyFill="1" applyBorder="1"/>
    <xf numFmtId="0" fontId="11" fillId="0" borderId="8" xfId="0" applyFont="1" applyFill="1" applyBorder="1" applyAlignment="1"/>
    <xf numFmtId="0" fontId="11" fillId="0" borderId="8" xfId="0" applyFont="1" applyFill="1" applyBorder="1" applyAlignment="1">
      <alignment vertical="center"/>
    </xf>
    <xf numFmtId="4" fontId="14" fillId="0" borderId="9" xfId="0" applyNumberFormat="1" applyFont="1" applyFill="1" applyBorder="1"/>
    <xf numFmtId="0" fontId="13" fillId="0" borderId="10" xfId="0" applyFont="1" applyFill="1" applyBorder="1"/>
    <xf numFmtId="0" fontId="13" fillId="0" borderId="11" xfId="0" applyFont="1" applyFill="1" applyBorder="1"/>
    <xf numFmtId="0" fontId="13" fillId="0" borderId="11" xfId="0" applyFont="1" applyFill="1" applyBorder="1" applyAlignment="1">
      <alignment horizontal="left"/>
    </xf>
    <xf numFmtId="4" fontId="14" fillId="0" borderId="12" xfId="0" applyNumberFormat="1" applyFont="1" applyBorder="1"/>
    <xf numFmtId="0" fontId="11" fillId="0" borderId="11" xfId="0" applyFont="1" applyFill="1" applyBorder="1" applyAlignment="1"/>
    <xf numFmtId="4" fontId="14" fillId="0" borderId="12" xfId="0" applyNumberFormat="1" applyFont="1" applyFill="1" applyBorder="1"/>
    <xf numFmtId="0" fontId="15" fillId="0" borderId="0" xfId="0" applyFont="1" applyAlignment="1">
      <alignment vertical="center"/>
    </xf>
    <xf numFmtId="0" fontId="10" fillId="0" borderId="0" xfId="0" applyFont="1"/>
    <xf numFmtId="4" fontId="0" fillId="0" borderId="0" xfId="0" applyNumberFormat="1" applyFont="1"/>
    <xf numFmtId="164" fontId="16" fillId="4" borderId="0" xfId="0" applyNumberFormat="1" applyFont="1" applyFill="1" applyAlignment="1">
      <alignment horizontal="left"/>
    </xf>
    <xf numFmtId="0" fontId="17" fillId="4" borderId="0" xfId="0" applyNumberFormat="1" applyFont="1" applyFill="1" applyAlignment="1">
      <alignment horizontal="center"/>
    </xf>
    <xf numFmtId="2" fontId="17" fillId="4" borderId="0" xfId="0" applyNumberFormat="1" applyFont="1" applyFill="1" applyAlignment="1">
      <alignment horizontal="center"/>
    </xf>
    <xf numFmtId="164" fontId="20" fillId="4" borderId="0" xfId="0" applyNumberFormat="1" applyFont="1" applyFill="1" applyAlignment="1"/>
    <xf numFmtId="164" fontId="20" fillId="4" borderId="0" xfId="0" applyNumberFormat="1" applyFont="1" applyFill="1" applyAlignment="1">
      <alignment horizontal="center"/>
    </xf>
    <xf numFmtId="2" fontId="21" fillId="4" borderId="0" xfId="0" applyNumberFormat="1" applyFont="1" applyFill="1" applyAlignment="1">
      <alignment horizontal="center"/>
    </xf>
    <xf numFmtId="0" fontId="22" fillId="4" borderId="0" xfId="0" applyFont="1" applyFill="1" applyBorder="1" applyAlignment="1">
      <alignment horizontal="left" vertical="center"/>
    </xf>
    <xf numFmtId="164" fontId="16" fillId="0" borderId="0" xfId="0" applyNumberFormat="1" applyFont="1" applyAlignment="1">
      <alignment horizontal="left"/>
    </xf>
    <xf numFmtId="0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22" fillId="4" borderId="0" xfId="0" applyFont="1" applyFill="1" applyBorder="1" applyAlignment="1">
      <alignment vertical="center"/>
    </xf>
    <xf numFmtId="9" fontId="0" fillId="0" borderId="0" xfId="0" applyNumberFormat="1"/>
    <xf numFmtId="164" fontId="23" fillId="0" borderId="23" xfId="0" applyNumberFormat="1" applyFont="1" applyBorder="1" applyAlignment="1">
      <alignment horizontal="left"/>
    </xf>
    <xf numFmtId="0" fontId="25" fillId="0" borderId="26" xfId="0" applyFont="1" applyFill="1" applyBorder="1" applyAlignment="1">
      <alignment horizontal="right" vertical="center"/>
    </xf>
    <xf numFmtId="164" fontId="24" fillId="0" borderId="11" xfId="0" applyNumberFormat="1" applyFont="1" applyBorder="1" applyAlignment="1">
      <alignment horizontal="left"/>
    </xf>
    <xf numFmtId="0" fontId="26" fillId="0" borderId="11" xfId="0" applyFont="1" applyFill="1" applyBorder="1" applyAlignment="1">
      <alignment horizontal="center" vertical="center"/>
    </xf>
    <xf numFmtId="0" fontId="23" fillId="0" borderId="11" xfId="0" applyNumberFormat="1" applyFont="1" applyBorder="1" applyAlignment="1">
      <alignment horizontal="center"/>
    </xf>
    <xf numFmtId="165" fontId="23" fillId="0" borderId="27" xfId="0" applyNumberFormat="1" applyFont="1" applyBorder="1" applyAlignment="1">
      <alignment horizontal="center"/>
    </xf>
    <xf numFmtId="164" fontId="24" fillId="0" borderId="28" xfId="0" applyNumberFormat="1" applyFont="1" applyBorder="1" applyAlignment="1">
      <alignment horizontal="left"/>
    </xf>
    <xf numFmtId="164" fontId="24" fillId="0" borderId="29" xfId="0" applyNumberFormat="1" applyFont="1" applyBorder="1" applyAlignment="1">
      <alignment horizontal="left"/>
    </xf>
    <xf numFmtId="164" fontId="24" fillId="0" borderId="24" xfId="0" applyNumberFormat="1" applyFont="1" applyBorder="1" applyAlignment="1">
      <alignment horizontal="left"/>
    </xf>
    <xf numFmtId="164" fontId="24" fillId="0" borderId="25" xfId="0" applyNumberFormat="1" applyFont="1" applyBorder="1" applyAlignment="1">
      <alignment horizontal="left"/>
    </xf>
    <xf numFmtId="164" fontId="24" fillId="0" borderId="26" xfId="0" applyNumberFormat="1" applyFont="1" applyBorder="1" applyAlignment="1">
      <alignment horizontal="left"/>
    </xf>
    <xf numFmtId="3" fontId="23" fillId="0" borderId="11" xfId="0" applyNumberFormat="1" applyFont="1" applyBorder="1" applyAlignment="1">
      <alignment horizontal="center"/>
    </xf>
    <xf numFmtId="1" fontId="23" fillId="0" borderId="11" xfId="0" applyNumberFormat="1" applyFont="1" applyBorder="1" applyAlignment="1">
      <alignment horizontal="center"/>
    </xf>
    <xf numFmtId="0" fontId="23" fillId="0" borderId="23" xfId="0" applyFont="1" applyBorder="1"/>
    <xf numFmtId="0" fontId="0" fillId="0" borderId="26" xfId="0" applyBorder="1"/>
    <xf numFmtId="164" fontId="23" fillId="0" borderId="11" xfId="0" applyNumberFormat="1" applyFont="1" applyFill="1" applyBorder="1" applyAlignment="1">
      <alignment horizontal="center"/>
    </xf>
    <xf numFmtId="0" fontId="23" fillId="0" borderId="11" xfId="0" applyNumberFormat="1" applyFont="1" applyFill="1" applyBorder="1" applyAlignment="1">
      <alignment horizontal="center" vertical="center"/>
    </xf>
    <xf numFmtId="2" fontId="23" fillId="0" borderId="27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indent="4"/>
    </xf>
    <xf numFmtId="0" fontId="32" fillId="0" borderId="0" xfId="0" applyFont="1" applyAlignment="1">
      <alignment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" fillId="0" borderId="44" xfId="0" applyFont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29" fillId="0" borderId="43" xfId="0" applyFont="1" applyBorder="1" applyAlignment="1">
      <alignment horizontal="left" vertical="center" wrapText="1"/>
    </xf>
    <xf numFmtId="0" fontId="0" fillId="0" borderId="41" xfId="0" applyBorder="1" applyAlignment="1">
      <alignment vertical="center" wrapText="1"/>
    </xf>
    <xf numFmtId="0" fontId="37" fillId="0" borderId="0" xfId="0" applyFont="1"/>
    <xf numFmtId="0" fontId="27" fillId="0" borderId="0" xfId="0" applyFont="1" applyAlignment="1">
      <alignment horizontal="center"/>
    </xf>
    <xf numFmtId="166" fontId="0" fillId="0" borderId="0" xfId="0" applyNumberFormat="1"/>
    <xf numFmtId="0" fontId="0" fillId="0" borderId="0" xfId="0" applyFill="1"/>
    <xf numFmtId="0" fontId="38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38" fillId="0" borderId="0" xfId="0" applyFont="1" applyBorder="1" applyAlignment="1">
      <alignment vertical="center"/>
    </xf>
    <xf numFmtId="0" fontId="40" fillId="0" borderId="0" xfId="1" applyFont="1" applyBorder="1" applyAlignment="1" applyProtection="1">
      <alignment horizontal="center" vertical="center"/>
    </xf>
    <xf numFmtId="0" fontId="39" fillId="0" borderId="0" xfId="1" applyBorder="1" applyAlignment="1" applyProtection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 wrapText="1"/>
    </xf>
    <xf numFmtId="166" fontId="43" fillId="8" borderId="11" xfId="0" applyNumberFormat="1" applyFont="1" applyFill="1" applyBorder="1" applyAlignment="1">
      <alignment horizontal="center" vertical="center" wrapText="1"/>
    </xf>
    <xf numFmtId="166" fontId="43" fillId="0" borderId="11" xfId="0" applyNumberFormat="1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44" fillId="0" borderId="0" xfId="0" applyFont="1" applyBorder="1"/>
    <xf numFmtId="166" fontId="28" fillId="0" borderId="24" xfId="0" applyNumberFormat="1" applyFont="1" applyFill="1" applyBorder="1" applyAlignment="1">
      <alignment horizontal="center"/>
    </xf>
    <xf numFmtId="0" fontId="23" fillId="0" borderId="11" xfId="0" applyFont="1" applyBorder="1"/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left" vertical="center"/>
    </xf>
    <xf numFmtId="166" fontId="28" fillId="8" borderId="10" xfId="0" applyNumberFormat="1" applyFont="1" applyFill="1" applyBorder="1" applyAlignment="1">
      <alignment horizontal="center" vertical="center"/>
    </xf>
    <xf numFmtId="167" fontId="28" fillId="4" borderId="11" xfId="0" applyNumberFormat="1" applyFont="1" applyFill="1" applyBorder="1" applyAlignment="1">
      <alignment horizontal="center" vertical="center"/>
    </xf>
    <xf numFmtId="167" fontId="28" fillId="0" borderId="11" xfId="0" applyNumberFormat="1" applyFont="1" applyFill="1" applyBorder="1" applyAlignment="1">
      <alignment horizontal="center" vertical="center"/>
    </xf>
    <xf numFmtId="0" fontId="37" fillId="0" borderId="0" xfId="0" applyFont="1" applyFill="1" applyAlignment="1"/>
    <xf numFmtId="0" fontId="46" fillId="0" borderId="0" xfId="0" applyFont="1" applyFill="1" applyAlignment="1">
      <alignment horizontal="center"/>
    </xf>
    <xf numFmtId="0" fontId="49" fillId="9" borderId="0" xfId="0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center"/>
    </xf>
    <xf numFmtId="37" fontId="50" fillId="0" borderId="0" xfId="0" applyNumberFormat="1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31" xfId="0" applyFont="1" applyFill="1" applyBorder="1" applyAlignment="1">
      <alignment horizontal="center"/>
    </xf>
    <xf numFmtId="2" fontId="51" fillId="0" borderId="14" xfId="0" applyNumberFormat="1" applyFont="1" applyFill="1" applyBorder="1" applyAlignment="1">
      <alignment horizontal="center"/>
    </xf>
    <xf numFmtId="2" fontId="51" fillId="0" borderId="36" xfId="0" applyNumberFormat="1" applyFont="1" applyFill="1" applyBorder="1" applyAlignment="1">
      <alignment horizontal="center"/>
    </xf>
    <xf numFmtId="0" fontId="53" fillId="0" borderId="37" xfId="0" applyFont="1" applyFill="1" applyBorder="1"/>
    <xf numFmtId="0" fontId="54" fillId="0" borderId="38" xfId="0" applyFont="1" applyFill="1" applyBorder="1" applyAlignment="1">
      <alignment horizontal="left"/>
    </xf>
    <xf numFmtId="0" fontId="57" fillId="0" borderId="38" xfId="0" applyFont="1" applyFill="1" applyBorder="1" applyAlignment="1">
      <alignment horizontal="center" vertical="center" wrapText="1"/>
    </xf>
    <xf numFmtId="0" fontId="58" fillId="0" borderId="38" xfId="0" applyFont="1" applyFill="1" applyBorder="1" applyAlignment="1">
      <alignment horizontal="center" vertical="center" wrapText="1"/>
    </xf>
    <xf numFmtId="2" fontId="59" fillId="0" borderId="38" xfId="0" applyNumberFormat="1" applyFont="1" applyFill="1" applyBorder="1" applyAlignment="1">
      <alignment horizontal="right" vertical="center"/>
    </xf>
    <xf numFmtId="2" fontId="59" fillId="0" borderId="46" xfId="0" applyNumberFormat="1" applyFont="1" applyFill="1" applyBorder="1" applyAlignment="1">
      <alignment horizontal="right" vertical="center"/>
    </xf>
    <xf numFmtId="0" fontId="53" fillId="0" borderId="34" xfId="0" applyFont="1" applyFill="1" applyBorder="1" applyAlignment="1">
      <alignment vertical="center"/>
    </xf>
    <xf numFmtId="0" fontId="54" fillId="0" borderId="11" xfId="0" applyFont="1" applyFill="1" applyBorder="1" applyAlignment="1">
      <alignment horizontal="left" wrapText="1"/>
    </xf>
    <xf numFmtId="0" fontId="57" fillId="0" borderId="11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2" fontId="59" fillId="0" borderId="11" xfId="0" applyNumberFormat="1" applyFont="1" applyFill="1" applyBorder="1" applyAlignment="1">
      <alignment horizontal="right" vertical="center"/>
    </xf>
    <xf numFmtId="2" fontId="59" fillId="0" borderId="27" xfId="0" applyNumberFormat="1" applyFont="1" applyFill="1" applyBorder="1" applyAlignment="1">
      <alignment horizontal="right" vertical="center"/>
    </xf>
    <xf numFmtId="0" fontId="53" fillId="0" borderId="34" xfId="0" applyFont="1" applyFill="1" applyBorder="1" applyAlignment="1">
      <alignment vertical="top"/>
    </xf>
    <xf numFmtId="0" fontId="54" fillId="0" borderId="8" xfId="0" applyFont="1" applyFill="1" applyBorder="1" applyAlignment="1">
      <alignment horizontal="left"/>
    </xf>
    <xf numFmtId="0" fontId="57" fillId="0" borderId="8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center" vertical="center" wrapText="1"/>
    </xf>
    <xf numFmtId="2" fontId="59" fillId="0" borderId="8" xfId="0" applyNumberFormat="1" applyFont="1" applyFill="1" applyBorder="1" applyAlignment="1">
      <alignment horizontal="right" vertical="center"/>
    </xf>
    <xf numFmtId="2" fontId="59" fillId="0" borderId="9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2" borderId="11" xfId="0" applyFill="1" applyBorder="1"/>
    <xf numFmtId="0" fontId="17" fillId="2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9" fontId="2" fillId="1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166" fontId="60" fillId="8" borderId="11" xfId="0" applyNumberFormat="1" applyFont="1" applyFill="1" applyBorder="1" applyAlignment="1">
      <alignment horizontal="center" vertical="center" wrapText="1"/>
    </xf>
    <xf numFmtId="166" fontId="60" fillId="0" borderId="11" xfId="0" applyNumberFormat="1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60" fillId="0" borderId="1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62" fillId="11" borderId="0" xfId="0" applyFont="1" applyFill="1" applyAlignment="1">
      <alignment horizontal="center" vertical="center" wrapText="1"/>
    </xf>
    <xf numFmtId="0" fontId="0" fillId="2" borderId="0" xfId="0" applyFill="1" applyBorder="1"/>
    <xf numFmtId="0" fontId="0" fillId="0" borderId="0" xfId="0" applyFill="1" applyBorder="1"/>
    <xf numFmtId="0" fontId="15" fillId="2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horizontal="left" vertical="center"/>
    </xf>
    <xf numFmtId="164" fontId="23" fillId="0" borderId="10" xfId="0" applyNumberFormat="1" applyFont="1" applyFill="1" applyBorder="1" applyAlignment="1">
      <alignment horizontal="left"/>
    </xf>
    <xf numFmtId="164" fontId="23" fillId="0" borderId="11" xfId="0" applyNumberFormat="1" applyFont="1" applyFill="1" applyBorder="1" applyAlignment="1">
      <alignment horizontal="left"/>
    </xf>
    <xf numFmtId="0" fontId="23" fillId="0" borderId="28" xfId="0" applyFont="1" applyFill="1" applyBorder="1" applyAlignment="1">
      <alignment horizontal="left" vertical="center"/>
    </xf>
    <xf numFmtId="0" fontId="23" fillId="0" borderId="29" xfId="0" applyFont="1" applyFill="1" applyBorder="1" applyAlignment="1">
      <alignment horizontal="left" vertical="center"/>
    </xf>
    <xf numFmtId="0" fontId="23" fillId="0" borderId="30" xfId="0" applyFont="1" applyFill="1" applyBorder="1" applyAlignment="1">
      <alignment horizontal="left" vertical="center"/>
    </xf>
    <xf numFmtId="164" fontId="18" fillId="4" borderId="0" xfId="0" applyNumberFormat="1" applyFont="1" applyFill="1" applyAlignment="1">
      <alignment horizontal="center"/>
    </xf>
    <xf numFmtId="164" fontId="19" fillId="4" borderId="0" xfId="0" applyNumberFormat="1" applyFont="1" applyFill="1" applyAlignment="1">
      <alignment horizontal="center"/>
    </xf>
    <xf numFmtId="0" fontId="22" fillId="4" borderId="0" xfId="0" applyFont="1" applyFill="1" applyBorder="1" applyAlignment="1">
      <alignment vertical="center"/>
    </xf>
    <xf numFmtId="164" fontId="23" fillId="5" borderId="15" xfId="0" applyNumberFormat="1" applyFont="1" applyFill="1" applyBorder="1" applyAlignment="1">
      <alignment horizontal="center" vertical="center"/>
    </xf>
    <xf numFmtId="164" fontId="23" fillId="5" borderId="16" xfId="0" applyNumberFormat="1" applyFont="1" applyFill="1" applyBorder="1" applyAlignment="1">
      <alignment horizontal="center" vertical="center"/>
    </xf>
    <xf numFmtId="164" fontId="23" fillId="5" borderId="17" xfId="0" applyNumberFormat="1" applyFont="1" applyFill="1" applyBorder="1" applyAlignment="1">
      <alignment horizontal="center" vertical="center"/>
    </xf>
    <xf numFmtId="164" fontId="23" fillId="5" borderId="20" xfId="0" applyNumberFormat="1" applyFont="1" applyFill="1" applyBorder="1" applyAlignment="1">
      <alignment horizontal="center" vertical="center"/>
    </xf>
    <xf numFmtId="164" fontId="23" fillId="5" borderId="21" xfId="0" applyNumberFormat="1" applyFont="1" applyFill="1" applyBorder="1" applyAlignment="1">
      <alignment horizontal="center" vertical="center"/>
    </xf>
    <xf numFmtId="164" fontId="23" fillId="5" borderId="22" xfId="0" applyNumberFormat="1" applyFont="1" applyFill="1" applyBorder="1" applyAlignment="1">
      <alignment horizontal="center" vertical="center"/>
    </xf>
    <xf numFmtId="164" fontId="23" fillId="5" borderId="18" xfId="0" applyNumberFormat="1" applyFont="1" applyFill="1" applyBorder="1" applyAlignment="1">
      <alignment horizontal="center" vertical="center" wrapText="1"/>
    </xf>
    <xf numFmtId="164" fontId="23" fillId="5" borderId="8" xfId="0" applyNumberFormat="1" applyFont="1" applyFill="1" applyBorder="1" applyAlignment="1">
      <alignment horizontal="center" vertical="center" wrapText="1"/>
    </xf>
    <xf numFmtId="3" fontId="23" fillId="5" borderId="18" xfId="0" applyNumberFormat="1" applyFont="1" applyFill="1" applyBorder="1" applyAlignment="1">
      <alignment horizontal="center" vertical="center" wrapText="1"/>
    </xf>
    <xf numFmtId="3" fontId="23" fillId="5" borderId="8" xfId="0" applyNumberFormat="1" applyFont="1" applyFill="1" applyBorder="1" applyAlignment="1">
      <alignment horizontal="center" vertical="center" wrapText="1"/>
    </xf>
    <xf numFmtId="0" fontId="23" fillId="5" borderId="18" xfId="0" applyNumberFormat="1" applyFont="1" applyFill="1" applyBorder="1" applyAlignment="1">
      <alignment horizontal="center" vertical="center" wrapText="1"/>
    </xf>
    <xf numFmtId="0" fontId="23" fillId="5" borderId="8" xfId="0" applyNumberFormat="1" applyFont="1" applyFill="1" applyBorder="1" applyAlignment="1">
      <alignment horizontal="center" vertical="center" wrapText="1"/>
    </xf>
    <xf numFmtId="2" fontId="23" fillId="5" borderId="19" xfId="0" applyNumberFormat="1" applyFont="1" applyFill="1" applyBorder="1" applyAlignment="1">
      <alignment horizontal="center" vertical="center" wrapText="1"/>
    </xf>
    <xf numFmtId="2" fontId="23" fillId="5" borderId="9" xfId="0" applyNumberFormat="1" applyFont="1" applyFill="1" applyBorder="1" applyAlignment="1">
      <alignment horizontal="center" vertical="center" wrapText="1"/>
    </xf>
    <xf numFmtId="164" fontId="24" fillId="0" borderId="23" xfId="0" applyNumberFormat="1" applyFont="1" applyBorder="1" applyAlignment="1">
      <alignment horizontal="left"/>
    </xf>
    <xf numFmtId="164" fontId="24" fillId="0" borderId="24" xfId="0" applyNumberFormat="1" applyFont="1" applyBorder="1" applyAlignment="1">
      <alignment horizontal="left"/>
    </xf>
    <xf numFmtId="164" fontId="24" fillId="0" borderId="25" xfId="0" applyNumberFormat="1" applyFont="1" applyBorder="1" applyAlignment="1">
      <alignment horizontal="left"/>
    </xf>
    <xf numFmtId="164" fontId="24" fillId="0" borderId="20" xfId="0" applyNumberFormat="1" applyFont="1" applyBorder="1" applyAlignment="1">
      <alignment horizontal="left"/>
    </xf>
    <xf numFmtId="164" fontId="24" fillId="0" borderId="21" xfId="0" applyNumberFormat="1" applyFont="1" applyBorder="1" applyAlignment="1">
      <alignment horizontal="left"/>
    </xf>
    <xf numFmtId="0" fontId="23" fillId="0" borderId="10" xfId="0" applyFont="1" applyFill="1" applyBorder="1" applyAlignment="1">
      <alignment horizontal="left" vertical="center" wrapText="1"/>
    </xf>
    <xf numFmtId="0" fontId="23" fillId="0" borderId="11" xfId="0" applyFont="1" applyFill="1" applyBorder="1" applyAlignment="1">
      <alignment horizontal="left" vertical="center" wrapText="1"/>
    </xf>
    <xf numFmtId="164" fontId="61" fillId="5" borderId="15" xfId="0" applyNumberFormat="1" applyFont="1" applyFill="1" applyBorder="1" applyAlignment="1">
      <alignment horizontal="center" vertical="center"/>
    </xf>
    <xf numFmtId="164" fontId="61" fillId="5" borderId="16" xfId="0" applyNumberFormat="1" applyFont="1" applyFill="1" applyBorder="1" applyAlignment="1">
      <alignment horizontal="center" vertical="center"/>
    </xf>
    <xf numFmtId="164" fontId="61" fillId="5" borderId="17" xfId="0" applyNumberFormat="1" applyFont="1" applyFill="1" applyBorder="1" applyAlignment="1">
      <alignment horizontal="center" vertical="center"/>
    </xf>
    <xf numFmtId="164" fontId="61" fillId="5" borderId="20" xfId="0" applyNumberFormat="1" applyFont="1" applyFill="1" applyBorder="1" applyAlignment="1">
      <alignment horizontal="center" vertical="center"/>
    </xf>
    <xf numFmtId="164" fontId="61" fillId="5" borderId="21" xfId="0" applyNumberFormat="1" applyFont="1" applyFill="1" applyBorder="1" applyAlignment="1">
      <alignment horizontal="center" vertical="center"/>
    </xf>
    <xf numFmtId="164" fontId="61" fillId="5" borderId="22" xfId="0" applyNumberFormat="1" applyFont="1" applyFill="1" applyBorder="1" applyAlignment="1">
      <alignment horizontal="center" vertical="center"/>
    </xf>
    <xf numFmtId="164" fontId="61" fillId="5" borderId="18" xfId="0" applyNumberFormat="1" applyFont="1" applyFill="1" applyBorder="1" applyAlignment="1">
      <alignment horizontal="center" vertical="center" wrapText="1"/>
    </xf>
    <xf numFmtId="164" fontId="61" fillId="5" borderId="8" xfId="0" applyNumberFormat="1" applyFont="1" applyFill="1" applyBorder="1" applyAlignment="1">
      <alignment horizontal="center" vertical="center" wrapText="1"/>
    </xf>
    <xf numFmtId="3" fontId="61" fillId="5" borderId="18" xfId="0" applyNumberFormat="1" applyFont="1" applyFill="1" applyBorder="1" applyAlignment="1">
      <alignment horizontal="center" vertical="center" wrapText="1"/>
    </xf>
    <xf numFmtId="3" fontId="61" fillId="5" borderId="8" xfId="0" applyNumberFormat="1" applyFont="1" applyFill="1" applyBorder="1" applyAlignment="1">
      <alignment horizontal="center" vertical="center" wrapText="1"/>
    </xf>
    <xf numFmtId="0" fontId="61" fillId="5" borderId="18" xfId="0" applyNumberFormat="1" applyFont="1" applyFill="1" applyBorder="1" applyAlignment="1">
      <alignment horizontal="center" vertical="center" wrapText="1"/>
    </xf>
    <xf numFmtId="0" fontId="61" fillId="5" borderId="8" xfId="0" applyNumberFormat="1" applyFont="1" applyFill="1" applyBorder="1" applyAlignment="1">
      <alignment horizontal="center" vertical="center" wrapText="1"/>
    </xf>
    <xf numFmtId="2" fontId="61" fillId="5" borderId="19" xfId="0" applyNumberFormat="1" applyFont="1" applyFill="1" applyBorder="1" applyAlignment="1">
      <alignment horizontal="center" vertical="center" wrapText="1"/>
    </xf>
    <xf numFmtId="2" fontId="61" fillId="5" borderId="9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0" borderId="40" xfId="0" applyFont="1" applyBorder="1" applyAlignment="1">
      <alignment horizontal="justify" vertical="center" wrapText="1"/>
    </xf>
    <xf numFmtId="0" fontId="8" fillId="0" borderId="31" xfId="0" applyFont="1" applyBorder="1" applyAlignment="1">
      <alignment horizontal="justify" vertical="center" wrapText="1"/>
    </xf>
    <xf numFmtId="0" fontId="8" fillId="0" borderId="33" xfId="0" applyFont="1" applyBorder="1" applyAlignment="1">
      <alignment horizontal="justify" vertical="center" wrapText="1"/>
    </xf>
    <xf numFmtId="0" fontId="8" fillId="0" borderId="32" xfId="0" applyFont="1" applyBorder="1" applyAlignment="1">
      <alignment horizontal="justify" vertical="center" wrapText="1"/>
    </xf>
    <xf numFmtId="0" fontId="8" fillId="0" borderId="41" xfId="0" applyFont="1" applyBorder="1" applyAlignment="1">
      <alignment horizontal="justify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45" fillId="0" borderId="0" xfId="0" applyFont="1" applyFill="1" applyAlignment="1">
      <alignment horizontal="center"/>
    </xf>
    <xf numFmtId="0" fontId="46" fillId="0" borderId="0" xfId="0" applyFont="1" applyFill="1" applyAlignment="1">
      <alignment horizontal="center"/>
    </xf>
    <xf numFmtId="0" fontId="47" fillId="0" borderId="0" xfId="0" applyFont="1" applyFill="1" applyAlignment="1">
      <alignment horizontal="center"/>
    </xf>
    <xf numFmtId="0" fontId="48" fillId="0" borderId="0" xfId="0" applyFont="1" applyFill="1" applyAlignment="1">
      <alignment horizontal="left" wrapText="1"/>
    </xf>
    <xf numFmtId="0" fontId="51" fillId="0" borderId="37" xfId="0" applyFont="1" applyFill="1" applyBorder="1" applyAlignment="1">
      <alignment horizontal="center" vertical="center" wrapText="1"/>
    </xf>
    <xf numFmtId="0" fontId="0" fillId="0" borderId="34" xfId="0" applyFill="1" applyBorder="1"/>
    <xf numFmtId="37" fontId="51" fillId="0" borderId="19" xfId="0" applyNumberFormat="1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/>
    </xf>
    <xf numFmtId="2" fontId="52" fillId="0" borderId="45" xfId="0" applyNumberFormat="1" applyFont="1" applyFill="1" applyBorder="1" applyAlignment="1">
      <alignment horizontal="center"/>
    </xf>
    <xf numFmtId="0" fontId="0" fillId="0" borderId="39" xfId="0" applyFont="1" applyFill="1" applyBorder="1"/>
    <xf numFmtId="0" fontId="51" fillId="0" borderId="34" xfId="0" applyFont="1" applyFill="1" applyBorder="1" applyAlignment="1">
      <alignment horizontal="center" vertical="center" wrapText="1"/>
    </xf>
    <xf numFmtId="37" fontId="51" fillId="0" borderId="35" xfId="0" applyNumberFormat="1" applyFont="1" applyFill="1" applyBorder="1" applyAlignment="1">
      <alignment horizontal="center" vertical="center"/>
    </xf>
    <xf numFmtId="2" fontId="52" fillId="0" borderId="39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6" fillId="0" borderId="42" xfId="0" applyFont="1" applyBorder="1" applyAlignment="1">
      <alignment horizontal="justify" vertical="center" wrapText="1"/>
    </xf>
    <xf numFmtId="0" fontId="6" fillId="0" borderId="43" xfId="0" applyFont="1" applyBorder="1" applyAlignment="1">
      <alignment horizontal="justify" vertical="center" wrapText="1"/>
    </xf>
    <xf numFmtId="0" fontId="6" fillId="0" borderId="44" xfId="0" applyFont="1" applyBorder="1" applyAlignment="1">
      <alignment horizontal="justify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906780</xdr:colOff>
      <xdr:row>10</xdr:row>
      <xdr:rowOff>0</xdr:rowOff>
    </xdr:from>
    <xdr:to>
      <xdr:col>5</xdr:col>
      <xdr:colOff>1196340</xdr:colOff>
      <xdr:row>10</xdr:row>
      <xdr:rowOff>0</xdr:rowOff>
    </xdr:to>
    <xdr:pic>
      <xdr:nvPicPr>
        <xdr:cNvPr id="4" name="Рисунок 3" descr="C:\Users\kov\AppData\Local\Temp\Rar$DI00.084\RZ-logo-3col-25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9260" y="129540"/>
          <a:ext cx="11963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883920</xdr:colOff>
      <xdr:row>10</xdr:row>
      <xdr:rowOff>0</xdr:rowOff>
    </xdr:from>
    <xdr:to>
      <xdr:col>5</xdr:col>
      <xdr:colOff>701040</xdr:colOff>
      <xdr:row>10</xdr:row>
      <xdr:rowOff>0</xdr:rowOff>
    </xdr:to>
    <xdr:pic>
      <xdr:nvPicPr>
        <xdr:cNvPr id="5" name="Рисунок 1" descr="C:\Users\kov\AppData\Local\Temp\Rar$DI00.084\RZ-logo-3col-25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70220" y="99060"/>
          <a:ext cx="7010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883920</xdr:colOff>
      <xdr:row>10</xdr:row>
      <xdr:rowOff>0</xdr:rowOff>
    </xdr:from>
    <xdr:to>
      <xdr:col>5</xdr:col>
      <xdr:colOff>891540</xdr:colOff>
      <xdr:row>10</xdr:row>
      <xdr:rowOff>0</xdr:rowOff>
    </xdr:to>
    <xdr:pic>
      <xdr:nvPicPr>
        <xdr:cNvPr id="8" name="Рисунок 3" descr="C:\Users\kov\AppData\Local\Temp\Rar$DI00.084\RZ-logo-3col-25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9740" y="99060"/>
          <a:ext cx="8915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883920</xdr:colOff>
      <xdr:row>10</xdr:row>
      <xdr:rowOff>0</xdr:rowOff>
    </xdr:from>
    <xdr:to>
      <xdr:col>5</xdr:col>
      <xdr:colOff>1117092</xdr:colOff>
      <xdr:row>10</xdr:row>
      <xdr:rowOff>1524</xdr:rowOff>
    </xdr:to>
    <xdr:pic>
      <xdr:nvPicPr>
        <xdr:cNvPr id="9" name="Рисунок 3" descr="C:\Users\kov\AppData\Local\Temp\Rar$DI00.084\RZ-logo-3col-25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54980" y="99060"/>
          <a:ext cx="1117092" cy="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ladam-seeds.com.ua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33"/>
  <sheetViews>
    <sheetView tabSelected="1" zoomScale="85" zoomScaleNormal="85" workbookViewId="0">
      <selection activeCell="B5" sqref="B5"/>
    </sheetView>
  </sheetViews>
  <sheetFormatPr defaultColWidth="8.85546875" defaultRowHeight="15" x14ac:dyDescent="0.25"/>
  <cols>
    <col min="1" max="1" width="13.28515625" style="2" customWidth="1"/>
    <col min="2" max="2" width="11.140625" style="2" customWidth="1"/>
    <col min="3" max="3" width="10.5703125" style="2" customWidth="1"/>
    <col min="4" max="4" width="19.7109375" style="2" customWidth="1"/>
    <col min="5" max="5" width="11.7109375" style="2" customWidth="1"/>
    <col min="6" max="6" width="8.85546875" style="2"/>
    <col min="7" max="7" width="15.140625" style="2" customWidth="1"/>
    <col min="8" max="8" width="12.28515625" style="2" customWidth="1"/>
    <col min="9" max="9" width="12.42578125" style="2" customWidth="1"/>
    <col min="10" max="10" width="5.140625" style="2" customWidth="1"/>
    <col min="11" max="11" width="11.28515625" style="137" customWidth="1"/>
    <col min="12" max="12" width="3" style="2" customWidth="1"/>
    <col min="13" max="13" width="15.28515625" style="137" customWidth="1"/>
    <col min="14" max="14" width="14.5703125" style="2" customWidth="1"/>
    <col min="15" max="15" width="15.42578125" style="2" customWidth="1"/>
    <col min="16" max="16" width="10" style="2" customWidth="1"/>
    <col min="17" max="17" width="9.42578125" style="2" customWidth="1"/>
    <col min="18" max="18" width="8.85546875" style="137"/>
    <col min="19" max="19" width="13.42578125" style="137" customWidth="1"/>
    <col min="20" max="20" width="8.85546875" style="2"/>
    <col min="21" max="21" width="16.28515625" style="2" customWidth="1"/>
    <col min="22" max="22" width="12" style="2" customWidth="1"/>
    <col min="23" max="23" width="8.7109375" style="2" customWidth="1"/>
    <col min="24" max="16384" width="8.85546875" style="2"/>
  </cols>
  <sheetData>
    <row r="1" spans="1:25" ht="42" customHeight="1" x14ac:dyDescent="0.25">
      <c r="A1" s="151" t="s">
        <v>179</v>
      </c>
      <c r="B1" s="154" t="s">
        <v>182</v>
      </c>
      <c r="C1" s="154" t="s">
        <v>183</v>
      </c>
      <c r="D1" s="151"/>
      <c r="E1" s="151" t="s">
        <v>180</v>
      </c>
      <c r="F1" s="150"/>
      <c r="G1" s="128" t="s">
        <v>154</v>
      </c>
      <c r="H1" s="128" t="s">
        <v>4</v>
      </c>
      <c r="I1" s="128" t="s">
        <v>154</v>
      </c>
      <c r="J1" s="128" t="s">
        <v>154</v>
      </c>
      <c r="K1" s="134" t="s">
        <v>2</v>
      </c>
      <c r="L1" s="128" t="s">
        <v>154</v>
      </c>
      <c r="M1" s="134" t="s">
        <v>2</v>
      </c>
      <c r="N1" s="128" t="s">
        <v>4</v>
      </c>
      <c r="O1" s="128" t="s">
        <v>4</v>
      </c>
      <c r="P1" s="128" t="s">
        <v>4</v>
      </c>
      <c r="Q1" s="128" t="s">
        <v>4</v>
      </c>
      <c r="R1" s="134" t="s">
        <v>2</v>
      </c>
      <c r="S1" s="134" t="s">
        <v>2</v>
      </c>
      <c r="T1" s="126"/>
      <c r="U1" s="128" t="s">
        <v>2</v>
      </c>
      <c r="V1" s="163" t="s">
        <v>8</v>
      </c>
      <c r="W1" s="163"/>
      <c r="X1" s="127"/>
      <c r="Y1" s="126"/>
    </row>
    <row r="2" spans="1:25" ht="18" customHeight="1" x14ac:dyDescent="0.25">
      <c r="A2" s="2" t="s">
        <v>169</v>
      </c>
      <c r="B2" s="2">
        <f>IF(BejoTotal!B4&lt;&gt;0,COUNTIF(BejoTotal!B4:B145,"*?"),0)</f>
        <v>7</v>
      </c>
      <c r="C2" s="2">
        <f>COUNTA(BejoTotal!B:B)-1</f>
        <v>11</v>
      </c>
      <c r="G2" s="119"/>
      <c r="H2" s="119"/>
      <c r="I2" s="160" t="s">
        <v>167</v>
      </c>
      <c r="J2" s="161"/>
      <c r="K2" s="161"/>
      <c r="L2" s="161"/>
      <c r="M2" s="162"/>
      <c r="N2" s="163" t="s">
        <v>3</v>
      </c>
      <c r="O2" s="163"/>
      <c r="P2" s="163" t="s">
        <v>6</v>
      </c>
      <c r="Q2" s="163"/>
      <c r="R2" s="163"/>
      <c r="S2" s="135"/>
      <c r="U2" s="124" t="s">
        <v>7</v>
      </c>
      <c r="V2" s="124" t="s">
        <v>10</v>
      </c>
      <c r="W2" s="124" t="s">
        <v>9</v>
      </c>
      <c r="X2" s="125" t="s">
        <v>5</v>
      </c>
    </row>
    <row r="3" spans="1:25" ht="60" x14ac:dyDescent="0.25">
      <c r="A3" s="2" t="s">
        <v>170</v>
      </c>
      <c r="B3" s="2">
        <f>IF(CernyTotal!B4&lt;&gt;"",COUNTIF(CernyTotal!B4:B500,"*?")-1,0)</f>
        <v>0</v>
      </c>
      <c r="C3" s="2">
        <f>COUNTA(CernyTotal!B:B)-1</f>
        <v>-1</v>
      </c>
      <c r="G3" s="129" t="s">
        <v>0</v>
      </c>
      <c r="H3" s="129" t="s">
        <v>157</v>
      </c>
      <c r="I3" s="129" t="s">
        <v>155</v>
      </c>
      <c r="J3" s="129"/>
      <c r="K3" s="136" t="s">
        <v>1</v>
      </c>
      <c r="L3" s="129"/>
      <c r="M3" s="136" t="s">
        <v>160</v>
      </c>
      <c r="N3" s="129" t="s">
        <v>161</v>
      </c>
      <c r="O3" s="129" t="s">
        <v>162</v>
      </c>
      <c r="P3" s="129" t="s">
        <v>165</v>
      </c>
      <c r="Q3" s="129" t="s">
        <v>166</v>
      </c>
      <c r="R3" s="136" t="s">
        <v>164</v>
      </c>
      <c r="S3" s="136" t="s">
        <v>168</v>
      </c>
      <c r="U3" s="120" t="s">
        <v>11</v>
      </c>
      <c r="V3" s="119"/>
      <c r="W3" s="119">
        <v>25</v>
      </c>
      <c r="X3" s="121">
        <v>0.2</v>
      </c>
    </row>
    <row r="4" spans="1:25" ht="30" x14ac:dyDescent="0.25">
      <c r="A4" s="2" t="s">
        <v>171</v>
      </c>
      <c r="B4" s="2">
        <f>IF(ClauseTotal!B4&lt;&gt;"",COUNTIF(ClauseTotal!B4:B125,"*?"),0)</f>
        <v>4</v>
      </c>
      <c r="C4" s="2">
        <f>COUNTA(ClauseTotal!B:B)-1</f>
        <v>4</v>
      </c>
      <c r="D4" s="146" t="str">
        <f>A2</f>
        <v>BejoTotal</v>
      </c>
      <c r="E4" s="146">
        <v>4</v>
      </c>
      <c r="G4" s="2" t="str">
        <f t="shared" ref="G4:G18" ca="1" si="0">IF(ISNA($D4),"",IF(D4=0,"",INDIRECT($D4&amp;"!"&amp;ADDRESS($E4,COLUMN(B2)))))</f>
        <v>Турбін F1 / Turbine F1</v>
      </c>
      <c r="H4" s="2">
        <f t="shared" ref="H4:H10" ca="1" si="1">IF(ISNA($D4),"",IF(D4=0,"",INDIRECT($D4&amp;"!"&amp;ADDRESS($E4,COLUMN(L1)))))</f>
        <v>500</v>
      </c>
      <c r="I4" s="2">
        <f t="shared" ref="I4:I18" ca="1" si="2">IF(ISNA($D4),"",IF(D4=0,"",INDIRECT($D4&amp;"!"&amp;ADDRESS($E4,COLUMN(M1)))))</f>
        <v>0</v>
      </c>
      <c r="J4" s="2" t="str">
        <f ca="1">LEFT(I4,SEARCH(" ",I4&amp;" ")-1)</f>
        <v>0</v>
      </c>
      <c r="L4" s="2" t="str">
        <f>LEFT(K4,SEARCH(" ",K4&amp;" ")-1)</f>
        <v/>
      </c>
      <c r="S4" s="138">
        <v>0.1</v>
      </c>
      <c r="U4" s="119" t="s">
        <v>12</v>
      </c>
      <c r="V4" s="119"/>
      <c r="W4" s="119"/>
      <c r="X4" s="119"/>
    </row>
    <row r="5" spans="1:25" x14ac:dyDescent="0.25">
      <c r="A5" s="2" t="s">
        <v>172</v>
      </c>
      <c r="B5" s="2">
        <f>IF(EnzaTotal!B4&lt;&gt;"",COUNTIF(EnzaTotal!B4:B161,"*?"),0)</f>
        <v>4</v>
      </c>
      <c r="D5" s="2" t="str">
        <f>IF(COUNTIF(D$4:D4,D4)=VLOOKUP(D4,A$1:B$20,2,0),INDEX(A$1:A$20,MATCH(D4,A$1:A$20,0)+IF(LOOKUP(D4,A$1:A$20,B$2:B$22)&gt;0,1,IF(LOOKUP(D4,A$1:A$20,B$3:B$23)&gt;0,2,IF(LOOKUP(D4,A$1:A$20,B$4:B$24)&gt;0,3,IF(LOOKUP(D4,A$1:A$20,B$5:B$25)&gt;0,4,IF(LOOKUP(D4,A$1:A$20,B$6:B$26)&gt;0,5,6)))))),D4)</f>
        <v>BejoTotal</v>
      </c>
      <c r="E5" s="2">
        <f>IF(D5=D4,E4+1,4)</f>
        <v>5</v>
      </c>
      <c r="G5" s="2" t="str">
        <f t="shared" ca="1" si="0"/>
        <v>Індіго</v>
      </c>
      <c r="H5" s="2">
        <f t="shared" ca="1" si="1"/>
        <v>5000</v>
      </c>
      <c r="I5" s="2">
        <f t="shared" ca="1" si="2"/>
        <v>0</v>
      </c>
      <c r="J5" s="2" t="str">
        <f t="shared" ref="J5:J10" ca="1" si="3">LEFT(I5,SEARCH(" ",I5&amp;" ")-1)</f>
        <v>0</v>
      </c>
      <c r="K5" s="137" t="s">
        <v>159</v>
      </c>
      <c r="L5" s="2" t="str">
        <f>LEFT(K5,SEARCH(" ",K5&amp;" ")-1)</f>
        <v>20</v>
      </c>
      <c r="M5" s="137">
        <v>250</v>
      </c>
      <c r="N5" s="2">
        <f ca="1">IF(M5="","",H5/M5)</f>
        <v>20</v>
      </c>
      <c r="O5" s="2">
        <f ca="1">IF(K5="","",IF(K5="20 сем",$X$16+N5,$X$17+N5))</f>
        <v>20.68</v>
      </c>
      <c r="P5" s="2">
        <f>IF(R5&lt;&gt;0,ROUND(R5/(1-S5),2),ROUND(Q5/(1-S5),2))</f>
        <v>30.77</v>
      </c>
      <c r="Q5" s="2">
        <f ca="1">O5+$V$19</f>
        <v>21.28</v>
      </c>
      <c r="R5" s="137">
        <v>20</v>
      </c>
      <c r="S5" s="138">
        <v>0.35</v>
      </c>
      <c r="U5" s="120" t="s">
        <v>13</v>
      </c>
      <c r="V5" s="122">
        <v>23</v>
      </c>
      <c r="W5" s="119"/>
      <c r="X5" s="121">
        <v>0.25</v>
      </c>
    </row>
    <row r="6" spans="1:25" x14ac:dyDescent="0.25">
      <c r="A6" s="2" t="s">
        <v>173</v>
      </c>
      <c r="B6" s="2">
        <f>IF(LegutkoTotal!B4&lt;&gt;"",COUNTIF(LegutkoTotal!B4:B500,"*?"),0)</f>
        <v>0</v>
      </c>
      <c r="D6" s="2" t="str">
        <f>IF(COUNTIF(D$4:D5,D5)=VLOOKUP(D5,A$1:B$20,2,0),INDEX(A$1:A$20,MATCH(D5,A$1:A$20,0)+IF(LOOKUP(D5,A$1:A$20,B$2:B$22)&gt;0,1,IF(LOOKUP(D5,A$1:A$20,B$3:B$23)&gt;0,2,IF(LOOKUP(D5,A$1:A$20,B$4:B$24)&gt;0,3,IF(LOOKUP(D5,A$1:A$20,B$5:B$25)&gt;0,4,IF(LOOKUP(D5,A$1:A$20,B$6:B$26)&gt;0,5,6)))))),D5)</f>
        <v>BejoTotal</v>
      </c>
      <c r="E6" s="2">
        <f t="shared" ref="E6:E32" si="4">IF(D6=D5,E5+1,4)</f>
        <v>6</v>
      </c>
      <c r="G6" s="2" t="str">
        <f t="shared" ca="1" si="0"/>
        <v>Леонардо</v>
      </c>
      <c r="H6" s="2">
        <f t="shared" ca="1" si="1"/>
        <v>5000</v>
      </c>
      <c r="I6" s="2">
        <f t="shared" ca="1" si="2"/>
        <v>0</v>
      </c>
      <c r="J6" s="2" t="str">
        <f t="shared" ca="1" si="3"/>
        <v>0</v>
      </c>
      <c r="L6" s="2" t="str">
        <f t="shared" ref="L6:L10" si="5">LEFT(K6,SEARCH(" ",K6&amp;" ")-1)</f>
        <v/>
      </c>
      <c r="N6" s="2" t="str">
        <f>IF(M6="","",H6/M6)</f>
        <v/>
      </c>
      <c r="O6" s="2" t="str">
        <f t="shared" ref="O6" si="6">IF(K6="","",IF(K6="20 сем",$V$16+$W$16,$V$17+$W$17))</f>
        <v/>
      </c>
      <c r="S6" s="138"/>
      <c r="U6" s="120" t="s">
        <v>14</v>
      </c>
      <c r="V6" s="120">
        <v>25</v>
      </c>
      <c r="W6" s="122"/>
      <c r="X6" s="121">
        <v>0.1</v>
      </c>
    </row>
    <row r="7" spans="1:25" ht="30" x14ac:dyDescent="0.25">
      <c r="A7" s="2" t="s">
        <v>174</v>
      </c>
      <c r="B7" s="2">
        <f>IF(NunhemsTotal!B4&lt;&gt;"",COUNTIF(NunhemsTotal!B:B,"*?"),0)</f>
        <v>0</v>
      </c>
      <c r="D7" s="2" t="str">
        <f>IF(COUNTIF(D$4:D6,D6)=VLOOKUP(D6,A$1:B$20,2,0),INDEX(A$1:A$20,MATCH(D6,A$1:A$20,0)+IF(LOOKUP(D6,A$1:A$20,B$2:B$22)&gt;0,1,IF(LOOKUP(D6,A$1:A$20,B$3:B$23)&gt;0,2,IF(LOOKUP(D6,A$1:A$20,B$4:B$24)&gt;0,3,IF(LOOKUP(D6,A$1:A$20,B$5:B$25)&gt;0,4,IF(LOOKUP(D6,A$1:A$20,B$6:B$26)&gt;0,5,6)))))),D6)</f>
        <v>BejoTotal</v>
      </c>
      <c r="E7" s="2">
        <f t="shared" si="4"/>
        <v>7</v>
      </c>
      <c r="G7" s="2" t="str">
        <f t="shared" ca="1" si="0"/>
        <v>Полбіг F1 / Polbig F1</v>
      </c>
      <c r="H7" s="2" t="str">
        <f t="shared" ca="1" si="1"/>
        <v>5 гр</v>
      </c>
      <c r="I7" s="2">
        <f t="shared" ca="1" si="2"/>
        <v>0</v>
      </c>
      <c r="J7" s="2" t="str">
        <f t="shared" ca="1" si="3"/>
        <v>0</v>
      </c>
      <c r="L7" s="2" t="str">
        <f t="shared" si="5"/>
        <v/>
      </c>
      <c r="S7" s="138"/>
      <c r="U7" s="119" t="s">
        <v>15</v>
      </c>
      <c r="V7" s="119"/>
      <c r="W7" s="119"/>
      <c r="X7" s="119"/>
    </row>
    <row r="8" spans="1:25" ht="30" x14ac:dyDescent="0.25">
      <c r="A8" s="2" t="s">
        <v>175</v>
      </c>
      <c r="B8" s="2">
        <f>IF(RijkTotal!B4&lt;&gt;"",COUNTIF(RijkTotal!B4:B107,"*?"),0)</f>
        <v>1</v>
      </c>
      <c r="D8" s="2" t="str">
        <f>IF(COUNTIF(D$4:D7,D7)=VLOOKUP(D7,A$1:B$20,2,0),INDEX(A$1:A$20,MATCH(D7,A$1:A$20,0)+IF(LOOKUP(D7,A$1:A$20,B$2:B$22)&gt;0,1,IF(LOOKUP(D7,A$1:A$20,B$3:B$23)&gt;0,2,IF(LOOKUP(D7,A$1:A$20,B$4:B$24)&gt;0,3,IF(LOOKUP(D7,A$1:A$20,B$5:B$25)&gt;0,4,IF(LOOKUP(D7,A$1:A$20,B$6:B$26)&gt;0,5,6)))))),D7)</f>
        <v>BejoTotal</v>
      </c>
      <c r="E8" s="2">
        <f t="shared" si="4"/>
        <v>8</v>
      </c>
      <c r="G8" s="2" t="str">
        <f t="shared" ca="1" si="0"/>
        <v>Полонез F1 / Polonais F1</v>
      </c>
      <c r="H8" s="2" t="str">
        <f t="shared" ca="1" si="1"/>
        <v>5 гр</v>
      </c>
      <c r="I8" s="2">
        <f t="shared" ca="1" si="2"/>
        <v>0</v>
      </c>
      <c r="J8" s="2" t="str">
        <f t="shared" ca="1" si="3"/>
        <v>0</v>
      </c>
      <c r="L8" s="2" t="str">
        <f t="shared" si="5"/>
        <v/>
      </c>
      <c r="S8" s="138"/>
      <c r="U8" s="120" t="s">
        <v>16</v>
      </c>
      <c r="V8" s="119"/>
      <c r="W8" s="119"/>
      <c r="X8" s="119"/>
    </row>
    <row r="9" spans="1:25" ht="30" x14ac:dyDescent="0.25">
      <c r="A9" s="2" t="s">
        <v>176</v>
      </c>
      <c r="B9" s="2">
        <f>IF(SeminisTotal!B4&lt;&gt;"",COUNTIF(SeminisTotal!B4:B500,"*?"),0)</f>
        <v>2</v>
      </c>
      <c r="D9" s="2" t="str">
        <f>IF(COUNTIF(D$4:D8,D8)=VLOOKUP(D8,A$1:B$20,2,0),INDEX(A$1:A$20,MATCH(D8,A$1:A$20,0)+IF(LOOKUP(D8,A$1:A$20,B$2:B$22)&gt;0,1,IF(LOOKUP(D8,A$1:A$20,B$3:B$23)&gt;0,2,IF(LOOKUP(D8,A$1:A$20,B$4:B$24)&gt;0,3,IF(LOOKUP(D8,A$1:A$20,B$5:B$25)&gt;0,4,IF(LOOKUP(D8,A$1:A$20,B$6:B$26)&gt;0,5,6)))))),D8)</f>
        <v>BejoTotal</v>
      </c>
      <c r="E9" s="2">
        <f t="shared" si="4"/>
        <v>9</v>
      </c>
      <c r="G9" s="2" t="str">
        <f t="shared" ca="1" si="0"/>
        <v>Річі  F1/ Ritchy F1</v>
      </c>
      <c r="H9" s="2" t="str">
        <f t="shared" ca="1" si="1"/>
        <v>5 гр</v>
      </c>
      <c r="I9" s="2">
        <f t="shared" ca="1" si="2"/>
        <v>0</v>
      </c>
      <c r="J9" s="2" t="str">
        <f t="shared" ca="1" si="3"/>
        <v>0</v>
      </c>
      <c r="L9" s="2" t="str">
        <f t="shared" si="5"/>
        <v/>
      </c>
      <c r="S9" s="138"/>
      <c r="U9" s="120" t="s">
        <v>17</v>
      </c>
      <c r="V9" s="123"/>
      <c r="W9" s="123"/>
      <c r="X9" s="121">
        <v>0.1</v>
      </c>
    </row>
    <row r="10" spans="1:25" ht="30" x14ac:dyDescent="0.25">
      <c r="A10" s="2" t="s">
        <v>177</v>
      </c>
      <c r="B10" s="2">
        <f>IF(SyngentaTotal!B4&lt;&gt;"",COUNTIF(SyngentaTotal!B4:B500,"*?"),0)</f>
        <v>0</v>
      </c>
      <c r="D10" s="2" t="str">
        <f>IF(COUNTIF(D$4:D9,D9)=VLOOKUP(D9,A$1:B$20,2,0),INDEX(A$1:A$20,MATCH(D9,A$1:A$20,0)+IF(LOOKUP(D9,A$1:A$20,B$2:B$22)&gt;0,1,IF(LOOKUP(D9,A$1:A$20,B$3:B$23)&gt;0,2,IF(LOOKUP(D9,A$1:A$20,B$4:B$24)&gt;0,3,IF(LOOKUP(D9,A$1:A$20,B$5:B$25)&gt;0,4,IF(LOOKUP(D9,A$1:A$20,B$6:B$26)&gt;0,5,6)))))),D9)</f>
        <v>BejoTotal</v>
      </c>
      <c r="E10" s="2">
        <f t="shared" si="4"/>
        <v>10</v>
      </c>
      <c r="G10" s="2" t="str">
        <f t="shared" ca="1" si="0"/>
        <v>Беніто F1/ Benito F1</v>
      </c>
      <c r="H10" s="2" t="str">
        <f t="shared" ca="1" si="1"/>
        <v>5 гр</v>
      </c>
      <c r="I10" s="2">
        <f t="shared" ca="1" si="2"/>
        <v>0</v>
      </c>
      <c r="J10" s="2" t="str">
        <f t="shared" ca="1" si="3"/>
        <v>0</v>
      </c>
      <c r="L10" s="2" t="str">
        <f t="shared" si="5"/>
        <v/>
      </c>
      <c r="P10" s="139"/>
      <c r="Q10" s="140"/>
      <c r="U10" s="120" t="s">
        <v>18</v>
      </c>
      <c r="V10" s="119">
        <v>23</v>
      </c>
      <c r="W10" s="119"/>
      <c r="X10" s="121">
        <v>0.25</v>
      </c>
    </row>
    <row r="11" spans="1:25" x14ac:dyDescent="0.25">
      <c r="A11" s="2" t="s">
        <v>178</v>
      </c>
      <c r="B11" s="2">
        <f>IF(TakiiTotal!B4&lt;&gt;"",COUNTIF(TakiiTotal!B4:B500,"*?"),0)</f>
        <v>1</v>
      </c>
      <c r="D11" s="2" t="str">
        <f ca="1">IF(COUNTIF(D$4:D10,D10)=VLOOKUP(D10,A$1:B$20,2,0),INDEX(A$1:A$20,MATCH(D10,A$1:A$20,0)+IF(LOOKUP(D10,A$1:A$20,B$2:B$22)&gt;0,1,IF(LOOKUP(D10,A$1:A$20,B$3:B$23)&gt;0,2,IF(LOOKUP(D10,A$1:A$20,B$4:B$24)&gt;0,3,IF(LOOKUP(D10,A$1:A$20,B$5:B$25)&gt;0,4,IF(LOOKUP(D10,A$1:A$20,B$6:B$26)&gt;0,5,6)))))),D10)</f>
        <v>ClauseTotal</v>
      </c>
      <c r="E11" s="2">
        <f t="shared" ca="1" si="4"/>
        <v>4</v>
      </c>
      <c r="G11" s="2" t="str">
        <f t="shared" ca="1" si="0"/>
        <v xml:space="preserve">ТЕМПО F1 </v>
      </c>
      <c r="H11" s="2" t="str">
        <f>IF(COUNTIF(BejoTotal!$B:$B,"&gt;""")+3&gt;=ROW(),INDEX(BejoTotal!C:C,ROW()),INDEX(ClauseTotal!C:C,ROW()-COUNTIF(BejoTotal!$B:$B,"&gt;""")+0))</f>
        <v/>
      </c>
      <c r="I11" s="2">
        <f t="shared" ca="1" si="2"/>
        <v>0</v>
      </c>
      <c r="U11" s="120" t="s">
        <v>19</v>
      </c>
      <c r="V11" s="119"/>
      <c r="W11" s="119"/>
      <c r="X11" s="119"/>
    </row>
    <row r="12" spans="1:25" x14ac:dyDescent="0.25">
      <c r="D12" s="2" t="str">
        <f ca="1">IF(COUNTIF(D$4:D11,D11)=VLOOKUP(D11,A$1:B$20,2,0),INDEX(A$1:A$20,MATCH(D11,A$1:A$20,0)+IF(LOOKUP(D11,A$1:A$20,B$2:B$22)&gt;0,1,IF(LOOKUP(D11,A$1:A$20,B$3:B$23)&gt;0,2,IF(LOOKUP(D11,A$1:A$20,B$4:B$24)&gt;0,3,IF(LOOKUP(D11,A$1:A$20,B$5:B$25)&gt;0,4,IF(LOOKUP(D11,A$1:A$20,B$6:B$26)&gt;0,5,6)))))),D11)</f>
        <v>ClauseTotal</v>
      </c>
      <c r="E12" s="2">
        <f t="shared" ca="1" si="4"/>
        <v>5</v>
      </c>
      <c r="G12" s="2" t="str">
        <f t="shared" ca="1" si="0"/>
        <v xml:space="preserve">КАРАМЕЛЬ  F1 </v>
      </c>
      <c r="I12" s="2">
        <f t="shared" ca="1" si="2"/>
        <v>0</v>
      </c>
      <c r="U12" s="120" t="s">
        <v>20</v>
      </c>
      <c r="V12" s="120">
        <v>26</v>
      </c>
      <c r="W12" s="119"/>
      <c r="X12" s="121">
        <v>0.1</v>
      </c>
    </row>
    <row r="13" spans="1:25" x14ac:dyDescent="0.25">
      <c r="D13" s="2" t="str">
        <f ca="1">IF(COUNTIF(D$4:D12,D12)=VLOOKUP(D12,A$1:B$20,2,0),INDEX(A$1:A$20,MATCH(D12,A$1:A$20,0)+IF(LOOKUP(D12,A$1:A$20,B$2:B$22)&gt;0,1,IF(LOOKUP(D12,A$1:A$20,B$3:B$23)&gt;0,2,IF(LOOKUP(D12,A$1:A$20,B$4:B$24)&gt;0,3,IF(LOOKUP(D12,A$1:A$20,B$5:B$25)&gt;0,4,IF(LOOKUP(D12,A$1:A$20,B$6:B$26)&gt;0,5,6)))))),D12)</f>
        <v>ClauseTotal</v>
      </c>
      <c r="E13" s="2">
        <f t="shared" ca="1" si="4"/>
        <v>6</v>
      </c>
      <c r="G13" s="2" t="str">
        <f t="shared" ca="1" si="0"/>
        <v xml:space="preserve">КАРАМЕЛЬ  F1 </v>
      </c>
      <c r="I13" s="2">
        <f t="shared" ca="1" si="2"/>
        <v>0</v>
      </c>
    </row>
    <row r="14" spans="1:25" ht="27.6" customHeight="1" x14ac:dyDescent="0.25">
      <c r="D14" s="2" t="str">
        <f ca="1">IF(COUNTIF(D$4:D13,D13)=VLOOKUP(D13,A$1:B$20,2,0),INDEX(A$1:A$20,MATCH(D13,A$1:A$20,0)+IF(LOOKUP(D13,A$1:A$20,B$2:B$22)&gt;0,1,IF(LOOKUP(D13,A$1:A$20,B$3:B$23)&gt;0,2,IF(LOOKUP(D13,A$1:A$20,B$4:B$24)&gt;0,3,IF(LOOKUP(D13,A$1:A$20,B$5:B$25)&gt;0,4,IF(LOOKUP(D13,A$1:A$20,B$6:B$26)&gt;0,5,6)))))),D13)</f>
        <v>ClauseTotal</v>
      </c>
      <c r="E14" s="2">
        <f t="shared" ca="1" si="4"/>
        <v>7</v>
      </c>
      <c r="G14" s="2" t="str">
        <f t="shared" ca="1" si="0"/>
        <v xml:space="preserve">АМАЛ  F1 </v>
      </c>
      <c r="I14" s="2">
        <f t="shared" ca="1" si="2"/>
        <v>0</v>
      </c>
      <c r="U14" s="126"/>
      <c r="V14" s="159" t="s">
        <v>26</v>
      </c>
      <c r="W14" s="159"/>
      <c r="X14" s="159" t="s">
        <v>163</v>
      </c>
    </row>
    <row r="15" spans="1:25" x14ac:dyDescent="0.25">
      <c r="D15" s="2" t="str">
        <f ca="1">IF(COUNTIF(D$4:D14,D14)=VLOOKUP(D14,A$1:B$20,2,0),INDEX(A$1:A$20,MATCH(D14,A$1:A$20,0)+IF(LOOKUP(D14,A$1:A$20,B$2:B$22)&gt;0,1,IF(LOOKUP(D14,A$1:A$20,B$3:B$23)&gt;0,2,IF(LOOKUP(D14,A$1:A$20,B$4:B$24)&gt;0,3,IF(LOOKUP(D14,A$1:A$20,B$5:B$25)&gt;0,4,IF(LOOKUP(D14,A$1:A$20,B$6:B$26)&gt;0,5,6)))))),D14)</f>
        <v>EnzaTotal</v>
      </c>
      <c r="E15" s="2">
        <f t="shared" ca="1" si="4"/>
        <v>4</v>
      </c>
      <c r="G15" s="2" t="str">
        <f t="shared" ca="1" si="0"/>
        <v>Белле F1</v>
      </c>
      <c r="I15" s="2">
        <f t="shared" ca="1" si="2"/>
        <v>0</v>
      </c>
      <c r="U15" s="119" t="s">
        <v>21</v>
      </c>
      <c r="V15" s="119" t="s">
        <v>24</v>
      </c>
      <c r="W15" s="119" t="s">
        <v>25</v>
      </c>
      <c r="X15" s="159"/>
    </row>
    <row r="16" spans="1:25" x14ac:dyDescent="0.25">
      <c r="D16" s="2" t="str">
        <f ca="1">IF(COUNTIF(D$4:D15,D15)=VLOOKUP(D15,A$1:B$20,2,0),INDEX(A$1:A$20,MATCH(D15,A$1:A$20,0)+IF(LOOKUP(D15,A$1:A$20,B$2:B$22)&gt;0,1,IF(LOOKUP(D15,A$1:A$20,B$3:B$23)&gt;0,2,IF(LOOKUP(D15,A$1:A$20,B$4:B$24)&gt;0,3,IF(LOOKUP(D15,A$1:A$20,B$5:B$25)&gt;0,4,IF(LOOKUP(D15,A$1:A$20,B$6:B$26)&gt;0,5,6)))))),D15)</f>
        <v>EnzaTotal</v>
      </c>
      <c r="E16" s="2">
        <f t="shared" ca="1" si="4"/>
        <v>5</v>
      </c>
      <c r="G16" s="2" t="str">
        <f t="shared" ca="1" si="0"/>
        <v>Е15B.50205 F1</v>
      </c>
      <c r="I16" s="2">
        <f t="shared" ca="1" si="2"/>
        <v>0</v>
      </c>
      <c r="U16" s="119" t="s">
        <v>22</v>
      </c>
      <c r="V16" s="119">
        <v>0.51</v>
      </c>
      <c r="W16" s="119">
        <v>0.17</v>
      </c>
      <c r="X16" s="119">
        <f>V16+W16</f>
        <v>0.68</v>
      </c>
    </row>
    <row r="17" spans="4:24" x14ac:dyDescent="0.25">
      <c r="D17" s="2" t="str">
        <f ca="1">IF(COUNTIF(D$4:D16,D16)=VLOOKUP(D16,A$1:B$20,2,0),INDEX(A$1:A$20,MATCH(D16,A$1:A$20,0)+IF(LOOKUP(D16,A$1:A$20,B$2:B$22)&gt;0,1,IF(LOOKUP(D16,A$1:A$20,B$3:B$23)&gt;0,2,IF(LOOKUP(D16,A$1:A$20,B$4:B$24)&gt;0,3,IF(LOOKUP(D16,A$1:A$20,B$5:B$25)&gt;0,4,IF(LOOKUP(D16,A$1:A$20,B$6:B$26)&gt;0,5,6)))))),D16)</f>
        <v>EnzaTotal</v>
      </c>
      <c r="E17" s="2">
        <f t="shared" ca="1" si="4"/>
        <v>6</v>
      </c>
      <c r="G17" s="2" t="str">
        <f t="shared" ca="1" si="0"/>
        <v>Е15B.50205 F1</v>
      </c>
      <c r="I17" s="2">
        <f t="shared" ca="1" si="2"/>
        <v>0</v>
      </c>
      <c r="U17" s="119" t="s">
        <v>23</v>
      </c>
      <c r="V17" s="119">
        <v>1.47</v>
      </c>
      <c r="W17" s="119">
        <v>0.27</v>
      </c>
      <c r="X17" s="119">
        <f>V17+W17</f>
        <v>1.74</v>
      </c>
    </row>
    <row r="18" spans="4:24" x14ac:dyDescent="0.25">
      <c r="D18" s="2" t="str">
        <f ca="1">IF(COUNTIF(D$4:D17,D17)=VLOOKUP(D17,A$1:B$20,2,0),INDEX(A$1:A$20,MATCH(D17,A$1:A$20,0)+IF(LOOKUP(D17,A$1:A$20,B$2:B$22)&gt;0,1,IF(LOOKUP(D17,A$1:A$20,B$3:B$23)&gt;0,2,IF(LOOKUP(D17,A$1:A$20,B$4:B$24)&gt;0,3,IF(LOOKUP(D17,A$1:A$20,B$5:B$25)&gt;0,4,IF(LOOKUP(D17,A$1:A$20,B$6:B$26)&gt;0,5,6)))))),D17)</f>
        <v>EnzaTotal</v>
      </c>
      <c r="E18" s="2">
        <f t="shared" ca="1" si="4"/>
        <v>7</v>
      </c>
      <c r="G18" s="2" t="str">
        <f t="shared" ca="1" si="0"/>
        <v>Белфорт F1</v>
      </c>
      <c r="I18" s="2">
        <f t="shared" ca="1" si="2"/>
        <v>0</v>
      </c>
    </row>
    <row r="19" spans="4:24" ht="45" x14ac:dyDescent="0.25">
      <c r="D19" s="2" t="str">
        <f ca="1">IF(COUNTIF(D$4:D18,D18)=VLOOKUP(D18,A$1:B$20,2,0),INDEX(A$1:A$20,MATCH(D18,A$1:A$20,0)+IF(LOOKUP(D18,A$1:A$20,B$2:B$22)&gt;0,1,IF(LOOKUP(D18,A$1:A$20,B$3:B$23)&gt;0,2,IF(LOOKUP(D18,A$1:A$20,B$4:B$24)&gt;0,3,IF(LOOKUP(D18,A$1:A$20,B$5:B$25)&gt;0,4,IF(LOOKUP(D18,A$1:A$20,B$6:B$26)&gt;0,5,6)))))),D18)</f>
        <v>RijkTotal</v>
      </c>
      <c r="E19" s="2">
        <f t="shared" ca="1" si="4"/>
        <v>4</v>
      </c>
      <c r="U19" s="119" t="s">
        <v>158</v>
      </c>
      <c r="V19" s="119">
        <v>0.6</v>
      </c>
    </row>
    <row r="20" spans="4:24" x14ac:dyDescent="0.25">
      <c r="D20" s="2" t="str">
        <f ca="1">IF(COUNTIF(D$4:D19,D19)=VLOOKUP(D19,A$1:B$20,2,0),INDEX(A$1:A$20,MATCH(D19,A$1:A$20,0)+IF(LOOKUP(D19,A$1:A$20,B$2:B$22)&gt;0,1,IF(LOOKUP(D19,A$1:A$20,B$3:B$23)&gt;0,2,IF(LOOKUP(D19,A$1:A$20,B$4:B$24)&gt;0,3,IF(LOOKUP(D19,A$1:A$20,B$5:B$25)&gt;0,4,IF(LOOKUP(D19,A$1:A$20,B$6:B$26)&gt;0,5,6)))))),D19)</f>
        <v>SeminisTotal</v>
      </c>
      <c r="E20" s="2">
        <f t="shared" ca="1" si="4"/>
        <v>4</v>
      </c>
    </row>
    <row r="21" spans="4:24" x14ac:dyDescent="0.25">
      <c r="D21" s="2" t="str">
        <f ca="1">IF(COUNTIF(D$4:D20,D20)=VLOOKUP(D20,A$1:B$20,2,0),INDEX(A$1:A$20,MATCH(D20,A$1:A$20,0)+IF(LOOKUP(D20,A$1:A$20,B$2:B$22)&gt;0,1,IF(LOOKUP(D20,A$1:A$20,B$3:B$23)&gt;0,2,IF(LOOKUP(D20,A$1:A$20,B$4:B$24)&gt;0,3,IF(LOOKUP(D20,A$1:A$20,B$5:B$25)&gt;0,4,IF(LOOKUP(D20,A$1:A$20,B$6:B$26)&gt;0,5,6)))))),D20)</f>
        <v>SeminisTotal</v>
      </c>
      <c r="E21" s="2">
        <f t="shared" ca="1" si="4"/>
        <v>5</v>
      </c>
    </row>
    <row r="22" spans="4:24" x14ac:dyDescent="0.25">
      <c r="D22" s="2" t="str">
        <f ca="1">IF(COUNTIF(D$4:D21,D21)=VLOOKUP(D21,A$1:B$20,2,0),INDEX(A$1:A$20,MATCH(D21,A$1:A$20,0)+IF(LOOKUP(D21,A$1:A$20,B$2:B$22)&gt;0,1,IF(LOOKUP(D21,A$1:A$20,B$3:B$23)&gt;0,2,IF(LOOKUP(D21,A$1:A$20,B$4:B$24)&gt;0,3,IF(LOOKUP(D21,A$1:A$20,B$5:B$25)&gt;0,4,IF(LOOKUP(D21,A$1:A$20,B$6:B$26)&gt;0,5,6)))))),D21)</f>
        <v>TakiiTotal</v>
      </c>
      <c r="E22" s="2">
        <f t="shared" ca="1" si="4"/>
        <v>4</v>
      </c>
    </row>
    <row r="23" spans="4:24" x14ac:dyDescent="0.25">
      <c r="D23" s="2">
        <f ca="1">IF(COUNTIF(D$4:D22,D22)=VLOOKUP(D22,A$1:B$20,2,0),INDEX(A$1:A$20,MATCH(D22,A$1:A$20,0)+IF(LOOKUP(D22,A$1:A$20,B$2:B$22)&gt;0,1,IF(LOOKUP(D22,A$1:A$20,B$3:B$23)&gt;0,2,IF(LOOKUP(D22,A$1:A$20,B$4:B$24)&gt;0,3,IF(LOOKUP(D22,A$1:A$20,B$5:B$25)&gt;0,4,IF(LOOKUP(D22,A$1:A$20,B$6:B$26)&gt;0,5,6)))))),D22)</f>
        <v>0</v>
      </c>
      <c r="E23" s="2">
        <f t="shared" ca="1" si="4"/>
        <v>4</v>
      </c>
    </row>
    <row r="24" spans="4:24" x14ac:dyDescent="0.25">
      <c r="D24" s="2" t="e">
        <f ca="1">IF(COUNTIF(D$4:D23,D23)=VLOOKUP(D23,A$1:B$20,2,0),INDEX(A$1:A$20,MATCH(D23,A$1:A$20,0)+IF(LOOKUP(D23,A$1:A$20,B$2:B$22)&gt;0,1,IF(LOOKUP(D23,A$1:A$20,B$3:B$23)&gt;0,2,IF(LOOKUP(D23,A$1:A$20,B$4:B$24)&gt;0,3,IF(LOOKUP(D23,A$1:A$20,B$5:B$25)&gt;0,4,IF(LOOKUP(D23,A$1:A$20,B$6:B$26)&gt;0,5,6)))))),D23)</f>
        <v>#N/A</v>
      </c>
      <c r="E24" s="2" t="e">
        <f t="shared" ca="1" si="4"/>
        <v>#N/A</v>
      </c>
    </row>
    <row r="25" spans="4:24" x14ac:dyDescent="0.25">
      <c r="D25" s="2" t="e">
        <f ca="1">IF(COUNTIF(D$4:D24,D24)=VLOOKUP(D24,A$1:B$20,2,0),INDEX(A$1:A$20,MATCH(D24,A$1:A$20,0)+IF(LOOKUP(D24,A$1:A$20,B$2:B$22)&gt;0,1,IF(LOOKUP(D24,A$1:A$20,B$3:B$23)&gt;0,2,IF(LOOKUP(D24,A$1:A$20,B$4:B$24)&gt;0,3,IF(LOOKUP(D24,A$1:A$20,B$5:B$25)&gt;0,4,IF(LOOKUP(D24,A$1:A$20,B$6:B$26)&gt;0,5,6)))))),D24)</f>
        <v>#N/A</v>
      </c>
      <c r="E25" s="2" t="e">
        <f t="shared" ca="1" si="4"/>
        <v>#N/A</v>
      </c>
    </row>
    <row r="26" spans="4:24" x14ac:dyDescent="0.25">
      <c r="D26" s="2" t="e">
        <f ca="1">IF(COUNTIF(D$4:D25,D25)=VLOOKUP(D25,A$1:B$20,2,0),INDEX(A$1:A$20,MATCH(D25,A$1:A$20,0)+IF(LOOKUP(D25,A$1:A$20,B$2:B$22)&gt;0,1,IF(LOOKUP(D25,A$1:A$20,B$3:B$23)&gt;0,2,IF(LOOKUP(D25,A$1:A$20,B$4:B$24)&gt;0,3,IF(LOOKUP(D25,A$1:A$20,B$5:B$25)&gt;0,4,IF(LOOKUP(D25,A$1:A$20,B$6:B$26)&gt;0,5,6)))))),D25)</f>
        <v>#N/A</v>
      </c>
      <c r="E26" s="2" t="e">
        <f t="shared" ca="1" si="4"/>
        <v>#N/A</v>
      </c>
    </row>
    <row r="27" spans="4:24" x14ac:dyDescent="0.25">
      <c r="D27" s="2" t="e">
        <f ca="1">IF(COUNTIF(D$4:D26,D26)=VLOOKUP(D26,A$1:B$20,2,0),INDEX(A$1:A$20,MATCH(D26,A$1:A$20,0)+IF(LOOKUP(D26,A$1:A$20,B$2:B$22)&gt;0,1,IF(LOOKUP(D26,A$1:A$20,B$3:B$23)&gt;0,2,IF(LOOKUP(D26,A$1:A$20,B$4:B$24)&gt;0,3,IF(LOOKUP(D26,A$1:A$20,B$5:B$25)&gt;0,4,IF(LOOKUP(D26,A$1:A$20,B$6:B$26)&gt;0,5,6)))))),D26)</f>
        <v>#N/A</v>
      </c>
      <c r="E27" s="2" t="e">
        <f t="shared" ca="1" si="4"/>
        <v>#N/A</v>
      </c>
    </row>
    <row r="28" spans="4:24" x14ac:dyDescent="0.25">
      <c r="D28" s="2" t="e">
        <f ca="1">IF(COUNTIF(D$4:D27,D27)=VLOOKUP(D27,A$1:B$20,2,0),INDEX(A$1:A$20,MATCH(D27,A$1:A$20,0)+IF(LOOKUP(D27,A$1:A$20,B$2:B$22)&gt;0,1,IF(LOOKUP(D27,A$1:A$20,B$3:B$23)&gt;0,2,IF(LOOKUP(D27,A$1:A$20,B$4:B$24)&gt;0,3,IF(LOOKUP(D27,A$1:A$20,B$5:B$25)&gt;0,4,IF(LOOKUP(D27,A$1:A$20,B$6:B$26)&gt;0,5,6)))))),D27)</f>
        <v>#N/A</v>
      </c>
      <c r="E28" s="2" t="e">
        <f t="shared" ca="1" si="4"/>
        <v>#N/A</v>
      </c>
    </row>
    <row r="29" spans="4:24" x14ac:dyDescent="0.25">
      <c r="D29" s="2" t="e">
        <f ca="1">IF(COUNTIF(D$4:D28,D28)=VLOOKUP(D28,A$1:B$20,2,0),INDEX(A$1:A$20,MATCH(D28,A$1:A$20,0)+IF(LOOKUP(D28,A$1:A$20,B$2:B$22)&gt;0,1,IF(LOOKUP(D28,A$1:A$20,B$3:B$23)&gt;0,2,IF(LOOKUP(D28,A$1:A$20,B$4:B$24)&gt;0,3,IF(LOOKUP(D28,A$1:A$20,B$5:B$25)&gt;0,4,IF(LOOKUP(D28,A$1:A$20,B$6:B$26)&gt;0,5,6)))))),D28)</f>
        <v>#N/A</v>
      </c>
      <c r="E29" s="2" t="e">
        <f t="shared" ca="1" si="4"/>
        <v>#N/A</v>
      </c>
    </row>
    <row r="30" spans="4:24" x14ac:dyDescent="0.25">
      <c r="D30" s="2" t="e">
        <f ca="1">IF(COUNTIF(D$4:D29,D29)=VLOOKUP(D29,A$1:B$20,2,0),INDEX(A$1:A$20,MATCH(D29,A$1:A$20,0)+IF(LOOKUP(D29,A$1:A$20,B$2:B$22)&gt;0,1,IF(LOOKUP(D29,A$1:A$20,B$3:B$23)&gt;0,2,IF(LOOKUP(D29,A$1:A$20,B$4:B$24)&gt;0,3,IF(LOOKUP(D29,A$1:A$20,B$5:B$25)&gt;0,4,IF(LOOKUP(D29,A$1:A$20,B$6:B$26)&gt;0,5,6)))))),D29)</f>
        <v>#N/A</v>
      </c>
      <c r="E30" s="2" t="e">
        <f t="shared" ca="1" si="4"/>
        <v>#N/A</v>
      </c>
    </row>
    <row r="31" spans="4:24" x14ac:dyDescent="0.25">
      <c r="D31" s="2" t="e">
        <f ca="1">IF(COUNTIF(D$4:D30,D30)=VLOOKUP(D30,A$1:B$20,2,0),INDEX(A$1:A$20,MATCH(D30,A$1:A$20,0)+IF(LOOKUP(D30,A$1:A$20,B$2:B$22)&gt;0,1,IF(LOOKUP(D30,A$1:A$20,B$3:B$23)&gt;0,2,IF(LOOKUP(D30,A$1:A$20,B$4:B$24)&gt;0,3,IF(LOOKUP(D30,A$1:A$20,B$5:B$25)&gt;0,4,IF(LOOKUP(D30,A$1:A$20,B$6:B$26)&gt;0,5,6)))))),D30)</f>
        <v>#N/A</v>
      </c>
      <c r="E31" s="2" t="e">
        <f t="shared" ca="1" si="4"/>
        <v>#N/A</v>
      </c>
    </row>
    <row r="32" spans="4:24" x14ac:dyDescent="0.25">
      <c r="D32" s="2" t="e">
        <f ca="1">IF(COUNTIF(D$4:D31,D31)=VLOOKUP(D31,A$1:B$20,2,0),INDEX(A$1:A$20,MATCH(D31,A$1:A$20,0)+IF(LOOKUP(D31,A$1:A$20,B$2:B$22)&gt;0,1,IF(LOOKUP(D31,A$1:A$20,B$3:B$23)&gt;0,2,IF(LOOKUP(D31,A$1:A$20,B$4:B$24)&gt;0,3,IF(LOOKUP(D31,A$1:A$20,B$5:B$25)&gt;0,4,IF(LOOKUP(D31,A$1:A$20,B$6:B$26)&gt;0,5,6)))))),D31)</f>
        <v>#N/A</v>
      </c>
      <c r="E32" s="2" t="e">
        <f t="shared" ca="1" si="4"/>
        <v>#N/A</v>
      </c>
    </row>
    <row r="33" spans="4:4" x14ac:dyDescent="0.25">
      <c r="D33" s="2" t="e">
        <f ca="1">IF(COUNTIF(D$4:D32,D32)=VLOOKUP(D32,A$1:B$20,2,0),INDEX(A$1:A$20,MATCH(D32,A$1:A$20,0)+IF(LOOKUP(D32,A$1:A$20,B$2:B$22)&gt;0,1,IF(LOOKUP(D32,A$1:A$20,B$3:B$23)&gt;0,2,IF(LOOKUP(D32,A$1:A$20,B$4:B$24)&gt;0,3,IF(LOOKUP(D32,A$1:A$20,B$5:B$25)&gt;0,4,IF(LOOKUP(D32,A$1:A$20,B$6:B$26)&gt;0,5,6)))))),D32)</f>
        <v>#N/A</v>
      </c>
    </row>
  </sheetData>
  <mergeCells count="6">
    <mergeCell ref="X14:X15"/>
    <mergeCell ref="I2:M2"/>
    <mergeCell ref="N2:O2"/>
    <mergeCell ref="P2:R2"/>
    <mergeCell ref="V1:W1"/>
    <mergeCell ref="V14:W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1:L25"/>
  <sheetViews>
    <sheetView topLeftCell="A14" zoomScale="80" zoomScaleNormal="80" workbookViewId="0">
      <selection activeCell="A26" sqref="A26:XFD570"/>
    </sheetView>
  </sheetViews>
  <sheetFormatPr defaultRowHeight="15" x14ac:dyDescent="0.25"/>
  <cols>
    <col min="2" max="2" width="43.42578125" customWidth="1"/>
    <col min="3" max="3" width="17.5703125" customWidth="1"/>
    <col min="4" max="4" width="13.28515625" customWidth="1"/>
    <col min="5" max="5" width="20.42578125" customWidth="1"/>
    <col min="6" max="6" width="20.28515625" customWidth="1"/>
    <col min="7" max="7" width="16.28515625" customWidth="1"/>
    <col min="8" max="8" width="14.5703125" style="51" customWidth="1"/>
    <col min="11" max="11" width="19.85546875" style="158" customWidth="1"/>
    <col min="258" max="258" width="43.42578125" customWidth="1"/>
    <col min="259" max="259" width="17.5703125" customWidth="1"/>
    <col min="260" max="260" width="0" hidden="1" customWidth="1"/>
    <col min="261" max="261" width="20.42578125" customWidth="1"/>
    <col min="262" max="262" width="20.28515625" customWidth="1"/>
    <col min="263" max="263" width="16.28515625" customWidth="1"/>
    <col min="264" max="264" width="14.5703125" customWidth="1"/>
    <col min="514" max="514" width="43.42578125" customWidth="1"/>
    <col min="515" max="515" width="17.5703125" customWidth="1"/>
    <col min="516" max="516" width="0" hidden="1" customWidth="1"/>
    <col min="517" max="517" width="20.42578125" customWidth="1"/>
    <col min="518" max="518" width="20.28515625" customWidth="1"/>
    <col min="519" max="519" width="16.28515625" customWidth="1"/>
    <col min="520" max="520" width="14.5703125" customWidth="1"/>
    <col min="770" max="770" width="43.42578125" customWidth="1"/>
    <col min="771" max="771" width="17.5703125" customWidth="1"/>
    <col min="772" max="772" width="0" hidden="1" customWidth="1"/>
    <col min="773" max="773" width="20.42578125" customWidth="1"/>
    <col min="774" max="774" width="20.28515625" customWidth="1"/>
    <col min="775" max="775" width="16.28515625" customWidth="1"/>
    <col min="776" max="776" width="14.5703125" customWidth="1"/>
    <col min="1026" max="1026" width="43.42578125" customWidth="1"/>
    <col min="1027" max="1027" width="17.5703125" customWidth="1"/>
    <col min="1028" max="1028" width="0" hidden="1" customWidth="1"/>
    <col min="1029" max="1029" width="20.42578125" customWidth="1"/>
    <col min="1030" max="1030" width="20.28515625" customWidth="1"/>
    <col min="1031" max="1031" width="16.28515625" customWidth="1"/>
    <col min="1032" max="1032" width="14.5703125" customWidth="1"/>
    <col min="1282" max="1282" width="43.42578125" customWidth="1"/>
    <col min="1283" max="1283" width="17.5703125" customWidth="1"/>
    <col min="1284" max="1284" width="0" hidden="1" customWidth="1"/>
    <col min="1285" max="1285" width="20.42578125" customWidth="1"/>
    <col min="1286" max="1286" width="20.28515625" customWidth="1"/>
    <col min="1287" max="1287" width="16.28515625" customWidth="1"/>
    <col min="1288" max="1288" width="14.5703125" customWidth="1"/>
    <col min="1538" max="1538" width="43.42578125" customWidth="1"/>
    <col min="1539" max="1539" width="17.5703125" customWidth="1"/>
    <col min="1540" max="1540" width="0" hidden="1" customWidth="1"/>
    <col min="1541" max="1541" width="20.42578125" customWidth="1"/>
    <col min="1542" max="1542" width="20.28515625" customWidth="1"/>
    <col min="1543" max="1543" width="16.28515625" customWidth="1"/>
    <col min="1544" max="1544" width="14.5703125" customWidth="1"/>
    <col min="1794" max="1794" width="43.42578125" customWidth="1"/>
    <col min="1795" max="1795" width="17.5703125" customWidth="1"/>
    <col min="1796" max="1796" width="0" hidden="1" customWidth="1"/>
    <col min="1797" max="1797" width="20.42578125" customWidth="1"/>
    <col min="1798" max="1798" width="20.28515625" customWidth="1"/>
    <col min="1799" max="1799" width="16.28515625" customWidth="1"/>
    <col min="1800" max="1800" width="14.5703125" customWidth="1"/>
    <col min="2050" max="2050" width="43.42578125" customWidth="1"/>
    <col min="2051" max="2051" width="17.5703125" customWidth="1"/>
    <col min="2052" max="2052" width="0" hidden="1" customWidth="1"/>
    <col min="2053" max="2053" width="20.42578125" customWidth="1"/>
    <col min="2054" max="2054" width="20.28515625" customWidth="1"/>
    <col min="2055" max="2055" width="16.28515625" customWidth="1"/>
    <col min="2056" max="2056" width="14.5703125" customWidth="1"/>
    <col min="2306" max="2306" width="43.42578125" customWidth="1"/>
    <col min="2307" max="2307" width="17.5703125" customWidth="1"/>
    <col min="2308" max="2308" width="0" hidden="1" customWidth="1"/>
    <col min="2309" max="2309" width="20.42578125" customWidth="1"/>
    <col min="2310" max="2310" width="20.28515625" customWidth="1"/>
    <col min="2311" max="2311" width="16.28515625" customWidth="1"/>
    <col min="2312" max="2312" width="14.5703125" customWidth="1"/>
    <col min="2562" max="2562" width="43.42578125" customWidth="1"/>
    <col min="2563" max="2563" width="17.5703125" customWidth="1"/>
    <col min="2564" max="2564" width="0" hidden="1" customWidth="1"/>
    <col min="2565" max="2565" width="20.42578125" customWidth="1"/>
    <col min="2566" max="2566" width="20.28515625" customWidth="1"/>
    <col min="2567" max="2567" width="16.28515625" customWidth="1"/>
    <col min="2568" max="2568" width="14.5703125" customWidth="1"/>
    <col min="2818" max="2818" width="43.42578125" customWidth="1"/>
    <col min="2819" max="2819" width="17.5703125" customWidth="1"/>
    <col min="2820" max="2820" width="0" hidden="1" customWidth="1"/>
    <col min="2821" max="2821" width="20.42578125" customWidth="1"/>
    <col min="2822" max="2822" width="20.28515625" customWidth="1"/>
    <col min="2823" max="2823" width="16.28515625" customWidth="1"/>
    <col min="2824" max="2824" width="14.5703125" customWidth="1"/>
    <col min="3074" max="3074" width="43.42578125" customWidth="1"/>
    <col min="3075" max="3075" width="17.5703125" customWidth="1"/>
    <col min="3076" max="3076" width="0" hidden="1" customWidth="1"/>
    <col min="3077" max="3077" width="20.42578125" customWidth="1"/>
    <col min="3078" max="3078" width="20.28515625" customWidth="1"/>
    <col min="3079" max="3079" width="16.28515625" customWidth="1"/>
    <col min="3080" max="3080" width="14.5703125" customWidth="1"/>
    <col min="3330" max="3330" width="43.42578125" customWidth="1"/>
    <col min="3331" max="3331" width="17.5703125" customWidth="1"/>
    <col min="3332" max="3332" width="0" hidden="1" customWidth="1"/>
    <col min="3333" max="3333" width="20.42578125" customWidth="1"/>
    <col min="3334" max="3334" width="20.28515625" customWidth="1"/>
    <col min="3335" max="3335" width="16.28515625" customWidth="1"/>
    <col min="3336" max="3336" width="14.5703125" customWidth="1"/>
    <col min="3586" max="3586" width="43.42578125" customWidth="1"/>
    <col min="3587" max="3587" width="17.5703125" customWidth="1"/>
    <col min="3588" max="3588" width="0" hidden="1" customWidth="1"/>
    <col min="3589" max="3589" width="20.42578125" customWidth="1"/>
    <col min="3590" max="3590" width="20.28515625" customWidth="1"/>
    <col min="3591" max="3591" width="16.28515625" customWidth="1"/>
    <col min="3592" max="3592" width="14.5703125" customWidth="1"/>
    <col min="3842" max="3842" width="43.42578125" customWidth="1"/>
    <col min="3843" max="3843" width="17.5703125" customWidth="1"/>
    <col min="3844" max="3844" width="0" hidden="1" customWidth="1"/>
    <col min="3845" max="3845" width="20.42578125" customWidth="1"/>
    <col min="3846" max="3846" width="20.28515625" customWidth="1"/>
    <col min="3847" max="3847" width="16.28515625" customWidth="1"/>
    <col min="3848" max="3848" width="14.5703125" customWidth="1"/>
    <col min="4098" max="4098" width="43.42578125" customWidth="1"/>
    <col min="4099" max="4099" width="17.5703125" customWidth="1"/>
    <col min="4100" max="4100" width="0" hidden="1" customWidth="1"/>
    <col min="4101" max="4101" width="20.42578125" customWidth="1"/>
    <col min="4102" max="4102" width="20.28515625" customWidth="1"/>
    <col min="4103" max="4103" width="16.28515625" customWidth="1"/>
    <col min="4104" max="4104" width="14.5703125" customWidth="1"/>
    <col min="4354" max="4354" width="43.42578125" customWidth="1"/>
    <col min="4355" max="4355" width="17.5703125" customWidth="1"/>
    <col min="4356" max="4356" width="0" hidden="1" customWidth="1"/>
    <col min="4357" max="4357" width="20.42578125" customWidth="1"/>
    <col min="4358" max="4358" width="20.28515625" customWidth="1"/>
    <col min="4359" max="4359" width="16.28515625" customWidth="1"/>
    <col min="4360" max="4360" width="14.5703125" customWidth="1"/>
    <col min="4610" max="4610" width="43.42578125" customWidth="1"/>
    <col min="4611" max="4611" width="17.5703125" customWidth="1"/>
    <col min="4612" max="4612" width="0" hidden="1" customWidth="1"/>
    <col min="4613" max="4613" width="20.42578125" customWidth="1"/>
    <col min="4614" max="4614" width="20.28515625" customWidth="1"/>
    <col min="4615" max="4615" width="16.28515625" customWidth="1"/>
    <col min="4616" max="4616" width="14.5703125" customWidth="1"/>
    <col min="4866" max="4866" width="43.42578125" customWidth="1"/>
    <col min="4867" max="4867" width="17.5703125" customWidth="1"/>
    <col min="4868" max="4868" width="0" hidden="1" customWidth="1"/>
    <col min="4869" max="4869" width="20.42578125" customWidth="1"/>
    <col min="4870" max="4870" width="20.28515625" customWidth="1"/>
    <col min="4871" max="4871" width="16.28515625" customWidth="1"/>
    <col min="4872" max="4872" width="14.5703125" customWidth="1"/>
    <col min="5122" max="5122" width="43.42578125" customWidth="1"/>
    <col min="5123" max="5123" width="17.5703125" customWidth="1"/>
    <col min="5124" max="5124" width="0" hidden="1" customWidth="1"/>
    <col min="5125" max="5125" width="20.42578125" customWidth="1"/>
    <col min="5126" max="5126" width="20.28515625" customWidth="1"/>
    <col min="5127" max="5127" width="16.28515625" customWidth="1"/>
    <col min="5128" max="5128" width="14.5703125" customWidth="1"/>
    <col min="5378" max="5378" width="43.42578125" customWidth="1"/>
    <col min="5379" max="5379" width="17.5703125" customWidth="1"/>
    <col min="5380" max="5380" width="0" hidden="1" customWidth="1"/>
    <col min="5381" max="5381" width="20.42578125" customWidth="1"/>
    <col min="5382" max="5382" width="20.28515625" customWidth="1"/>
    <col min="5383" max="5383" width="16.28515625" customWidth="1"/>
    <col min="5384" max="5384" width="14.5703125" customWidth="1"/>
    <col min="5634" max="5634" width="43.42578125" customWidth="1"/>
    <col min="5635" max="5635" width="17.5703125" customWidth="1"/>
    <col min="5636" max="5636" width="0" hidden="1" customWidth="1"/>
    <col min="5637" max="5637" width="20.42578125" customWidth="1"/>
    <col min="5638" max="5638" width="20.28515625" customWidth="1"/>
    <col min="5639" max="5639" width="16.28515625" customWidth="1"/>
    <col min="5640" max="5640" width="14.5703125" customWidth="1"/>
    <col min="5890" max="5890" width="43.42578125" customWidth="1"/>
    <col min="5891" max="5891" width="17.5703125" customWidth="1"/>
    <col min="5892" max="5892" width="0" hidden="1" customWidth="1"/>
    <col min="5893" max="5893" width="20.42578125" customWidth="1"/>
    <col min="5894" max="5894" width="20.28515625" customWidth="1"/>
    <col min="5895" max="5895" width="16.28515625" customWidth="1"/>
    <col min="5896" max="5896" width="14.5703125" customWidth="1"/>
    <col min="6146" max="6146" width="43.42578125" customWidth="1"/>
    <col min="6147" max="6147" width="17.5703125" customWidth="1"/>
    <col min="6148" max="6148" width="0" hidden="1" customWidth="1"/>
    <col min="6149" max="6149" width="20.42578125" customWidth="1"/>
    <col min="6150" max="6150" width="20.28515625" customWidth="1"/>
    <col min="6151" max="6151" width="16.28515625" customWidth="1"/>
    <col min="6152" max="6152" width="14.5703125" customWidth="1"/>
    <col min="6402" max="6402" width="43.42578125" customWidth="1"/>
    <col min="6403" max="6403" width="17.5703125" customWidth="1"/>
    <col min="6404" max="6404" width="0" hidden="1" customWidth="1"/>
    <col min="6405" max="6405" width="20.42578125" customWidth="1"/>
    <col min="6406" max="6406" width="20.28515625" customWidth="1"/>
    <col min="6407" max="6407" width="16.28515625" customWidth="1"/>
    <col min="6408" max="6408" width="14.5703125" customWidth="1"/>
    <col min="6658" max="6658" width="43.42578125" customWidth="1"/>
    <col min="6659" max="6659" width="17.5703125" customWidth="1"/>
    <col min="6660" max="6660" width="0" hidden="1" customWidth="1"/>
    <col min="6661" max="6661" width="20.42578125" customWidth="1"/>
    <col min="6662" max="6662" width="20.28515625" customWidth="1"/>
    <col min="6663" max="6663" width="16.28515625" customWidth="1"/>
    <col min="6664" max="6664" width="14.5703125" customWidth="1"/>
    <col min="6914" max="6914" width="43.42578125" customWidth="1"/>
    <col min="6915" max="6915" width="17.5703125" customWidth="1"/>
    <col min="6916" max="6916" width="0" hidden="1" customWidth="1"/>
    <col min="6917" max="6917" width="20.42578125" customWidth="1"/>
    <col min="6918" max="6918" width="20.28515625" customWidth="1"/>
    <col min="6919" max="6919" width="16.28515625" customWidth="1"/>
    <col min="6920" max="6920" width="14.5703125" customWidth="1"/>
    <col min="7170" max="7170" width="43.42578125" customWidth="1"/>
    <col min="7171" max="7171" width="17.5703125" customWidth="1"/>
    <col min="7172" max="7172" width="0" hidden="1" customWidth="1"/>
    <col min="7173" max="7173" width="20.42578125" customWidth="1"/>
    <col min="7174" max="7174" width="20.28515625" customWidth="1"/>
    <col min="7175" max="7175" width="16.28515625" customWidth="1"/>
    <col min="7176" max="7176" width="14.5703125" customWidth="1"/>
    <col min="7426" max="7426" width="43.42578125" customWidth="1"/>
    <col min="7427" max="7427" width="17.5703125" customWidth="1"/>
    <col min="7428" max="7428" width="0" hidden="1" customWidth="1"/>
    <col min="7429" max="7429" width="20.42578125" customWidth="1"/>
    <col min="7430" max="7430" width="20.28515625" customWidth="1"/>
    <col min="7431" max="7431" width="16.28515625" customWidth="1"/>
    <col min="7432" max="7432" width="14.5703125" customWidth="1"/>
    <col min="7682" max="7682" width="43.42578125" customWidth="1"/>
    <col min="7683" max="7683" width="17.5703125" customWidth="1"/>
    <col min="7684" max="7684" width="0" hidden="1" customWidth="1"/>
    <col min="7685" max="7685" width="20.42578125" customWidth="1"/>
    <col min="7686" max="7686" width="20.28515625" customWidth="1"/>
    <col min="7687" max="7687" width="16.28515625" customWidth="1"/>
    <col min="7688" max="7688" width="14.5703125" customWidth="1"/>
    <col min="7938" max="7938" width="43.42578125" customWidth="1"/>
    <col min="7939" max="7939" width="17.5703125" customWidth="1"/>
    <col min="7940" max="7940" width="0" hidden="1" customWidth="1"/>
    <col min="7941" max="7941" width="20.42578125" customWidth="1"/>
    <col min="7942" max="7942" width="20.28515625" customWidth="1"/>
    <col min="7943" max="7943" width="16.28515625" customWidth="1"/>
    <col min="7944" max="7944" width="14.5703125" customWidth="1"/>
    <col min="8194" max="8194" width="43.42578125" customWidth="1"/>
    <col min="8195" max="8195" width="17.5703125" customWidth="1"/>
    <col min="8196" max="8196" width="0" hidden="1" customWidth="1"/>
    <col min="8197" max="8197" width="20.42578125" customWidth="1"/>
    <col min="8198" max="8198" width="20.28515625" customWidth="1"/>
    <col min="8199" max="8199" width="16.28515625" customWidth="1"/>
    <col min="8200" max="8200" width="14.5703125" customWidth="1"/>
    <col min="8450" max="8450" width="43.42578125" customWidth="1"/>
    <col min="8451" max="8451" width="17.5703125" customWidth="1"/>
    <col min="8452" max="8452" width="0" hidden="1" customWidth="1"/>
    <col min="8453" max="8453" width="20.42578125" customWidth="1"/>
    <col min="8454" max="8454" width="20.28515625" customWidth="1"/>
    <col min="8455" max="8455" width="16.28515625" customWidth="1"/>
    <col min="8456" max="8456" width="14.5703125" customWidth="1"/>
    <col min="8706" max="8706" width="43.42578125" customWidth="1"/>
    <col min="8707" max="8707" width="17.5703125" customWidth="1"/>
    <col min="8708" max="8708" width="0" hidden="1" customWidth="1"/>
    <col min="8709" max="8709" width="20.42578125" customWidth="1"/>
    <col min="8710" max="8710" width="20.28515625" customWidth="1"/>
    <col min="8711" max="8711" width="16.28515625" customWidth="1"/>
    <col min="8712" max="8712" width="14.5703125" customWidth="1"/>
    <col min="8962" max="8962" width="43.42578125" customWidth="1"/>
    <col min="8963" max="8963" width="17.5703125" customWidth="1"/>
    <col min="8964" max="8964" width="0" hidden="1" customWidth="1"/>
    <col min="8965" max="8965" width="20.42578125" customWidth="1"/>
    <col min="8966" max="8966" width="20.28515625" customWidth="1"/>
    <col min="8967" max="8967" width="16.28515625" customWidth="1"/>
    <col min="8968" max="8968" width="14.5703125" customWidth="1"/>
    <col min="9218" max="9218" width="43.42578125" customWidth="1"/>
    <col min="9219" max="9219" width="17.5703125" customWidth="1"/>
    <col min="9220" max="9220" width="0" hidden="1" customWidth="1"/>
    <col min="9221" max="9221" width="20.42578125" customWidth="1"/>
    <col min="9222" max="9222" width="20.28515625" customWidth="1"/>
    <col min="9223" max="9223" width="16.28515625" customWidth="1"/>
    <col min="9224" max="9224" width="14.5703125" customWidth="1"/>
    <col min="9474" max="9474" width="43.42578125" customWidth="1"/>
    <col min="9475" max="9475" width="17.5703125" customWidth="1"/>
    <col min="9476" max="9476" width="0" hidden="1" customWidth="1"/>
    <col min="9477" max="9477" width="20.42578125" customWidth="1"/>
    <col min="9478" max="9478" width="20.28515625" customWidth="1"/>
    <col min="9479" max="9479" width="16.28515625" customWidth="1"/>
    <col min="9480" max="9480" width="14.5703125" customWidth="1"/>
    <col min="9730" max="9730" width="43.42578125" customWidth="1"/>
    <col min="9731" max="9731" width="17.5703125" customWidth="1"/>
    <col min="9732" max="9732" width="0" hidden="1" customWidth="1"/>
    <col min="9733" max="9733" width="20.42578125" customWidth="1"/>
    <col min="9734" max="9734" width="20.28515625" customWidth="1"/>
    <col min="9735" max="9735" width="16.28515625" customWidth="1"/>
    <col min="9736" max="9736" width="14.5703125" customWidth="1"/>
    <col min="9986" max="9986" width="43.42578125" customWidth="1"/>
    <col min="9987" max="9987" width="17.5703125" customWidth="1"/>
    <col min="9988" max="9988" width="0" hidden="1" customWidth="1"/>
    <col min="9989" max="9989" width="20.42578125" customWidth="1"/>
    <col min="9990" max="9990" width="20.28515625" customWidth="1"/>
    <col min="9991" max="9991" width="16.28515625" customWidth="1"/>
    <col min="9992" max="9992" width="14.5703125" customWidth="1"/>
    <col min="10242" max="10242" width="43.42578125" customWidth="1"/>
    <col min="10243" max="10243" width="17.5703125" customWidth="1"/>
    <col min="10244" max="10244" width="0" hidden="1" customWidth="1"/>
    <col min="10245" max="10245" width="20.42578125" customWidth="1"/>
    <col min="10246" max="10246" width="20.28515625" customWidth="1"/>
    <col min="10247" max="10247" width="16.28515625" customWidth="1"/>
    <col min="10248" max="10248" width="14.5703125" customWidth="1"/>
    <col min="10498" max="10498" width="43.42578125" customWidth="1"/>
    <col min="10499" max="10499" width="17.5703125" customWidth="1"/>
    <col min="10500" max="10500" width="0" hidden="1" customWidth="1"/>
    <col min="10501" max="10501" width="20.42578125" customWidth="1"/>
    <col min="10502" max="10502" width="20.28515625" customWidth="1"/>
    <col min="10503" max="10503" width="16.28515625" customWidth="1"/>
    <col min="10504" max="10504" width="14.5703125" customWidth="1"/>
    <col min="10754" max="10754" width="43.42578125" customWidth="1"/>
    <col min="10755" max="10755" width="17.5703125" customWidth="1"/>
    <col min="10756" max="10756" width="0" hidden="1" customWidth="1"/>
    <col min="10757" max="10757" width="20.42578125" customWidth="1"/>
    <col min="10758" max="10758" width="20.28515625" customWidth="1"/>
    <col min="10759" max="10759" width="16.28515625" customWidth="1"/>
    <col min="10760" max="10760" width="14.5703125" customWidth="1"/>
    <col min="11010" max="11010" width="43.42578125" customWidth="1"/>
    <col min="11011" max="11011" width="17.5703125" customWidth="1"/>
    <col min="11012" max="11012" width="0" hidden="1" customWidth="1"/>
    <col min="11013" max="11013" width="20.42578125" customWidth="1"/>
    <col min="11014" max="11014" width="20.28515625" customWidth="1"/>
    <col min="11015" max="11015" width="16.28515625" customWidth="1"/>
    <col min="11016" max="11016" width="14.5703125" customWidth="1"/>
    <col min="11266" max="11266" width="43.42578125" customWidth="1"/>
    <col min="11267" max="11267" width="17.5703125" customWidth="1"/>
    <col min="11268" max="11268" width="0" hidden="1" customWidth="1"/>
    <col min="11269" max="11269" width="20.42578125" customWidth="1"/>
    <col min="11270" max="11270" width="20.28515625" customWidth="1"/>
    <col min="11271" max="11271" width="16.28515625" customWidth="1"/>
    <col min="11272" max="11272" width="14.5703125" customWidth="1"/>
    <col min="11522" max="11522" width="43.42578125" customWidth="1"/>
    <col min="11523" max="11523" width="17.5703125" customWidth="1"/>
    <col min="11524" max="11524" width="0" hidden="1" customWidth="1"/>
    <col min="11525" max="11525" width="20.42578125" customWidth="1"/>
    <col min="11526" max="11526" width="20.28515625" customWidth="1"/>
    <col min="11527" max="11527" width="16.28515625" customWidth="1"/>
    <col min="11528" max="11528" width="14.5703125" customWidth="1"/>
    <col min="11778" max="11778" width="43.42578125" customWidth="1"/>
    <col min="11779" max="11779" width="17.5703125" customWidth="1"/>
    <col min="11780" max="11780" width="0" hidden="1" customWidth="1"/>
    <col min="11781" max="11781" width="20.42578125" customWidth="1"/>
    <col min="11782" max="11782" width="20.28515625" customWidth="1"/>
    <col min="11783" max="11783" width="16.28515625" customWidth="1"/>
    <col min="11784" max="11784" width="14.5703125" customWidth="1"/>
    <col min="12034" max="12034" width="43.42578125" customWidth="1"/>
    <col min="12035" max="12035" width="17.5703125" customWidth="1"/>
    <col min="12036" max="12036" width="0" hidden="1" customWidth="1"/>
    <col min="12037" max="12037" width="20.42578125" customWidth="1"/>
    <col min="12038" max="12038" width="20.28515625" customWidth="1"/>
    <col min="12039" max="12039" width="16.28515625" customWidth="1"/>
    <col min="12040" max="12040" width="14.5703125" customWidth="1"/>
    <col min="12290" max="12290" width="43.42578125" customWidth="1"/>
    <col min="12291" max="12291" width="17.5703125" customWidth="1"/>
    <col min="12292" max="12292" width="0" hidden="1" customWidth="1"/>
    <col min="12293" max="12293" width="20.42578125" customWidth="1"/>
    <col min="12294" max="12294" width="20.28515625" customWidth="1"/>
    <col min="12295" max="12295" width="16.28515625" customWidth="1"/>
    <col min="12296" max="12296" width="14.5703125" customWidth="1"/>
    <col min="12546" max="12546" width="43.42578125" customWidth="1"/>
    <col min="12547" max="12547" width="17.5703125" customWidth="1"/>
    <col min="12548" max="12548" width="0" hidden="1" customWidth="1"/>
    <col min="12549" max="12549" width="20.42578125" customWidth="1"/>
    <col min="12550" max="12550" width="20.28515625" customWidth="1"/>
    <col min="12551" max="12551" width="16.28515625" customWidth="1"/>
    <col min="12552" max="12552" width="14.5703125" customWidth="1"/>
    <col min="12802" max="12802" width="43.42578125" customWidth="1"/>
    <col min="12803" max="12803" width="17.5703125" customWidth="1"/>
    <col min="12804" max="12804" width="0" hidden="1" customWidth="1"/>
    <col min="12805" max="12805" width="20.42578125" customWidth="1"/>
    <col min="12806" max="12806" width="20.28515625" customWidth="1"/>
    <col min="12807" max="12807" width="16.28515625" customWidth="1"/>
    <col min="12808" max="12808" width="14.5703125" customWidth="1"/>
    <col min="13058" max="13058" width="43.42578125" customWidth="1"/>
    <col min="13059" max="13059" width="17.5703125" customWidth="1"/>
    <col min="13060" max="13060" width="0" hidden="1" customWidth="1"/>
    <col min="13061" max="13061" width="20.42578125" customWidth="1"/>
    <col min="13062" max="13062" width="20.28515625" customWidth="1"/>
    <col min="13063" max="13063" width="16.28515625" customWidth="1"/>
    <col min="13064" max="13064" width="14.5703125" customWidth="1"/>
    <col min="13314" max="13314" width="43.42578125" customWidth="1"/>
    <col min="13315" max="13315" width="17.5703125" customWidth="1"/>
    <col min="13316" max="13316" width="0" hidden="1" customWidth="1"/>
    <col min="13317" max="13317" width="20.42578125" customWidth="1"/>
    <col min="13318" max="13318" width="20.28515625" customWidth="1"/>
    <col min="13319" max="13319" width="16.28515625" customWidth="1"/>
    <col min="13320" max="13320" width="14.5703125" customWidth="1"/>
    <col min="13570" max="13570" width="43.42578125" customWidth="1"/>
    <col min="13571" max="13571" width="17.5703125" customWidth="1"/>
    <col min="13572" max="13572" width="0" hidden="1" customWidth="1"/>
    <col min="13573" max="13573" width="20.42578125" customWidth="1"/>
    <col min="13574" max="13574" width="20.28515625" customWidth="1"/>
    <col min="13575" max="13575" width="16.28515625" customWidth="1"/>
    <col min="13576" max="13576" width="14.5703125" customWidth="1"/>
    <col min="13826" max="13826" width="43.42578125" customWidth="1"/>
    <col min="13827" max="13827" width="17.5703125" customWidth="1"/>
    <col min="13828" max="13828" width="0" hidden="1" customWidth="1"/>
    <col min="13829" max="13829" width="20.42578125" customWidth="1"/>
    <col min="13830" max="13830" width="20.28515625" customWidth="1"/>
    <col min="13831" max="13831" width="16.28515625" customWidth="1"/>
    <col min="13832" max="13832" width="14.5703125" customWidth="1"/>
    <col min="14082" max="14082" width="43.42578125" customWidth="1"/>
    <col min="14083" max="14083" width="17.5703125" customWidth="1"/>
    <col min="14084" max="14084" width="0" hidden="1" customWidth="1"/>
    <col min="14085" max="14085" width="20.42578125" customWidth="1"/>
    <col min="14086" max="14086" width="20.28515625" customWidth="1"/>
    <col min="14087" max="14087" width="16.28515625" customWidth="1"/>
    <col min="14088" max="14088" width="14.5703125" customWidth="1"/>
    <col min="14338" max="14338" width="43.42578125" customWidth="1"/>
    <col min="14339" max="14339" width="17.5703125" customWidth="1"/>
    <col min="14340" max="14340" width="0" hidden="1" customWidth="1"/>
    <col min="14341" max="14341" width="20.42578125" customWidth="1"/>
    <col min="14342" max="14342" width="20.28515625" customWidth="1"/>
    <col min="14343" max="14343" width="16.28515625" customWidth="1"/>
    <col min="14344" max="14344" width="14.5703125" customWidth="1"/>
    <col min="14594" max="14594" width="43.42578125" customWidth="1"/>
    <col min="14595" max="14595" width="17.5703125" customWidth="1"/>
    <col min="14596" max="14596" width="0" hidden="1" customWidth="1"/>
    <col min="14597" max="14597" width="20.42578125" customWidth="1"/>
    <col min="14598" max="14598" width="20.28515625" customWidth="1"/>
    <col min="14599" max="14599" width="16.28515625" customWidth="1"/>
    <col min="14600" max="14600" width="14.5703125" customWidth="1"/>
    <col min="14850" max="14850" width="43.42578125" customWidth="1"/>
    <col min="14851" max="14851" width="17.5703125" customWidth="1"/>
    <col min="14852" max="14852" width="0" hidden="1" customWidth="1"/>
    <col min="14853" max="14853" width="20.42578125" customWidth="1"/>
    <col min="14854" max="14854" width="20.28515625" customWidth="1"/>
    <col min="14855" max="14855" width="16.28515625" customWidth="1"/>
    <col min="14856" max="14856" width="14.5703125" customWidth="1"/>
    <col min="15106" max="15106" width="43.42578125" customWidth="1"/>
    <col min="15107" max="15107" width="17.5703125" customWidth="1"/>
    <col min="15108" max="15108" width="0" hidden="1" customWidth="1"/>
    <col min="15109" max="15109" width="20.42578125" customWidth="1"/>
    <col min="15110" max="15110" width="20.28515625" customWidth="1"/>
    <col min="15111" max="15111" width="16.28515625" customWidth="1"/>
    <col min="15112" max="15112" width="14.5703125" customWidth="1"/>
    <col min="15362" max="15362" width="43.42578125" customWidth="1"/>
    <col min="15363" max="15363" width="17.5703125" customWidth="1"/>
    <col min="15364" max="15364" width="0" hidden="1" customWidth="1"/>
    <col min="15365" max="15365" width="20.42578125" customWidth="1"/>
    <col min="15366" max="15366" width="20.28515625" customWidth="1"/>
    <col min="15367" max="15367" width="16.28515625" customWidth="1"/>
    <col min="15368" max="15368" width="14.5703125" customWidth="1"/>
    <col min="15618" max="15618" width="43.42578125" customWidth="1"/>
    <col min="15619" max="15619" width="17.5703125" customWidth="1"/>
    <col min="15620" max="15620" width="0" hidden="1" customWidth="1"/>
    <col min="15621" max="15621" width="20.42578125" customWidth="1"/>
    <col min="15622" max="15622" width="20.28515625" customWidth="1"/>
    <col min="15623" max="15623" width="16.28515625" customWidth="1"/>
    <col min="15624" max="15624" width="14.5703125" customWidth="1"/>
    <col min="15874" max="15874" width="43.42578125" customWidth="1"/>
    <col min="15875" max="15875" width="17.5703125" customWidth="1"/>
    <col min="15876" max="15876" width="0" hidden="1" customWidth="1"/>
    <col min="15877" max="15877" width="20.42578125" customWidth="1"/>
    <col min="15878" max="15878" width="20.28515625" customWidth="1"/>
    <col min="15879" max="15879" width="16.28515625" customWidth="1"/>
    <col min="15880" max="15880" width="14.5703125" customWidth="1"/>
    <col min="16130" max="16130" width="43.42578125" customWidth="1"/>
    <col min="16131" max="16131" width="17.5703125" customWidth="1"/>
    <col min="16132" max="16132" width="0" hidden="1" customWidth="1"/>
    <col min="16133" max="16133" width="20.42578125" customWidth="1"/>
    <col min="16134" max="16134" width="20.28515625" customWidth="1"/>
    <col min="16135" max="16135" width="16.28515625" customWidth="1"/>
    <col min="16136" max="16136" width="14.5703125" customWidth="1"/>
  </cols>
  <sheetData>
    <row r="1" spans="2:12" ht="15.6" x14ac:dyDescent="0.3">
      <c r="B1" s="20"/>
      <c r="C1" s="20"/>
      <c r="D1" s="20"/>
      <c r="E1" s="20"/>
      <c r="F1" s="20"/>
      <c r="G1" s="21"/>
      <c r="H1" s="22"/>
      <c r="K1" s="133"/>
    </row>
    <row r="2" spans="2:12" ht="15.6" x14ac:dyDescent="0.3">
      <c r="B2" s="20"/>
      <c r="C2" s="20"/>
      <c r="D2" s="20"/>
      <c r="E2" s="20"/>
      <c r="F2" s="20"/>
      <c r="H2" s="22"/>
      <c r="K2" s="132"/>
    </row>
    <row r="3" spans="2:12" ht="15.6" x14ac:dyDescent="0.3">
      <c r="B3" s="20"/>
      <c r="C3" s="20"/>
      <c r="D3" s="20"/>
      <c r="E3" s="20"/>
      <c r="F3" s="20"/>
      <c r="G3" s="21"/>
      <c r="H3" s="22"/>
      <c r="K3" s="132"/>
    </row>
    <row r="4" spans="2:12" ht="25.5" x14ac:dyDescent="0.35">
      <c r="B4" s="172" t="s">
        <v>43</v>
      </c>
      <c r="C4" s="172"/>
      <c r="D4" s="172"/>
      <c r="E4" s="172"/>
      <c r="F4" s="172"/>
      <c r="G4" s="172"/>
      <c r="H4" s="172"/>
      <c r="K4" s="132"/>
    </row>
    <row r="5" spans="2:12" ht="20.25" x14ac:dyDescent="0.3">
      <c r="B5" s="173" t="s">
        <v>44</v>
      </c>
      <c r="C5" s="173"/>
      <c r="D5" s="173"/>
      <c r="E5" s="173"/>
      <c r="F5" s="173"/>
      <c r="G5" s="173"/>
      <c r="H5" s="173"/>
      <c r="K5" s="132"/>
    </row>
    <row r="6" spans="2:12" ht="20.25" x14ac:dyDescent="0.3">
      <c r="B6" s="173" t="s">
        <v>45</v>
      </c>
      <c r="C6" s="173"/>
      <c r="D6" s="173"/>
      <c r="E6" s="173"/>
      <c r="F6" s="173"/>
      <c r="G6" s="173"/>
      <c r="H6" s="173"/>
      <c r="K6" s="132"/>
    </row>
    <row r="7" spans="2:12" ht="20.25" x14ac:dyDescent="0.3">
      <c r="B7" s="23" t="s">
        <v>46</v>
      </c>
      <c r="C7" s="23"/>
      <c r="D7" s="23"/>
      <c r="E7" s="23"/>
      <c r="F7" s="24"/>
      <c r="H7" s="25"/>
      <c r="K7" s="132"/>
    </row>
    <row r="8" spans="2:12" ht="20.25" x14ac:dyDescent="0.3">
      <c r="B8" s="23" t="s">
        <v>47</v>
      </c>
      <c r="C8" s="23"/>
      <c r="D8" s="23"/>
      <c r="E8" s="23"/>
      <c r="F8" s="24"/>
      <c r="H8" s="25"/>
      <c r="K8" s="132"/>
    </row>
    <row r="9" spans="2:12" ht="20.25" x14ac:dyDescent="0.25">
      <c r="B9" s="26" t="s">
        <v>48</v>
      </c>
      <c r="C9" s="26"/>
      <c r="D9" s="26"/>
      <c r="E9" s="27"/>
      <c r="F9" s="27"/>
      <c r="G9" s="28"/>
      <c r="H9" s="29"/>
      <c r="K9" s="132"/>
    </row>
    <row r="10" spans="2:12" ht="20.25" x14ac:dyDescent="0.25">
      <c r="B10" s="174" t="s">
        <v>49</v>
      </c>
      <c r="C10" s="174"/>
      <c r="D10" s="174"/>
      <c r="E10" s="174"/>
      <c r="F10" s="174"/>
      <c r="G10" s="28"/>
      <c r="H10" s="29"/>
      <c r="K10" s="132"/>
    </row>
    <row r="11" spans="2:12" ht="18.75" customHeight="1" thickBot="1" x14ac:dyDescent="0.35">
      <c r="B11" s="30" t="s">
        <v>50</v>
      </c>
      <c r="C11" s="30"/>
      <c r="D11" s="30"/>
      <c r="E11" s="27"/>
      <c r="F11" s="27"/>
      <c r="G11" s="28"/>
      <c r="H11" s="29"/>
      <c r="K11" s="132"/>
    </row>
    <row r="12" spans="2:12" ht="21" hidden="1" customHeight="1" x14ac:dyDescent="0.35">
      <c r="B12" s="30"/>
      <c r="C12" s="30"/>
      <c r="D12" s="30"/>
      <c r="E12" s="27"/>
      <c r="F12" s="27"/>
      <c r="G12" s="28"/>
      <c r="H12" s="29"/>
      <c r="K12" s="132"/>
    </row>
    <row r="13" spans="2:12" ht="31.5" customHeight="1" x14ac:dyDescent="0.25">
      <c r="B13" s="175" t="s">
        <v>51</v>
      </c>
      <c r="C13" s="176"/>
      <c r="D13" s="177"/>
      <c r="E13" s="181" t="s">
        <v>52</v>
      </c>
      <c r="F13" s="183" t="s">
        <v>53</v>
      </c>
      <c r="G13" s="185" t="s">
        <v>54</v>
      </c>
      <c r="H13" s="187" t="s">
        <v>55</v>
      </c>
      <c r="K13" s="132"/>
    </row>
    <row r="14" spans="2:12" ht="32.25" customHeight="1" x14ac:dyDescent="0.25">
      <c r="B14" s="178"/>
      <c r="C14" s="179"/>
      <c r="D14" s="180"/>
      <c r="E14" s="182"/>
      <c r="F14" s="184"/>
      <c r="G14" s="186"/>
      <c r="H14" s="188"/>
      <c r="K14" s="132"/>
      <c r="L14" s="31"/>
    </row>
    <row r="15" spans="2:12" ht="27" customHeight="1" x14ac:dyDescent="0.35">
      <c r="B15" s="189" t="s">
        <v>56</v>
      </c>
      <c r="C15" s="190"/>
      <c r="D15" s="190"/>
      <c r="E15" s="190"/>
      <c r="F15" s="190"/>
      <c r="G15" s="190"/>
      <c r="H15" s="191"/>
      <c r="K15" s="132"/>
      <c r="L15" s="31"/>
    </row>
    <row r="16" spans="2:12" ht="22.5" customHeight="1" x14ac:dyDescent="0.35">
      <c r="B16" s="32" t="s">
        <v>57</v>
      </c>
      <c r="C16" s="33" t="s">
        <v>58</v>
      </c>
      <c r="D16" s="34"/>
      <c r="E16" s="35" t="s">
        <v>59</v>
      </c>
      <c r="F16" s="36">
        <v>500</v>
      </c>
      <c r="G16" s="36">
        <v>80</v>
      </c>
      <c r="H16" s="37">
        <v>26.5</v>
      </c>
      <c r="K16" s="132">
        <v>3</v>
      </c>
      <c r="L16" s="31"/>
    </row>
    <row r="17" spans="2:12" ht="24" customHeight="1" x14ac:dyDescent="0.35">
      <c r="B17" s="38" t="s">
        <v>60</v>
      </c>
      <c r="C17" s="39"/>
      <c r="D17" s="40"/>
      <c r="E17" s="40"/>
      <c r="F17" s="40"/>
      <c r="G17" s="40"/>
      <c r="H17" s="41"/>
      <c r="K17" s="132"/>
      <c r="L17" s="31"/>
    </row>
    <row r="18" spans="2:12" ht="21.75" customHeight="1" x14ac:dyDescent="0.35">
      <c r="B18" s="32" t="s">
        <v>61</v>
      </c>
      <c r="C18" s="33" t="s">
        <v>58</v>
      </c>
      <c r="D18" s="42"/>
      <c r="E18" s="35" t="s">
        <v>59</v>
      </c>
      <c r="F18" s="43">
        <v>5000</v>
      </c>
      <c r="G18" s="44">
        <v>68</v>
      </c>
      <c r="H18" s="37">
        <v>135</v>
      </c>
      <c r="K18" s="132">
        <v>5</v>
      </c>
      <c r="L18" s="31"/>
    </row>
    <row r="19" spans="2:12" ht="21" customHeight="1" x14ac:dyDescent="0.3">
      <c r="B19" s="45" t="s">
        <v>62</v>
      </c>
      <c r="C19" s="33" t="s">
        <v>58</v>
      </c>
      <c r="D19" s="46"/>
      <c r="E19" s="35" t="s">
        <v>59</v>
      </c>
      <c r="F19" s="43">
        <v>5000</v>
      </c>
      <c r="G19" s="44">
        <v>81</v>
      </c>
      <c r="H19" s="37">
        <v>135</v>
      </c>
      <c r="K19" s="132">
        <v>5</v>
      </c>
      <c r="L19" s="31"/>
    </row>
    <row r="20" spans="2:12" ht="25.5" customHeight="1" x14ac:dyDescent="0.35">
      <c r="B20" s="192" t="s">
        <v>63</v>
      </c>
      <c r="C20" s="193"/>
      <c r="D20" s="190"/>
      <c r="E20" s="190"/>
      <c r="F20" s="190"/>
      <c r="G20" s="190"/>
      <c r="H20" s="191"/>
      <c r="K20" s="132"/>
    </row>
    <row r="21" spans="2:12" ht="18.75" x14ac:dyDescent="0.3">
      <c r="B21" s="194" t="s">
        <v>64</v>
      </c>
      <c r="C21" s="195"/>
      <c r="D21" s="195"/>
      <c r="E21" s="35" t="s">
        <v>59</v>
      </c>
      <c r="F21" s="47" t="s">
        <v>65</v>
      </c>
      <c r="G21" s="48" t="s">
        <v>66</v>
      </c>
      <c r="H21" s="49">
        <v>12.2</v>
      </c>
      <c r="K21" s="132"/>
    </row>
    <row r="22" spans="2:12" ht="18.75" x14ac:dyDescent="0.3">
      <c r="B22" s="165" t="s">
        <v>67</v>
      </c>
      <c r="C22" s="166"/>
      <c r="D22" s="166"/>
      <c r="E22" s="35" t="s">
        <v>59</v>
      </c>
      <c r="F22" s="47" t="s">
        <v>65</v>
      </c>
      <c r="G22" s="164" t="s">
        <v>68</v>
      </c>
      <c r="H22" s="49">
        <v>12.2</v>
      </c>
      <c r="K22" s="132">
        <v>5</v>
      </c>
    </row>
    <row r="23" spans="2:12" ht="18.75" x14ac:dyDescent="0.3">
      <c r="B23" s="165" t="s">
        <v>69</v>
      </c>
      <c r="C23" s="166"/>
      <c r="D23" s="166"/>
      <c r="E23" s="35" t="s">
        <v>59</v>
      </c>
      <c r="F23" s="47" t="s">
        <v>65</v>
      </c>
      <c r="G23" s="164"/>
      <c r="H23" s="49">
        <v>13.5</v>
      </c>
      <c r="K23" s="132">
        <v>5</v>
      </c>
    </row>
    <row r="24" spans="2:12" ht="18.75" x14ac:dyDescent="0.3">
      <c r="B24" s="167" t="s">
        <v>70</v>
      </c>
      <c r="C24" s="168"/>
      <c r="D24" s="168"/>
      <c r="E24" s="35" t="s">
        <v>59</v>
      </c>
      <c r="F24" s="47" t="s">
        <v>65</v>
      </c>
      <c r="G24" s="164"/>
      <c r="H24" s="49">
        <v>13.4</v>
      </c>
      <c r="K24" s="132">
        <v>5</v>
      </c>
    </row>
    <row r="25" spans="2:12" ht="18.75" x14ac:dyDescent="0.3">
      <c r="B25" s="169" t="s">
        <v>71</v>
      </c>
      <c r="C25" s="170"/>
      <c r="D25" s="171"/>
      <c r="E25" s="35" t="s">
        <v>59</v>
      </c>
      <c r="F25" s="47" t="s">
        <v>65</v>
      </c>
      <c r="G25" s="50" t="s">
        <v>72</v>
      </c>
      <c r="H25" s="49">
        <v>12.2</v>
      </c>
      <c r="K25" s="132">
        <v>4</v>
      </c>
    </row>
  </sheetData>
  <mergeCells count="17">
    <mergeCell ref="B22:D22"/>
    <mergeCell ref="G22:G24"/>
    <mergeCell ref="B23:D23"/>
    <mergeCell ref="B24:D24"/>
    <mergeCell ref="B25:D25"/>
    <mergeCell ref="B4:H4"/>
    <mergeCell ref="B5:H5"/>
    <mergeCell ref="B6:H6"/>
    <mergeCell ref="B10:F10"/>
    <mergeCell ref="B13:D14"/>
    <mergeCell ref="E13:E14"/>
    <mergeCell ref="F13:F14"/>
    <mergeCell ref="G13:G14"/>
    <mergeCell ref="H13:H14"/>
    <mergeCell ref="B15:H15"/>
    <mergeCell ref="B20:H20"/>
    <mergeCell ref="B21:D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10" sqref="B4:B10"/>
    </sheetView>
  </sheetViews>
  <sheetFormatPr defaultRowHeight="15" x14ac:dyDescent="0.25"/>
  <cols>
    <col min="1" max="1" width="27.85546875" customWidth="1"/>
    <col min="2" max="2" width="23.28515625" customWidth="1"/>
    <col min="3" max="3" width="8.28515625" customWidth="1"/>
    <col min="4" max="4" width="6.85546875" customWidth="1"/>
    <col min="5" max="5" width="13.85546875" customWidth="1"/>
    <col min="6" max="6" width="10.7109375" customWidth="1"/>
    <col min="8" max="8" width="9.85546875" customWidth="1"/>
    <col min="12" max="12" width="9.42578125" bestFit="1" customWidth="1"/>
  </cols>
  <sheetData>
    <row r="1" spans="1:12" thickBot="1" x14ac:dyDescent="0.35"/>
    <row r="2" spans="1:12" ht="25.9" customHeight="1" x14ac:dyDescent="0.25">
      <c r="B2" s="196" t="s">
        <v>51</v>
      </c>
      <c r="C2" s="197"/>
      <c r="D2" s="198"/>
      <c r="E2" s="202" t="s">
        <v>52</v>
      </c>
      <c r="F2" s="204" t="s">
        <v>53</v>
      </c>
      <c r="G2" s="206" t="s">
        <v>54</v>
      </c>
      <c r="H2" s="208" t="s">
        <v>55</v>
      </c>
      <c r="K2" s="1" t="s">
        <v>156</v>
      </c>
      <c r="L2" s="153" t="s">
        <v>78</v>
      </c>
    </row>
    <row r="3" spans="1:12" x14ac:dyDescent="0.25">
      <c r="B3" s="199"/>
      <c r="C3" s="200"/>
      <c r="D3" s="201"/>
      <c r="E3" s="203"/>
      <c r="F3" s="205"/>
      <c r="G3" s="207"/>
      <c r="H3" s="209"/>
    </row>
    <row r="4" spans="1:12" ht="14.45" x14ac:dyDescent="0.3">
      <c r="B4" t="str">
        <f t="array" ref="B4">IFERROR(INDEX(LOOKUP(ROW(Bejo!B$2:B$25),ROW(Bejo!B$2:B$25)/(Bejo!B$2:B$25&lt;&gt;""),Bejo!B$2:B$25),SMALL(IF(Bejo!$K$2:$K$25,ROW(Bejo!G$2:G$25)-1),ROW(B1))),"")</f>
        <v>Турбін F1 / Turbine F1</v>
      </c>
      <c r="C4" t="str">
        <f t="array" ref="C4">IFERROR(INDEX(LOOKUP(ROW(Bejo!C$2:C$25),ROW(Bejo!C$2:C$25)/(Bejo!C$2:C$25&lt;&gt;""),Bejo!C$2:C$25),SMALL(IF(Bejo!$K$2:$K$25,ROW(Bejo!H$2:H$25)-1),ROW(C1))),"")</f>
        <v>NEW!</v>
      </c>
      <c r="D4" t="str">
        <f t="array" ref="D4">IFERROR(INDEX(LOOKUP(ROW(Bejo!D$2:D$25),ROW(Bejo!D$2:D$25)/(Bejo!D$2:D$25&lt;&gt;""),Bejo!D$2:D$25),SMALL(IF(Bejo!$K$2:$K$25,ROW(Bejo!I$2:I$25)-1),ROW(D1))),"")</f>
        <v/>
      </c>
      <c r="E4" t="str">
        <f t="array" ref="E4">IFERROR(INDEX(LOOKUP(ROW(Bejo!E$2:E$25),ROW(Bejo!E$2:E$25)/(Bejo!E$2:E$25&lt;&gt;""),Bejo!E$2:E$25),SMALL(IF(Bejo!$K$2:$K$25,ROW(Bejo!J$2:J$25)-1),ROW(E1))),"")</f>
        <v>normal seeds</v>
      </c>
      <c r="F4">
        <f t="array" ref="F4">IFERROR(INDEX(LOOKUP(ROW(Bejo!F$2:F$25),ROW(Bejo!F$2:F$25)/(Bejo!F$2:F$25&lt;&gt;""),Bejo!F$2:F$25),SMALL(IF(Bejo!$K$2:$K$25,ROW(Bejo!K$2:K$25)-1),ROW(F1))),"")</f>
        <v>500</v>
      </c>
      <c r="G4">
        <f t="array" ref="G4">IFERROR(INDEX(LOOKUP(ROW(Bejo!G$2:G$25),ROW(Bejo!G$2:G$25)/(Bejo!G$2:G$25&lt;&gt;""),Bejo!G$2:G$25),SMALL(IF(Bejo!$K$2:$K$25,ROW(Bejo!L$2:L$25)-1),ROW(G1))),"")</f>
        <v>80</v>
      </c>
      <c r="H4">
        <f t="array" ref="H4">IFERROR(INDEX(LOOKUP(ROW(Bejo!H$2:H$25),ROW(Bejo!H$2:H$25)/(Bejo!H$2:H$25&lt;&gt;""),Bejo!H$2:H$25),SMALL(IF(Bejo!$K$2:$K$25,ROW(Bejo!M$2:M$25)-1),ROW(H1))),"")</f>
        <v>26.5</v>
      </c>
      <c r="K4">
        <f>IFERROR(IF(Калькуляция!$V$3="",H4*(Калькуляция!$W$3-Калькуляция!$W$3*Калькуляция!$X$3),H4*(Калькуляция!$V$3-Калькуляция!$V$3*Калькуляция!$X$3)),"")</f>
        <v>530</v>
      </c>
      <c r="L4">
        <f>F4</f>
        <v>500</v>
      </c>
    </row>
    <row r="5" spans="1:12" ht="14.45" x14ac:dyDescent="0.3">
      <c r="A5" t="str">
        <f t="array" ref="A5">IFERROR(INDEX(LOOKUP(ROW(Bejo!B$1:B$25),ROW(Bejo!B$1:B$25)/(Bejo!B$1:B$25&lt;&gt;""),Bejo!B$1:B$25),SMALL(IF(Bejo!$K$1:$K$25,ROW(Bejo!G$1:G$25)),ROW(B5))),"")</f>
        <v>Полонез F1 / Polonais F1</v>
      </c>
      <c r="B5" t="str">
        <f t="array" ref="B5">IFERROR(INDEX(LOOKUP(ROW(Bejo!B$2:B$25),ROW(Bejo!B$2:B$25)/(Bejo!B$2:B$25&lt;&gt;""),Bejo!B$2:B$25),SMALL(IF(Bejo!$K$2:$K$25,ROW(Bejo!G$2:G$25)-1),ROW(B2))),"")</f>
        <v>Індіго</v>
      </c>
      <c r="C5" t="str">
        <f t="array" ref="C5">IFERROR(INDEX(LOOKUP(ROW(Bejo!C$2:C$25),ROW(Bejo!C$2:C$25)/(Bejo!C$2:C$25&lt;&gt;""),Bejo!C$2:C$25),SMALL(IF(Bejo!$K$2:$K$25,ROW(Bejo!H$2:H$25)-1),ROW(C2))),"")</f>
        <v>NEW!</v>
      </c>
      <c r="D5" t="str">
        <f t="array" ref="D5">IFERROR(INDEX(LOOKUP(ROW(Bejo!D$2:D$25),ROW(Bejo!D$2:D$25)/(Bejo!D$2:D$25&lt;&gt;""),Bejo!D$2:D$25),SMALL(IF(Bejo!$K$2:$K$25,ROW(Bejo!I$2:I$25)-1),ROW(D2))),"")</f>
        <v/>
      </c>
      <c r="E5" t="str">
        <f t="array" ref="E5">IFERROR(INDEX(LOOKUP(ROW(Bejo!E$2:E$25),ROW(Bejo!E$2:E$25)/(Bejo!E$2:E$25&lt;&gt;""),Bejo!E$2:E$25),SMALL(IF(Bejo!$K$2:$K$25,ROW(Bejo!J$2:J$25)-1),ROW(E2))),"")</f>
        <v>normal seeds</v>
      </c>
      <c r="F5">
        <f t="array" ref="F5">IFERROR(INDEX(LOOKUP(ROW(Bejo!F$2:F$25),ROW(Bejo!F$2:F$25)/(Bejo!F$2:F$25&lt;&gt;""),Bejo!F$2:F$25),SMALL(IF(Bejo!$K$2:$K$25,ROW(Bejo!K$2:K$25)-1),ROW(F2))),"")</f>
        <v>5000</v>
      </c>
      <c r="G5">
        <f t="array" ref="G5">IFERROR(INDEX(LOOKUP(ROW(Bejo!G$2:G$25),ROW(Bejo!G$2:G$25)/(Bejo!G$2:G$25&lt;&gt;""),Bejo!G$2:G$25),SMALL(IF(Bejo!$K$2:$K$25,ROW(Bejo!L$2:L$25)-1),ROW(G2))),"")</f>
        <v>68</v>
      </c>
      <c r="H5">
        <f t="array" ref="H5">IFERROR(INDEX(LOOKUP(ROW(Bejo!H$2:H$25),ROW(Bejo!H$2:H$25)/(Bejo!H$2:H$25&lt;&gt;""),Bejo!H$2:H$25),SMALL(IF(Bejo!$K$2:$K$25,ROW(Bejo!M$2:M$25)-1),ROW(H2))),"")</f>
        <v>135</v>
      </c>
      <c r="K5">
        <f>IFERROR(IF(Калькуляция!$V$3="",H5*(Калькуляция!$W$3-Калькуляция!$W$3*Калькуляция!$X$3),H5*(Калькуляция!$V$3-Калькуляция!$V$3*Калькуляция!$X$3)),"")</f>
        <v>2700</v>
      </c>
      <c r="L5">
        <f t="shared" ref="L5:L14" si="0">F5</f>
        <v>5000</v>
      </c>
    </row>
    <row r="6" spans="1:12" ht="14.45" x14ac:dyDescent="0.3">
      <c r="A6" t="str">
        <f t="array" ref="A6">IFERROR(INDEX(LOOKUP(ROW(Bejo!B$1:B$25),ROW(Bejo!B$1:B$25)/(Bejo!B$1:B$25&lt;&gt;""),Bejo!B$1:B$25),SMALL(IF(Bejo!$K$1:$K$25,ROW(Bejo!G$1:G$25)),ROW(B6))),"")</f>
        <v>Річі  F1/ Ritchy F1</v>
      </c>
      <c r="B6" t="str">
        <f t="array" ref="B6">IFERROR(INDEX(LOOKUP(ROW(Bejo!B$2:B$25),ROW(Bejo!B$2:B$25)/(Bejo!B$2:B$25&lt;&gt;""),Bejo!B$2:B$25),SMALL(IF(Bejo!$K$2:$K$25,ROW(Bejo!G$2:G$25)-1),ROW(B3))),"")</f>
        <v>Леонардо</v>
      </c>
      <c r="C6" t="str">
        <f t="array" ref="C6">IFERROR(INDEX(LOOKUP(ROW(Bejo!C$2:C$25),ROW(Bejo!C$2:C$25)/(Bejo!C$2:C$25&lt;&gt;""),Bejo!C$2:C$25),SMALL(IF(Bejo!$K$2:$K$25,ROW(Bejo!H$2:H$25)-1),ROW(C3))),"")</f>
        <v>NEW!</v>
      </c>
      <c r="D6" t="str">
        <f t="array" ref="D6">IFERROR(INDEX(LOOKUP(ROW(Bejo!D$2:D$25),ROW(Bejo!D$2:D$25)/(Bejo!D$2:D$25&lt;&gt;""),Bejo!D$2:D$25),SMALL(IF(Bejo!$K$2:$K$25,ROW(Bejo!I$2:I$25)-1),ROW(D3))),"")</f>
        <v/>
      </c>
      <c r="E6" t="str">
        <f t="array" ref="E6">IFERROR(INDEX(LOOKUP(ROW(Bejo!E$2:E$25),ROW(Bejo!E$2:E$25)/(Bejo!E$2:E$25&lt;&gt;""),Bejo!E$2:E$25),SMALL(IF(Bejo!$K$2:$K$25,ROW(Bejo!J$2:J$25)-1),ROW(E3))),"")</f>
        <v>normal seeds</v>
      </c>
      <c r="F6">
        <f t="array" ref="F6">IFERROR(INDEX(LOOKUP(ROW(Bejo!F$2:F$25),ROW(Bejo!F$2:F$25)/(Bejo!F$2:F$25&lt;&gt;""),Bejo!F$2:F$25),SMALL(IF(Bejo!$K$2:$K$25,ROW(Bejo!K$2:K$25)-1),ROW(F3))),"")</f>
        <v>5000</v>
      </c>
      <c r="G6">
        <f t="array" ref="G6">IFERROR(INDEX(LOOKUP(ROW(Bejo!G$2:G$25),ROW(Bejo!G$2:G$25)/(Bejo!G$2:G$25&lt;&gt;""),Bejo!G$2:G$25),SMALL(IF(Bejo!$K$2:$K$25,ROW(Bejo!L$2:L$25)-1),ROW(G3))),"")</f>
        <v>81</v>
      </c>
      <c r="H6">
        <f t="array" ref="H6">IFERROR(INDEX(LOOKUP(ROW(Bejo!H$2:H$25),ROW(Bejo!H$2:H$25)/(Bejo!H$2:H$25&lt;&gt;""),Bejo!H$2:H$25),SMALL(IF(Bejo!$K$2:$K$25,ROW(Bejo!M$2:M$25)-1),ROW(H3))),"")</f>
        <v>135</v>
      </c>
      <c r="K6">
        <f>IFERROR(IF(Калькуляция!$V$3="",H6*(Калькуляция!$W$3-Калькуляция!$W$3*Калькуляция!$X$3),H6*(Калькуляция!$V$3-Калькуляция!$V$3*Калькуляция!$X$3)),"")</f>
        <v>2700</v>
      </c>
      <c r="L6">
        <f t="shared" si="0"/>
        <v>5000</v>
      </c>
    </row>
    <row r="7" spans="1:12" ht="14.45" x14ac:dyDescent="0.3">
      <c r="A7" t="str">
        <f t="array" ref="A7">IFERROR(INDEX(LOOKUP(ROW(Bejo!B$1:B$25),ROW(Bejo!B$1:B$25)/(Bejo!B$1:B$25&lt;&gt;""),Bejo!B$1:B$25),SMALL(IF(Bejo!$K$1:$K$25,ROW(Bejo!G$1:G$25)),ROW(B7))),"")</f>
        <v>Беніто F1/ Benito F1</v>
      </c>
      <c r="B7" t="str">
        <f t="array" ref="B7">IFERROR(INDEX(LOOKUP(ROW(Bejo!B$2:B$25),ROW(Bejo!B$2:B$25)/(Bejo!B$2:B$25&lt;&gt;""),Bejo!B$2:B$25),SMALL(IF(Bejo!$K$2:$K$25,ROW(Bejo!G$2:G$25)-1),ROW(B4))),"")</f>
        <v>Полбіг F1 / Polbig F1</v>
      </c>
      <c r="C7" t="str">
        <f t="array" ref="C7">IFERROR(INDEX(LOOKUP(ROW(Bejo!C$2:C$25),ROW(Bejo!C$2:C$25)/(Bejo!C$2:C$25&lt;&gt;""),Bejo!C$2:C$25),SMALL(IF(Bejo!$K$2:$K$25,ROW(Bejo!H$2:H$25)-1),ROW(C4))),"")</f>
        <v>NEW!</v>
      </c>
      <c r="D7" t="str">
        <f t="array" ref="D7">IFERROR(INDEX(LOOKUP(ROW(Bejo!D$2:D$25),ROW(Bejo!D$2:D$25)/(Bejo!D$2:D$25&lt;&gt;""),Bejo!D$2:D$25),SMALL(IF(Bejo!$K$2:$K$25,ROW(Bejo!I$2:I$25)-1),ROW(D4))),"")</f>
        <v/>
      </c>
      <c r="E7" t="str">
        <f t="array" ref="E7">IFERROR(INDEX(LOOKUP(ROW(Bejo!E$2:E$25),ROW(Bejo!E$2:E$25)/(Bejo!E$2:E$25&lt;&gt;""),Bejo!E$2:E$25),SMALL(IF(Bejo!$K$2:$K$25,ROW(Bejo!J$2:J$25)-1),ROW(E4))),"")</f>
        <v>normal seeds</v>
      </c>
      <c r="F7" t="str">
        <f t="array" ref="F7">IFERROR(INDEX(LOOKUP(ROW(Bejo!F$2:F$25),ROW(Bejo!F$2:F$25)/(Bejo!F$2:F$25&lt;&gt;""),Bejo!F$2:F$25),SMALL(IF(Bejo!$K$2:$K$25,ROW(Bejo!K$2:K$25)-1),ROW(F4))),"")</f>
        <v>5 гр</v>
      </c>
      <c r="G7" t="str">
        <f t="array" ref="G7">IFERROR(INDEX(LOOKUP(ROW(Bejo!G$2:G$25),ROW(Bejo!G$2:G$25)/(Bejo!G$2:G$25&lt;&gt;""),Bejo!G$2:G$25),SMALL(IF(Bejo!$K$2:$K$25,ROW(Bejo!L$2:L$25)-1),ROW(G4))),"")</f>
        <v>62-65</v>
      </c>
      <c r="H7">
        <f t="array" ref="H7">IFERROR(INDEX(LOOKUP(ROW(Bejo!H$2:H$25),ROW(Bejo!H$2:H$25)/(Bejo!H$2:H$25&lt;&gt;""),Bejo!H$2:H$25),SMALL(IF(Bejo!$K$2:$K$25,ROW(Bejo!M$2:M$25)-1),ROW(H4))),"")</f>
        <v>12.2</v>
      </c>
      <c r="K7">
        <f>IFERROR(IF(Калькуляция!$V$3="",H7*(Калькуляция!$W$3-Калькуляция!$W$3*Калькуляция!$X$3),H7*(Калькуляция!$V$3-Калькуляция!$V$3*Калькуляция!$X$3)),"")</f>
        <v>244</v>
      </c>
      <c r="L7" t="str">
        <f t="shared" si="0"/>
        <v>5 гр</v>
      </c>
    </row>
    <row r="8" spans="1:12" ht="14.45" x14ac:dyDescent="0.3">
      <c r="A8" t="str">
        <f t="array" ref="A8">IFERROR(INDEX(LOOKUP(ROW(Bejo!B$1:B$25),ROW(Bejo!B$1:B$25)/(Bejo!B$1:B$25&lt;&gt;""),Bejo!B$1:B$25),SMALL(IF(Bejo!$K$1:$K$25,ROW(Bejo!G$1:G$25)),ROW(B8))),"")</f>
        <v/>
      </c>
      <c r="B8" t="str">
        <f t="array" ref="B8">IFERROR(INDEX(LOOKUP(ROW(Bejo!B$2:B$25),ROW(Bejo!B$2:B$25)/(Bejo!B$2:B$25&lt;&gt;""),Bejo!B$2:B$25),SMALL(IF(Bejo!$K$2:$K$25,ROW(Bejo!G$2:G$25)-1),ROW(B5))),"")</f>
        <v>Полонез F1 / Polonais F1</v>
      </c>
      <c r="C8" t="str">
        <f t="array" ref="C8">IFERROR(INDEX(LOOKUP(ROW(Bejo!C$2:C$25),ROW(Bejo!C$2:C$25)/(Bejo!C$2:C$25&lt;&gt;""),Bejo!C$2:C$25),SMALL(IF(Bejo!$K$2:$K$25,ROW(Bejo!H$2:H$25)-1),ROW(C5))),"")</f>
        <v>NEW!</v>
      </c>
      <c r="D8" t="str">
        <f t="array" ref="D8">IFERROR(INDEX(LOOKUP(ROW(Bejo!D$2:D$25),ROW(Bejo!D$2:D$25)/(Bejo!D$2:D$25&lt;&gt;""),Bejo!D$2:D$25),SMALL(IF(Bejo!$K$2:$K$25,ROW(Bejo!I$2:I$25)-1),ROW(D5))),"")</f>
        <v/>
      </c>
      <c r="E8" t="str">
        <f t="array" ref="E8">IFERROR(INDEX(LOOKUP(ROW(Bejo!E$2:E$25),ROW(Bejo!E$2:E$25)/(Bejo!E$2:E$25&lt;&gt;""),Bejo!E$2:E$25),SMALL(IF(Bejo!$K$2:$K$25,ROW(Bejo!J$2:J$25)-1),ROW(E5))),"")</f>
        <v>normal seeds</v>
      </c>
      <c r="F8" t="str">
        <f t="array" ref="F8">IFERROR(INDEX(LOOKUP(ROW(Bejo!F$2:F$25),ROW(Bejo!F$2:F$25)/(Bejo!F$2:F$25&lt;&gt;""),Bejo!F$2:F$25),SMALL(IF(Bejo!$K$2:$K$25,ROW(Bejo!K$2:K$25)-1),ROW(F5))),"")</f>
        <v>5 гр</v>
      </c>
      <c r="G8" t="str">
        <f t="array" ref="G8">IFERROR(INDEX(LOOKUP(ROW(Bejo!G$2:G$25),ROW(Bejo!G$2:G$25)/(Bejo!G$2:G$25&lt;&gt;""),Bejo!G$2:G$25),SMALL(IF(Bejo!$K$2:$K$25,ROW(Bejo!L$2:L$25)-1),ROW(G5))),"")</f>
        <v>62-65</v>
      </c>
      <c r="H8">
        <f t="array" ref="H8">IFERROR(INDEX(LOOKUP(ROW(Bejo!H$2:H$25),ROW(Bejo!H$2:H$25)/(Bejo!H$2:H$25&lt;&gt;""),Bejo!H$2:H$25),SMALL(IF(Bejo!$K$2:$K$25,ROW(Bejo!M$2:M$25)-1),ROW(H5))),"")</f>
        <v>13.5</v>
      </c>
      <c r="K8">
        <f>IFERROR(IF(Калькуляция!$V$3="",H8*(Калькуляция!$W$3-Калькуляция!$W$3*Калькуляция!$X$3),H8*(Калькуляция!$V$3-Калькуляция!$V$3*Калькуляция!$X$3)),"")</f>
        <v>270</v>
      </c>
      <c r="L8" t="str">
        <f t="shared" si="0"/>
        <v>5 гр</v>
      </c>
    </row>
    <row r="9" spans="1:12" ht="14.45" x14ac:dyDescent="0.3">
      <c r="A9" t="str">
        <f t="array" ref="A9">IFERROR(INDEX(LOOKUP(ROW(Bejo!B$1:B$25),ROW(Bejo!B$1:B$25)/(Bejo!B$1:B$25&lt;&gt;""),Bejo!B$1:B$25),SMALL(IF(Bejo!$K$1:$K$25,ROW(Bejo!G$1:G$25)),ROW(B9))),"")</f>
        <v/>
      </c>
      <c r="B9" t="str">
        <f t="array" ref="B9">IFERROR(INDEX(LOOKUP(ROW(Bejo!B$2:B$25),ROW(Bejo!B$2:B$25)/(Bejo!B$2:B$25&lt;&gt;""),Bejo!B$2:B$25),SMALL(IF(Bejo!$K$2:$K$25,ROW(Bejo!G$2:G$25)-1),ROW(B6))),"")</f>
        <v>Річі  F1/ Ritchy F1</v>
      </c>
      <c r="C9" t="str">
        <f t="array" ref="C9">IFERROR(INDEX(LOOKUP(ROW(Bejo!C$2:C$25),ROW(Bejo!C$2:C$25)/(Bejo!C$2:C$25&lt;&gt;""),Bejo!C$2:C$25),SMALL(IF(Bejo!$K$2:$K$25,ROW(Bejo!H$2:H$25)-1),ROW(C6))),"")</f>
        <v>NEW!</v>
      </c>
      <c r="D9" t="str">
        <f t="array" ref="D9">IFERROR(INDEX(LOOKUP(ROW(Bejo!D$2:D$25),ROW(Bejo!D$2:D$25)/(Bejo!D$2:D$25&lt;&gt;""),Bejo!D$2:D$25),SMALL(IF(Bejo!$K$2:$K$25,ROW(Bejo!I$2:I$25)-1),ROW(D6))),"")</f>
        <v/>
      </c>
      <c r="E9" t="str">
        <f t="array" ref="E9">IFERROR(INDEX(LOOKUP(ROW(Bejo!E$2:E$25),ROW(Bejo!E$2:E$25)/(Bejo!E$2:E$25&lt;&gt;""),Bejo!E$2:E$25),SMALL(IF(Bejo!$K$2:$K$25,ROW(Bejo!J$2:J$25)-1),ROW(E6))),"")</f>
        <v>normal seeds</v>
      </c>
      <c r="F9" t="str">
        <f t="array" ref="F9">IFERROR(INDEX(LOOKUP(ROW(Bejo!F$2:F$25),ROW(Bejo!F$2:F$25)/(Bejo!F$2:F$25&lt;&gt;""),Bejo!F$2:F$25),SMALL(IF(Bejo!$K$2:$K$25,ROW(Bejo!K$2:K$25)-1),ROW(F6))),"")</f>
        <v>5 гр</v>
      </c>
      <c r="G9" t="str">
        <f t="array" ref="G9">IFERROR(INDEX(LOOKUP(ROW(Bejo!G$2:G$25),ROW(Bejo!G$2:G$25)/(Bejo!G$2:G$25&lt;&gt;""),Bejo!G$2:G$25),SMALL(IF(Bejo!$K$2:$K$25,ROW(Bejo!L$2:L$25)-1),ROW(G6))),"")</f>
        <v>62-65</v>
      </c>
      <c r="H9">
        <f t="array" ref="H9">IFERROR(INDEX(LOOKUP(ROW(Bejo!H$2:H$25),ROW(Bejo!H$2:H$25)/(Bejo!H$2:H$25&lt;&gt;""),Bejo!H$2:H$25),SMALL(IF(Bejo!$K$2:$K$25,ROW(Bejo!M$2:M$25)-1),ROW(H6))),"")</f>
        <v>13.4</v>
      </c>
      <c r="K9">
        <f>IFERROR(IF(Калькуляция!$V$3="",H9*(Калькуляция!$W$3-Калькуляция!$W$3*Калькуляция!$X$3),H9*(Калькуляция!$V$3-Калькуляция!$V$3*Калькуляция!$X$3)),"")</f>
        <v>268</v>
      </c>
      <c r="L9" t="str">
        <f t="shared" si="0"/>
        <v>5 гр</v>
      </c>
    </row>
    <row r="10" spans="1:12" ht="14.45" x14ac:dyDescent="0.3">
      <c r="A10" t="str">
        <f t="array" ref="A10">IFERROR(INDEX(LOOKUP(ROW(Bejo!B$1:B$25),ROW(Bejo!B$1:B$25)/(Bejo!B$1:B$25&lt;&gt;""),Bejo!B$1:B$25),SMALL(IF(Bejo!$K$1:$K$25,ROW(Bejo!G$1:G$25)),ROW(B10))),"")</f>
        <v/>
      </c>
      <c r="B10" t="str">
        <f t="array" ref="B10">IFERROR(INDEX(LOOKUP(ROW(Bejo!B$2:B$25),ROW(Bejo!B$2:B$25)/(Bejo!B$2:B$25&lt;&gt;""),Bejo!B$2:B$25),SMALL(IF(Bejo!$K$2:$K$25,ROW(Bejo!G$2:G$25)-1),ROW(B7))),"")</f>
        <v>Беніто F1/ Benito F1</v>
      </c>
      <c r="C10" t="str">
        <f t="array" ref="C10">IFERROR(INDEX(LOOKUP(ROW(Bejo!C$2:C$25),ROW(Bejo!C$2:C$25)/(Bejo!C$2:C$25&lt;&gt;""),Bejo!C$2:C$25),SMALL(IF(Bejo!$K$2:$K$25,ROW(Bejo!H$2:H$25)-1),ROW(C7))),"")</f>
        <v>NEW!</v>
      </c>
      <c r="D10" t="str">
        <f t="array" ref="D10">IFERROR(INDEX(LOOKUP(ROW(Bejo!D$2:D$25),ROW(Bejo!D$2:D$25)/(Bejo!D$2:D$25&lt;&gt;""),Bejo!D$2:D$25),SMALL(IF(Bejo!$K$2:$K$25,ROW(Bejo!I$2:I$25)-1),ROW(D7))),"")</f>
        <v/>
      </c>
      <c r="E10" t="str">
        <f t="array" ref="E10">IFERROR(INDEX(LOOKUP(ROW(Bejo!E$2:E$25),ROW(Bejo!E$2:E$25)/(Bejo!E$2:E$25&lt;&gt;""),Bejo!E$2:E$25),SMALL(IF(Bejo!$K$2:$K$25,ROW(Bejo!J$2:J$25)-1),ROW(E7))),"")</f>
        <v>normal seeds</v>
      </c>
      <c r="F10" t="str">
        <f t="array" ref="F10">IFERROR(INDEX(LOOKUP(ROW(Bejo!F$2:F$25),ROW(Bejo!F$2:F$25)/(Bejo!F$2:F$25&lt;&gt;""),Bejo!F$2:F$25),SMALL(IF(Bejo!$K$2:$K$25,ROW(Bejo!K$2:K$25)-1),ROW(F7))),"")</f>
        <v>5 гр</v>
      </c>
      <c r="G10" t="str">
        <f t="array" ref="G10">IFERROR(INDEX(LOOKUP(ROW(Bejo!G$2:G$25),ROW(Bejo!G$2:G$25)/(Bejo!G$2:G$25&lt;&gt;""),Bejo!G$2:G$25),SMALL(IF(Bejo!$K$2:$K$25,ROW(Bejo!L$2:L$25)-1),ROW(G7))),"")</f>
        <v>65-68</v>
      </c>
      <c r="H10">
        <f t="array" ref="H10">IFERROR(INDEX(LOOKUP(ROW(Bejo!H$2:H$25),ROW(Bejo!H$2:H$25)/(Bejo!H$2:H$25&lt;&gt;""),Bejo!H$2:H$25),SMALL(IF(Bejo!$K$2:$K$25,ROW(Bejo!M$2:M$25)-1),ROW(H7))),"")</f>
        <v>12.2</v>
      </c>
      <c r="K10">
        <f>IFERROR(IF(Калькуляция!$V$3="",H10*(Калькуляция!$W$3-Калькуляция!$W$3*Калькуляция!$X$3),H10*(Калькуляция!$V$3-Калькуляция!$V$3*Калькуляция!$X$3)),"")</f>
        <v>244</v>
      </c>
      <c r="L10" t="str">
        <f t="shared" si="0"/>
        <v>5 гр</v>
      </c>
    </row>
    <row r="11" spans="1:12" ht="14.45" x14ac:dyDescent="0.3">
      <c r="A11" t="str">
        <f t="array" ref="A11">IFERROR(INDEX(LOOKUP(ROW(Bejo!B$1:B$25),ROW(Bejo!B$1:B$25)/(Bejo!B$1:B$25&lt;&gt;""),Bejo!B$1:B$25),SMALL(IF(Bejo!$K$1:$K$25,ROW(Bejo!G$1:G$25)),ROW(B11))),"")</f>
        <v/>
      </c>
      <c r="B11" t="str">
        <f t="array" ref="B11">IFERROR(INDEX(LOOKUP(ROW(Bejo!B$2:B$25),ROW(Bejo!B$2:B$25)/(Bejo!B$2:B$25&lt;&gt;""),Bejo!B$2:B$25),SMALL(IF(Bejo!$K$2:$K$25,ROW(Bejo!G$2:G$25)-1),ROW(B8))),"")</f>
        <v/>
      </c>
      <c r="C11" t="str">
        <f t="array" ref="C11">IFERROR(INDEX(LOOKUP(ROW(Bejo!C$2:C$25),ROW(Bejo!C$2:C$25)/(Bejo!C$2:C$25&lt;&gt;""),Bejo!C$2:C$25),SMALL(IF(Bejo!$K$2:$K$25,ROW(Bejo!H$2:H$25)-1),ROW(C8))),"")</f>
        <v/>
      </c>
      <c r="D11" t="str">
        <f t="array" ref="D11">IFERROR(INDEX(LOOKUP(ROW(Bejo!D$2:D$25),ROW(Bejo!D$2:D$25)/(Bejo!D$2:D$25&lt;&gt;""),Bejo!D$2:D$25),SMALL(IF(Bejo!$K$2:$K$25,ROW(Bejo!I$2:I$25)-1),ROW(D8))),"")</f>
        <v/>
      </c>
      <c r="E11" t="str">
        <f t="array" ref="E11">IFERROR(INDEX(LOOKUP(ROW(Bejo!E$2:E$25),ROW(Bejo!E$2:E$25)/(Bejo!E$2:E$25&lt;&gt;""),Bejo!E$2:E$25),SMALL(IF(Bejo!$K$2:$K$25,ROW(Bejo!J$2:J$25)-1),ROW(E8))),"")</f>
        <v/>
      </c>
      <c r="F11" t="str">
        <f t="array" ref="F11">IFERROR(INDEX(LOOKUP(ROW(Bejo!F$2:F$25),ROW(Bejo!F$2:F$25)/(Bejo!F$2:F$25&lt;&gt;""),Bejo!F$2:F$25),SMALL(IF(Bejo!$K$2:$K$25,ROW(Bejo!K$2:K$25)-1),ROW(F8))),"")</f>
        <v/>
      </c>
      <c r="G11" t="str">
        <f t="array" ref="G11">IFERROR(INDEX(LOOKUP(ROW(Bejo!G$2:G$25),ROW(Bejo!G$2:G$25)/(Bejo!G$2:G$25&lt;&gt;""),Bejo!G$2:G$25),SMALL(IF(Bejo!$K$2:$K$25,ROW(Bejo!L$2:L$25)-1),ROW(G8))),"")</f>
        <v/>
      </c>
      <c r="H11" t="str">
        <f t="array" ref="H11">IFERROR(INDEX(LOOKUP(ROW(Bejo!H$2:H$25),ROW(Bejo!H$2:H$25)/(Bejo!H$2:H$25&lt;&gt;""),Bejo!H$2:H$25),SMALL(IF(Bejo!$K$2:$K$25,ROW(Bejo!M$2:M$25)-1),ROW(H8))),"")</f>
        <v/>
      </c>
      <c r="K11" t="str">
        <f>IFERROR(IF(Калькуляция!$V$3="",H11*(Калькуляция!$W$3-Калькуляция!$W$3*Калькуляция!$X$3),H11*(Калькуляция!$V$3-Калькуляция!$V$3*Калькуляция!$X$3)),"")</f>
        <v/>
      </c>
      <c r="L11" t="str">
        <f t="shared" si="0"/>
        <v/>
      </c>
    </row>
    <row r="12" spans="1:12" ht="14.45" x14ac:dyDescent="0.3">
      <c r="A12" t="str">
        <f t="array" ref="A12">IFERROR(INDEX(LOOKUP(ROW(Bejo!B$1:B$25),ROW(Bejo!B$1:B$25)/(Bejo!B$1:B$25&lt;&gt;""),Bejo!B$1:B$25),SMALL(IF(Bejo!$K$1:$K$25,ROW(Bejo!G$1:G$25)),ROW(B12))),"")</f>
        <v/>
      </c>
      <c r="B12" t="str">
        <f t="array" ref="B12">IFERROR(INDEX(LOOKUP(ROW(Bejo!B$2:B$25),ROW(Bejo!B$2:B$25)/(Bejo!B$2:B$25&lt;&gt;""),Bejo!B$2:B$25),SMALL(IF(Bejo!$K$2:$K$25,ROW(Bejo!G$2:G$25)-1),ROW(B9))),"")</f>
        <v/>
      </c>
      <c r="C12" t="str">
        <f t="array" ref="C12">IFERROR(INDEX(LOOKUP(ROW(Bejo!C$2:C$25),ROW(Bejo!C$2:C$25)/(Bejo!C$2:C$25&lt;&gt;""),Bejo!C$2:C$25),SMALL(IF(Bejo!$K$2:$K$25,ROW(Bejo!H$2:H$25)-1),ROW(C9))),"")</f>
        <v/>
      </c>
      <c r="D12" t="str">
        <f t="array" ref="D12">IFERROR(INDEX(LOOKUP(ROW(Bejo!D$2:D$25),ROW(Bejo!D$2:D$25)/(Bejo!D$2:D$25&lt;&gt;""),Bejo!D$2:D$25),SMALL(IF(Bejo!$K$2:$K$25,ROW(Bejo!I$2:I$25)-1),ROW(D9))),"")</f>
        <v/>
      </c>
      <c r="E12" t="str">
        <f t="array" ref="E12">IFERROR(INDEX(LOOKUP(ROW(Bejo!E$2:E$25),ROW(Bejo!E$2:E$25)/(Bejo!E$2:E$25&lt;&gt;""),Bejo!E$2:E$25),SMALL(IF(Bejo!$K$2:$K$25,ROW(Bejo!J$2:J$25)-1),ROW(E9))),"")</f>
        <v/>
      </c>
      <c r="F12" t="str">
        <f t="array" ref="F12">IFERROR(INDEX(LOOKUP(ROW(Bejo!F$2:F$25),ROW(Bejo!F$2:F$25)/(Bejo!F$2:F$25&lt;&gt;""),Bejo!F$2:F$25),SMALL(IF(Bejo!$K$2:$K$25,ROW(Bejo!K$2:K$25)-1),ROW(F9))),"")</f>
        <v/>
      </c>
      <c r="G12" t="str">
        <f t="array" ref="G12">IFERROR(INDEX(LOOKUP(ROW(Bejo!G$2:G$25),ROW(Bejo!G$2:G$25)/(Bejo!G$2:G$25&lt;&gt;""),Bejo!G$2:G$25),SMALL(IF(Bejo!$K$2:$K$25,ROW(Bejo!L$2:L$25)-1),ROW(G9))),"")</f>
        <v/>
      </c>
      <c r="H12" t="str">
        <f t="array" ref="H12">IFERROR(INDEX(LOOKUP(ROW(Bejo!H$2:H$25),ROW(Bejo!H$2:H$25)/(Bejo!H$2:H$25&lt;&gt;""),Bejo!H$2:H$25),SMALL(IF(Bejo!$K$2:$K$25,ROW(Bejo!M$2:M$25)-1),ROW(H9))),"")</f>
        <v/>
      </c>
      <c r="K12" t="str">
        <f>IFERROR(IF(Калькуляция!$V$3="",H12*(Калькуляция!$W$3-Калькуляция!$W$3*Калькуляция!$X$3),H12*(Калькуляция!$V$3-Калькуляция!$V$3*Калькуляция!$X$3)),"")</f>
        <v/>
      </c>
      <c r="L12" t="str">
        <f t="shared" si="0"/>
        <v/>
      </c>
    </row>
    <row r="13" spans="1:12" ht="14.45" x14ac:dyDescent="0.3">
      <c r="A13" t="str">
        <f t="array" ref="A13">IFERROR(INDEX(LOOKUP(ROW(Bejo!B$1:B$25),ROW(Bejo!B$1:B$25)/(Bejo!B$1:B$25&lt;&gt;""),Bejo!B$1:B$25),SMALL(IF(Bejo!$K$1:$K$25,ROW(Bejo!G$1:G$25)),ROW(B13))),"")</f>
        <v/>
      </c>
      <c r="B13" t="str">
        <f t="array" ref="B13">IFERROR(INDEX(LOOKUP(ROW(Bejo!B$2:B$25),ROW(Bejo!B$2:B$25)/(Bejo!B$2:B$25&lt;&gt;""),Bejo!B$2:B$25),SMALL(IF(Bejo!$K$2:$K$25,ROW(Bejo!G$2:G$25)-1),ROW(B10))),"")</f>
        <v/>
      </c>
      <c r="C13" t="str">
        <f t="array" ref="C13">IFERROR(INDEX(LOOKUP(ROW(Bejo!C$2:C$25),ROW(Bejo!C$2:C$25)/(Bejo!C$2:C$25&lt;&gt;""),Bejo!C$2:C$25),SMALL(IF(Bejo!$K$2:$K$25,ROW(Bejo!H$2:H$25)-1),ROW(C10))),"")</f>
        <v/>
      </c>
      <c r="D13" t="str">
        <f t="array" ref="D13">IFERROR(INDEX(LOOKUP(ROW(Bejo!D$2:D$25),ROW(Bejo!D$2:D$25)/(Bejo!D$2:D$25&lt;&gt;""),Bejo!D$2:D$25),SMALL(IF(Bejo!$K$2:$K$25,ROW(Bejo!I$2:I$25)-1),ROW(D10))),"")</f>
        <v/>
      </c>
      <c r="E13" t="str">
        <f t="array" ref="E13">IFERROR(INDEX(LOOKUP(ROW(Bejo!E$2:E$25),ROW(Bejo!E$2:E$25)/(Bejo!E$2:E$25&lt;&gt;""),Bejo!E$2:E$25),SMALL(IF(Bejo!$K$2:$K$25,ROW(Bejo!J$2:J$25)-1),ROW(E10))),"")</f>
        <v/>
      </c>
      <c r="F13" t="str">
        <f t="array" ref="F13">IFERROR(INDEX(LOOKUP(ROW(Bejo!F$2:F$25),ROW(Bejo!F$2:F$25)/(Bejo!F$2:F$25&lt;&gt;""),Bejo!F$2:F$25),SMALL(IF(Bejo!$K$2:$K$25,ROW(Bejo!K$2:K$25)-1),ROW(F10))),"")</f>
        <v/>
      </c>
      <c r="G13" t="str">
        <f t="array" ref="G13">IFERROR(INDEX(LOOKUP(ROW(Bejo!G$2:G$25),ROW(Bejo!G$2:G$25)/(Bejo!G$2:G$25&lt;&gt;""),Bejo!G$2:G$25),SMALL(IF(Bejo!$K$2:$K$25,ROW(Bejo!L$2:L$25)-1),ROW(G10))),"")</f>
        <v/>
      </c>
      <c r="H13" t="str">
        <f t="array" ref="H13">IFERROR(INDEX(LOOKUP(ROW(Bejo!H$2:H$25),ROW(Bejo!H$2:H$25)/(Bejo!H$2:H$25&lt;&gt;""),Bejo!H$2:H$25),SMALL(IF(Bejo!$K$2:$K$25,ROW(Bejo!M$2:M$25)-1),ROW(H10))),"")</f>
        <v/>
      </c>
      <c r="K13" t="str">
        <f>IFERROR(IF(Калькуляция!$V$3="",H13*(Калькуляция!$W$3-Калькуляция!$W$3*Калькуляция!$X$3),H13*(Калькуляция!$V$3-Калькуляция!$V$3*Калькуляция!$X$3)),"")</f>
        <v/>
      </c>
      <c r="L13" t="str">
        <f t="shared" si="0"/>
        <v/>
      </c>
    </row>
    <row r="14" spans="1:12" ht="14.45" x14ac:dyDescent="0.3">
      <c r="A14" t="str">
        <f t="array" ref="A14">IFERROR(INDEX(LOOKUP(ROW(Bejo!B$1:B$25),ROW(Bejo!B$1:B$25)/(Bejo!B$1:B$25&lt;&gt;""),Bejo!B$1:B$25),SMALL(IF(Bejo!$K$1:$K$25,ROW(Bejo!G$1:G$25)),ROW(B14))),"")</f>
        <v/>
      </c>
      <c r="B14" t="str">
        <f t="array" ref="B14">IFERROR(INDEX(LOOKUP(ROW(Bejo!B$2:B$25),ROW(Bejo!B$2:B$25)/(Bejo!B$2:B$25&lt;&gt;""),Bejo!B$2:B$25),SMALL(IF(Bejo!$K$2:$K$25,ROW(Bejo!G$2:G$25)-1),ROW(B11))),"")</f>
        <v/>
      </c>
      <c r="C14" t="str">
        <f t="array" ref="C14">IFERROR(INDEX(LOOKUP(ROW(Bejo!C$2:C$25),ROW(Bejo!C$2:C$25)/(Bejo!C$2:C$25&lt;&gt;""),Bejo!C$2:C$25),SMALL(IF(Bejo!$K$2:$K$25,ROW(Bejo!H$2:H$25)-1),ROW(C11))),"")</f>
        <v/>
      </c>
      <c r="D14" t="str">
        <f t="array" ref="D14">IFERROR(INDEX(LOOKUP(ROW(Bejo!D$2:D$25),ROW(Bejo!D$2:D$25)/(Bejo!D$2:D$25&lt;&gt;""),Bejo!D$2:D$25),SMALL(IF(Bejo!$K$2:$K$25,ROW(Bejo!I$2:I$25)-1),ROW(D11))),"")</f>
        <v/>
      </c>
      <c r="E14" t="str">
        <f t="array" ref="E14">IFERROR(INDEX(LOOKUP(ROW(Bejo!E$2:E$25),ROW(Bejo!E$2:E$25)/(Bejo!E$2:E$25&lt;&gt;""),Bejo!E$2:E$25),SMALL(IF(Bejo!$K$2:$K$25,ROW(Bejo!J$2:J$25)-1),ROW(E11))),"")</f>
        <v/>
      </c>
      <c r="F14" t="str">
        <f t="array" ref="F14">IFERROR(INDEX(LOOKUP(ROW(Bejo!F$2:F$25),ROW(Bejo!F$2:F$25)/(Bejo!F$2:F$25&lt;&gt;""),Bejo!F$2:F$25),SMALL(IF(Bejo!$K$2:$K$25,ROW(Bejo!K$2:K$25)-1),ROW(F11))),"")</f>
        <v/>
      </c>
      <c r="G14" t="str">
        <f t="array" ref="G14">IFERROR(INDEX(LOOKUP(ROW(Bejo!G$2:G$25),ROW(Bejo!G$2:G$25)/(Bejo!G$2:G$25&lt;&gt;""),Bejo!G$2:G$25),SMALL(IF(Bejo!$K$2:$K$25,ROW(Bejo!L$2:L$25)-1),ROW(G11))),"")</f>
        <v/>
      </c>
      <c r="H14" t="str">
        <f t="array" ref="H14">IFERROR(INDEX(LOOKUP(ROW(Bejo!H$2:H$25),ROW(Bejo!H$2:H$25)/(Bejo!H$2:H$25&lt;&gt;""),Bejo!H$2:H$25),SMALL(IF(Bejo!$K$2:$K$25,ROW(Bejo!M$2:M$25)-1),ROW(H11))),"")</f>
        <v/>
      </c>
      <c r="K14" t="str">
        <f>IFERROR(IF(Калькуляция!$V$3="",H14*(Калькуляция!$W$3-Калькуляция!$W$3*Калькуляция!$X$3),H14*(Калькуляция!$V$3-Калькуляция!$V$3*Калькуляция!$X$3)),"")</f>
        <v/>
      </c>
      <c r="L14" t="str">
        <f t="shared" si="0"/>
        <v/>
      </c>
    </row>
  </sheetData>
  <mergeCells count="5">
    <mergeCell ref="B2:D3"/>
    <mergeCell ref="E2:E3"/>
    <mergeCell ref="F2:F3"/>
    <mergeCell ref="G2:G3"/>
    <mergeCell ref="H2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K1"/>
  <sheetViews>
    <sheetView workbookViewId="0">
      <selection activeCell="K1" sqref="K1:K1048576"/>
    </sheetView>
  </sheetViews>
  <sheetFormatPr defaultRowHeight="15" x14ac:dyDescent="0.25"/>
  <cols>
    <col min="11" max="11" width="8.85546875" style="156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6"/>
  <sheetViews>
    <sheetView topLeftCell="A6" zoomScale="85" zoomScaleNormal="85" workbookViewId="0">
      <selection activeCell="A17" sqref="A17:XFD502"/>
    </sheetView>
  </sheetViews>
  <sheetFormatPr defaultColWidth="8.7109375" defaultRowHeight="24" customHeight="1" x14ac:dyDescent="0.25"/>
  <cols>
    <col min="1" max="1" width="42.85546875" style="66" customWidth="1"/>
    <col min="2" max="2" width="17.7109375" customWidth="1"/>
    <col min="3" max="3" width="72.5703125" style="66" customWidth="1"/>
    <col min="4" max="4" width="11.28515625" style="68" customWidth="1"/>
    <col min="5" max="5" width="11.42578125" style="68" customWidth="1"/>
    <col min="6" max="6" width="11.140625" style="68" customWidth="1"/>
    <col min="7" max="7" width="11.28515625" style="69" customWidth="1"/>
    <col min="11" max="11" width="8.7109375" style="156"/>
    <col min="257" max="257" width="42.85546875" customWidth="1"/>
    <col min="258" max="258" width="17.7109375" customWidth="1"/>
    <col min="259" max="259" width="72.5703125" customWidth="1"/>
    <col min="260" max="260" width="11.28515625" customWidth="1"/>
    <col min="261" max="261" width="11.42578125" customWidth="1"/>
    <col min="262" max="262" width="11.140625" customWidth="1"/>
    <col min="263" max="263" width="11.28515625" customWidth="1"/>
    <col min="513" max="513" width="42.85546875" customWidth="1"/>
    <col min="514" max="514" width="17.7109375" customWidth="1"/>
    <col min="515" max="515" width="72.5703125" customWidth="1"/>
    <col min="516" max="516" width="11.28515625" customWidth="1"/>
    <col min="517" max="517" width="11.42578125" customWidth="1"/>
    <col min="518" max="518" width="11.140625" customWidth="1"/>
    <col min="519" max="519" width="11.28515625" customWidth="1"/>
    <col min="769" max="769" width="42.85546875" customWidth="1"/>
    <col min="770" max="770" width="17.7109375" customWidth="1"/>
    <col min="771" max="771" width="72.5703125" customWidth="1"/>
    <col min="772" max="772" width="11.28515625" customWidth="1"/>
    <col min="773" max="773" width="11.42578125" customWidth="1"/>
    <col min="774" max="774" width="11.140625" customWidth="1"/>
    <col min="775" max="775" width="11.28515625" customWidth="1"/>
    <col min="1025" max="1025" width="42.85546875" customWidth="1"/>
    <col min="1026" max="1026" width="17.7109375" customWidth="1"/>
    <col min="1027" max="1027" width="72.5703125" customWidth="1"/>
    <col min="1028" max="1028" width="11.28515625" customWidth="1"/>
    <col min="1029" max="1029" width="11.42578125" customWidth="1"/>
    <col min="1030" max="1030" width="11.140625" customWidth="1"/>
    <col min="1031" max="1031" width="11.28515625" customWidth="1"/>
    <col min="1281" max="1281" width="42.85546875" customWidth="1"/>
    <col min="1282" max="1282" width="17.7109375" customWidth="1"/>
    <col min="1283" max="1283" width="72.5703125" customWidth="1"/>
    <col min="1284" max="1284" width="11.28515625" customWidth="1"/>
    <col min="1285" max="1285" width="11.42578125" customWidth="1"/>
    <col min="1286" max="1286" width="11.140625" customWidth="1"/>
    <col min="1287" max="1287" width="11.28515625" customWidth="1"/>
    <col min="1537" max="1537" width="42.85546875" customWidth="1"/>
    <col min="1538" max="1538" width="17.7109375" customWidth="1"/>
    <col min="1539" max="1539" width="72.5703125" customWidth="1"/>
    <col min="1540" max="1540" width="11.28515625" customWidth="1"/>
    <col min="1541" max="1541" width="11.42578125" customWidth="1"/>
    <col min="1542" max="1542" width="11.140625" customWidth="1"/>
    <col min="1543" max="1543" width="11.28515625" customWidth="1"/>
    <col min="1793" max="1793" width="42.85546875" customWidth="1"/>
    <col min="1794" max="1794" width="17.7109375" customWidth="1"/>
    <col min="1795" max="1795" width="72.5703125" customWidth="1"/>
    <col min="1796" max="1796" width="11.28515625" customWidth="1"/>
    <col min="1797" max="1797" width="11.42578125" customWidth="1"/>
    <col min="1798" max="1798" width="11.140625" customWidth="1"/>
    <col min="1799" max="1799" width="11.28515625" customWidth="1"/>
    <col min="2049" max="2049" width="42.85546875" customWidth="1"/>
    <col min="2050" max="2050" width="17.7109375" customWidth="1"/>
    <col min="2051" max="2051" width="72.5703125" customWidth="1"/>
    <col min="2052" max="2052" width="11.28515625" customWidth="1"/>
    <col min="2053" max="2053" width="11.42578125" customWidth="1"/>
    <col min="2054" max="2054" width="11.140625" customWidth="1"/>
    <col min="2055" max="2055" width="11.28515625" customWidth="1"/>
    <col min="2305" max="2305" width="42.85546875" customWidth="1"/>
    <col min="2306" max="2306" width="17.7109375" customWidth="1"/>
    <col min="2307" max="2307" width="72.5703125" customWidth="1"/>
    <col min="2308" max="2308" width="11.28515625" customWidth="1"/>
    <col min="2309" max="2309" width="11.42578125" customWidth="1"/>
    <col min="2310" max="2310" width="11.140625" customWidth="1"/>
    <col min="2311" max="2311" width="11.28515625" customWidth="1"/>
    <col min="2561" max="2561" width="42.85546875" customWidth="1"/>
    <col min="2562" max="2562" width="17.7109375" customWidth="1"/>
    <col min="2563" max="2563" width="72.5703125" customWidth="1"/>
    <col min="2564" max="2564" width="11.28515625" customWidth="1"/>
    <col min="2565" max="2565" width="11.42578125" customWidth="1"/>
    <col min="2566" max="2566" width="11.140625" customWidth="1"/>
    <col min="2567" max="2567" width="11.28515625" customWidth="1"/>
    <col min="2817" max="2817" width="42.85546875" customWidth="1"/>
    <col min="2818" max="2818" width="17.7109375" customWidth="1"/>
    <col min="2819" max="2819" width="72.5703125" customWidth="1"/>
    <col min="2820" max="2820" width="11.28515625" customWidth="1"/>
    <col min="2821" max="2821" width="11.42578125" customWidth="1"/>
    <col min="2822" max="2822" width="11.140625" customWidth="1"/>
    <col min="2823" max="2823" width="11.28515625" customWidth="1"/>
    <col min="3073" max="3073" width="42.85546875" customWidth="1"/>
    <col min="3074" max="3074" width="17.7109375" customWidth="1"/>
    <col min="3075" max="3075" width="72.5703125" customWidth="1"/>
    <col min="3076" max="3076" width="11.28515625" customWidth="1"/>
    <col min="3077" max="3077" width="11.42578125" customWidth="1"/>
    <col min="3078" max="3078" width="11.140625" customWidth="1"/>
    <col min="3079" max="3079" width="11.28515625" customWidth="1"/>
    <col min="3329" max="3329" width="42.85546875" customWidth="1"/>
    <col min="3330" max="3330" width="17.7109375" customWidth="1"/>
    <col min="3331" max="3331" width="72.5703125" customWidth="1"/>
    <col min="3332" max="3332" width="11.28515625" customWidth="1"/>
    <col min="3333" max="3333" width="11.42578125" customWidth="1"/>
    <col min="3334" max="3334" width="11.140625" customWidth="1"/>
    <col min="3335" max="3335" width="11.28515625" customWidth="1"/>
    <col min="3585" max="3585" width="42.85546875" customWidth="1"/>
    <col min="3586" max="3586" width="17.7109375" customWidth="1"/>
    <col min="3587" max="3587" width="72.5703125" customWidth="1"/>
    <col min="3588" max="3588" width="11.28515625" customWidth="1"/>
    <col min="3589" max="3589" width="11.42578125" customWidth="1"/>
    <col min="3590" max="3590" width="11.140625" customWidth="1"/>
    <col min="3591" max="3591" width="11.28515625" customWidth="1"/>
    <col min="3841" max="3841" width="42.85546875" customWidth="1"/>
    <col min="3842" max="3842" width="17.7109375" customWidth="1"/>
    <col min="3843" max="3843" width="72.5703125" customWidth="1"/>
    <col min="3844" max="3844" width="11.28515625" customWidth="1"/>
    <col min="3845" max="3845" width="11.42578125" customWidth="1"/>
    <col min="3846" max="3846" width="11.140625" customWidth="1"/>
    <col min="3847" max="3847" width="11.28515625" customWidth="1"/>
    <col min="4097" max="4097" width="42.85546875" customWidth="1"/>
    <col min="4098" max="4098" width="17.7109375" customWidth="1"/>
    <col min="4099" max="4099" width="72.5703125" customWidth="1"/>
    <col min="4100" max="4100" width="11.28515625" customWidth="1"/>
    <col min="4101" max="4101" width="11.42578125" customWidth="1"/>
    <col min="4102" max="4102" width="11.140625" customWidth="1"/>
    <col min="4103" max="4103" width="11.28515625" customWidth="1"/>
    <col min="4353" max="4353" width="42.85546875" customWidth="1"/>
    <col min="4354" max="4354" width="17.7109375" customWidth="1"/>
    <col min="4355" max="4355" width="72.5703125" customWidth="1"/>
    <col min="4356" max="4356" width="11.28515625" customWidth="1"/>
    <col min="4357" max="4357" width="11.42578125" customWidth="1"/>
    <col min="4358" max="4358" width="11.140625" customWidth="1"/>
    <col min="4359" max="4359" width="11.28515625" customWidth="1"/>
    <col min="4609" max="4609" width="42.85546875" customWidth="1"/>
    <col min="4610" max="4610" width="17.7109375" customWidth="1"/>
    <col min="4611" max="4611" width="72.5703125" customWidth="1"/>
    <col min="4612" max="4612" width="11.28515625" customWidth="1"/>
    <col min="4613" max="4613" width="11.42578125" customWidth="1"/>
    <col min="4614" max="4614" width="11.140625" customWidth="1"/>
    <col min="4615" max="4615" width="11.28515625" customWidth="1"/>
    <col min="4865" max="4865" width="42.85546875" customWidth="1"/>
    <col min="4866" max="4866" width="17.7109375" customWidth="1"/>
    <col min="4867" max="4867" width="72.5703125" customWidth="1"/>
    <col min="4868" max="4868" width="11.28515625" customWidth="1"/>
    <col min="4869" max="4869" width="11.42578125" customWidth="1"/>
    <col min="4870" max="4870" width="11.140625" customWidth="1"/>
    <col min="4871" max="4871" width="11.28515625" customWidth="1"/>
    <col min="5121" max="5121" width="42.85546875" customWidth="1"/>
    <col min="5122" max="5122" width="17.7109375" customWidth="1"/>
    <col min="5123" max="5123" width="72.5703125" customWidth="1"/>
    <col min="5124" max="5124" width="11.28515625" customWidth="1"/>
    <col min="5125" max="5125" width="11.42578125" customWidth="1"/>
    <col min="5126" max="5126" width="11.140625" customWidth="1"/>
    <col min="5127" max="5127" width="11.28515625" customWidth="1"/>
    <col min="5377" max="5377" width="42.85546875" customWidth="1"/>
    <col min="5378" max="5378" width="17.7109375" customWidth="1"/>
    <col min="5379" max="5379" width="72.5703125" customWidth="1"/>
    <col min="5380" max="5380" width="11.28515625" customWidth="1"/>
    <col min="5381" max="5381" width="11.42578125" customWidth="1"/>
    <col min="5382" max="5382" width="11.140625" customWidth="1"/>
    <col min="5383" max="5383" width="11.28515625" customWidth="1"/>
    <col min="5633" max="5633" width="42.85546875" customWidth="1"/>
    <col min="5634" max="5634" width="17.7109375" customWidth="1"/>
    <col min="5635" max="5635" width="72.5703125" customWidth="1"/>
    <col min="5636" max="5636" width="11.28515625" customWidth="1"/>
    <col min="5637" max="5637" width="11.42578125" customWidth="1"/>
    <col min="5638" max="5638" width="11.140625" customWidth="1"/>
    <col min="5639" max="5639" width="11.28515625" customWidth="1"/>
    <col min="5889" max="5889" width="42.85546875" customWidth="1"/>
    <col min="5890" max="5890" width="17.7109375" customWidth="1"/>
    <col min="5891" max="5891" width="72.5703125" customWidth="1"/>
    <col min="5892" max="5892" width="11.28515625" customWidth="1"/>
    <col min="5893" max="5893" width="11.42578125" customWidth="1"/>
    <col min="5894" max="5894" width="11.140625" customWidth="1"/>
    <col min="5895" max="5895" width="11.28515625" customWidth="1"/>
    <col min="6145" max="6145" width="42.85546875" customWidth="1"/>
    <col min="6146" max="6146" width="17.7109375" customWidth="1"/>
    <col min="6147" max="6147" width="72.5703125" customWidth="1"/>
    <col min="6148" max="6148" width="11.28515625" customWidth="1"/>
    <col min="6149" max="6149" width="11.42578125" customWidth="1"/>
    <col min="6150" max="6150" width="11.140625" customWidth="1"/>
    <col min="6151" max="6151" width="11.28515625" customWidth="1"/>
    <col min="6401" max="6401" width="42.85546875" customWidth="1"/>
    <col min="6402" max="6402" width="17.7109375" customWidth="1"/>
    <col min="6403" max="6403" width="72.5703125" customWidth="1"/>
    <col min="6404" max="6404" width="11.28515625" customWidth="1"/>
    <col min="6405" max="6405" width="11.42578125" customWidth="1"/>
    <col min="6406" max="6406" width="11.140625" customWidth="1"/>
    <col min="6407" max="6407" width="11.28515625" customWidth="1"/>
    <col min="6657" max="6657" width="42.85546875" customWidth="1"/>
    <col min="6658" max="6658" width="17.7109375" customWidth="1"/>
    <col min="6659" max="6659" width="72.5703125" customWidth="1"/>
    <col min="6660" max="6660" width="11.28515625" customWidth="1"/>
    <col min="6661" max="6661" width="11.42578125" customWidth="1"/>
    <col min="6662" max="6662" width="11.140625" customWidth="1"/>
    <col min="6663" max="6663" width="11.28515625" customWidth="1"/>
    <col min="6913" max="6913" width="42.85546875" customWidth="1"/>
    <col min="6914" max="6914" width="17.7109375" customWidth="1"/>
    <col min="6915" max="6915" width="72.5703125" customWidth="1"/>
    <col min="6916" max="6916" width="11.28515625" customWidth="1"/>
    <col min="6917" max="6917" width="11.42578125" customWidth="1"/>
    <col min="6918" max="6918" width="11.140625" customWidth="1"/>
    <col min="6919" max="6919" width="11.28515625" customWidth="1"/>
    <col min="7169" max="7169" width="42.85546875" customWidth="1"/>
    <col min="7170" max="7170" width="17.7109375" customWidth="1"/>
    <col min="7171" max="7171" width="72.5703125" customWidth="1"/>
    <col min="7172" max="7172" width="11.28515625" customWidth="1"/>
    <col min="7173" max="7173" width="11.42578125" customWidth="1"/>
    <col min="7174" max="7174" width="11.140625" customWidth="1"/>
    <col min="7175" max="7175" width="11.28515625" customWidth="1"/>
    <col min="7425" max="7425" width="42.85546875" customWidth="1"/>
    <col min="7426" max="7426" width="17.7109375" customWidth="1"/>
    <col min="7427" max="7427" width="72.5703125" customWidth="1"/>
    <col min="7428" max="7428" width="11.28515625" customWidth="1"/>
    <col min="7429" max="7429" width="11.42578125" customWidth="1"/>
    <col min="7430" max="7430" width="11.140625" customWidth="1"/>
    <col min="7431" max="7431" width="11.28515625" customWidth="1"/>
    <col min="7681" max="7681" width="42.85546875" customWidth="1"/>
    <col min="7682" max="7682" width="17.7109375" customWidth="1"/>
    <col min="7683" max="7683" width="72.5703125" customWidth="1"/>
    <col min="7684" max="7684" width="11.28515625" customWidth="1"/>
    <col min="7685" max="7685" width="11.42578125" customWidth="1"/>
    <col min="7686" max="7686" width="11.140625" customWidth="1"/>
    <col min="7687" max="7687" width="11.28515625" customWidth="1"/>
    <col min="7937" max="7937" width="42.85546875" customWidth="1"/>
    <col min="7938" max="7938" width="17.7109375" customWidth="1"/>
    <col min="7939" max="7939" width="72.5703125" customWidth="1"/>
    <col min="7940" max="7940" width="11.28515625" customWidth="1"/>
    <col min="7941" max="7941" width="11.42578125" customWidth="1"/>
    <col min="7942" max="7942" width="11.140625" customWidth="1"/>
    <col min="7943" max="7943" width="11.28515625" customWidth="1"/>
    <col min="8193" max="8193" width="42.85546875" customWidth="1"/>
    <col min="8194" max="8194" width="17.7109375" customWidth="1"/>
    <col min="8195" max="8195" width="72.5703125" customWidth="1"/>
    <col min="8196" max="8196" width="11.28515625" customWidth="1"/>
    <col min="8197" max="8197" width="11.42578125" customWidth="1"/>
    <col min="8198" max="8198" width="11.140625" customWidth="1"/>
    <col min="8199" max="8199" width="11.28515625" customWidth="1"/>
    <col min="8449" max="8449" width="42.85546875" customWidth="1"/>
    <col min="8450" max="8450" width="17.7109375" customWidth="1"/>
    <col min="8451" max="8451" width="72.5703125" customWidth="1"/>
    <col min="8452" max="8452" width="11.28515625" customWidth="1"/>
    <col min="8453" max="8453" width="11.42578125" customWidth="1"/>
    <col min="8454" max="8454" width="11.140625" customWidth="1"/>
    <col min="8455" max="8455" width="11.28515625" customWidth="1"/>
    <col min="8705" max="8705" width="42.85546875" customWidth="1"/>
    <col min="8706" max="8706" width="17.7109375" customWidth="1"/>
    <col min="8707" max="8707" width="72.5703125" customWidth="1"/>
    <col min="8708" max="8708" width="11.28515625" customWidth="1"/>
    <col min="8709" max="8709" width="11.42578125" customWidth="1"/>
    <col min="8710" max="8710" width="11.140625" customWidth="1"/>
    <col min="8711" max="8711" width="11.28515625" customWidth="1"/>
    <col min="8961" max="8961" width="42.85546875" customWidth="1"/>
    <col min="8962" max="8962" width="17.7109375" customWidth="1"/>
    <col min="8963" max="8963" width="72.5703125" customWidth="1"/>
    <col min="8964" max="8964" width="11.28515625" customWidth="1"/>
    <col min="8965" max="8965" width="11.42578125" customWidth="1"/>
    <col min="8966" max="8966" width="11.140625" customWidth="1"/>
    <col min="8967" max="8967" width="11.28515625" customWidth="1"/>
    <col min="9217" max="9217" width="42.85546875" customWidth="1"/>
    <col min="9218" max="9218" width="17.7109375" customWidth="1"/>
    <col min="9219" max="9219" width="72.5703125" customWidth="1"/>
    <col min="9220" max="9220" width="11.28515625" customWidth="1"/>
    <col min="9221" max="9221" width="11.42578125" customWidth="1"/>
    <col min="9222" max="9222" width="11.140625" customWidth="1"/>
    <col min="9223" max="9223" width="11.28515625" customWidth="1"/>
    <col min="9473" max="9473" width="42.85546875" customWidth="1"/>
    <col min="9474" max="9474" width="17.7109375" customWidth="1"/>
    <col min="9475" max="9475" width="72.5703125" customWidth="1"/>
    <col min="9476" max="9476" width="11.28515625" customWidth="1"/>
    <col min="9477" max="9477" width="11.42578125" customWidth="1"/>
    <col min="9478" max="9478" width="11.140625" customWidth="1"/>
    <col min="9479" max="9479" width="11.28515625" customWidth="1"/>
    <col min="9729" max="9729" width="42.85546875" customWidth="1"/>
    <col min="9730" max="9730" width="17.7109375" customWidth="1"/>
    <col min="9731" max="9731" width="72.5703125" customWidth="1"/>
    <col min="9732" max="9732" width="11.28515625" customWidth="1"/>
    <col min="9733" max="9733" width="11.42578125" customWidth="1"/>
    <col min="9734" max="9734" width="11.140625" customWidth="1"/>
    <col min="9735" max="9735" width="11.28515625" customWidth="1"/>
    <col min="9985" max="9985" width="42.85546875" customWidth="1"/>
    <col min="9986" max="9986" width="17.7109375" customWidth="1"/>
    <col min="9987" max="9987" width="72.5703125" customWidth="1"/>
    <col min="9988" max="9988" width="11.28515625" customWidth="1"/>
    <col min="9989" max="9989" width="11.42578125" customWidth="1"/>
    <col min="9990" max="9990" width="11.140625" customWidth="1"/>
    <col min="9991" max="9991" width="11.28515625" customWidth="1"/>
    <col min="10241" max="10241" width="42.85546875" customWidth="1"/>
    <col min="10242" max="10242" width="17.7109375" customWidth="1"/>
    <col min="10243" max="10243" width="72.5703125" customWidth="1"/>
    <col min="10244" max="10244" width="11.28515625" customWidth="1"/>
    <col min="10245" max="10245" width="11.42578125" customWidth="1"/>
    <col min="10246" max="10246" width="11.140625" customWidth="1"/>
    <col min="10247" max="10247" width="11.28515625" customWidth="1"/>
    <col min="10497" max="10497" width="42.85546875" customWidth="1"/>
    <col min="10498" max="10498" width="17.7109375" customWidth="1"/>
    <col min="10499" max="10499" width="72.5703125" customWidth="1"/>
    <col min="10500" max="10500" width="11.28515625" customWidth="1"/>
    <col min="10501" max="10501" width="11.42578125" customWidth="1"/>
    <col min="10502" max="10502" width="11.140625" customWidth="1"/>
    <col min="10503" max="10503" width="11.28515625" customWidth="1"/>
    <col min="10753" max="10753" width="42.85546875" customWidth="1"/>
    <col min="10754" max="10754" width="17.7109375" customWidth="1"/>
    <col min="10755" max="10755" width="72.5703125" customWidth="1"/>
    <col min="10756" max="10756" width="11.28515625" customWidth="1"/>
    <col min="10757" max="10757" width="11.42578125" customWidth="1"/>
    <col min="10758" max="10758" width="11.140625" customWidth="1"/>
    <col min="10759" max="10759" width="11.28515625" customWidth="1"/>
    <col min="11009" max="11009" width="42.85546875" customWidth="1"/>
    <col min="11010" max="11010" width="17.7109375" customWidth="1"/>
    <col min="11011" max="11011" width="72.5703125" customWidth="1"/>
    <col min="11012" max="11012" width="11.28515625" customWidth="1"/>
    <col min="11013" max="11013" width="11.42578125" customWidth="1"/>
    <col min="11014" max="11014" width="11.140625" customWidth="1"/>
    <col min="11015" max="11015" width="11.28515625" customWidth="1"/>
    <col min="11265" max="11265" width="42.85546875" customWidth="1"/>
    <col min="11266" max="11266" width="17.7109375" customWidth="1"/>
    <col min="11267" max="11267" width="72.5703125" customWidth="1"/>
    <col min="11268" max="11268" width="11.28515625" customWidth="1"/>
    <col min="11269" max="11269" width="11.42578125" customWidth="1"/>
    <col min="11270" max="11270" width="11.140625" customWidth="1"/>
    <col min="11271" max="11271" width="11.28515625" customWidth="1"/>
    <col min="11521" max="11521" width="42.85546875" customWidth="1"/>
    <col min="11522" max="11522" width="17.7109375" customWidth="1"/>
    <col min="11523" max="11523" width="72.5703125" customWidth="1"/>
    <col min="11524" max="11524" width="11.28515625" customWidth="1"/>
    <col min="11525" max="11525" width="11.42578125" customWidth="1"/>
    <col min="11526" max="11526" width="11.140625" customWidth="1"/>
    <col min="11527" max="11527" width="11.28515625" customWidth="1"/>
    <col min="11777" max="11777" width="42.85546875" customWidth="1"/>
    <col min="11778" max="11778" width="17.7109375" customWidth="1"/>
    <col min="11779" max="11779" width="72.5703125" customWidth="1"/>
    <col min="11780" max="11780" width="11.28515625" customWidth="1"/>
    <col min="11781" max="11781" width="11.42578125" customWidth="1"/>
    <col min="11782" max="11782" width="11.140625" customWidth="1"/>
    <col min="11783" max="11783" width="11.28515625" customWidth="1"/>
    <col min="12033" max="12033" width="42.85546875" customWidth="1"/>
    <col min="12034" max="12034" width="17.7109375" customWidth="1"/>
    <col min="12035" max="12035" width="72.5703125" customWidth="1"/>
    <col min="12036" max="12036" width="11.28515625" customWidth="1"/>
    <col min="12037" max="12037" width="11.42578125" customWidth="1"/>
    <col min="12038" max="12038" width="11.140625" customWidth="1"/>
    <col min="12039" max="12039" width="11.28515625" customWidth="1"/>
    <col min="12289" max="12289" width="42.85546875" customWidth="1"/>
    <col min="12290" max="12290" width="17.7109375" customWidth="1"/>
    <col min="12291" max="12291" width="72.5703125" customWidth="1"/>
    <col min="12292" max="12292" width="11.28515625" customWidth="1"/>
    <col min="12293" max="12293" width="11.42578125" customWidth="1"/>
    <col min="12294" max="12294" width="11.140625" customWidth="1"/>
    <col min="12295" max="12295" width="11.28515625" customWidth="1"/>
    <col min="12545" max="12545" width="42.85546875" customWidth="1"/>
    <col min="12546" max="12546" width="17.7109375" customWidth="1"/>
    <col min="12547" max="12547" width="72.5703125" customWidth="1"/>
    <col min="12548" max="12548" width="11.28515625" customWidth="1"/>
    <col min="12549" max="12549" width="11.42578125" customWidth="1"/>
    <col min="12550" max="12550" width="11.140625" customWidth="1"/>
    <col min="12551" max="12551" width="11.28515625" customWidth="1"/>
    <col min="12801" max="12801" width="42.85546875" customWidth="1"/>
    <col min="12802" max="12802" width="17.7109375" customWidth="1"/>
    <col min="12803" max="12803" width="72.5703125" customWidth="1"/>
    <col min="12804" max="12804" width="11.28515625" customWidth="1"/>
    <col min="12805" max="12805" width="11.42578125" customWidth="1"/>
    <col min="12806" max="12806" width="11.140625" customWidth="1"/>
    <col min="12807" max="12807" width="11.28515625" customWidth="1"/>
    <col min="13057" max="13057" width="42.85546875" customWidth="1"/>
    <col min="13058" max="13058" width="17.7109375" customWidth="1"/>
    <col min="13059" max="13059" width="72.5703125" customWidth="1"/>
    <col min="13060" max="13060" width="11.28515625" customWidth="1"/>
    <col min="13061" max="13061" width="11.42578125" customWidth="1"/>
    <col min="13062" max="13062" width="11.140625" customWidth="1"/>
    <col min="13063" max="13063" width="11.28515625" customWidth="1"/>
    <col min="13313" max="13313" width="42.85546875" customWidth="1"/>
    <col min="13314" max="13314" width="17.7109375" customWidth="1"/>
    <col min="13315" max="13315" width="72.5703125" customWidth="1"/>
    <col min="13316" max="13316" width="11.28515625" customWidth="1"/>
    <col min="13317" max="13317" width="11.42578125" customWidth="1"/>
    <col min="13318" max="13318" width="11.140625" customWidth="1"/>
    <col min="13319" max="13319" width="11.28515625" customWidth="1"/>
    <col min="13569" max="13569" width="42.85546875" customWidth="1"/>
    <col min="13570" max="13570" width="17.7109375" customWidth="1"/>
    <col min="13571" max="13571" width="72.5703125" customWidth="1"/>
    <col min="13572" max="13572" width="11.28515625" customWidth="1"/>
    <col min="13573" max="13573" width="11.42578125" customWidth="1"/>
    <col min="13574" max="13574" width="11.140625" customWidth="1"/>
    <col min="13575" max="13575" width="11.28515625" customWidth="1"/>
    <col min="13825" max="13825" width="42.85546875" customWidth="1"/>
    <col min="13826" max="13826" width="17.7109375" customWidth="1"/>
    <col min="13827" max="13827" width="72.5703125" customWidth="1"/>
    <col min="13828" max="13828" width="11.28515625" customWidth="1"/>
    <col min="13829" max="13829" width="11.42578125" customWidth="1"/>
    <col min="13830" max="13830" width="11.140625" customWidth="1"/>
    <col min="13831" max="13831" width="11.28515625" customWidth="1"/>
    <col min="14081" max="14081" width="42.85546875" customWidth="1"/>
    <col min="14082" max="14082" width="17.7109375" customWidth="1"/>
    <col min="14083" max="14083" width="72.5703125" customWidth="1"/>
    <col min="14084" max="14084" width="11.28515625" customWidth="1"/>
    <col min="14085" max="14085" width="11.42578125" customWidth="1"/>
    <col min="14086" max="14086" width="11.140625" customWidth="1"/>
    <col min="14087" max="14087" width="11.28515625" customWidth="1"/>
    <col min="14337" max="14337" width="42.85546875" customWidth="1"/>
    <col min="14338" max="14338" width="17.7109375" customWidth="1"/>
    <col min="14339" max="14339" width="72.5703125" customWidth="1"/>
    <col min="14340" max="14340" width="11.28515625" customWidth="1"/>
    <col min="14341" max="14341" width="11.42578125" customWidth="1"/>
    <col min="14342" max="14342" width="11.140625" customWidth="1"/>
    <col min="14343" max="14343" width="11.28515625" customWidth="1"/>
    <col min="14593" max="14593" width="42.85546875" customWidth="1"/>
    <col min="14594" max="14594" width="17.7109375" customWidth="1"/>
    <col min="14595" max="14595" width="72.5703125" customWidth="1"/>
    <col min="14596" max="14596" width="11.28515625" customWidth="1"/>
    <col min="14597" max="14597" width="11.42578125" customWidth="1"/>
    <col min="14598" max="14598" width="11.140625" customWidth="1"/>
    <col min="14599" max="14599" width="11.28515625" customWidth="1"/>
    <col min="14849" max="14849" width="42.85546875" customWidth="1"/>
    <col min="14850" max="14850" width="17.7109375" customWidth="1"/>
    <col min="14851" max="14851" width="72.5703125" customWidth="1"/>
    <col min="14852" max="14852" width="11.28515625" customWidth="1"/>
    <col min="14853" max="14853" width="11.42578125" customWidth="1"/>
    <col min="14854" max="14854" width="11.140625" customWidth="1"/>
    <col min="14855" max="14855" width="11.28515625" customWidth="1"/>
    <col min="15105" max="15105" width="42.85546875" customWidth="1"/>
    <col min="15106" max="15106" width="17.7109375" customWidth="1"/>
    <col min="15107" max="15107" width="72.5703125" customWidth="1"/>
    <col min="15108" max="15108" width="11.28515625" customWidth="1"/>
    <col min="15109" max="15109" width="11.42578125" customWidth="1"/>
    <col min="15110" max="15110" width="11.140625" customWidth="1"/>
    <col min="15111" max="15111" width="11.28515625" customWidth="1"/>
    <col min="15361" max="15361" width="42.85546875" customWidth="1"/>
    <col min="15362" max="15362" width="17.7109375" customWidth="1"/>
    <col min="15363" max="15363" width="72.5703125" customWidth="1"/>
    <col min="15364" max="15364" width="11.28515625" customWidth="1"/>
    <col min="15365" max="15365" width="11.42578125" customWidth="1"/>
    <col min="15366" max="15366" width="11.140625" customWidth="1"/>
    <col min="15367" max="15367" width="11.28515625" customWidth="1"/>
    <col min="15617" max="15617" width="42.85546875" customWidth="1"/>
    <col min="15618" max="15618" width="17.7109375" customWidth="1"/>
    <col min="15619" max="15619" width="72.5703125" customWidth="1"/>
    <col min="15620" max="15620" width="11.28515625" customWidth="1"/>
    <col min="15621" max="15621" width="11.42578125" customWidth="1"/>
    <col min="15622" max="15622" width="11.140625" customWidth="1"/>
    <col min="15623" max="15623" width="11.28515625" customWidth="1"/>
    <col min="15873" max="15873" width="42.85546875" customWidth="1"/>
    <col min="15874" max="15874" width="17.7109375" customWidth="1"/>
    <col min="15875" max="15875" width="72.5703125" customWidth="1"/>
    <col min="15876" max="15876" width="11.28515625" customWidth="1"/>
    <col min="15877" max="15877" width="11.42578125" customWidth="1"/>
    <col min="15878" max="15878" width="11.140625" customWidth="1"/>
    <col min="15879" max="15879" width="11.28515625" customWidth="1"/>
    <col min="16129" max="16129" width="42.85546875" customWidth="1"/>
    <col min="16130" max="16130" width="17.7109375" customWidth="1"/>
    <col min="16131" max="16131" width="72.5703125" customWidth="1"/>
    <col min="16132" max="16132" width="11.28515625" customWidth="1"/>
    <col min="16133" max="16133" width="11.42578125" customWidth="1"/>
    <col min="16134" max="16134" width="11.140625" customWidth="1"/>
    <col min="16135" max="16135" width="11.28515625" customWidth="1"/>
  </cols>
  <sheetData>
    <row r="1" spans="1:11" ht="24" customHeight="1" x14ac:dyDescent="0.3">
      <c r="K1" s="130"/>
    </row>
    <row r="2" spans="1:11" ht="24" customHeight="1" x14ac:dyDescent="0.3">
      <c r="C2" s="67" t="s">
        <v>113</v>
      </c>
      <c r="K2" s="130"/>
    </row>
    <row r="3" spans="1:11" ht="24" customHeight="1" x14ac:dyDescent="0.3">
      <c r="K3" s="130"/>
    </row>
    <row r="4" spans="1:11" ht="24" customHeight="1" x14ac:dyDescent="0.25">
      <c r="A4" s="210" t="s">
        <v>114</v>
      </c>
      <c r="B4" s="210"/>
      <c r="C4" s="210"/>
      <c r="D4" s="210"/>
      <c r="E4" s="210"/>
      <c r="F4" s="210"/>
      <c r="G4" s="210"/>
      <c r="K4" s="130"/>
    </row>
    <row r="5" spans="1:11" ht="18" customHeight="1" x14ac:dyDescent="0.3">
      <c r="A5" s="211" t="s">
        <v>115</v>
      </c>
      <c r="B5" s="211"/>
      <c r="C5" s="211"/>
      <c r="D5" s="211"/>
      <c r="E5" s="211"/>
      <c r="F5" s="211"/>
      <c r="G5" s="211"/>
      <c r="K5" s="130"/>
    </row>
    <row r="6" spans="1:11" ht="17.25" customHeight="1" x14ac:dyDescent="0.4">
      <c r="A6" s="70"/>
      <c r="B6" s="70"/>
      <c r="C6" s="71" t="s">
        <v>116</v>
      </c>
      <c r="K6" s="130"/>
    </row>
    <row r="7" spans="1:11" ht="15.75" customHeight="1" x14ac:dyDescent="0.25">
      <c r="A7" s="72"/>
      <c r="B7" s="72"/>
      <c r="C7" s="73" t="s">
        <v>117</v>
      </c>
      <c r="D7" s="212" t="s">
        <v>118</v>
      </c>
      <c r="E7" s="213"/>
      <c r="F7" s="213"/>
      <c r="G7" s="213"/>
      <c r="K7" s="130"/>
    </row>
    <row r="8" spans="1:11" ht="15.75" customHeight="1" x14ac:dyDescent="0.3">
      <c r="A8" s="72"/>
      <c r="B8" s="72"/>
      <c r="C8" s="74"/>
      <c r="D8" s="75"/>
      <c r="E8" s="75"/>
      <c r="F8" s="75"/>
      <c r="G8" s="75"/>
      <c r="K8" s="130"/>
    </row>
    <row r="9" spans="1:11" s="82" customFormat="1" ht="37.5" customHeight="1" x14ac:dyDescent="0.25">
      <c r="A9" s="76" t="s">
        <v>119</v>
      </c>
      <c r="B9" s="77" t="s">
        <v>78</v>
      </c>
      <c r="C9" s="78" t="s">
        <v>120</v>
      </c>
      <c r="D9" s="79" t="s">
        <v>121</v>
      </c>
      <c r="E9" s="80" t="s">
        <v>122</v>
      </c>
      <c r="F9" s="80" t="s">
        <v>123</v>
      </c>
      <c r="G9" s="81" t="s">
        <v>124</v>
      </c>
      <c r="K9" s="131"/>
    </row>
    <row r="10" spans="1:11" ht="24" customHeight="1" x14ac:dyDescent="0.3">
      <c r="A10" s="83" t="s">
        <v>125</v>
      </c>
      <c r="B10" s="83"/>
      <c r="C10" s="83"/>
      <c r="D10" s="84"/>
      <c r="E10" s="84"/>
      <c r="F10" s="84"/>
      <c r="G10" s="84"/>
      <c r="K10" s="130"/>
    </row>
    <row r="11" spans="1:11" ht="24" customHeight="1" x14ac:dyDescent="0.3">
      <c r="A11" s="85" t="s">
        <v>126</v>
      </c>
      <c r="B11" s="86" t="s">
        <v>127</v>
      </c>
      <c r="C11" s="87" t="s">
        <v>128</v>
      </c>
      <c r="D11" s="88">
        <v>37.5</v>
      </c>
      <c r="E11" s="89">
        <v>33.6</v>
      </c>
      <c r="F11" s="89">
        <v>31.8</v>
      </c>
      <c r="G11" s="90">
        <v>30</v>
      </c>
      <c r="K11" s="130">
        <v>2</v>
      </c>
    </row>
    <row r="12" spans="1:11" ht="24" customHeight="1" x14ac:dyDescent="0.3">
      <c r="A12" s="85" t="s">
        <v>129</v>
      </c>
      <c r="B12" s="86" t="s">
        <v>127</v>
      </c>
      <c r="C12" s="87" t="s">
        <v>130</v>
      </c>
      <c r="D12" s="88">
        <v>53.8</v>
      </c>
      <c r="E12" s="89">
        <v>46.8</v>
      </c>
      <c r="F12" s="89">
        <v>45.7</v>
      </c>
      <c r="G12" s="90">
        <v>43</v>
      </c>
      <c r="K12" s="130">
        <v>4</v>
      </c>
    </row>
    <row r="13" spans="1:11" ht="24" customHeight="1" x14ac:dyDescent="0.3">
      <c r="A13" s="85" t="s">
        <v>129</v>
      </c>
      <c r="B13" s="86" t="s">
        <v>131</v>
      </c>
      <c r="C13" s="87" t="s">
        <v>132</v>
      </c>
      <c r="D13" s="88">
        <v>256.3</v>
      </c>
      <c r="E13" s="89">
        <v>224.8</v>
      </c>
      <c r="F13" s="89">
        <v>217.9</v>
      </c>
      <c r="G13" s="90">
        <v>205</v>
      </c>
      <c r="K13" s="130">
        <v>32</v>
      </c>
    </row>
    <row r="14" spans="1:11" ht="24" customHeight="1" x14ac:dyDescent="0.3">
      <c r="A14" s="85" t="s">
        <v>133</v>
      </c>
      <c r="B14" s="86" t="s">
        <v>127</v>
      </c>
      <c r="C14" s="87" t="s">
        <v>134</v>
      </c>
      <c r="D14" s="88">
        <v>56.3</v>
      </c>
      <c r="E14" s="89">
        <v>48.7</v>
      </c>
      <c r="F14" s="89">
        <v>47.8</v>
      </c>
      <c r="G14" s="90">
        <v>45</v>
      </c>
      <c r="K14" s="130"/>
    </row>
    <row r="15" spans="1:11" ht="24" customHeight="1" x14ac:dyDescent="0.3">
      <c r="A15" s="85" t="s">
        <v>133</v>
      </c>
      <c r="B15" s="86" t="s">
        <v>131</v>
      </c>
      <c r="C15" s="87" t="s">
        <v>135</v>
      </c>
      <c r="D15" s="88">
        <v>262.5</v>
      </c>
      <c r="E15" s="89">
        <v>229.4</v>
      </c>
      <c r="F15" s="89">
        <v>223.2</v>
      </c>
      <c r="G15" s="90">
        <v>210</v>
      </c>
      <c r="K15" s="130">
        <v>2</v>
      </c>
    </row>
    <row r="16" spans="1:11" ht="24" customHeight="1" x14ac:dyDescent="0.3">
      <c r="A16" s="85" t="s">
        <v>136</v>
      </c>
      <c r="B16" s="86" t="s">
        <v>137</v>
      </c>
      <c r="C16" s="87" t="s">
        <v>138</v>
      </c>
      <c r="D16" s="88">
        <v>27.5</v>
      </c>
      <c r="E16" s="89">
        <v>24.8</v>
      </c>
      <c r="F16" s="89">
        <v>23.4</v>
      </c>
      <c r="G16" s="90">
        <v>22</v>
      </c>
      <c r="K16" s="130"/>
    </row>
  </sheetData>
  <mergeCells count="3">
    <mergeCell ref="A4:G4"/>
    <mergeCell ref="A5:G5"/>
    <mergeCell ref="D7:G7"/>
  </mergeCells>
  <hyperlinks>
    <hyperlink ref="C7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"/>
  <sheetViews>
    <sheetView workbookViewId="0">
      <selection activeCell="K9" sqref="K9"/>
    </sheetView>
  </sheetViews>
  <sheetFormatPr defaultRowHeight="15" x14ac:dyDescent="0.25"/>
  <cols>
    <col min="1" max="1" width="19.42578125" customWidth="1"/>
    <col min="2" max="2" width="14.28515625" customWidth="1"/>
    <col min="3" max="3" width="9.85546875" customWidth="1"/>
  </cols>
  <sheetData>
    <row r="3" spans="2:12" ht="57" x14ac:dyDescent="0.25">
      <c r="B3" s="145" t="s">
        <v>119</v>
      </c>
      <c r="C3" s="141" t="s">
        <v>78</v>
      </c>
      <c r="D3" s="141" t="s">
        <v>120</v>
      </c>
      <c r="E3" s="142" t="s">
        <v>121</v>
      </c>
      <c r="F3" s="143" t="s">
        <v>122</v>
      </c>
      <c r="G3" s="143" t="s">
        <v>123</v>
      </c>
      <c r="H3" s="144" t="s">
        <v>124</v>
      </c>
      <c r="K3" s="1" t="s">
        <v>156</v>
      </c>
      <c r="L3" s="153" t="s">
        <v>78</v>
      </c>
    </row>
    <row r="4" spans="2:12" ht="14.45" x14ac:dyDescent="0.3">
      <c r="B4" t="str">
        <f t="array" ref="B4">IFERROR(INDEX(LOOKUP(ROW(Clause!A$2:A$16),ROW(Clause!A$2:A$16)/(Clause!A$2:A$16&lt;&gt;""),Clause!A$2:A$16),SMALL(IF(Clause!$K$2:$K$16,ROW(Clause!G$2:G$16)-1),ROW(B1))),"")</f>
        <v xml:space="preserve">ТЕМПО F1 </v>
      </c>
      <c r="C4" t="str">
        <f t="array" ref="C4">IFERROR(INDEX(LOOKUP(ROW(Clause!B$2:B$16),ROW(Clause!B$2:B$16)/(Clause!B$2:B$16&lt;&gt;""),Clause!B$2:B$16),SMALL(IF(Clause!$K$2:$K$16,ROW(Clause!H$2:H$16)-1),ROW(C1))),"")</f>
        <v>1000 сем.</v>
      </c>
      <c r="D4" t="str">
        <f t="array" ref="D4">IFERROR(INDEX(LOOKUP(ROW(Clause!C$2:C$16),ROW(Clause!C$2:C$16)/(Clause!C$2:C$16&lt;&gt;""),Clause!C$2:C$16),SMALL(IF(Clause!$K$2:$K$16,ROW(Clause!I$2:I$16)-1),ROW(D1))),"")</f>
        <v>Очень ранний гибрид тип Галия, массой 0,8-1,5 кг, округлая, для поля и теплиц</v>
      </c>
      <c r="E4">
        <f t="array" ref="E4">IFERROR(INDEX(LOOKUP(ROW(Clause!D$2:D$16),ROW(Clause!D$2:D$16)/(Clause!D$2:D$16&lt;&gt;""),Clause!D$2:D$16),SMALL(IF(Clause!$K$2:$K$16,ROW(Clause!J$2:J$16)-1),ROW(E1))),"")</f>
        <v>37.5</v>
      </c>
      <c r="F4">
        <f t="array" ref="F4">IFERROR(INDEX(LOOKUP(ROW(Clause!E$2:E$16),ROW(Clause!E$2:E$16)/(Clause!E$2:E$16&lt;&gt;""),Clause!E$2:E$16),SMALL(IF(Clause!$K$2:$K$16,ROW(Clause!K$2:K$16)-1),ROW(F1))),"")</f>
        <v>33.6</v>
      </c>
      <c r="G4">
        <f t="array" ref="G4">IFERROR(INDEX(LOOKUP(ROW(Clause!F$2:F$16),ROW(Clause!F$2:F$16)/(Clause!F$2:F$16&lt;&gt;""),Clause!F$2:F$16),SMALL(IF(Clause!$K$2:$K$16,ROW(Clause!L$2:L$16)-1),ROW(G1))),"")</f>
        <v>31.8</v>
      </c>
      <c r="H4">
        <f t="array" ref="H4">IFERROR(INDEX(LOOKUP(ROW(Clause!G$2:G$16),ROW(Clause!G$2:G$16)/(Clause!G$2:G$16&lt;&gt;""),Clause!G$2:G$16),SMALL(IF(Clause!$K$2:$K$16,ROW(Clause!M$2:M$16)-1),ROW(H1))),"")</f>
        <v>30</v>
      </c>
      <c r="K4">
        <f>IFERROR(IF(Калькуляция!$V$5="",H4*(Калькуляция!$W$5-Калькуляция!$W$5*Калькуляция!$X$5),H4*(Калькуляция!$V$5-Калькуляция!$V$5*Калькуляция!$X$5)),"")</f>
        <v>517.5</v>
      </c>
      <c r="L4" t="str">
        <f>C4</f>
        <v>1000 сем.</v>
      </c>
    </row>
    <row r="5" spans="2:12" ht="14.45" x14ac:dyDescent="0.3">
      <c r="B5" t="str">
        <f t="array" ref="B5">IFERROR(INDEX(LOOKUP(ROW(Clause!A$2:A$16),ROW(Clause!A$2:A$16)/(Clause!A$2:A$16&lt;&gt;""),Clause!A$2:A$16),SMALL(IF(Clause!$K$2:$K$16,ROW(Clause!G$2:G$16)-1),ROW(B2))),"")</f>
        <v xml:space="preserve">КАРАМЕЛЬ  F1 </v>
      </c>
      <c r="C5" t="str">
        <f t="array" ref="C5">IFERROR(INDEX(LOOKUP(ROW(Clause!B$2:B$16),ROW(Clause!B$2:B$16)/(Clause!B$2:B$16&lt;&gt;""),Clause!B$2:B$16),SMALL(IF(Clause!$K$2:$K$16,ROW(Clause!H$2:H$16)-1),ROW(C2))),"")</f>
        <v>1000 сем.</v>
      </c>
      <c r="D5" t="str">
        <f t="array" ref="D5">IFERROR(INDEX(LOOKUP(ROW(Clause!C$2:C$16),ROW(Clause!C$2:C$16)/(Clause!C$2:C$16&lt;&gt;""),Clause!C$2:C$16),SMALL(IF(Clause!$K$2:$K$16,ROW(Clause!I$2:I$16)-1),ROW(D2))),"")</f>
        <v>Самая ранняя, тип АНАНАС, вес 1,2-2,5 кг, овальная,  уст. к фузариозу рас 0,1,2, оидиуму</v>
      </c>
      <c r="E5">
        <f t="array" ref="E5">IFERROR(INDEX(LOOKUP(ROW(Clause!D$2:D$16),ROW(Clause!D$2:D$16)/(Clause!D$2:D$16&lt;&gt;""),Clause!D$2:D$16),SMALL(IF(Clause!$K$2:$K$16,ROW(Clause!J$2:J$16)-1),ROW(E2))),"")</f>
        <v>53.8</v>
      </c>
      <c r="F5">
        <f t="array" ref="F5">IFERROR(INDEX(LOOKUP(ROW(Clause!E$2:E$16),ROW(Clause!E$2:E$16)/(Clause!E$2:E$16&lt;&gt;""),Clause!E$2:E$16),SMALL(IF(Clause!$K$2:$K$16,ROW(Clause!K$2:K$16)-1),ROW(F2))),"")</f>
        <v>46.8</v>
      </c>
      <c r="G5">
        <f t="array" ref="G5">IFERROR(INDEX(LOOKUP(ROW(Clause!F$2:F$16),ROW(Clause!F$2:F$16)/(Clause!F$2:F$16&lt;&gt;""),Clause!F$2:F$16),SMALL(IF(Clause!$K$2:$K$16,ROW(Clause!L$2:L$16)-1),ROW(G2))),"")</f>
        <v>45.7</v>
      </c>
      <c r="H5">
        <f t="array" ref="H5">IFERROR(INDEX(LOOKUP(ROW(Clause!G$2:G$16),ROW(Clause!G$2:G$16)/(Clause!G$2:G$16&lt;&gt;""),Clause!G$2:G$16),SMALL(IF(Clause!$K$2:$K$16,ROW(Clause!M$2:M$16)-1),ROW(H2))),"")</f>
        <v>43</v>
      </c>
      <c r="K5">
        <f>IFERROR(IF(Калькуляция!$V$5="",H5*(Калькуляция!$W$5-Калькуляция!$W$5*Калькуляция!$X$5),H5*(Калькуляция!$V$5-Калькуляция!$V$5*Калькуляция!$X$5)),"")</f>
        <v>741.75</v>
      </c>
      <c r="L5" t="str">
        <f t="shared" ref="L5:L7" si="0">C5</f>
        <v>1000 сем.</v>
      </c>
    </row>
    <row r="6" spans="2:12" ht="14.45" x14ac:dyDescent="0.3">
      <c r="B6" t="str">
        <f t="array" ref="B6">IFERROR(INDEX(LOOKUP(ROW(Clause!A$2:A$16),ROW(Clause!A$2:A$16)/(Clause!A$2:A$16&lt;&gt;""),Clause!A$2:A$16),SMALL(IF(Clause!$K$2:$K$16,ROW(Clause!G$2:G$16)-1),ROW(B3))),"")</f>
        <v xml:space="preserve">КАРАМЕЛЬ  F1 </v>
      </c>
      <c r="C6" t="str">
        <f t="array" ref="C6">IFERROR(INDEX(LOOKUP(ROW(Clause!B$2:B$16),ROW(Clause!B$2:B$16)/(Clause!B$2:B$16&lt;&gt;""),Clause!B$2:B$16),SMALL(IF(Clause!$K$2:$K$16,ROW(Clause!H$2:H$16)-1),ROW(C3))),"")</f>
        <v>5000 сем.</v>
      </c>
      <c r="D6" t="str">
        <f t="array" ref="D6">IFERROR(INDEX(LOOKUP(ROW(Clause!C$2:C$16),ROW(Clause!C$2:C$16)/(Clause!C$2:C$16&lt;&gt;""),Clause!C$2:C$16),SMALL(IF(Clause!$K$2:$K$16,ROW(Clause!I$2:I$16)-1),ROW(D3))),"")</f>
        <v>Дает самый первый сбор типа АНАНАС! Всегда высокая цена и хороший спрос. Сладкая</v>
      </c>
      <c r="E6">
        <f t="array" ref="E6">IFERROR(INDEX(LOOKUP(ROW(Clause!D$2:D$16),ROW(Clause!D$2:D$16)/(Clause!D$2:D$16&lt;&gt;""),Clause!D$2:D$16),SMALL(IF(Clause!$K$2:$K$16,ROW(Clause!J$2:J$16)-1),ROW(E3))),"")</f>
        <v>256.3</v>
      </c>
      <c r="F6">
        <f t="array" ref="F6">IFERROR(INDEX(LOOKUP(ROW(Clause!E$2:E$16),ROW(Clause!E$2:E$16)/(Clause!E$2:E$16&lt;&gt;""),Clause!E$2:E$16),SMALL(IF(Clause!$K$2:$K$16,ROW(Clause!K$2:K$16)-1),ROW(F3))),"")</f>
        <v>224.8</v>
      </c>
      <c r="G6">
        <f t="array" ref="G6">IFERROR(INDEX(LOOKUP(ROW(Clause!F$2:F$16),ROW(Clause!F$2:F$16)/(Clause!F$2:F$16&lt;&gt;""),Clause!F$2:F$16),SMALL(IF(Clause!$K$2:$K$16,ROW(Clause!L$2:L$16)-1),ROW(G3))),"")</f>
        <v>217.9</v>
      </c>
      <c r="H6">
        <f t="array" ref="H6">IFERROR(INDEX(LOOKUP(ROW(Clause!G$2:G$16),ROW(Clause!G$2:G$16)/(Clause!G$2:G$16&lt;&gt;""),Clause!G$2:G$16),SMALL(IF(Clause!$K$2:$K$16,ROW(Clause!M$2:M$16)-1),ROW(H3))),"")</f>
        <v>205</v>
      </c>
      <c r="K6">
        <f>IFERROR(IF(Калькуляция!$V$5="",H6*(Калькуляция!$W$5-Калькуляция!$W$5*Калькуляция!$X$5),H6*(Калькуляция!$V$5-Калькуляция!$V$5*Калькуляция!$X$5)),"")</f>
        <v>3536.25</v>
      </c>
      <c r="L6" t="str">
        <f t="shared" si="0"/>
        <v>5000 сем.</v>
      </c>
    </row>
    <row r="7" spans="2:12" ht="14.45" x14ac:dyDescent="0.3">
      <c r="B7" t="str">
        <f t="array" ref="B7">IFERROR(INDEX(LOOKUP(ROW(Clause!A$2:A$16),ROW(Clause!A$2:A$16)/(Clause!A$2:A$16&lt;&gt;""),Clause!A$2:A$16),SMALL(IF(Clause!$K$2:$K$16,ROW(Clause!G$2:G$16)-1),ROW(B4))),"")</f>
        <v xml:space="preserve">АМАЛ  F1 </v>
      </c>
      <c r="C7" t="str">
        <f t="array" ref="C7">IFERROR(INDEX(LOOKUP(ROW(Clause!B$2:B$16),ROW(Clause!B$2:B$16)/(Clause!B$2:B$16&lt;&gt;""),Clause!B$2:B$16),SMALL(IF(Clause!$K$2:$K$16,ROW(Clause!H$2:H$16)-1),ROW(C4))),"")</f>
        <v>5000 сем.</v>
      </c>
      <c r="D7" t="str">
        <f t="array" ref="D7">IFERROR(INDEX(LOOKUP(ROW(Clause!C$2:C$16),ROW(Clause!C$2:C$16)/(Clause!C$2:C$16&lt;&gt;""),Clause!C$2:C$16),SMALL(IF(Clause!$K$2:$K$16,ROW(Clause!I$2:I$16)-1),ROW(D4))),"")</f>
        <v>Вкус, стандартная овальная форма, 4 плода на каждом растении, всегда высокий сахар</v>
      </c>
      <c r="E7">
        <f t="array" ref="E7">IFERROR(INDEX(LOOKUP(ROW(Clause!D$2:D$16),ROW(Clause!D$2:D$16)/(Clause!D$2:D$16&lt;&gt;""),Clause!D$2:D$16),SMALL(IF(Clause!$K$2:$K$16,ROW(Clause!J$2:J$16)-1),ROW(E4))),"")</f>
        <v>262.5</v>
      </c>
      <c r="F7">
        <f t="array" ref="F7">IFERROR(INDEX(LOOKUP(ROW(Clause!E$2:E$16),ROW(Clause!E$2:E$16)/(Clause!E$2:E$16&lt;&gt;""),Clause!E$2:E$16),SMALL(IF(Clause!$K$2:$K$16,ROW(Clause!K$2:K$16)-1),ROW(F4))),"")</f>
        <v>229.4</v>
      </c>
      <c r="G7">
        <f t="array" ref="G7">IFERROR(INDEX(LOOKUP(ROW(Clause!F$2:F$16),ROW(Clause!F$2:F$16)/(Clause!F$2:F$16&lt;&gt;""),Clause!F$2:F$16),SMALL(IF(Clause!$K$2:$K$16,ROW(Clause!L$2:L$16)-1),ROW(G4))),"")</f>
        <v>223.2</v>
      </c>
      <c r="H7">
        <f t="array" ref="H7">IFERROR(INDEX(LOOKUP(ROW(Clause!G$2:G$16),ROW(Clause!G$2:G$16)/(Clause!G$2:G$16&lt;&gt;""),Clause!G$2:G$16),SMALL(IF(Clause!$K$2:$K$16,ROW(Clause!M$2:M$16)-1),ROW(H4))),"")</f>
        <v>210</v>
      </c>
      <c r="K7">
        <f>IFERROR(IF(Калькуляция!$V$5="",H7*(Калькуляция!$W$5-Калькуляция!$W$5*Калькуляция!$X$5),H7*(Калькуляция!$V$5-Калькуляция!$V$5*Калькуляция!$X$5)),"")</f>
        <v>3622.5</v>
      </c>
      <c r="L7" t="str">
        <f t="shared" si="0"/>
        <v>5000 сем.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K15"/>
  <sheetViews>
    <sheetView topLeftCell="A2" zoomScale="85" zoomScaleNormal="85" workbookViewId="0">
      <selection activeCell="C19" sqref="C19"/>
    </sheetView>
  </sheetViews>
  <sheetFormatPr defaultRowHeight="19.899999999999999" customHeight="1" x14ac:dyDescent="0.25"/>
  <cols>
    <col min="1" max="1" width="28" customWidth="1"/>
    <col min="3" max="3" width="97.5703125" customWidth="1"/>
    <col min="11" max="11" width="8.85546875" style="156"/>
  </cols>
  <sheetData>
    <row r="1" spans="1:11" ht="19.899999999999999" customHeight="1" x14ac:dyDescent="0.25">
      <c r="A1" s="52" t="s">
        <v>73</v>
      </c>
    </row>
    <row r="2" spans="1:11" ht="19.899999999999999" customHeight="1" x14ac:dyDescent="0.25">
      <c r="A2" s="53" t="s">
        <v>74</v>
      </c>
      <c r="K2" s="130"/>
    </row>
    <row r="3" spans="1:11" ht="19.899999999999999" customHeight="1" thickBot="1" x14ac:dyDescent="0.3">
      <c r="A3" s="54" t="s">
        <v>75</v>
      </c>
      <c r="K3" s="130"/>
    </row>
    <row r="4" spans="1:11" ht="19.899999999999999" customHeight="1" x14ac:dyDescent="0.25">
      <c r="A4" s="214" t="s">
        <v>76</v>
      </c>
      <c r="B4" s="216" t="s">
        <v>77</v>
      </c>
      <c r="C4" s="217"/>
      <c r="D4" s="220" t="s">
        <v>78</v>
      </c>
      <c r="E4" s="221"/>
      <c r="F4" s="55" t="s">
        <v>79</v>
      </c>
      <c r="K4" s="130"/>
    </row>
    <row r="5" spans="1:11" ht="19.899999999999999" customHeight="1" thickBot="1" x14ac:dyDescent="0.3">
      <c r="A5" s="215"/>
      <c r="B5" s="218"/>
      <c r="C5" s="219"/>
      <c r="D5" s="222"/>
      <c r="E5" s="223"/>
      <c r="F5" s="56" t="s">
        <v>80</v>
      </c>
      <c r="K5" s="130"/>
    </row>
    <row r="6" spans="1:11" ht="19.899999999999999" customHeight="1" thickBot="1" x14ac:dyDescent="0.3">
      <c r="A6" s="224" t="s">
        <v>81</v>
      </c>
      <c r="B6" s="225"/>
      <c r="C6" s="225"/>
      <c r="D6" s="225"/>
      <c r="E6" s="225"/>
      <c r="F6" s="226"/>
      <c r="K6" s="130"/>
    </row>
    <row r="7" spans="1:11" ht="19.899999999999999" customHeight="1" x14ac:dyDescent="0.25">
      <c r="A7" s="149" t="s">
        <v>82</v>
      </c>
      <c r="B7" s="227" t="s">
        <v>83</v>
      </c>
      <c r="C7" s="228"/>
      <c r="D7" s="220" t="s">
        <v>84</v>
      </c>
      <c r="E7" s="221"/>
      <c r="F7" s="58" t="s">
        <v>87</v>
      </c>
      <c r="K7" s="130"/>
    </row>
    <row r="8" spans="1:11" ht="19.899999999999999" customHeight="1" x14ac:dyDescent="0.25">
      <c r="A8" s="57" t="s">
        <v>82</v>
      </c>
      <c r="B8" s="229"/>
      <c r="C8" s="230"/>
      <c r="D8" s="233" t="s">
        <v>85</v>
      </c>
      <c r="E8" s="234"/>
      <c r="F8" s="58" t="s">
        <v>88</v>
      </c>
      <c r="K8" s="130">
        <v>1</v>
      </c>
    </row>
    <row r="9" spans="1:11" ht="19.899999999999999" customHeight="1" thickBot="1" x14ac:dyDescent="0.3">
      <c r="A9" s="149" t="s">
        <v>82</v>
      </c>
      <c r="B9" s="231"/>
      <c r="C9" s="232"/>
      <c r="D9" s="222" t="s">
        <v>86</v>
      </c>
      <c r="E9" s="223"/>
      <c r="F9" s="56" t="s">
        <v>89</v>
      </c>
      <c r="K9" s="130"/>
    </row>
    <row r="10" spans="1:11" ht="19.899999999999999" customHeight="1" x14ac:dyDescent="0.25">
      <c r="A10" s="149" t="s">
        <v>90</v>
      </c>
      <c r="B10" s="227" t="s">
        <v>91</v>
      </c>
      <c r="C10" s="228"/>
      <c r="D10" s="220" t="s">
        <v>84</v>
      </c>
      <c r="E10" s="221"/>
      <c r="F10" s="58" t="s">
        <v>92</v>
      </c>
      <c r="K10" s="130">
        <v>1</v>
      </c>
    </row>
    <row r="11" spans="1:11" ht="19.899999999999999" customHeight="1" x14ac:dyDescent="0.25">
      <c r="A11" s="57" t="s">
        <v>90</v>
      </c>
      <c r="B11" s="229"/>
      <c r="C11" s="230"/>
      <c r="D11" s="233" t="s">
        <v>85</v>
      </c>
      <c r="E11" s="234"/>
      <c r="F11" s="58" t="s">
        <v>93</v>
      </c>
      <c r="K11" s="130">
        <v>1</v>
      </c>
    </row>
    <row r="12" spans="1:11" ht="19.899999999999999" customHeight="1" thickBot="1" x14ac:dyDescent="0.3">
      <c r="A12" s="149" t="s">
        <v>90</v>
      </c>
      <c r="B12" s="231"/>
      <c r="C12" s="232"/>
      <c r="D12" s="222" t="s">
        <v>86</v>
      </c>
      <c r="E12" s="223"/>
      <c r="F12" s="56" t="s">
        <v>94</v>
      </c>
      <c r="K12" s="130"/>
    </row>
    <row r="13" spans="1:11" ht="19.899999999999999" customHeight="1" x14ac:dyDescent="0.25">
      <c r="A13" s="149" t="s">
        <v>95</v>
      </c>
      <c r="B13" s="227" t="s">
        <v>96</v>
      </c>
      <c r="C13" s="228"/>
      <c r="D13" s="220" t="s">
        <v>84</v>
      </c>
      <c r="E13" s="221"/>
      <c r="F13" s="58" t="s">
        <v>92</v>
      </c>
      <c r="K13" s="130"/>
    </row>
    <row r="14" spans="1:11" ht="19.899999999999999" customHeight="1" x14ac:dyDescent="0.25">
      <c r="A14" s="57" t="s">
        <v>95</v>
      </c>
      <c r="B14" s="229"/>
      <c r="C14" s="230"/>
      <c r="D14" s="233" t="s">
        <v>85</v>
      </c>
      <c r="E14" s="234"/>
      <c r="F14" s="58" t="s">
        <v>93</v>
      </c>
      <c r="K14" s="130"/>
    </row>
    <row r="15" spans="1:11" ht="19.899999999999999" customHeight="1" x14ac:dyDescent="0.25">
      <c r="A15" s="149" t="s">
        <v>95</v>
      </c>
      <c r="B15" s="229"/>
      <c r="C15" s="230"/>
      <c r="D15" s="233" t="s">
        <v>86</v>
      </c>
      <c r="E15" s="234"/>
      <c r="F15" s="58" t="s">
        <v>94</v>
      </c>
      <c r="K15" s="130">
        <v>1</v>
      </c>
    </row>
  </sheetData>
  <mergeCells count="16">
    <mergeCell ref="B10:C12"/>
    <mergeCell ref="D10:E10"/>
    <mergeCell ref="D11:E11"/>
    <mergeCell ref="D12:E12"/>
    <mergeCell ref="B13:C15"/>
    <mergeCell ref="D13:E13"/>
    <mergeCell ref="D14:E14"/>
    <mergeCell ref="D15:E15"/>
    <mergeCell ref="A4:A5"/>
    <mergeCell ref="B4:C5"/>
    <mergeCell ref="D4:E5"/>
    <mergeCell ref="A6:F6"/>
    <mergeCell ref="B7:C9"/>
    <mergeCell ref="D7:E7"/>
    <mergeCell ref="D8:E8"/>
    <mergeCell ref="D9:E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2" workbookViewId="0">
      <selection activeCell="J12" sqref="J12"/>
    </sheetView>
  </sheetViews>
  <sheetFormatPr defaultRowHeight="15" x14ac:dyDescent="0.25"/>
  <cols>
    <col min="2" max="2" width="15.28515625" customWidth="1"/>
    <col min="3" max="3" width="41.42578125" customWidth="1"/>
  </cols>
  <sheetData>
    <row r="1" spans="2:12" x14ac:dyDescent="0.25">
      <c r="B1" s="152" t="s">
        <v>73</v>
      </c>
    </row>
    <row r="2" spans="2:12" x14ac:dyDescent="0.25">
      <c r="B2" s="53" t="s">
        <v>74</v>
      </c>
    </row>
    <row r="3" spans="2:12" ht="45" x14ac:dyDescent="0.25">
      <c r="B3" s="54" t="s">
        <v>75</v>
      </c>
      <c r="J3" s="1" t="s">
        <v>181</v>
      </c>
      <c r="K3" s="1" t="s">
        <v>156</v>
      </c>
      <c r="L3" t="s">
        <v>78</v>
      </c>
    </row>
    <row r="4" spans="2:12" ht="14.45" x14ac:dyDescent="0.3">
      <c r="B4" t="str">
        <f t="array" ref="B4">IFERROR(INDEX(LOOKUP(ROW(Enza!A$2:A$229),ROW(Enza!A$2:A$229)/(Enza!A$2:A$229&lt;&gt;""),Enza!A$2:A$229),SMALL(IF(Enza!$K$2:$K$229,ROW(Enza!G$2:G$229)-1),ROW(B1))),"")</f>
        <v>Белле F1</v>
      </c>
      <c r="C4" t="str">
        <f t="array" ref="C4">IFERROR(INDEX(LOOKUP(ROW(Enza!B$2:B$229),ROW(Enza!B$2:B$229)/(Enza!B$2:B$229&lt;&gt;""),Enza!B$2:B$229),SMALL(IF(Enza!$K$2:$K$229,ROW(Enza!H$2:H$229)-1),ROW(C1))),"")</f>
        <v xml:space="preserve">Средний-ранний гибрид с округлыми, очень однородными, плотными и транспортабельными плодами. Средняя масса плодов 170-190 грамм. Плоды очень плотные, отличные вкусовые качества. Высоко-продуктивный. Растение достаточно мощное, с хорошей корневой системой и регулярной завязываемостью. </v>
      </c>
      <c r="D4" t="str">
        <f t="array" ref="D4">IFERROR(INDEX(LOOKUP(ROW(Enza!C$2:C$229),ROW(Enza!C$2:C$229)/(Enza!C$2:C$229&lt;&gt;""),Enza!C$2:C$229),SMALL(IF(Enza!$K$2:$K$229,ROW(Enza!I$2:I$229)-1),ROW(D1))),"")</f>
        <v/>
      </c>
      <c r="E4" t="str">
        <f t="array" ref="E4">IFERROR(INDEX(LOOKUP(ROW(Enza!D$2:D$229),ROW(Enza!D$2:D$229)/(Enza!D$2:D$229&lt;&gt;""),Enza!D$2:D$229),SMALL(IF(Enza!$K$2:$K$229,ROW(Enza!J$2:J$229)-1),ROW(E1))),"")</f>
        <v>500 сем</v>
      </c>
      <c r="F4" t="str">
        <f t="array" ref="F4">IFERROR(INDEX(LOOKUP(ROW(Enza!E$2:E$229),ROW(Enza!E$2:E$229)/(Enza!E$2:E$229&lt;&gt;""),Enza!E$2:E$229),SMALL(IF(Enza!$K$2:$K$229,ROW(Enza!K$2:K$229)-1),ROW(F1))),"")</f>
        <v/>
      </c>
      <c r="G4" t="str">
        <f t="array" ref="G4">IFERROR(INDEX(LOOKUP(ROW(Enza!F$2:F$229),ROW(Enza!F$2:F$229)/(Enza!F$2:F$229&lt;&gt;""),Enza!F$2:F$229),SMALL(IF(Enza!$K$2:$K$229,ROW(Enza!L$2:L$229)-1),ROW(G1))),"")</f>
        <v>35.50</v>
      </c>
      <c r="H4" t="str">
        <f t="array" ref="H4">IFERROR(INDEX(LOOKUP(ROW(Enza!G$2:G$229),ROW(Enza!G$2:G$229)/(Enza!G$2:G$229&lt;&gt;""),Enza!G$2:G$229),SMALL(IF(Enza!$K$2:$K$229,ROW(Enza!M$2:M$229)-1),ROW(H1))),"")</f>
        <v/>
      </c>
      <c r="J4" t="str">
        <f>SUBSTITUTE(G4,".",",")</f>
        <v>35,50</v>
      </c>
      <c r="K4">
        <f>IFERROR(IF(Калькуляция!$V$6="",J4*(Калькуляция!$W$6-Калькуляция!$W$6*Калькуляция!$X$6),J4*(Калькуляция!$V$6-Калькуляция!$V$6*Калькуляция!$X$6)),"")</f>
        <v>798.75</v>
      </c>
      <c r="L4" t="str">
        <f>E4</f>
        <v>500 сем</v>
      </c>
    </row>
    <row r="5" spans="2:12" ht="14.45" x14ac:dyDescent="0.3">
      <c r="B5" t="str">
        <f t="array" ref="B5">IFERROR(INDEX(LOOKUP(ROW(Enza!A$2:A$229),ROW(Enza!A$2:A$229)/(Enza!A$2:A$229&lt;&gt;""),Enza!A$2:A$229),SMALL(IF(Enza!$K$2:$K$229,ROW(Enza!G$2:G$229)-1),ROW(B2))),"")</f>
        <v>Е15B.50205 F1</v>
      </c>
      <c r="C5" t="str">
        <f t="array" ref="C5">IFERROR(INDEX(LOOKUP(ROW(Enza!B$2:B$229),ROW(Enza!B$2:B$229)/(Enza!B$2:B$229&lt;&gt;""),Enza!B$2:B$229),SMALL(IF(Enza!$K$2:$K$229,ROW(Enza!H$2:H$229)-1),ROW(C2))),"")</f>
        <v>Новейший, очень ранний  крупноплодный гибрид, высокий ранний урожай. Генеративное и компактное растение с регулярной завязываемостью и короткими междоузлиями. Плоды плотные, масса плода 220-300 гр, насыщенно-красного цвета, округлой формы с отличной транспортабельностью. Высокая устойчивость к характерным заболеваниям томатов. Для весеннего и осеннего оборотов.</v>
      </c>
      <c r="D5" t="str">
        <f t="array" ref="D5">IFERROR(INDEX(LOOKUP(ROW(Enza!C$2:C$229),ROW(Enza!C$2:C$229)/(Enza!C$2:C$229&lt;&gt;""),Enza!C$2:C$229),SMALL(IF(Enza!$K$2:$K$229,ROW(Enza!I$2:I$229)-1),ROW(D2))),"")</f>
        <v/>
      </c>
      <c r="E5" t="str">
        <f t="array" ref="E5">IFERROR(INDEX(LOOKUP(ROW(Enza!D$2:D$229),ROW(Enza!D$2:D$229)/(Enza!D$2:D$229&lt;&gt;""),Enza!D$2:D$229),SMALL(IF(Enza!$K$2:$K$229,ROW(Enza!J$2:J$229)-1),ROW(E2))),"")</f>
        <v>250 сем</v>
      </c>
      <c r="F5" t="str">
        <f t="array" ref="F5">IFERROR(INDEX(LOOKUP(ROW(Enza!E$2:E$229),ROW(Enza!E$2:E$229)/(Enza!E$2:E$229&lt;&gt;""),Enza!E$2:E$229),SMALL(IF(Enza!$K$2:$K$229,ROW(Enza!K$2:K$229)-1),ROW(F2))),"")</f>
        <v/>
      </c>
      <c r="G5" t="str">
        <f t="array" ref="G5">IFERROR(INDEX(LOOKUP(ROW(Enza!F$2:F$229),ROW(Enza!F$2:F$229)/(Enza!F$2:F$229&lt;&gt;""),Enza!F$2:F$229),SMALL(IF(Enza!$K$2:$K$229,ROW(Enza!L$2:L$229)-1),ROW(G2))),"")</f>
        <v>31.15</v>
      </c>
      <c r="H5" t="str">
        <f t="array" ref="H5">IFERROR(INDEX(LOOKUP(ROW(Enza!G$2:G$229),ROW(Enza!G$2:G$229)/(Enza!G$2:G$229&lt;&gt;""),Enza!G$2:G$229),SMALL(IF(Enza!$K$2:$K$229,ROW(Enza!M$2:M$229)-1),ROW(H2))),"")</f>
        <v/>
      </c>
      <c r="J5" t="str">
        <f t="shared" ref="J5:J14" si="0">SUBSTITUTE(G5,".",",")</f>
        <v>31,15</v>
      </c>
      <c r="K5">
        <f>IFERROR(IF(Калькуляция!$V$6="",J5*(Калькуляция!$W$6-Калькуляция!$W$6*Калькуляция!$X$6),J5*(Калькуляция!$V$6-Калькуляция!$V$6*Калькуляция!$X$6)),"")</f>
        <v>700.875</v>
      </c>
      <c r="L5" t="str">
        <f t="shared" ref="L5:L14" si="1">E5</f>
        <v>250 сем</v>
      </c>
    </row>
    <row r="6" spans="2:12" ht="14.45" x14ac:dyDescent="0.3">
      <c r="B6" t="str">
        <f t="array" ref="B6">IFERROR(INDEX(LOOKUP(ROW(Enza!A$2:A$229),ROW(Enza!A$2:A$229)/(Enza!A$2:A$229&lt;&gt;""),Enza!A$2:A$229),SMALL(IF(Enza!$K$2:$K$229,ROW(Enza!G$2:G$229)-1),ROW(B3))),"")</f>
        <v>Е15B.50205 F1</v>
      </c>
      <c r="C6" t="str">
        <f t="array" ref="C6">IFERROR(INDEX(LOOKUP(ROW(Enza!B$2:B$229),ROW(Enza!B$2:B$229)/(Enza!B$2:B$229&lt;&gt;""),Enza!B$2:B$229),SMALL(IF(Enza!$K$2:$K$229,ROW(Enza!H$2:H$229)-1),ROW(C3))),"")</f>
        <v>Новейший, очень ранний  крупноплодный гибрид, высокий ранний урожай. Генеративное и компактное растение с регулярной завязываемостью и короткими междоузлиями. Плоды плотные, масса плода 220-300 гр, насыщенно-красного цвета, округлой формы с отличной транспортабельностью. Высокая устойчивость к характерным заболеваниям томатов. Для весеннего и осеннего оборотов.</v>
      </c>
      <c r="D6" t="str">
        <f t="array" ref="D6">IFERROR(INDEX(LOOKUP(ROW(Enza!C$2:C$229),ROW(Enza!C$2:C$229)/(Enza!C$2:C$229&lt;&gt;""),Enza!C$2:C$229),SMALL(IF(Enza!$K$2:$K$229,ROW(Enza!I$2:I$229)-1),ROW(D3))),"")</f>
        <v/>
      </c>
      <c r="E6" t="str">
        <f t="array" ref="E6">IFERROR(INDEX(LOOKUP(ROW(Enza!D$2:D$229),ROW(Enza!D$2:D$229)/(Enza!D$2:D$229&lt;&gt;""),Enza!D$2:D$229),SMALL(IF(Enza!$K$2:$K$229,ROW(Enza!J$2:J$229)-1),ROW(E3))),"")</f>
        <v>500 сем</v>
      </c>
      <c r="F6" t="str">
        <f t="array" ref="F6">IFERROR(INDEX(LOOKUP(ROW(Enza!E$2:E$229),ROW(Enza!E$2:E$229)/(Enza!E$2:E$229&lt;&gt;""),Enza!E$2:E$229),SMALL(IF(Enza!$K$2:$K$229,ROW(Enza!K$2:K$229)-1),ROW(F3))),"")</f>
        <v/>
      </c>
      <c r="G6" t="str">
        <f t="array" ref="G6">IFERROR(INDEX(LOOKUP(ROW(Enza!F$2:F$229),ROW(Enza!F$2:F$229)/(Enza!F$2:F$229&lt;&gt;""),Enza!F$2:F$229),SMALL(IF(Enza!$K$2:$K$229,ROW(Enza!L$2:L$229)-1),ROW(G3))),"")</f>
        <v>61.30</v>
      </c>
      <c r="H6" t="str">
        <f t="array" ref="H6">IFERROR(INDEX(LOOKUP(ROW(Enza!G$2:G$229),ROW(Enza!G$2:G$229)/(Enza!G$2:G$229&lt;&gt;""),Enza!G$2:G$229),SMALL(IF(Enza!$K$2:$K$229,ROW(Enza!M$2:M$229)-1),ROW(H3))),"")</f>
        <v/>
      </c>
      <c r="J6" t="str">
        <f t="shared" si="0"/>
        <v>61,30</v>
      </c>
      <c r="K6">
        <f>IFERROR(IF(Калькуляция!$V$6="",J6*(Калькуляция!$W$6-Калькуляция!$W$6*Калькуляция!$X$6),J6*(Калькуляция!$V$6-Калькуляция!$V$6*Калькуляция!$X$6)),"")</f>
        <v>1379.25</v>
      </c>
      <c r="L6" t="str">
        <f t="shared" si="1"/>
        <v>500 сем</v>
      </c>
    </row>
    <row r="7" spans="2:12" ht="14.45" x14ac:dyDescent="0.3">
      <c r="B7" t="str">
        <f t="array" ref="B7">IFERROR(INDEX(LOOKUP(ROW(Enza!A$2:A$229),ROW(Enza!A$2:A$229)/(Enza!A$2:A$229&lt;&gt;""),Enza!A$2:A$229),SMALL(IF(Enza!$K$2:$K$229,ROW(Enza!G$2:G$229)-1),ROW(B4))),"")</f>
        <v>Белфорт F1</v>
      </c>
      <c r="C7" t="str">
        <f t="array" ref="C7">IFERROR(INDEX(LOOKUP(ROW(Enza!B$2:B$229),ROW(Enza!B$2:B$229)/(Enza!B$2:B$229&lt;&gt;""),Enza!B$2:B$229),SMALL(IF(Enza!$K$2:$K$229,ROW(Enza!H$2:H$229)-1),ROW(C4))),"")</f>
        <v>Новый, очень ранний  крупноплодный гибрид. Сильное, компактное растение с открытым габитусом и регулярной завязываемостью в стрессовых условиях. Плоды очень плотные, масса плода 250-300 гр, (первые плоды могут быть и крупнее) насыщенный красный цвет, округлой формы с отличной транспортабельностью,  не растрескиваются! Высокая устойчивость к характерным заболеваниям томатов. Гибрид предназначен для выращивания в первом и втором оборотах.</v>
      </c>
      <c r="D7" t="str">
        <f t="array" ref="D7">IFERROR(INDEX(LOOKUP(ROW(Enza!C$2:C$229),ROW(Enza!C$2:C$229)/(Enza!C$2:C$229&lt;&gt;""),Enza!C$2:C$229),SMALL(IF(Enza!$K$2:$K$229,ROW(Enza!I$2:I$229)-1),ROW(D4))),"")</f>
        <v/>
      </c>
      <c r="E7" t="str">
        <f t="array" ref="E7">IFERROR(INDEX(LOOKUP(ROW(Enza!D$2:D$229),ROW(Enza!D$2:D$229)/(Enza!D$2:D$229&lt;&gt;""),Enza!D$2:D$229),SMALL(IF(Enza!$K$2:$K$229,ROW(Enza!J$2:J$229)-1),ROW(E4))),"")</f>
        <v>1000 сем</v>
      </c>
      <c r="F7" t="str">
        <f t="array" ref="F7">IFERROR(INDEX(LOOKUP(ROW(Enza!E$2:E$229),ROW(Enza!E$2:E$229)/(Enza!E$2:E$229&lt;&gt;""),Enza!E$2:E$229),SMALL(IF(Enza!$K$2:$K$229,ROW(Enza!K$2:K$229)-1),ROW(F4))),"")</f>
        <v/>
      </c>
      <c r="G7" t="str">
        <f t="array" ref="G7">IFERROR(INDEX(LOOKUP(ROW(Enza!F$2:F$229),ROW(Enza!F$2:F$229)/(Enza!F$2:F$229&lt;&gt;""),Enza!F$2:F$229),SMALL(IF(Enza!$K$2:$K$229,ROW(Enza!L$2:L$229)-1),ROW(G4))),"")</f>
        <v>122.50</v>
      </c>
      <c r="H7" t="str">
        <f t="array" ref="H7">IFERROR(INDEX(LOOKUP(ROW(Enza!G$2:G$229),ROW(Enza!G$2:G$229)/(Enza!G$2:G$229&lt;&gt;""),Enza!G$2:G$229),SMALL(IF(Enza!$K$2:$K$229,ROW(Enza!M$2:M$229)-1),ROW(H4))),"")</f>
        <v/>
      </c>
      <c r="J7" t="str">
        <f t="shared" si="0"/>
        <v>122,50</v>
      </c>
      <c r="K7">
        <f>IFERROR(IF(Калькуляция!$V$6="",J7*(Калькуляция!$W$6-Калькуляция!$W$6*Калькуляция!$X$6),J7*(Калькуляция!$V$6-Калькуляция!$V$6*Калькуляция!$X$6)),"")</f>
        <v>2756.25</v>
      </c>
      <c r="L7" t="str">
        <f t="shared" si="1"/>
        <v>1000 сем</v>
      </c>
    </row>
    <row r="8" spans="2:12" ht="14.45" x14ac:dyDescent="0.3">
      <c r="B8" t="str">
        <f t="array" ref="B8">IFERROR(INDEX(LOOKUP(ROW(Enza!A$2:A$229),ROW(Enza!A$2:A$229)/(Enza!A$2:A$229&lt;&gt;""),Enza!A$2:A$229),SMALL(IF(Enza!$K$2:$K$229,ROW(Enza!G$2:G$229)-1),ROW(B5))),"")</f>
        <v/>
      </c>
      <c r="C8" t="str">
        <f t="array" ref="C8">IFERROR(INDEX(LOOKUP(ROW(Enza!B$2:B$229),ROW(Enza!B$2:B$229)/(Enza!B$2:B$229&lt;&gt;""),Enza!B$2:B$229),SMALL(IF(Enza!$K$2:$K$229,ROW(Enza!H$2:H$229)-1),ROW(C5))),"")</f>
        <v/>
      </c>
      <c r="D8" t="str">
        <f t="array" ref="D8">IFERROR(INDEX(LOOKUP(ROW(Enza!C$2:C$229),ROW(Enza!C$2:C$229)/(Enza!C$2:C$229&lt;&gt;""),Enza!C$2:C$229),SMALL(IF(Enza!$K$2:$K$229,ROW(Enza!I$2:I$229)-1),ROW(D5))),"")</f>
        <v/>
      </c>
      <c r="E8" t="str">
        <f t="array" ref="E8">IFERROR(INDEX(LOOKUP(ROW(Enza!D$2:D$229),ROW(Enza!D$2:D$229)/(Enza!D$2:D$229&lt;&gt;""),Enza!D$2:D$229),SMALL(IF(Enza!$K$2:$K$229,ROW(Enza!J$2:J$229)-1),ROW(E5))),"")</f>
        <v/>
      </c>
      <c r="F8" t="str">
        <f t="array" ref="F8">IFERROR(INDEX(LOOKUP(ROW(Enza!E$2:E$229),ROW(Enza!E$2:E$229)/(Enza!E$2:E$229&lt;&gt;""),Enza!E$2:E$229),SMALL(IF(Enza!$K$2:$K$229,ROW(Enza!K$2:K$229)-1),ROW(F5))),"")</f>
        <v/>
      </c>
      <c r="G8" t="str">
        <f t="array" ref="G8">IFERROR(INDEX(LOOKUP(ROW(Enza!F$2:F$229),ROW(Enza!F$2:F$229)/(Enza!F$2:F$229&lt;&gt;""),Enza!F$2:F$229),SMALL(IF(Enza!$K$2:$K$229,ROW(Enza!L$2:L$229)-1),ROW(G5))),"")</f>
        <v/>
      </c>
      <c r="H8" t="str">
        <f t="array" ref="H8">IFERROR(INDEX(LOOKUP(ROW(Enza!G$2:G$229),ROW(Enza!G$2:G$229)/(Enza!G$2:G$229&lt;&gt;""),Enza!G$2:G$229),SMALL(IF(Enza!$K$2:$K$229,ROW(Enza!M$2:M$229)-1),ROW(H5))),"")</f>
        <v/>
      </c>
      <c r="J8" t="str">
        <f t="shared" si="0"/>
        <v/>
      </c>
      <c r="K8" t="str">
        <f>IFERROR(IF(Калькуляция!$V$6="",J8*(Калькуляция!$W$6-Калькуляция!$W$6*Калькуляция!$X$6),J8*(Калькуляция!$V$6-Калькуляция!$V$6*Калькуляция!$X$6)),"")</f>
        <v/>
      </c>
      <c r="L8" t="str">
        <f t="shared" si="1"/>
        <v/>
      </c>
    </row>
    <row r="9" spans="2:12" ht="14.45" x14ac:dyDescent="0.3">
      <c r="B9" t="str">
        <f t="array" ref="B9">IFERROR(INDEX(LOOKUP(ROW(Enza!A$2:A$229),ROW(Enza!A$2:A$229)/(Enza!A$2:A$229&lt;&gt;""),Enza!A$2:A$229),SMALL(IF(Enza!$K$2:$K$229,ROW(Enza!G$2:G$229)-1),ROW(B6))),"")</f>
        <v/>
      </c>
      <c r="C9" t="str">
        <f t="array" ref="C9">IFERROR(INDEX(LOOKUP(ROW(Enza!B$2:B$229),ROW(Enza!B$2:B$229)/(Enza!B$2:B$229&lt;&gt;""),Enza!B$2:B$229),SMALL(IF(Enza!$K$2:$K$229,ROW(Enza!H$2:H$229)-1),ROW(C6))),"")</f>
        <v/>
      </c>
      <c r="D9" t="str">
        <f t="array" ref="D9">IFERROR(INDEX(LOOKUP(ROW(Enza!C$2:C$229),ROW(Enza!C$2:C$229)/(Enza!C$2:C$229&lt;&gt;""),Enza!C$2:C$229),SMALL(IF(Enza!$K$2:$K$229,ROW(Enza!I$2:I$229)-1),ROW(D6))),"")</f>
        <v/>
      </c>
      <c r="E9" t="str">
        <f t="array" ref="E9">IFERROR(INDEX(LOOKUP(ROW(Enza!D$2:D$229),ROW(Enza!D$2:D$229)/(Enza!D$2:D$229&lt;&gt;""),Enza!D$2:D$229),SMALL(IF(Enza!$K$2:$K$229,ROW(Enza!J$2:J$229)-1),ROW(E6))),"")</f>
        <v/>
      </c>
      <c r="F9" t="str">
        <f t="array" ref="F9">IFERROR(INDEX(LOOKUP(ROW(Enza!E$2:E$229),ROW(Enza!E$2:E$229)/(Enza!E$2:E$229&lt;&gt;""),Enza!E$2:E$229),SMALL(IF(Enza!$K$2:$K$229,ROW(Enza!K$2:K$229)-1),ROW(F6))),"")</f>
        <v/>
      </c>
      <c r="G9" t="str">
        <f t="array" ref="G9">IFERROR(INDEX(LOOKUP(ROW(Enza!F$2:F$229),ROW(Enza!F$2:F$229)/(Enza!F$2:F$229&lt;&gt;""),Enza!F$2:F$229),SMALL(IF(Enza!$K$2:$K$229,ROW(Enza!L$2:L$229)-1),ROW(G6))),"")</f>
        <v/>
      </c>
      <c r="H9" t="str">
        <f t="array" ref="H9">IFERROR(INDEX(LOOKUP(ROW(Enza!G$2:G$229),ROW(Enza!G$2:G$229)/(Enza!G$2:G$229&lt;&gt;""),Enza!G$2:G$229),SMALL(IF(Enza!$K$2:$K$229,ROW(Enza!M$2:M$229)-1),ROW(H6))),"")</f>
        <v/>
      </c>
      <c r="J9" t="str">
        <f t="shared" si="0"/>
        <v/>
      </c>
      <c r="K9" t="str">
        <f>IFERROR(IF(Калькуляция!$V$6="",J9*(Калькуляция!$W$6-Калькуляция!$W$6*Калькуляция!$X$6),J9*(Калькуляция!$V$6-Калькуляция!$V$6*Калькуляция!$X$6)),"")</f>
        <v/>
      </c>
      <c r="L9" t="str">
        <f t="shared" si="1"/>
        <v/>
      </c>
    </row>
    <row r="10" spans="2:12" ht="14.45" x14ac:dyDescent="0.3">
      <c r="B10" t="str">
        <f t="array" ref="B10">IFERROR(INDEX(LOOKUP(ROW(Enza!A$2:A$229),ROW(Enza!A$2:A$229)/(Enza!A$2:A$229&lt;&gt;""),Enza!A$2:A$229),SMALL(IF(Enza!$K$2:$K$229,ROW(Enza!G$2:G$229)-1),ROW(B7))),"")</f>
        <v/>
      </c>
      <c r="C10" t="str">
        <f t="array" ref="C10">IFERROR(INDEX(LOOKUP(ROW(Enza!B$2:B$229),ROW(Enza!B$2:B$229)/(Enza!B$2:B$229&lt;&gt;""),Enza!B$2:B$229),SMALL(IF(Enza!$K$2:$K$229,ROW(Enza!H$2:H$229)-1),ROW(C7))),"")</f>
        <v/>
      </c>
      <c r="D10" t="str">
        <f t="array" ref="D10">IFERROR(INDEX(LOOKUP(ROW(Enza!C$2:C$229),ROW(Enza!C$2:C$229)/(Enza!C$2:C$229&lt;&gt;""),Enza!C$2:C$229),SMALL(IF(Enza!$K$2:$K$229,ROW(Enza!I$2:I$229)-1),ROW(D7))),"")</f>
        <v/>
      </c>
      <c r="E10" t="str">
        <f t="array" ref="E10">IFERROR(INDEX(LOOKUP(ROW(Enza!D$2:D$229),ROW(Enza!D$2:D$229)/(Enza!D$2:D$229&lt;&gt;""),Enza!D$2:D$229),SMALL(IF(Enza!$K$2:$K$229,ROW(Enza!J$2:J$229)-1),ROW(E7))),"")</f>
        <v/>
      </c>
      <c r="F10" t="str">
        <f t="array" ref="F10">IFERROR(INDEX(LOOKUP(ROW(Enza!E$2:E$229),ROW(Enza!E$2:E$229)/(Enza!E$2:E$229&lt;&gt;""),Enza!E$2:E$229),SMALL(IF(Enza!$K$2:$K$229,ROW(Enza!K$2:K$229)-1),ROW(F7))),"")</f>
        <v/>
      </c>
      <c r="G10" t="str">
        <f t="array" ref="G10">IFERROR(INDEX(LOOKUP(ROW(Enza!F$2:F$229),ROW(Enza!F$2:F$229)/(Enza!F$2:F$229&lt;&gt;""),Enza!F$2:F$229),SMALL(IF(Enza!$K$2:$K$229,ROW(Enza!L$2:L$229)-1),ROW(G7))),"")</f>
        <v/>
      </c>
      <c r="H10" t="str">
        <f t="array" ref="H10">IFERROR(INDEX(LOOKUP(ROW(Enza!G$2:G$229),ROW(Enza!G$2:G$229)/(Enza!G$2:G$229&lt;&gt;""),Enza!G$2:G$229),SMALL(IF(Enza!$K$2:$K$229,ROW(Enza!M$2:M$229)-1),ROW(H7))),"")</f>
        <v/>
      </c>
      <c r="J10" t="str">
        <f t="shared" si="0"/>
        <v/>
      </c>
      <c r="K10" t="str">
        <f>IFERROR(IF(Калькуляция!$V$6="",J10*(Калькуляция!$W$6-Калькуляция!$W$6*Калькуляция!$X$6),J10*(Калькуляция!$V$6-Калькуляция!$V$6*Калькуляция!$X$6)),"")</f>
        <v/>
      </c>
      <c r="L10" t="str">
        <f t="shared" si="1"/>
        <v/>
      </c>
    </row>
    <row r="11" spans="2:12" ht="14.45" x14ac:dyDescent="0.3">
      <c r="B11" t="str">
        <f t="array" ref="B11">IFERROR(INDEX(LOOKUP(ROW(Enza!A$2:A$229),ROW(Enza!A$2:A$229)/(Enza!A$2:A$229&lt;&gt;""),Enza!A$2:A$229),SMALL(IF(Enza!$K$2:$K$229,ROW(Enza!G$2:G$229)-1),ROW(B8))),"")</f>
        <v/>
      </c>
      <c r="C11" t="str">
        <f t="array" ref="C11">IFERROR(INDEX(LOOKUP(ROW(Enza!B$2:B$229),ROW(Enza!B$2:B$229)/(Enza!B$2:B$229&lt;&gt;""),Enza!B$2:B$229),SMALL(IF(Enza!$K$2:$K$229,ROW(Enza!H$2:H$229)-1),ROW(C8))),"")</f>
        <v/>
      </c>
      <c r="D11" t="str">
        <f t="array" ref="D11">IFERROR(INDEX(LOOKUP(ROW(Enza!C$2:C$229),ROW(Enza!C$2:C$229)/(Enza!C$2:C$229&lt;&gt;""),Enza!C$2:C$229),SMALL(IF(Enza!$K$2:$K$229,ROW(Enza!I$2:I$229)-1),ROW(D8))),"")</f>
        <v/>
      </c>
      <c r="E11" t="str">
        <f t="array" ref="E11">IFERROR(INDEX(LOOKUP(ROW(Enza!D$2:D$229),ROW(Enza!D$2:D$229)/(Enza!D$2:D$229&lt;&gt;""),Enza!D$2:D$229),SMALL(IF(Enza!$K$2:$K$229,ROW(Enza!J$2:J$229)-1),ROW(E8))),"")</f>
        <v/>
      </c>
      <c r="F11" t="str">
        <f t="array" ref="F11">IFERROR(INDEX(LOOKUP(ROW(Enza!E$2:E$229),ROW(Enza!E$2:E$229)/(Enza!E$2:E$229&lt;&gt;""),Enza!E$2:E$229),SMALL(IF(Enza!$K$2:$K$229,ROW(Enza!K$2:K$229)-1),ROW(F8))),"")</f>
        <v/>
      </c>
      <c r="G11" t="str">
        <f t="array" ref="G11">IFERROR(INDEX(LOOKUP(ROW(Enza!F$2:F$229),ROW(Enza!F$2:F$229)/(Enza!F$2:F$229&lt;&gt;""),Enza!F$2:F$229),SMALL(IF(Enza!$K$2:$K$229,ROW(Enza!L$2:L$229)-1),ROW(G8))),"")</f>
        <v/>
      </c>
      <c r="H11" t="str">
        <f t="array" ref="H11">IFERROR(INDEX(LOOKUP(ROW(Enza!G$2:G$229),ROW(Enza!G$2:G$229)/(Enza!G$2:G$229&lt;&gt;""),Enza!G$2:G$229),SMALL(IF(Enza!$K$2:$K$229,ROW(Enza!M$2:M$229)-1),ROW(H8))),"")</f>
        <v/>
      </c>
      <c r="J11" t="str">
        <f t="shared" si="0"/>
        <v/>
      </c>
      <c r="K11" t="str">
        <f>IFERROR(IF(Калькуляция!$V$6="",J11*(Калькуляция!$W$6-Калькуляция!$W$6*Калькуляция!$X$6),J11*(Калькуляция!$V$6-Калькуляция!$V$6*Калькуляция!$X$6)),"")</f>
        <v/>
      </c>
      <c r="L11" t="str">
        <f t="shared" si="1"/>
        <v/>
      </c>
    </row>
    <row r="12" spans="2:12" ht="14.45" x14ac:dyDescent="0.3">
      <c r="B12" t="str">
        <f t="array" ref="B12">IFERROR(INDEX(LOOKUP(ROW(Enza!A$2:A$229),ROW(Enza!A$2:A$229)/(Enza!A$2:A$229&lt;&gt;""),Enza!A$2:A$229),SMALL(IF(Enza!$K$2:$K$229,ROW(Enza!G$2:G$229)-1),ROW(B9))),"")</f>
        <v/>
      </c>
      <c r="C12" t="str">
        <f t="array" ref="C12">IFERROR(INDEX(LOOKUP(ROW(Enza!B$2:B$229),ROW(Enza!B$2:B$229)/(Enza!B$2:B$229&lt;&gt;""),Enza!B$2:B$229),SMALL(IF(Enza!$K$2:$K$229,ROW(Enza!H$2:H$229)-1),ROW(C9))),"")</f>
        <v/>
      </c>
      <c r="D12" t="str">
        <f t="array" ref="D12">IFERROR(INDEX(LOOKUP(ROW(Enza!C$2:C$229),ROW(Enza!C$2:C$229)/(Enza!C$2:C$229&lt;&gt;""),Enza!C$2:C$229),SMALL(IF(Enza!$K$2:$K$229,ROW(Enza!I$2:I$229)-1),ROW(D9))),"")</f>
        <v/>
      </c>
      <c r="E12" t="str">
        <f t="array" ref="E12">IFERROR(INDEX(LOOKUP(ROW(Enza!D$2:D$229),ROW(Enza!D$2:D$229)/(Enza!D$2:D$229&lt;&gt;""),Enza!D$2:D$229),SMALL(IF(Enza!$K$2:$K$229,ROW(Enza!J$2:J$229)-1),ROW(E9))),"")</f>
        <v/>
      </c>
      <c r="F12" t="str">
        <f t="array" ref="F12">IFERROR(INDEX(LOOKUP(ROW(Enza!E$2:E$229),ROW(Enza!E$2:E$229)/(Enza!E$2:E$229&lt;&gt;""),Enza!E$2:E$229),SMALL(IF(Enza!$K$2:$K$229,ROW(Enza!K$2:K$229)-1),ROW(F9))),"")</f>
        <v/>
      </c>
      <c r="G12" t="str">
        <f t="array" ref="G12">IFERROR(INDEX(LOOKUP(ROW(Enza!F$2:F$229),ROW(Enza!F$2:F$229)/(Enza!F$2:F$229&lt;&gt;""),Enza!F$2:F$229),SMALL(IF(Enza!$K$2:$K$229,ROW(Enza!L$2:L$229)-1),ROW(G9))),"")</f>
        <v/>
      </c>
      <c r="H12" t="str">
        <f t="array" ref="H12">IFERROR(INDEX(LOOKUP(ROW(Enza!G$2:G$229),ROW(Enza!G$2:G$229)/(Enza!G$2:G$229&lt;&gt;""),Enza!G$2:G$229),SMALL(IF(Enza!$K$2:$K$229,ROW(Enza!M$2:M$229)-1),ROW(H9))),"")</f>
        <v/>
      </c>
      <c r="J12" t="str">
        <f t="shared" si="0"/>
        <v/>
      </c>
      <c r="K12" t="str">
        <f>IFERROR(IF(Калькуляция!$V$6="",J12*(Калькуляция!$W$6-Калькуляция!$W$6*Калькуляция!$X$6),J12*(Калькуляция!$V$6-Калькуляция!$V$6*Калькуляция!$X$6)),"")</f>
        <v/>
      </c>
      <c r="L12" t="str">
        <f t="shared" si="1"/>
        <v/>
      </c>
    </row>
    <row r="13" spans="2:12" ht="14.45" x14ac:dyDescent="0.3">
      <c r="B13" t="str">
        <f t="array" ref="B13">IFERROR(INDEX(LOOKUP(ROW(Enza!A$2:A$229),ROW(Enza!A$2:A$229)/(Enza!A$2:A$229&lt;&gt;""),Enza!A$2:A$229),SMALL(IF(Enza!$K$2:$K$229,ROW(Enza!G$2:G$229)-1),ROW(B10))),"")</f>
        <v/>
      </c>
      <c r="C13" t="str">
        <f t="array" ref="C13">IFERROR(INDEX(LOOKUP(ROW(Enza!B$2:B$229),ROW(Enza!B$2:B$229)/(Enza!B$2:B$229&lt;&gt;""),Enza!B$2:B$229),SMALL(IF(Enza!$K$2:$K$229,ROW(Enza!H$2:H$229)-1),ROW(C10))),"")</f>
        <v/>
      </c>
      <c r="D13" t="str">
        <f t="array" ref="D13">IFERROR(INDEX(LOOKUP(ROW(Enza!C$2:C$229),ROW(Enza!C$2:C$229)/(Enza!C$2:C$229&lt;&gt;""),Enza!C$2:C$229),SMALL(IF(Enza!$K$2:$K$229,ROW(Enza!I$2:I$229)-1),ROW(D10))),"")</f>
        <v/>
      </c>
      <c r="E13" t="str">
        <f t="array" ref="E13">IFERROR(INDEX(LOOKUP(ROW(Enza!D$2:D$229),ROW(Enza!D$2:D$229)/(Enza!D$2:D$229&lt;&gt;""),Enza!D$2:D$229),SMALL(IF(Enza!$K$2:$K$229,ROW(Enza!J$2:J$229)-1),ROW(E10))),"")</f>
        <v/>
      </c>
      <c r="F13" t="str">
        <f t="array" ref="F13">IFERROR(INDEX(LOOKUP(ROW(Enza!E$2:E$229),ROW(Enza!E$2:E$229)/(Enza!E$2:E$229&lt;&gt;""),Enza!E$2:E$229),SMALL(IF(Enza!$K$2:$K$229,ROW(Enza!K$2:K$229)-1),ROW(F10))),"")</f>
        <v/>
      </c>
      <c r="G13" t="str">
        <f t="array" ref="G13">IFERROR(INDEX(LOOKUP(ROW(Enza!F$2:F$229),ROW(Enza!F$2:F$229)/(Enza!F$2:F$229&lt;&gt;""),Enza!F$2:F$229),SMALL(IF(Enza!$K$2:$K$229,ROW(Enza!L$2:L$229)-1),ROW(G10))),"")</f>
        <v/>
      </c>
      <c r="H13" t="str">
        <f t="array" ref="H13">IFERROR(INDEX(LOOKUP(ROW(Enza!G$2:G$229),ROW(Enza!G$2:G$229)/(Enza!G$2:G$229&lt;&gt;""),Enza!G$2:G$229),SMALL(IF(Enza!$K$2:$K$229,ROW(Enza!M$2:M$229)-1),ROW(H10))),"")</f>
        <v/>
      </c>
      <c r="J13" t="str">
        <f t="shared" si="0"/>
        <v/>
      </c>
      <c r="K13" t="str">
        <f>IFERROR(IF(Калькуляция!$V$6="",J13*(Калькуляция!$W$6-Калькуляция!$W$6*Калькуляция!$X$6),J13*(Калькуляция!$V$6-Калькуляция!$V$6*Калькуляция!$X$6)),"")</f>
        <v/>
      </c>
      <c r="L13" t="str">
        <f t="shared" si="1"/>
        <v/>
      </c>
    </row>
    <row r="14" spans="2:12" ht="14.45" x14ac:dyDescent="0.3">
      <c r="B14" t="str">
        <f t="array" ref="B14">IFERROR(INDEX(LOOKUP(ROW(Enza!A$2:A$229),ROW(Enza!A$2:A$229)/(Enza!A$2:A$229&lt;&gt;""),Enza!A$2:A$229),SMALL(IF(Enza!$K$2:$K$229,ROW(Enza!G$2:G$229)-1),ROW(B11))),"")</f>
        <v/>
      </c>
      <c r="C14" t="str">
        <f t="array" ref="C14">IFERROR(INDEX(LOOKUP(ROW(Enza!B$2:B$229),ROW(Enza!B$2:B$229)/(Enza!B$2:B$229&lt;&gt;""),Enza!B$2:B$229),SMALL(IF(Enza!$K$2:$K$229,ROW(Enza!H$2:H$229)-1),ROW(C11))),"")</f>
        <v/>
      </c>
      <c r="D14" t="str">
        <f t="array" ref="D14">IFERROR(INDEX(LOOKUP(ROW(Enza!C$2:C$229),ROW(Enza!C$2:C$229)/(Enza!C$2:C$229&lt;&gt;""),Enza!C$2:C$229),SMALL(IF(Enza!$K$2:$K$229,ROW(Enza!I$2:I$229)-1),ROW(D11))),"")</f>
        <v/>
      </c>
      <c r="E14" t="str">
        <f t="array" ref="E14">IFERROR(INDEX(LOOKUP(ROW(Enza!D$2:D$229),ROW(Enza!D$2:D$229)/(Enza!D$2:D$229&lt;&gt;""),Enza!D$2:D$229),SMALL(IF(Enza!$K$2:$K$229,ROW(Enza!J$2:J$229)-1),ROW(E11))),"")</f>
        <v/>
      </c>
      <c r="F14" t="str">
        <f t="array" ref="F14">IFERROR(INDEX(LOOKUP(ROW(Enza!E$2:E$229),ROW(Enza!E$2:E$229)/(Enza!E$2:E$229&lt;&gt;""),Enza!E$2:E$229),SMALL(IF(Enza!$K$2:$K$229,ROW(Enza!K$2:K$229)-1),ROW(F11))),"")</f>
        <v/>
      </c>
      <c r="G14" t="str">
        <f t="array" ref="G14">IFERROR(INDEX(LOOKUP(ROW(Enza!F$2:F$229),ROW(Enza!F$2:F$229)/(Enza!F$2:F$229&lt;&gt;""),Enza!F$2:F$229),SMALL(IF(Enza!$K$2:$K$229,ROW(Enza!L$2:L$229)-1),ROW(G11))),"")</f>
        <v/>
      </c>
      <c r="H14" t="str">
        <f t="array" ref="H14">IFERROR(INDEX(LOOKUP(ROW(Enza!G$2:G$229),ROW(Enza!G$2:G$229)/(Enza!G$2:G$229&lt;&gt;""),Enza!G$2:G$229),SMALL(IF(Enza!$K$2:$K$229,ROW(Enza!M$2:M$229)-1),ROW(H11))),"")</f>
        <v/>
      </c>
      <c r="J14" t="str">
        <f t="shared" si="0"/>
        <v/>
      </c>
      <c r="K14" t="str">
        <f>IFERROR(IF(Калькуляция!$V$6="",J14*(Калькуляция!$W$6-Калькуляция!$W$6*Калькуляция!$X$6),J14*(Калькуляция!$V$6-Калькуляция!$V$6*Калькуляция!$X$6)),"")</f>
        <v/>
      </c>
      <c r="L14" t="str">
        <f t="shared" si="1"/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K1"/>
  <sheetViews>
    <sheetView workbookViewId="0">
      <selection activeCell="K1" sqref="K1:K1048576"/>
    </sheetView>
  </sheetViews>
  <sheetFormatPr defaultRowHeight="15" x14ac:dyDescent="0.25"/>
  <cols>
    <col min="11" max="11" width="8.85546875" style="156"/>
  </cols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K1"/>
  <sheetViews>
    <sheetView workbookViewId="0">
      <selection activeCell="D11" sqref="D11"/>
    </sheetView>
  </sheetViews>
  <sheetFormatPr defaultRowHeight="15" x14ac:dyDescent="0.25"/>
  <cols>
    <col min="11" max="11" width="8.85546875" style="156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K15"/>
  <sheetViews>
    <sheetView topLeftCell="A3" workbookViewId="0">
      <selection activeCell="A16" sqref="A16:XFD567"/>
    </sheetView>
  </sheetViews>
  <sheetFormatPr defaultRowHeight="15" x14ac:dyDescent="0.25"/>
  <cols>
    <col min="1" max="1" width="14" customWidth="1"/>
    <col min="2" max="2" width="24.28515625" customWidth="1"/>
    <col min="4" max="4" width="9.7109375" customWidth="1"/>
    <col min="6" max="6" width="19.42578125" customWidth="1"/>
    <col min="11" max="11" width="8.85546875" style="156"/>
  </cols>
  <sheetData>
    <row r="1" spans="1:11" ht="17.45" x14ac:dyDescent="0.3">
      <c r="A1" s="235"/>
      <c r="B1" s="235"/>
      <c r="C1" s="235"/>
      <c r="D1" s="235"/>
      <c r="E1" s="235"/>
      <c r="F1" s="235"/>
      <c r="K1" s="130"/>
    </row>
    <row r="2" spans="1:11" ht="15.6" x14ac:dyDescent="0.3">
      <c r="A2" s="236"/>
      <c r="B2" s="236"/>
      <c r="C2" s="236"/>
      <c r="D2" s="236"/>
      <c r="E2" s="236"/>
      <c r="F2" s="236"/>
      <c r="K2" s="130"/>
    </row>
    <row r="3" spans="1:11" ht="15.6" x14ac:dyDescent="0.3">
      <c r="A3" s="237"/>
      <c r="B3" s="237"/>
      <c r="C3" s="237"/>
      <c r="D3" s="237"/>
      <c r="E3" s="237"/>
      <c r="F3" s="91"/>
      <c r="K3" s="130"/>
    </row>
    <row r="4" spans="1:11" ht="15.6" x14ac:dyDescent="0.3">
      <c r="A4" s="238"/>
      <c r="B4" s="238"/>
      <c r="C4" s="238"/>
      <c r="D4" s="238"/>
      <c r="E4" s="238"/>
      <c r="F4" s="92"/>
      <c r="K4" s="130"/>
    </row>
    <row r="5" spans="1:11" ht="16.149999999999999" thickBot="1" x14ac:dyDescent="0.35">
      <c r="A5" s="93"/>
      <c r="B5" s="94"/>
      <c r="C5" s="95"/>
      <c r="D5" s="96"/>
      <c r="E5" s="95"/>
      <c r="F5" s="92"/>
      <c r="K5" s="130"/>
    </row>
    <row r="6" spans="1:11" x14ac:dyDescent="0.25">
      <c r="A6" s="97" t="s">
        <v>139</v>
      </c>
      <c r="B6" s="97" t="s">
        <v>140</v>
      </c>
      <c r="C6" s="239" t="s">
        <v>141</v>
      </c>
      <c r="D6" s="241" t="s">
        <v>78</v>
      </c>
      <c r="E6" s="243" t="s">
        <v>142</v>
      </c>
      <c r="F6" s="244"/>
      <c r="K6" s="130"/>
    </row>
    <row r="7" spans="1:11" ht="15.75" thickBot="1" x14ac:dyDescent="0.3">
      <c r="A7" s="98" t="s">
        <v>143</v>
      </c>
      <c r="B7" s="98" t="s">
        <v>144</v>
      </c>
      <c r="C7" s="240"/>
      <c r="D7" s="242"/>
      <c r="E7" s="99" t="s">
        <v>145</v>
      </c>
      <c r="F7" s="100" t="s">
        <v>146</v>
      </c>
      <c r="K7" s="130"/>
    </row>
    <row r="8" spans="1:11" ht="24" x14ac:dyDescent="0.25">
      <c r="A8" s="101" t="s">
        <v>42</v>
      </c>
      <c r="B8" s="102" t="s">
        <v>147</v>
      </c>
      <c r="C8" s="103" t="s">
        <v>148</v>
      </c>
      <c r="D8" s="104" t="s">
        <v>149</v>
      </c>
      <c r="E8" s="105">
        <v>259.20000000000005</v>
      </c>
      <c r="F8" s="106">
        <v>304.79999999999995</v>
      </c>
      <c r="K8" s="130">
        <v>1</v>
      </c>
    </row>
    <row r="9" spans="1:11" ht="24.75" x14ac:dyDescent="0.25">
      <c r="A9" s="107" t="s">
        <v>150</v>
      </c>
      <c r="B9" s="108" t="s">
        <v>151</v>
      </c>
      <c r="C9" s="109" t="s">
        <v>148</v>
      </c>
      <c r="D9" s="110" t="s">
        <v>149</v>
      </c>
      <c r="E9" s="111">
        <v>316.79999999999995</v>
      </c>
      <c r="F9" s="112">
        <v>372.48</v>
      </c>
      <c r="K9" s="130"/>
    </row>
    <row r="10" spans="1:11" ht="24" x14ac:dyDescent="0.25">
      <c r="A10" s="113" t="s">
        <v>152</v>
      </c>
      <c r="B10" s="114" t="s">
        <v>153</v>
      </c>
      <c r="C10" s="115" t="s">
        <v>148</v>
      </c>
      <c r="D10" s="116" t="s">
        <v>149</v>
      </c>
      <c r="E10" s="117">
        <v>287.52</v>
      </c>
      <c r="F10" s="118">
        <v>338.4</v>
      </c>
      <c r="K10" s="130"/>
    </row>
    <row r="11" spans="1:11" ht="14.45" x14ac:dyDescent="0.3">
      <c r="K11" s="130"/>
    </row>
    <row r="12" spans="1:11" ht="14.45" x14ac:dyDescent="0.3">
      <c r="K12" s="130"/>
    </row>
    <row r="13" spans="1:11" ht="14.45" x14ac:dyDescent="0.3">
      <c r="K13" s="130"/>
    </row>
    <row r="14" spans="1:11" ht="14.45" x14ac:dyDescent="0.3">
      <c r="K14" s="130"/>
    </row>
    <row r="15" spans="1:11" ht="14.45" x14ac:dyDescent="0.3">
      <c r="K15" s="130"/>
    </row>
  </sheetData>
  <mergeCells count="7">
    <mergeCell ref="A1:F1"/>
    <mergeCell ref="A2:F2"/>
    <mergeCell ref="A3:E3"/>
    <mergeCell ref="A4:E4"/>
    <mergeCell ref="C6:C7"/>
    <mergeCell ref="D6:D7"/>
    <mergeCell ref="E6:F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A15" sqref="A15:XFD407"/>
    </sheetView>
  </sheetViews>
  <sheetFormatPr defaultRowHeight="15" x14ac:dyDescent="0.25"/>
  <cols>
    <col min="3" max="3" width="12.5703125" customWidth="1"/>
    <col min="4" max="4" width="11" customWidth="1"/>
    <col min="12" max="12" width="9.85546875" customWidth="1"/>
  </cols>
  <sheetData>
    <row r="1" spans="1:12" thickBot="1" x14ac:dyDescent="0.35"/>
    <row r="2" spans="1:12" ht="14.45" customHeight="1" x14ac:dyDescent="0.25">
      <c r="A2" s="97" t="s">
        <v>139</v>
      </c>
      <c r="B2" s="97" t="s">
        <v>140</v>
      </c>
      <c r="C2" s="239" t="s">
        <v>141</v>
      </c>
      <c r="D2" s="241" t="s">
        <v>78</v>
      </c>
      <c r="E2" s="243" t="s">
        <v>142</v>
      </c>
      <c r="F2" s="247"/>
    </row>
    <row r="3" spans="1:12" ht="30" x14ac:dyDescent="0.25">
      <c r="A3" s="98" t="s">
        <v>143</v>
      </c>
      <c r="B3" s="98" t="s">
        <v>144</v>
      </c>
      <c r="C3" s="245"/>
      <c r="D3" s="246"/>
      <c r="E3" s="99" t="s">
        <v>145</v>
      </c>
      <c r="F3" s="100" t="s">
        <v>146</v>
      </c>
      <c r="K3" s="1" t="s">
        <v>156</v>
      </c>
      <c r="L3" s="153" t="s">
        <v>78</v>
      </c>
    </row>
    <row r="4" spans="1:12" ht="14.45" x14ac:dyDescent="0.3">
      <c r="A4" t="str">
        <f t="array" ref="A4">IFERROR(INDEX(LOOKUP(ROW(Rijk!A$2:A$10),ROW(Rijk!A$2:A$10)/(Rijk!A$2:A$10&lt;&gt;""),Rijk!A$2:A$10),SMALL(IF(Rijk!$K$2:$K$10,ROW(Rijk!G$2:G$10)-1),ROW(B1))),"")</f>
        <v xml:space="preserve">Капуста </v>
      </c>
      <c r="B4" t="str">
        <f t="array" ref="B4">IFERROR(INDEX(LOOKUP(ROW(Rijk!B$2:B$10),ROW(Rijk!B$2:B$10)/(Rijk!B$2:B$10&lt;&gt;""),Rijk!B$2:B$10),SMALL(IF(Rijk!$K$2:$K$10,ROW(Rijk!H$2:H$10)-1),ROW(C1))),"")</f>
        <v>Єтма (Jetma RZ) F1 45-50 дн.</v>
      </c>
      <c r="C4" t="str">
        <f t="array" ref="C4">IFERROR(INDEX(LOOKUP(ROW(Rijk!C$2:C$10),ROW(Rijk!C$2:C$10)/(Rijk!C$2:C$10&lt;&gt;""),Rijk!C$2:C$10),SMALL(IF(Rijk!$K$2:$K$10,ROW(Rijk!I$2:I$10)-1),ROW(D1))),"")</f>
        <v>ТН</v>
      </c>
      <c r="D4" t="str">
        <f t="array" ref="D4">IFERROR(INDEX(LOOKUP(ROW(Rijk!D$2:D$10),ROW(Rijk!D$2:D$10)/(Rijk!D$2:D$10&lt;&gt;""),Rijk!D$2:D$10),SMALL(IF(Rijk!$K$2:$K$10,ROW(Rijk!J$2:J$10)-1),ROW(E1))),"")</f>
        <v>1000, 2500</v>
      </c>
      <c r="E4">
        <f t="array" ref="E4">IFERROR(INDEX(LOOKUP(ROW(Rijk!E$2:E$10),ROW(Rijk!E$2:E$10)/(Rijk!E$2:E$10&lt;&gt;""),Rijk!E$2:E$10),SMALL(IF(Rijk!$K$2:$K$10,ROW(Rijk!K$2:K$10)-1),ROW(F1))),"")</f>
        <v>259.20000000000005</v>
      </c>
      <c r="F4">
        <f t="array" ref="F4">IFERROR(INDEX(LOOKUP(ROW(Rijk!F$2:F$10),ROW(Rijk!F$2:F$10)/(Rijk!F$2:F$10&lt;&gt;""),Rijk!F$2:F$10),SMALL(IF(Rijk!$K$2:$K$10,ROW(Rijk!L$2:L$10)-1),ROW(G1))),"")</f>
        <v>304.79999999999995</v>
      </c>
      <c r="K4">
        <f>IFERROR(IF(AND(Калькуляция!$V$9="",Калькуляция!$W$9=""),E4-E4*Калькуляция!$X$6),"")</f>
        <v>233.28000000000003</v>
      </c>
      <c r="L4" t="str">
        <f>D4</f>
        <v>1000, 2500</v>
      </c>
    </row>
    <row r="5" spans="1:12" ht="14.45" x14ac:dyDescent="0.3">
      <c r="K5">
        <f>IFERROR(IF(AND(Калькуляция!$V$9="",Калькуляция!$W$9=""),E5-E5*Калькуляция!$X$6),"")</f>
        <v>0</v>
      </c>
    </row>
    <row r="6" spans="1:12" ht="14.45" x14ac:dyDescent="0.3">
      <c r="K6">
        <f>IFERROR(IF(AND(Калькуляция!$V$9="",Калькуляция!$W$9=""),E6-E6*Калькуляция!$X$6),"")</f>
        <v>0</v>
      </c>
    </row>
    <row r="7" spans="1:12" ht="14.45" x14ac:dyDescent="0.3">
      <c r="K7">
        <f>IFERROR(IF(AND(Калькуляция!$V$9="",Калькуляция!$W$9=""),E7-E7*Калькуляция!$X$6),"")</f>
        <v>0</v>
      </c>
    </row>
    <row r="8" spans="1:12" ht="14.45" x14ac:dyDescent="0.3">
      <c r="K8">
        <f>IFERROR(IF(AND(Калькуляция!$V$9="",Калькуляция!$W$9=""),E8-E8*Калькуляция!$X$6),"")</f>
        <v>0</v>
      </c>
    </row>
    <row r="9" spans="1:12" ht="14.45" x14ac:dyDescent="0.3">
      <c r="K9">
        <f>IFERROR(IF(AND(Калькуляция!$V$9="",Калькуляция!$W$9=""),E9-E9*Калькуляция!$X$6),"")</f>
        <v>0</v>
      </c>
    </row>
    <row r="10" spans="1:12" ht="14.45" x14ac:dyDescent="0.3">
      <c r="K10">
        <f>IFERROR(IF(AND(Калькуляция!$V$9="",Калькуляция!$W$9=""),E10-E10*Калькуляция!$X$6),"")</f>
        <v>0</v>
      </c>
    </row>
    <row r="11" spans="1:12" ht="14.45" x14ac:dyDescent="0.3">
      <c r="K11">
        <f>IFERROR(IF(AND(Калькуляция!$V$9="",Калькуляция!$W$9=""),E11-E11*Калькуляция!$X$6),"")</f>
        <v>0</v>
      </c>
    </row>
    <row r="12" spans="1:12" ht="14.45" x14ac:dyDescent="0.3">
      <c r="K12">
        <f>IFERROR(IF(AND(Калькуляция!$V$9="",Калькуляция!$W$9=""),E12-E12*Калькуляция!$X$6),"")</f>
        <v>0</v>
      </c>
    </row>
    <row r="13" spans="1:12" ht="14.45" x14ac:dyDescent="0.3">
      <c r="K13">
        <f>IFERROR(IF(AND(Калькуляция!$V$9="",Калькуляция!$W$9=""),E13-E13*Калькуляция!$X$6),"")</f>
        <v>0</v>
      </c>
    </row>
    <row r="14" spans="1:12" ht="14.45" x14ac:dyDescent="0.3">
      <c r="K14">
        <f>IFERROR(IF(AND(Калькуляция!$V$9="",Калькуляция!$W$9=""),E14-E14*Калькуляция!$X$6),"")</f>
        <v>0</v>
      </c>
    </row>
  </sheetData>
  <mergeCells count="3">
    <mergeCell ref="C2:C3"/>
    <mergeCell ref="D2:D3"/>
    <mergeCell ref="E2:F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K15"/>
  <sheetViews>
    <sheetView workbookViewId="0">
      <selection activeCell="K1" sqref="K1:K15"/>
    </sheetView>
  </sheetViews>
  <sheetFormatPr defaultRowHeight="18.75" x14ac:dyDescent="0.3"/>
  <cols>
    <col min="1" max="2" width="24.42578125" style="18" customWidth="1"/>
    <col min="3" max="3" width="10" style="18" customWidth="1"/>
    <col min="4" max="4" width="9.140625" style="18" customWidth="1"/>
    <col min="5" max="5" width="13.28515625" style="19" customWidth="1"/>
    <col min="11" max="11" width="8.85546875" style="156"/>
    <col min="254" max="254" width="22.28515625" customWidth="1"/>
    <col min="255" max="255" width="24.42578125" customWidth="1"/>
    <col min="256" max="256" width="10" customWidth="1"/>
    <col min="257" max="257" width="9.140625" customWidth="1"/>
    <col min="258" max="258" width="13.28515625" customWidth="1"/>
    <col min="260" max="261" width="9.140625" customWidth="1"/>
    <col min="510" max="510" width="22.28515625" customWidth="1"/>
    <col min="511" max="511" width="24.42578125" customWidth="1"/>
    <col min="512" max="512" width="10" customWidth="1"/>
    <col min="513" max="513" width="9.140625" customWidth="1"/>
    <col min="514" max="514" width="13.28515625" customWidth="1"/>
    <col min="516" max="517" width="9.140625" customWidth="1"/>
    <col min="766" max="766" width="22.28515625" customWidth="1"/>
    <col min="767" max="767" width="24.42578125" customWidth="1"/>
    <col min="768" max="768" width="10" customWidth="1"/>
    <col min="769" max="769" width="9.140625" customWidth="1"/>
    <col min="770" max="770" width="13.28515625" customWidth="1"/>
    <col min="772" max="773" width="9.140625" customWidth="1"/>
    <col min="1022" max="1022" width="22.28515625" customWidth="1"/>
    <col min="1023" max="1023" width="24.42578125" customWidth="1"/>
    <col min="1024" max="1024" width="10" customWidth="1"/>
    <col min="1025" max="1025" width="9.140625" customWidth="1"/>
    <col min="1026" max="1026" width="13.28515625" customWidth="1"/>
    <col min="1028" max="1029" width="9.140625" customWidth="1"/>
    <col min="1278" max="1278" width="22.28515625" customWidth="1"/>
    <col min="1279" max="1279" width="24.42578125" customWidth="1"/>
    <col min="1280" max="1280" width="10" customWidth="1"/>
    <col min="1281" max="1281" width="9.140625" customWidth="1"/>
    <col min="1282" max="1282" width="13.28515625" customWidth="1"/>
    <col min="1284" max="1285" width="9.140625" customWidth="1"/>
    <col min="1534" max="1534" width="22.28515625" customWidth="1"/>
    <col min="1535" max="1535" width="24.42578125" customWidth="1"/>
    <col min="1536" max="1536" width="10" customWidth="1"/>
    <col min="1537" max="1537" width="9.140625" customWidth="1"/>
    <col min="1538" max="1538" width="13.28515625" customWidth="1"/>
    <col min="1540" max="1541" width="9.140625" customWidth="1"/>
    <col min="1790" max="1790" width="22.28515625" customWidth="1"/>
    <col min="1791" max="1791" width="24.42578125" customWidth="1"/>
    <col min="1792" max="1792" width="10" customWidth="1"/>
    <col min="1793" max="1793" width="9.140625" customWidth="1"/>
    <col min="1794" max="1794" width="13.28515625" customWidth="1"/>
    <col min="1796" max="1797" width="9.140625" customWidth="1"/>
    <col min="2046" max="2046" width="22.28515625" customWidth="1"/>
    <col min="2047" max="2047" width="24.42578125" customWidth="1"/>
    <col min="2048" max="2048" width="10" customWidth="1"/>
    <col min="2049" max="2049" width="9.140625" customWidth="1"/>
    <col min="2050" max="2050" width="13.28515625" customWidth="1"/>
    <col min="2052" max="2053" width="9.140625" customWidth="1"/>
    <col min="2302" max="2302" width="22.28515625" customWidth="1"/>
    <col min="2303" max="2303" width="24.42578125" customWidth="1"/>
    <col min="2304" max="2304" width="10" customWidth="1"/>
    <col min="2305" max="2305" width="9.140625" customWidth="1"/>
    <col min="2306" max="2306" width="13.28515625" customWidth="1"/>
    <col min="2308" max="2309" width="9.140625" customWidth="1"/>
    <col min="2558" max="2558" width="22.28515625" customWidth="1"/>
    <col min="2559" max="2559" width="24.42578125" customWidth="1"/>
    <col min="2560" max="2560" width="10" customWidth="1"/>
    <col min="2561" max="2561" width="9.140625" customWidth="1"/>
    <col min="2562" max="2562" width="13.28515625" customWidth="1"/>
    <col min="2564" max="2565" width="9.140625" customWidth="1"/>
    <col min="2814" max="2814" width="22.28515625" customWidth="1"/>
    <col min="2815" max="2815" width="24.42578125" customWidth="1"/>
    <col min="2816" max="2816" width="10" customWidth="1"/>
    <col min="2817" max="2817" width="9.140625" customWidth="1"/>
    <col min="2818" max="2818" width="13.28515625" customWidth="1"/>
    <col min="2820" max="2821" width="9.140625" customWidth="1"/>
    <col min="3070" max="3070" width="22.28515625" customWidth="1"/>
    <col min="3071" max="3071" width="24.42578125" customWidth="1"/>
    <col min="3072" max="3072" width="10" customWidth="1"/>
    <col min="3073" max="3073" width="9.140625" customWidth="1"/>
    <col min="3074" max="3074" width="13.28515625" customWidth="1"/>
    <col min="3076" max="3077" width="9.140625" customWidth="1"/>
    <col min="3326" max="3326" width="22.28515625" customWidth="1"/>
    <col min="3327" max="3327" width="24.42578125" customWidth="1"/>
    <col min="3328" max="3328" width="10" customWidth="1"/>
    <col min="3329" max="3329" width="9.140625" customWidth="1"/>
    <col min="3330" max="3330" width="13.28515625" customWidth="1"/>
    <col min="3332" max="3333" width="9.140625" customWidth="1"/>
    <col min="3582" max="3582" width="22.28515625" customWidth="1"/>
    <col min="3583" max="3583" width="24.42578125" customWidth="1"/>
    <col min="3584" max="3584" width="10" customWidth="1"/>
    <col min="3585" max="3585" width="9.140625" customWidth="1"/>
    <col min="3586" max="3586" width="13.28515625" customWidth="1"/>
    <col min="3588" max="3589" width="9.140625" customWidth="1"/>
    <col min="3838" max="3838" width="22.28515625" customWidth="1"/>
    <col min="3839" max="3839" width="24.42578125" customWidth="1"/>
    <col min="3840" max="3840" width="10" customWidth="1"/>
    <col min="3841" max="3841" width="9.140625" customWidth="1"/>
    <col min="3842" max="3842" width="13.28515625" customWidth="1"/>
    <col min="3844" max="3845" width="9.140625" customWidth="1"/>
    <col min="4094" max="4094" width="22.28515625" customWidth="1"/>
    <col min="4095" max="4095" width="24.42578125" customWidth="1"/>
    <col min="4096" max="4096" width="10" customWidth="1"/>
    <col min="4097" max="4097" width="9.140625" customWidth="1"/>
    <col min="4098" max="4098" width="13.28515625" customWidth="1"/>
    <col min="4100" max="4101" width="9.140625" customWidth="1"/>
    <col min="4350" max="4350" width="22.28515625" customWidth="1"/>
    <col min="4351" max="4351" width="24.42578125" customWidth="1"/>
    <col min="4352" max="4352" width="10" customWidth="1"/>
    <col min="4353" max="4353" width="9.140625" customWidth="1"/>
    <col min="4354" max="4354" width="13.28515625" customWidth="1"/>
    <col min="4356" max="4357" width="9.140625" customWidth="1"/>
    <col min="4606" max="4606" width="22.28515625" customWidth="1"/>
    <col min="4607" max="4607" width="24.42578125" customWidth="1"/>
    <col min="4608" max="4608" width="10" customWidth="1"/>
    <col min="4609" max="4609" width="9.140625" customWidth="1"/>
    <col min="4610" max="4610" width="13.28515625" customWidth="1"/>
    <col min="4612" max="4613" width="9.140625" customWidth="1"/>
    <col min="4862" max="4862" width="22.28515625" customWidth="1"/>
    <col min="4863" max="4863" width="24.42578125" customWidth="1"/>
    <col min="4864" max="4864" width="10" customWidth="1"/>
    <col min="4865" max="4865" width="9.140625" customWidth="1"/>
    <col min="4866" max="4866" width="13.28515625" customWidth="1"/>
    <col min="4868" max="4869" width="9.140625" customWidth="1"/>
    <col min="5118" max="5118" width="22.28515625" customWidth="1"/>
    <col min="5119" max="5119" width="24.42578125" customWidth="1"/>
    <col min="5120" max="5120" width="10" customWidth="1"/>
    <col min="5121" max="5121" width="9.140625" customWidth="1"/>
    <col min="5122" max="5122" width="13.28515625" customWidth="1"/>
    <col min="5124" max="5125" width="9.140625" customWidth="1"/>
    <col min="5374" max="5374" width="22.28515625" customWidth="1"/>
    <col min="5375" max="5375" width="24.42578125" customWidth="1"/>
    <col min="5376" max="5376" width="10" customWidth="1"/>
    <col min="5377" max="5377" width="9.140625" customWidth="1"/>
    <col min="5378" max="5378" width="13.28515625" customWidth="1"/>
    <col min="5380" max="5381" width="9.140625" customWidth="1"/>
    <col min="5630" max="5630" width="22.28515625" customWidth="1"/>
    <col min="5631" max="5631" width="24.42578125" customWidth="1"/>
    <col min="5632" max="5632" width="10" customWidth="1"/>
    <col min="5633" max="5633" width="9.140625" customWidth="1"/>
    <col min="5634" max="5634" width="13.28515625" customWidth="1"/>
    <col min="5636" max="5637" width="9.140625" customWidth="1"/>
    <col min="5886" max="5886" width="22.28515625" customWidth="1"/>
    <col min="5887" max="5887" width="24.42578125" customWidth="1"/>
    <col min="5888" max="5888" width="10" customWidth="1"/>
    <col min="5889" max="5889" width="9.140625" customWidth="1"/>
    <col min="5890" max="5890" width="13.28515625" customWidth="1"/>
    <col min="5892" max="5893" width="9.140625" customWidth="1"/>
    <col min="6142" max="6142" width="22.28515625" customWidth="1"/>
    <col min="6143" max="6143" width="24.42578125" customWidth="1"/>
    <col min="6144" max="6144" width="10" customWidth="1"/>
    <col min="6145" max="6145" width="9.140625" customWidth="1"/>
    <col min="6146" max="6146" width="13.28515625" customWidth="1"/>
    <col min="6148" max="6149" width="9.140625" customWidth="1"/>
    <col min="6398" max="6398" width="22.28515625" customWidth="1"/>
    <col min="6399" max="6399" width="24.42578125" customWidth="1"/>
    <col min="6400" max="6400" width="10" customWidth="1"/>
    <col min="6401" max="6401" width="9.140625" customWidth="1"/>
    <col min="6402" max="6402" width="13.28515625" customWidth="1"/>
    <col min="6404" max="6405" width="9.140625" customWidth="1"/>
    <col min="6654" max="6654" width="22.28515625" customWidth="1"/>
    <col min="6655" max="6655" width="24.42578125" customWidth="1"/>
    <col min="6656" max="6656" width="10" customWidth="1"/>
    <col min="6657" max="6657" width="9.140625" customWidth="1"/>
    <col min="6658" max="6658" width="13.28515625" customWidth="1"/>
    <col min="6660" max="6661" width="9.140625" customWidth="1"/>
    <col min="6910" max="6910" width="22.28515625" customWidth="1"/>
    <col min="6911" max="6911" width="24.42578125" customWidth="1"/>
    <col min="6912" max="6912" width="10" customWidth="1"/>
    <col min="6913" max="6913" width="9.140625" customWidth="1"/>
    <col min="6914" max="6914" width="13.28515625" customWidth="1"/>
    <col min="6916" max="6917" width="9.140625" customWidth="1"/>
    <col min="7166" max="7166" width="22.28515625" customWidth="1"/>
    <col min="7167" max="7167" width="24.42578125" customWidth="1"/>
    <col min="7168" max="7168" width="10" customWidth="1"/>
    <col min="7169" max="7169" width="9.140625" customWidth="1"/>
    <col min="7170" max="7170" width="13.28515625" customWidth="1"/>
    <col min="7172" max="7173" width="9.140625" customWidth="1"/>
    <col min="7422" max="7422" width="22.28515625" customWidth="1"/>
    <col min="7423" max="7423" width="24.42578125" customWidth="1"/>
    <col min="7424" max="7424" width="10" customWidth="1"/>
    <col min="7425" max="7425" width="9.140625" customWidth="1"/>
    <col min="7426" max="7426" width="13.28515625" customWidth="1"/>
    <col min="7428" max="7429" width="9.140625" customWidth="1"/>
    <col min="7678" max="7678" width="22.28515625" customWidth="1"/>
    <col min="7679" max="7679" width="24.42578125" customWidth="1"/>
    <col min="7680" max="7680" width="10" customWidth="1"/>
    <col min="7681" max="7681" width="9.140625" customWidth="1"/>
    <col min="7682" max="7682" width="13.28515625" customWidth="1"/>
    <col min="7684" max="7685" width="9.140625" customWidth="1"/>
    <col min="7934" max="7934" width="22.28515625" customWidth="1"/>
    <col min="7935" max="7935" width="24.42578125" customWidth="1"/>
    <col min="7936" max="7936" width="10" customWidth="1"/>
    <col min="7937" max="7937" width="9.140625" customWidth="1"/>
    <col min="7938" max="7938" width="13.28515625" customWidth="1"/>
    <col min="7940" max="7941" width="9.140625" customWidth="1"/>
    <col min="8190" max="8190" width="22.28515625" customWidth="1"/>
    <col min="8191" max="8191" width="24.42578125" customWidth="1"/>
    <col min="8192" max="8192" width="10" customWidth="1"/>
    <col min="8193" max="8193" width="9.140625" customWidth="1"/>
    <col min="8194" max="8194" width="13.28515625" customWidth="1"/>
    <col min="8196" max="8197" width="9.140625" customWidth="1"/>
    <col min="8446" max="8446" width="22.28515625" customWidth="1"/>
    <col min="8447" max="8447" width="24.42578125" customWidth="1"/>
    <col min="8448" max="8448" width="10" customWidth="1"/>
    <col min="8449" max="8449" width="9.140625" customWidth="1"/>
    <col min="8450" max="8450" width="13.28515625" customWidth="1"/>
    <col min="8452" max="8453" width="9.140625" customWidth="1"/>
    <col min="8702" max="8702" width="22.28515625" customWidth="1"/>
    <col min="8703" max="8703" width="24.42578125" customWidth="1"/>
    <col min="8704" max="8704" width="10" customWidth="1"/>
    <col min="8705" max="8705" width="9.140625" customWidth="1"/>
    <col min="8706" max="8706" width="13.28515625" customWidth="1"/>
    <col min="8708" max="8709" width="9.140625" customWidth="1"/>
    <col min="8958" max="8958" width="22.28515625" customWidth="1"/>
    <col min="8959" max="8959" width="24.42578125" customWidth="1"/>
    <col min="8960" max="8960" width="10" customWidth="1"/>
    <col min="8961" max="8961" width="9.140625" customWidth="1"/>
    <col min="8962" max="8962" width="13.28515625" customWidth="1"/>
    <col min="8964" max="8965" width="9.140625" customWidth="1"/>
    <col min="9214" max="9214" width="22.28515625" customWidth="1"/>
    <col min="9215" max="9215" width="24.42578125" customWidth="1"/>
    <col min="9216" max="9216" width="10" customWidth="1"/>
    <col min="9217" max="9217" width="9.140625" customWidth="1"/>
    <col min="9218" max="9218" width="13.28515625" customWidth="1"/>
    <col min="9220" max="9221" width="9.140625" customWidth="1"/>
    <col min="9470" max="9470" width="22.28515625" customWidth="1"/>
    <col min="9471" max="9471" width="24.42578125" customWidth="1"/>
    <col min="9472" max="9472" width="10" customWidth="1"/>
    <col min="9473" max="9473" width="9.140625" customWidth="1"/>
    <col min="9474" max="9474" width="13.28515625" customWidth="1"/>
    <col min="9476" max="9477" width="9.140625" customWidth="1"/>
    <col min="9726" max="9726" width="22.28515625" customWidth="1"/>
    <col min="9727" max="9727" width="24.42578125" customWidth="1"/>
    <col min="9728" max="9728" width="10" customWidth="1"/>
    <col min="9729" max="9729" width="9.140625" customWidth="1"/>
    <col min="9730" max="9730" width="13.28515625" customWidth="1"/>
    <col min="9732" max="9733" width="9.140625" customWidth="1"/>
    <col min="9982" max="9982" width="22.28515625" customWidth="1"/>
    <col min="9983" max="9983" width="24.42578125" customWidth="1"/>
    <col min="9984" max="9984" width="10" customWidth="1"/>
    <col min="9985" max="9985" width="9.140625" customWidth="1"/>
    <col min="9986" max="9986" width="13.28515625" customWidth="1"/>
    <col min="9988" max="9989" width="9.140625" customWidth="1"/>
    <col min="10238" max="10238" width="22.28515625" customWidth="1"/>
    <col min="10239" max="10239" width="24.42578125" customWidth="1"/>
    <col min="10240" max="10240" width="10" customWidth="1"/>
    <col min="10241" max="10241" width="9.140625" customWidth="1"/>
    <col min="10242" max="10242" width="13.28515625" customWidth="1"/>
    <col min="10244" max="10245" width="9.140625" customWidth="1"/>
    <col min="10494" max="10494" width="22.28515625" customWidth="1"/>
    <col min="10495" max="10495" width="24.42578125" customWidth="1"/>
    <col min="10496" max="10496" width="10" customWidth="1"/>
    <col min="10497" max="10497" width="9.140625" customWidth="1"/>
    <col min="10498" max="10498" width="13.28515625" customWidth="1"/>
    <col min="10500" max="10501" width="9.140625" customWidth="1"/>
    <col min="10750" max="10750" width="22.28515625" customWidth="1"/>
    <col min="10751" max="10751" width="24.42578125" customWidth="1"/>
    <col min="10752" max="10752" width="10" customWidth="1"/>
    <col min="10753" max="10753" width="9.140625" customWidth="1"/>
    <col min="10754" max="10754" width="13.28515625" customWidth="1"/>
    <col min="10756" max="10757" width="9.140625" customWidth="1"/>
    <col min="11006" max="11006" width="22.28515625" customWidth="1"/>
    <col min="11007" max="11007" width="24.42578125" customWidth="1"/>
    <col min="11008" max="11008" width="10" customWidth="1"/>
    <col min="11009" max="11009" width="9.140625" customWidth="1"/>
    <col min="11010" max="11010" width="13.28515625" customWidth="1"/>
    <col min="11012" max="11013" width="9.140625" customWidth="1"/>
    <col min="11262" max="11262" width="22.28515625" customWidth="1"/>
    <col min="11263" max="11263" width="24.42578125" customWidth="1"/>
    <col min="11264" max="11264" width="10" customWidth="1"/>
    <col min="11265" max="11265" width="9.140625" customWidth="1"/>
    <col min="11266" max="11266" width="13.28515625" customWidth="1"/>
    <col min="11268" max="11269" width="9.140625" customWidth="1"/>
    <col min="11518" max="11518" width="22.28515625" customWidth="1"/>
    <col min="11519" max="11519" width="24.42578125" customWidth="1"/>
    <col min="11520" max="11520" width="10" customWidth="1"/>
    <col min="11521" max="11521" width="9.140625" customWidth="1"/>
    <col min="11522" max="11522" width="13.28515625" customWidth="1"/>
    <col min="11524" max="11525" width="9.140625" customWidth="1"/>
    <col min="11774" max="11774" width="22.28515625" customWidth="1"/>
    <col min="11775" max="11775" width="24.42578125" customWidth="1"/>
    <col min="11776" max="11776" width="10" customWidth="1"/>
    <col min="11777" max="11777" width="9.140625" customWidth="1"/>
    <col min="11778" max="11778" width="13.28515625" customWidth="1"/>
    <col min="11780" max="11781" width="9.140625" customWidth="1"/>
    <col min="12030" max="12030" width="22.28515625" customWidth="1"/>
    <col min="12031" max="12031" width="24.42578125" customWidth="1"/>
    <col min="12032" max="12032" width="10" customWidth="1"/>
    <col min="12033" max="12033" width="9.140625" customWidth="1"/>
    <col min="12034" max="12034" width="13.28515625" customWidth="1"/>
    <col min="12036" max="12037" width="9.140625" customWidth="1"/>
    <col min="12286" max="12286" width="22.28515625" customWidth="1"/>
    <col min="12287" max="12287" width="24.42578125" customWidth="1"/>
    <col min="12288" max="12288" width="10" customWidth="1"/>
    <col min="12289" max="12289" width="9.140625" customWidth="1"/>
    <col min="12290" max="12290" width="13.28515625" customWidth="1"/>
    <col min="12292" max="12293" width="9.140625" customWidth="1"/>
    <col min="12542" max="12542" width="22.28515625" customWidth="1"/>
    <col min="12543" max="12543" width="24.42578125" customWidth="1"/>
    <col min="12544" max="12544" width="10" customWidth="1"/>
    <col min="12545" max="12545" width="9.140625" customWidth="1"/>
    <col min="12546" max="12546" width="13.28515625" customWidth="1"/>
    <col min="12548" max="12549" width="9.140625" customWidth="1"/>
    <col min="12798" max="12798" width="22.28515625" customWidth="1"/>
    <col min="12799" max="12799" width="24.42578125" customWidth="1"/>
    <col min="12800" max="12800" width="10" customWidth="1"/>
    <col min="12801" max="12801" width="9.140625" customWidth="1"/>
    <col min="12802" max="12802" width="13.28515625" customWidth="1"/>
    <col min="12804" max="12805" width="9.140625" customWidth="1"/>
    <col min="13054" max="13054" width="22.28515625" customWidth="1"/>
    <col min="13055" max="13055" width="24.42578125" customWidth="1"/>
    <col min="13056" max="13056" width="10" customWidth="1"/>
    <col min="13057" max="13057" width="9.140625" customWidth="1"/>
    <col min="13058" max="13058" width="13.28515625" customWidth="1"/>
    <col min="13060" max="13061" width="9.140625" customWidth="1"/>
    <col min="13310" max="13310" width="22.28515625" customWidth="1"/>
    <col min="13311" max="13311" width="24.42578125" customWidth="1"/>
    <col min="13312" max="13312" width="10" customWidth="1"/>
    <col min="13313" max="13313" width="9.140625" customWidth="1"/>
    <col min="13314" max="13314" width="13.28515625" customWidth="1"/>
    <col min="13316" max="13317" width="9.140625" customWidth="1"/>
    <col min="13566" max="13566" width="22.28515625" customWidth="1"/>
    <col min="13567" max="13567" width="24.42578125" customWidth="1"/>
    <col min="13568" max="13568" width="10" customWidth="1"/>
    <col min="13569" max="13569" width="9.140625" customWidth="1"/>
    <col min="13570" max="13570" width="13.28515625" customWidth="1"/>
    <col min="13572" max="13573" width="9.140625" customWidth="1"/>
    <col min="13822" max="13822" width="22.28515625" customWidth="1"/>
    <col min="13823" max="13823" width="24.42578125" customWidth="1"/>
    <col min="13824" max="13824" width="10" customWidth="1"/>
    <col min="13825" max="13825" width="9.140625" customWidth="1"/>
    <col min="13826" max="13826" width="13.28515625" customWidth="1"/>
    <col min="13828" max="13829" width="9.140625" customWidth="1"/>
    <col min="14078" max="14078" width="22.28515625" customWidth="1"/>
    <col min="14079" max="14079" width="24.42578125" customWidth="1"/>
    <col min="14080" max="14080" width="10" customWidth="1"/>
    <col min="14081" max="14081" width="9.140625" customWidth="1"/>
    <col min="14082" max="14082" width="13.28515625" customWidth="1"/>
    <col min="14084" max="14085" width="9.140625" customWidth="1"/>
    <col min="14334" max="14334" width="22.28515625" customWidth="1"/>
    <col min="14335" max="14335" width="24.42578125" customWidth="1"/>
    <col min="14336" max="14336" width="10" customWidth="1"/>
    <col min="14337" max="14337" width="9.140625" customWidth="1"/>
    <col min="14338" max="14338" width="13.28515625" customWidth="1"/>
    <col min="14340" max="14341" width="9.140625" customWidth="1"/>
    <col min="14590" max="14590" width="22.28515625" customWidth="1"/>
    <col min="14591" max="14591" width="24.42578125" customWidth="1"/>
    <col min="14592" max="14592" width="10" customWidth="1"/>
    <col min="14593" max="14593" width="9.140625" customWidth="1"/>
    <col min="14594" max="14594" width="13.28515625" customWidth="1"/>
    <col min="14596" max="14597" width="9.140625" customWidth="1"/>
    <col min="14846" max="14846" width="22.28515625" customWidth="1"/>
    <col min="14847" max="14847" width="24.42578125" customWidth="1"/>
    <col min="14848" max="14848" width="10" customWidth="1"/>
    <col min="14849" max="14849" width="9.140625" customWidth="1"/>
    <col min="14850" max="14850" width="13.28515625" customWidth="1"/>
    <col min="14852" max="14853" width="9.140625" customWidth="1"/>
    <col min="15102" max="15102" width="22.28515625" customWidth="1"/>
    <col min="15103" max="15103" width="24.42578125" customWidth="1"/>
    <col min="15104" max="15104" width="10" customWidth="1"/>
    <col min="15105" max="15105" width="9.140625" customWidth="1"/>
    <col min="15106" max="15106" width="13.28515625" customWidth="1"/>
    <col min="15108" max="15109" width="9.140625" customWidth="1"/>
    <col min="15358" max="15358" width="22.28515625" customWidth="1"/>
    <col min="15359" max="15359" width="24.42578125" customWidth="1"/>
    <col min="15360" max="15360" width="10" customWidth="1"/>
    <col min="15361" max="15361" width="9.140625" customWidth="1"/>
    <col min="15362" max="15362" width="13.28515625" customWidth="1"/>
    <col min="15364" max="15365" width="9.140625" customWidth="1"/>
    <col min="15614" max="15614" width="22.28515625" customWidth="1"/>
    <col min="15615" max="15615" width="24.42578125" customWidth="1"/>
    <col min="15616" max="15616" width="10" customWidth="1"/>
    <col min="15617" max="15617" width="9.140625" customWidth="1"/>
    <col min="15618" max="15618" width="13.28515625" customWidth="1"/>
    <col min="15620" max="15621" width="9.140625" customWidth="1"/>
    <col min="15870" max="15870" width="22.28515625" customWidth="1"/>
    <col min="15871" max="15871" width="24.42578125" customWidth="1"/>
    <col min="15872" max="15872" width="10" customWidth="1"/>
    <col min="15873" max="15873" width="9.140625" customWidth="1"/>
    <col min="15874" max="15874" width="13.28515625" customWidth="1"/>
    <col min="15876" max="15877" width="9.140625" customWidth="1"/>
    <col min="16126" max="16126" width="22.28515625" customWidth="1"/>
    <col min="16127" max="16127" width="24.42578125" customWidth="1"/>
    <col min="16128" max="16128" width="10" customWidth="1"/>
    <col min="16129" max="16129" width="9.140625" customWidth="1"/>
    <col min="16130" max="16130" width="13.28515625" customWidth="1"/>
    <col min="16132" max="16133" width="9.140625" customWidth="1"/>
  </cols>
  <sheetData>
    <row r="1" spans="1:11" ht="102.75" customHeight="1" thickBot="1" x14ac:dyDescent="0.35">
      <c r="A1" s="248" t="s">
        <v>27</v>
      </c>
      <c r="B1" s="249"/>
      <c r="C1" s="249"/>
      <c r="D1" s="249"/>
      <c r="E1" s="250"/>
      <c r="K1" s="155"/>
    </row>
    <row r="2" spans="1:11" s="17" customFormat="1" ht="43.5" customHeight="1" thickBot="1" x14ac:dyDescent="0.3">
      <c r="A2" s="3" t="s">
        <v>28</v>
      </c>
      <c r="B2" s="4" t="s">
        <v>29</v>
      </c>
      <c r="C2" s="5" t="s">
        <v>30</v>
      </c>
      <c r="D2" s="5" t="s">
        <v>31</v>
      </c>
      <c r="E2" s="6" t="s">
        <v>32</v>
      </c>
      <c r="K2" s="157"/>
    </row>
    <row r="3" spans="1:11" ht="15.75" x14ac:dyDescent="0.25">
      <c r="A3" s="7" t="s">
        <v>33</v>
      </c>
      <c r="B3" s="8" t="s">
        <v>34</v>
      </c>
      <c r="C3" s="9"/>
      <c r="D3" s="9"/>
      <c r="E3" s="10"/>
      <c r="K3" s="155"/>
    </row>
    <row r="4" spans="1:11" ht="15.75" x14ac:dyDescent="0.25">
      <c r="A4" s="11" t="s">
        <v>33</v>
      </c>
      <c r="B4" s="12" t="s">
        <v>35</v>
      </c>
      <c r="C4" s="12">
        <v>1000</v>
      </c>
      <c r="D4" s="13" t="s">
        <v>36</v>
      </c>
      <c r="E4" s="14">
        <v>51.6</v>
      </c>
      <c r="K4" s="155">
        <v>1</v>
      </c>
    </row>
    <row r="5" spans="1:11" ht="15.6" x14ac:dyDescent="0.3">
      <c r="A5" s="11"/>
      <c r="B5" s="12"/>
      <c r="C5" s="12"/>
      <c r="D5" s="13"/>
      <c r="E5" s="14"/>
      <c r="K5" s="155"/>
    </row>
    <row r="6" spans="1:11" ht="15.75" x14ac:dyDescent="0.25">
      <c r="A6" s="11" t="s">
        <v>33</v>
      </c>
      <c r="B6" s="15" t="s">
        <v>37</v>
      </c>
      <c r="C6" s="12"/>
      <c r="D6" s="13"/>
      <c r="E6" s="16"/>
      <c r="K6" s="155"/>
    </row>
    <row r="7" spans="1:11" ht="15.75" x14ac:dyDescent="0.25">
      <c r="A7" s="11" t="s">
        <v>33</v>
      </c>
      <c r="B7" s="12" t="s">
        <v>38</v>
      </c>
      <c r="C7" s="12">
        <v>1000</v>
      </c>
      <c r="D7" s="13" t="s">
        <v>36</v>
      </c>
      <c r="E7" s="14">
        <v>51.6</v>
      </c>
      <c r="K7" s="155">
        <v>1</v>
      </c>
    </row>
    <row r="8" spans="1:11" ht="15.75" x14ac:dyDescent="0.25">
      <c r="A8" s="11" t="s">
        <v>33</v>
      </c>
      <c r="B8" s="12" t="s">
        <v>39</v>
      </c>
      <c r="C8" s="12">
        <v>1000</v>
      </c>
      <c r="D8" s="13" t="s">
        <v>36</v>
      </c>
      <c r="E8" s="14">
        <v>51.6</v>
      </c>
      <c r="K8" s="155"/>
    </row>
    <row r="9" spans="1:11" ht="15.75" x14ac:dyDescent="0.25">
      <c r="A9" s="11" t="s">
        <v>33</v>
      </c>
      <c r="B9" s="15" t="s">
        <v>40</v>
      </c>
      <c r="C9" s="12"/>
      <c r="D9" s="13"/>
      <c r="E9" s="16"/>
      <c r="K9" s="155"/>
    </row>
    <row r="10" spans="1:11" ht="15.75" x14ac:dyDescent="0.25">
      <c r="A10" s="11" t="s">
        <v>33</v>
      </c>
      <c r="B10" s="12" t="s">
        <v>41</v>
      </c>
      <c r="C10" s="12">
        <v>1000</v>
      </c>
      <c r="D10" s="13" t="s">
        <v>36</v>
      </c>
      <c r="E10" s="14">
        <v>263</v>
      </c>
      <c r="K10" s="155"/>
    </row>
    <row r="11" spans="1:11" ht="18" x14ac:dyDescent="0.35">
      <c r="K11" s="155"/>
    </row>
    <row r="12" spans="1:11" ht="18" x14ac:dyDescent="0.35">
      <c r="K12" s="155"/>
    </row>
    <row r="13" spans="1:11" ht="18" x14ac:dyDescent="0.35">
      <c r="K13" s="155"/>
    </row>
    <row r="14" spans="1:11" ht="18" x14ac:dyDescent="0.35">
      <c r="K14" s="155"/>
    </row>
    <row r="15" spans="1:11" ht="18" x14ac:dyDescent="0.35">
      <c r="K15" s="155"/>
    </row>
  </sheetData>
  <mergeCells count="1">
    <mergeCell ref="A1:E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4"/>
  <sheetViews>
    <sheetView workbookViewId="0">
      <selection activeCell="S357" sqref="A15:S357"/>
    </sheetView>
  </sheetViews>
  <sheetFormatPr defaultRowHeight="15" x14ac:dyDescent="0.25"/>
  <cols>
    <col min="3" max="3" width="11" customWidth="1"/>
    <col min="4" max="4" width="13.7109375" customWidth="1"/>
    <col min="6" max="6" width="11" customWidth="1"/>
  </cols>
  <sheetData>
    <row r="2" spans="2:12" thickBot="1" x14ac:dyDescent="0.35"/>
    <row r="3" spans="2:12" ht="32.25" thickBot="1" x14ac:dyDescent="0.3">
      <c r="B3" s="3" t="s">
        <v>28</v>
      </c>
      <c r="C3" s="4" t="s">
        <v>29</v>
      </c>
      <c r="D3" s="5" t="s">
        <v>30</v>
      </c>
      <c r="E3" s="5" t="s">
        <v>31</v>
      </c>
      <c r="F3" s="6" t="s">
        <v>32</v>
      </c>
      <c r="K3" s="1" t="s">
        <v>156</v>
      </c>
      <c r="L3" s="153" t="s">
        <v>78</v>
      </c>
    </row>
    <row r="4" spans="2:12" ht="14.45" x14ac:dyDescent="0.3">
      <c r="B4" t="str">
        <f t="array" ref="B4">IFERROR(INDEX(LOOKUP(ROW(Seminis!A$2:A$14),ROW(Seminis!A$2:A$14)/(Seminis!A$2:A$14&lt;&gt;""),Seminis!A$2:A$14),SMALL(IF(Seminis!$K$2:$K$14,ROW(Seminis!G$2:G$14)-1),ROW(B1))),"")</f>
        <v>Арбуз</v>
      </c>
      <c r="C4" t="str">
        <f t="array" ref="C4">IFERROR(INDEX(LOOKUP(ROW(Seminis!B$2:B$14),ROW(Seminis!B$2:B$14)/(Seminis!B$2:B$14&lt;&gt;""),Seminis!B$2:B$14),SMALL(IF(Seminis!$K$2:$K$14,ROW(Seminis!H$2:H$14)-1),ROW(C1))),"")</f>
        <v>Bonta F1</v>
      </c>
      <c r="D4">
        <f t="array" ref="D4">IFERROR(INDEX(LOOKUP(ROW(Seminis!C$2:C$14),ROW(Seminis!C$2:C$14)/(Seminis!C$2:C$14&lt;&gt;""),Seminis!C$2:C$14),SMALL(IF(Seminis!$K$2:$K$14,ROW(Seminis!I$2:I$14)-1),ROW(D1))),"")</f>
        <v>1000</v>
      </c>
      <c r="E4" t="str">
        <f t="array" ref="E4">IFERROR(INDEX(LOOKUP(ROW(Seminis!D$2:D$14),ROW(Seminis!D$2:D$14)/(Seminis!D$2:D$14&lt;&gt;""),Seminis!D$2:D$14),SMALL(IF(Seminis!$K$2:$K$14,ROW(Seminis!J$2:J$14)-1),ROW(E1))),"")</f>
        <v>семян</v>
      </c>
      <c r="F4">
        <f t="array" ref="F4">IFERROR(INDEX(LOOKUP(ROW(Seminis!E$2:E$14),ROW(Seminis!E$2:E$14)/(Seminis!E$2:E$14&lt;&gt;""),Seminis!E$2:E$14),SMALL(IF(Seminis!$K$2:$K$14,ROW(Seminis!K$2:K$14)-1),ROW(F1))),"")</f>
        <v>51.6</v>
      </c>
      <c r="K4">
        <f>IFERROR(IF(Калькуляция!$V$10="",F4*(Калькуляция!$W$10-Калькуляция!$W$10*Калькуляция!$X$10),F4*(Калькуляция!$V$10-Калькуляция!$V$10*Калькуляция!$X$10)),"")</f>
        <v>890.1</v>
      </c>
      <c r="L4">
        <f>D4</f>
        <v>1000</v>
      </c>
    </row>
    <row r="5" spans="2:12" ht="14.45" x14ac:dyDescent="0.3">
      <c r="B5" t="str">
        <f t="array" ref="B5">IFERROR(INDEX(LOOKUP(ROW(Seminis!A$2:A$14),ROW(Seminis!A$2:A$14)/(Seminis!A$2:A$14&lt;&gt;""),Seminis!A$2:A$14),SMALL(IF(Seminis!$K$2:$K$14,ROW(Seminis!G$2:G$14)-1),ROW(B2))),"")</f>
        <v>Арбуз</v>
      </c>
      <c r="C5" t="str">
        <f t="array" ref="C5">IFERROR(INDEX(LOOKUP(ROW(Seminis!B$2:B$14),ROW(Seminis!B$2:B$14)/(Seminis!B$2:B$14&lt;&gt;""),Seminis!B$2:B$14),SMALL(IF(Seminis!$K$2:$K$14,ROW(Seminis!H$2:H$14)-1),ROW(C2))),"")</f>
        <v>Melania F1</v>
      </c>
      <c r="D5">
        <f t="array" ref="D5">IFERROR(INDEX(LOOKUP(ROW(Seminis!C$2:C$14),ROW(Seminis!C$2:C$14)/(Seminis!C$2:C$14&lt;&gt;""),Seminis!C$2:C$14),SMALL(IF(Seminis!$K$2:$K$14,ROW(Seminis!I$2:I$14)-1),ROW(D2))),"")</f>
        <v>1000</v>
      </c>
      <c r="E5" t="str">
        <f t="array" ref="E5">IFERROR(INDEX(LOOKUP(ROW(Seminis!D$2:D$14),ROW(Seminis!D$2:D$14)/(Seminis!D$2:D$14&lt;&gt;""),Seminis!D$2:D$14),SMALL(IF(Seminis!$K$2:$K$14,ROW(Seminis!J$2:J$14)-1),ROW(E2))),"")</f>
        <v>семян</v>
      </c>
      <c r="F5">
        <f t="array" ref="F5">IFERROR(INDEX(LOOKUP(ROW(Seminis!E$2:E$14),ROW(Seminis!E$2:E$14)/(Seminis!E$2:E$14&lt;&gt;""),Seminis!E$2:E$14),SMALL(IF(Seminis!$K$2:$K$14,ROW(Seminis!K$2:K$14)-1),ROW(F2))),"")</f>
        <v>51.6</v>
      </c>
      <c r="K5">
        <f>IFERROR(IF(Калькуляция!$V$10="",F5*(Калькуляция!$W$10-Калькуляция!$W$10*Калькуляция!$X$10),F5*(Калькуляция!$V$10-Калькуляция!$V$10*Калькуляция!$X$10)),"")</f>
        <v>890.1</v>
      </c>
      <c r="L5">
        <f t="shared" ref="L5:L14" si="0">D5</f>
        <v>1000</v>
      </c>
    </row>
    <row r="6" spans="2:12" ht="14.45" x14ac:dyDescent="0.3">
      <c r="B6" t="str">
        <f t="array" ref="B6">IFERROR(INDEX(LOOKUP(ROW(Seminis!A$2:A$14),ROW(Seminis!A$2:A$14)/(Seminis!A$2:A$14&lt;&gt;""),Seminis!A$2:A$14),SMALL(IF(Seminis!$K$2:$K$14,ROW(Seminis!G$2:G$14)-1),ROW(B3))),"")</f>
        <v/>
      </c>
      <c r="C6" t="str">
        <f t="array" ref="C6">IFERROR(INDEX(LOOKUP(ROW(Seminis!B$2:B$14),ROW(Seminis!B$2:B$14)/(Seminis!B$2:B$14&lt;&gt;""),Seminis!B$2:B$14),SMALL(IF(Seminis!$K$2:$K$14,ROW(Seminis!H$2:H$14)-1),ROW(C3))),"")</f>
        <v/>
      </c>
      <c r="D6" t="str">
        <f t="array" ref="D6">IFERROR(INDEX(LOOKUP(ROW(Seminis!C$2:C$14),ROW(Seminis!C$2:C$14)/(Seminis!C$2:C$14&lt;&gt;""),Seminis!C$2:C$14),SMALL(IF(Seminis!$K$2:$K$14,ROW(Seminis!I$2:I$14)-1),ROW(D3))),"")</f>
        <v/>
      </c>
      <c r="E6" t="str">
        <f t="array" ref="E6">IFERROR(INDEX(LOOKUP(ROW(Seminis!D$2:D$14),ROW(Seminis!D$2:D$14)/(Seminis!D$2:D$14&lt;&gt;""),Seminis!D$2:D$14),SMALL(IF(Seminis!$K$2:$K$14,ROW(Seminis!J$2:J$14)-1),ROW(E3))),"")</f>
        <v/>
      </c>
      <c r="F6" t="str">
        <f t="array" ref="F6">IFERROR(INDEX(LOOKUP(ROW(Seminis!E$2:E$14),ROW(Seminis!E$2:E$14)/(Seminis!E$2:E$14&lt;&gt;""),Seminis!E$2:E$14),SMALL(IF(Seminis!$K$2:$K$14,ROW(Seminis!K$2:K$14)-1),ROW(F3))),"")</f>
        <v/>
      </c>
      <c r="K6" t="str">
        <f>IFERROR(IF(Калькуляция!$V$10="",F6*(Калькуляция!$W$10-Калькуляция!$W$10*Калькуляция!$X$10),F6*(Калькуляция!$V$10-Калькуляция!$V$10*Калькуляция!$X$10)),"")</f>
        <v/>
      </c>
      <c r="L6" t="str">
        <f t="shared" si="0"/>
        <v/>
      </c>
    </row>
    <row r="7" spans="2:12" ht="14.45" x14ac:dyDescent="0.3">
      <c r="B7" t="str">
        <f t="array" ref="B7">IFERROR(INDEX(LOOKUP(ROW(Seminis!A$2:A$14),ROW(Seminis!A$2:A$14)/(Seminis!A$2:A$14&lt;&gt;""),Seminis!A$2:A$14),SMALL(IF(Seminis!$K$2:$K$14,ROW(Seminis!G$2:G$14)-1),ROW(B4))),"")</f>
        <v/>
      </c>
      <c r="C7" t="str">
        <f t="array" ref="C7">IFERROR(INDEX(LOOKUP(ROW(Seminis!B$2:B$14),ROW(Seminis!B$2:B$14)/(Seminis!B$2:B$14&lt;&gt;""),Seminis!B$2:B$14),SMALL(IF(Seminis!$K$2:$K$14,ROW(Seminis!H$2:H$14)-1),ROW(C4))),"")</f>
        <v/>
      </c>
      <c r="D7" t="str">
        <f t="array" ref="D7">IFERROR(INDEX(LOOKUP(ROW(Seminis!C$2:C$14),ROW(Seminis!C$2:C$14)/(Seminis!C$2:C$14&lt;&gt;""),Seminis!C$2:C$14),SMALL(IF(Seminis!$K$2:$K$14,ROW(Seminis!I$2:I$14)-1),ROW(D4))),"")</f>
        <v/>
      </c>
      <c r="E7" t="str">
        <f t="array" ref="E7">IFERROR(INDEX(LOOKUP(ROW(Seminis!D$2:D$14),ROW(Seminis!D$2:D$14)/(Seminis!D$2:D$14&lt;&gt;""),Seminis!D$2:D$14),SMALL(IF(Seminis!$K$2:$K$14,ROW(Seminis!J$2:J$14)-1),ROW(E4))),"")</f>
        <v/>
      </c>
      <c r="F7" t="str">
        <f t="array" ref="F7">IFERROR(INDEX(LOOKUP(ROW(Seminis!E$2:E$14),ROW(Seminis!E$2:E$14)/(Seminis!E$2:E$14&lt;&gt;""),Seminis!E$2:E$14),SMALL(IF(Seminis!$K$2:$K$14,ROW(Seminis!K$2:K$14)-1),ROW(F4))),"")</f>
        <v/>
      </c>
      <c r="K7" t="str">
        <f>IFERROR(IF(Калькуляция!$V$10="",F7*(Калькуляция!$W$10-Калькуляция!$W$10*Калькуляция!$X$10),F7*(Калькуляция!$V$10-Калькуляция!$V$10*Калькуляция!$X$10)),"")</f>
        <v/>
      </c>
      <c r="L7" t="str">
        <f t="shared" si="0"/>
        <v/>
      </c>
    </row>
    <row r="8" spans="2:12" ht="14.45" x14ac:dyDescent="0.3">
      <c r="B8" t="str">
        <f t="array" ref="B8">IFERROR(INDEX(LOOKUP(ROW(Seminis!A$2:A$14),ROW(Seminis!A$2:A$14)/(Seminis!A$2:A$14&lt;&gt;""),Seminis!A$2:A$14),SMALL(IF(Seminis!$K$2:$K$14,ROW(Seminis!G$2:G$14)-1),ROW(B5))),"")</f>
        <v/>
      </c>
      <c r="C8" t="str">
        <f t="array" ref="C8">IFERROR(INDEX(LOOKUP(ROW(Seminis!B$2:B$14),ROW(Seminis!B$2:B$14)/(Seminis!B$2:B$14&lt;&gt;""),Seminis!B$2:B$14),SMALL(IF(Seminis!$K$2:$K$14,ROW(Seminis!H$2:H$14)-1),ROW(C5))),"")</f>
        <v/>
      </c>
      <c r="D8" t="str">
        <f t="array" ref="D8">IFERROR(INDEX(LOOKUP(ROW(Seminis!C$2:C$14),ROW(Seminis!C$2:C$14)/(Seminis!C$2:C$14&lt;&gt;""),Seminis!C$2:C$14),SMALL(IF(Seminis!$K$2:$K$14,ROW(Seminis!I$2:I$14)-1),ROW(D5))),"")</f>
        <v/>
      </c>
      <c r="E8" t="str">
        <f t="array" ref="E8">IFERROR(INDEX(LOOKUP(ROW(Seminis!D$2:D$14),ROW(Seminis!D$2:D$14)/(Seminis!D$2:D$14&lt;&gt;""),Seminis!D$2:D$14),SMALL(IF(Seminis!$K$2:$K$14,ROW(Seminis!J$2:J$14)-1),ROW(E5))),"")</f>
        <v/>
      </c>
      <c r="F8" t="str">
        <f t="array" ref="F8">IFERROR(INDEX(LOOKUP(ROW(Seminis!E$2:E$14),ROW(Seminis!E$2:E$14)/(Seminis!E$2:E$14&lt;&gt;""),Seminis!E$2:E$14),SMALL(IF(Seminis!$K$2:$K$14,ROW(Seminis!K$2:K$14)-1),ROW(F5))),"")</f>
        <v/>
      </c>
      <c r="K8" t="str">
        <f>IFERROR(IF(Калькуляция!$V$10="",F8*(Калькуляция!$W$10-Калькуляция!$W$10*Калькуляция!$X$10),F8*(Калькуляция!$V$10-Калькуляция!$V$10*Калькуляция!$X$10)),"")</f>
        <v/>
      </c>
      <c r="L8" t="str">
        <f t="shared" si="0"/>
        <v/>
      </c>
    </row>
    <row r="9" spans="2:12" ht="14.45" x14ac:dyDescent="0.3">
      <c r="B9" t="str">
        <f t="array" ref="B9">IFERROR(INDEX(LOOKUP(ROW(Seminis!A$2:A$14),ROW(Seminis!A$2:A$14)/(Seminis!A$2:A$14&lt;&gt;""),Seminis!A$2:A$14),SMALL(IF(Seminis!$K$2:$K$14,ROW(Seminis!G$2:G$14)-1),ROW(B6))),"")</f>
        <v/>
      </c>
      <c r="C9" t="str">
        <f t="array" ref="C9">IFERROR(INDEX(LOOKUP(ROW(Seminis!B$2:B$14),ROW(Seminis!B$2:B$14)/(Seminis!B$2:B$14&lt;&gt;""),Seminis!B$2:B$14),SMALL(IF(Seminis!$K$2:$K$14,ROW(Seminis!H$2:H$14)-1),ROW(C6))),"")</f>
        <v/>
      </c>
      <c r="D9" t="str">
        <f t="array" ref="D9">IFERROR(INDEX(LOOKUP(ROW(Seminis!C$2:C$14),ROW(Seminis!C$2:C$14)/(Seminis!C$2:C$14&lt;&gt;""),Seminis!C$2:C$14),SMALL(IF(Seminis!$K$2:$K$14,ROW(Seminis!I$2:I$14)-1),ROW(D6))),"")</f>
        <v/>
      </c>
      <c r="E9" t="str">
        <f t="array" ref="E9">IFERROR(INDEX(LOOKUP(ROW(Seminis!D$2:D$14),ROW(Seminis!D$2:D$14)/(Seminis!D$2:D$14&lt;&gt;""),Seminis!D$2:D$14),SMALL(IF(Seminis!$K$2:$K$14,ROW(Seminis!J$2:J$14)-1),ROW(E6))),"")</f>
        <v/>
      </c>
      <c r="F9" t="str">
        <f t="array" ref="F9">IFERROR(INDEX(LOOKUP(ROW(Seminis!E$2:E$14),ROW(Seminis!E$2:E$14)/(Seminis!E$2:E$14&lt;&gt;""),Seminis!E$2:E$14),SMALL(IF(Seminis!$K$2:$K$14,ROW(Seminis!K$2:K$14)-1),ROW(F6))),"")</f>
        <v/>
      </c>
      <c r="K9" t="str">
        <f>IFERROR(IF(Калькуляция!$V$10="",F9*(Калькуляция!$W$10-Калькуляция!$W$10*Калькуляция!$X$10),F9*(Калькуляция!$V$10-Калькуляция!$V$10*Калькуляция!$X$10)),"")</f>
        <v/>
      </c>
      <c r="L9" t="str">
        <f t="shared" si="0"/>
        <v/>
      </c>
    </row>
    <row r="10" spans="2:12" ht="14.45" x14ac:dyDescent="0.3">
      <c r="B10" t="str">
        <f t="array" ref="B10">IFERROR(INDEX(LOOKUP(ROW(Seminis!A$2:A$14),ROW(Seminis!A$2:A$14)/(Seminis!A$2:A$14&lt;&gt;""),Seminis!A$2:A$14),SMALL(IF(Seminis!$K$2:$K$14,ROW(Seminis!G$2:G$14)-1),ROW(B7))),"")</f>
        <v/>
      </c>
      <c r="C10" t="str">
        <f t="array" ref="C10">IFERROR(INDEX(LOOKUP(ROW(Seminis!B$2:B$14),ROW(Seminis!B$2:B$14)/(Seminis!B$2:B$14&lt;&gt;""),Seminis!B$2:B$14),SMALL(IF(Seminis!$K$2:$K$14,ROW(Seminis!H$2:H$14)-1),ROW(C7))),"")</f>
        <v/>
      </c>
      <c r="D10" t="str">
        <f t="array" ref="D10">IFERROR(INDEX(LOOKUP(ROW(Seminis!C$2:C$14),ROW(Seminis!C$2:C$14)/(Seminis!C$2:C$14&lt;&gt;""),Seminis!C$2:C$14),SMALL(IF(Seminis!$K$2:$K$14,ROW(Seminis!I$2:I$14)-1),ROW(D7))),"")</f>
        <v/>
      </c>
      <c r="E10" t="str">
        <f t="array" ref="E10">IFERROR(INDEX(LOOKUP(ROW(Seminis!D$2:D$14),ROW(Seminis!D$2:D$14)/(Seminis!D$2:D$14&lt;&gt;""),Seminis!D$2:D$14),SMALL(IF(Seminis!$K$2:$K$14,ROW(Seminis!J$2:J$14)-1),ROW(E7))),"")</f>
        <v/>
      </c>
      <c r="F10" t="str">
        <f t="array" ref="F10">IFERROR(INDEX(LOOKUP(ROW(Seminis!E$2:E$14),ROW(Seminis!E$2:E$14)/(Seminis!E$2:E$14&lt;&gt;""),Seminis!E$2:E$14),SMALL(IF(Seminis!$K$2:$K$14,ROW(Seminis!K$2:K$14)-1),ROW(F7))),"")</f>
        <v/>
      </c>
      <c r="K10" t="str">
        <f>IFERROR(IF(Калькуляция!$V$10="",F10*(Калькуляция!$W$10-Калькуляция!$W$10*Калькуляция!$X$10),F10*(Калькуляция!$V$10-Калькуляция!$V$10*Калькуляция!$X$10)),"")</f>
        <v/>
      </c>
      <c r="L10" t="str">
        <f t="shared" si="0"/>
        <v/>
      </c>
    </row>
    <row r="11" spans="2:12" ht="14.45" x14ac:dyDescent="0.3">
      <c r="B11" t="str">
        <f t="array" ref="B11">IFERROR(INDEX(LOOKUP(ROW(Seminis!A$2:A$14),ROW(Seminis!A$2:A$14)/(Seminis!A$2:A$14&lt;&gt;""),Seminis!A$2:A$14),SMALL(IF(Seminis!$K$2:$K$14,ROW(Seminis!G$2:G$14)-1),ROW(B8))),"")</f>
        <v/>
      </c>
      <c r="C11" t="str">
        <f t="array" ref="C11">IFERROR(INDEX(LOOKUP(ROW(Seminis!B$2:B$14),ROW(Seminis!B$2:B$14)/(Seminis!B$2:B$14&lt;&gt;""),Seminis!B$2:B$14),SMALL(IF(Seminis!$K$2:$K$14,ROW(Seminis!H$2:H$14)-1),ROW(C8))),"")</f>
        <v/>
      </c>
      <c r="D11" t="str">
        <f t="array" ref="D11">IFERROR(INDEX(LOOKUP(ROW(Seminis!C$2:C$14),ROW(Seminis!C$2:C$14)/(Seminis!C$2:C$14&lt;&gt;""),Seminis!C$2:C$14),SMALL(IF(Seminis!$K$2:$K$14,ROW(Seminis!I$2:I$14)-1),ROW(D8))),"")</f>
        <v/>
      </c>
      <c r="E11" t="str">
        <f t="array" ref="E11">IFERROR(INDEX(LOOKUP(ROW(Seminis!D$2:D$14),ROW(Seminis!D$2:D$14)/(Seminis!D$2:D$14&lt;&gt;""),Seminis!D$2:D$14),SMALL(IF(Seminis!$K$2:$K$14,ROW(Seminis!J$2:J$14)-1),ROW(E8))),"")</f>
        <v/>
      </c>
      <c r="F11" t="str">
        <f t="array" ref="F11">IFERROR(INDEX(LOOKUP(ROW(Seminis!E$2:E$14),ROW(Seminis!E$2:E$14)/(Seminis!E$2:E$14&lt;&gt;""),Seminis!E$2:E$14),SMALL(IF(Seminis!$K$2:$K$14,ROW(Seminis!K$2:K$14)-1),ROW(F8))),"")</f>
        <v/>
      </c>
      <c r="K11" t="str">
        <f>IFERROR(IF(Калькуляция!$V$10="",F11*(Калькуляция!$W$10-Калькуляция!$W$10*Калькуляция!$X$10),F11*(Калькуляция!$V$10-Калькуляция!$V$10*Калькуляция!$X$10)),"")</f>
        <v/>
      </c>
      <c r="L11" t="str">
        <f t="shared" si="0"/>
        <v/>
      </c>
    </row>
    <row r="12" spans="2:12" ht="14.45" x14ac:dyDescent="0.3">
      <c r="B12" t="str">
        <f t="array" ref="B12">IFERROR(INDEX(LOOKUP(ROW(Seminis!A$2:A$14),ROW(Seminis!A$2:A$14)/(Seminis!A$2:A$14&lt;&gt;""),Seminis!A$2:A$14),SMALL(IF(Seminis!$K$2:$K$14,ROW(Seminis!G$2:G$14)-1),ROW(B9))),"")</f>
        <v/>
      </c>
      <c r="C12" t="str">
        <f t="array" ref="C12">IFERROR(INDEX(LOOKUP(ROW(Seminis!B$2:B$14),ROW(Seminis!B$2:B$14)/(Seminis!B$2:B$14&lt;&gt;""),Seminis!B$2:B$14),SMALL(IF(Seminis!$K$2:$K$14,ROW(Seminis!H$2:H$14)-1),ROW(C9))),"")</f>
        <v/>
      </c>
      <c r="D12" t="str">
        <f t="array" ref="D12">IFERROR(INDEX(LOOKUP(ROW(Seminis!C$2:C$14),ROW(Seminis!C$2:C$14)/(Seminis!C$2:C$14&lt;&gt;""),Seminis!C$2:C$14),SMALL(IF(Seminis!$K$2:$K$14,ROW(Seminis!I$2:I$14)-1),ROW(D9))),"")</f>
        <v/>
      </c>
      <c r="E12" t="str">
        <f t="array" ref="E12">IFERROR(INDEX(LOOKUP(ROW(Seminis!D$2:D$14),ROW(Seminis!D$2:D$14)/(Seminis!D$2:D$14&lt;&gt;""),Seminis!D$2:D$14),SMALL(IF(Seminis!$K$2:$K$14,ROW(Seminis!J$2:J$14)-1),ROW(E9))),"")</f>
        <v/>
      </c>
      <c r="F12" t="str">
        <f t="array" ref="F12">IFERROR(INDEX(LOOKUP(ROW(Seminis!E$2:E$14),ROW(Seminis!E$2:E$14)/(Seminis!E$2:E$14&lt;&gt;""),Seminis!E$2:E$14),SMALL(IF(Seminis!$K$2:$K$14,ROW(Seminis!K$2:K$14)-1),ROW(F9))),"")</f>
        <v/>
      </c>
      <c r="K12" t="str">
        <f>IFERROR(IF(Калькуляция!$V$10="",F12*(Калькуляция!$W$10-Калькуляция!$W$10*Калькуляция!$X$10),F12*(Калькуляция!$V$10-Калькуляция!$V$10*Калькуляция!$X$10)),"")</f>
        <v/>
      </c>
      <c r="L12" t="str">
        <f t="shared" si="0"/>
        <v/>
      </c>
    </row>
    <row r="13" spans="2:12" ht="14.45" x14ac:dyDescent="0.3">
      <c r="B13" t="str">
        <f t="array" ref="B13">IFERROR(INDEX(LOOKUP(ROW(Seminis!A$2:A$14),ROW(Seminis!A$2:A$14)/(Seminis!A$2:A$14&lt;&gt;""),Seminis!A$2:A$14),SMALL(IF(Seminis!$K$2:$K$14,ROW(Seminis!G$2:G$14)-1),ROW(B10))),"")</f>
        <v/>
      </c>
      <c r="C13" t="str">
        <f t="array" ref="C13">IFERROR(INDEX(LOOKUP(ROW(Seminis!B$2:B$14),ROW(Seminis!B$2:B$14)/(Seminis!B$2:B$14&lt;&gt;""),Seminis!B$2:B$14),SMALL(IF(Seminis!$K$2:$K$14,ROW(Seminis!H$2:H$14)-1),ROW(C10))),"")</f>
        <v/>
      </c>
      <c r="D13" t="str">
        <f t="array" ref="D13">IFERROR(INDEX(LOOKUP(ROW(Seminis!C$2:C$14),ROW(Seminis!C$2:C$14)/(Seminis!C$2:C$14&lt;&gt;""),Seminis!C$2:C$14),SMALL(IF(Seminis!$K$2:$K$14,ROW(Seminis!I$2:I$14)-1),ROW(D10))),"")</f>
        <v/>
      </c>
      <c r="E13" t="str">
        <f t="array" ref="E13">IFERROR(INDEX(LOOKUP(ROW(Seminis!D$2:D$14),ROW(Seminis!D$2:D$14)/(Seminis!D$2:D$14&lt;&gt;""),Seminis!D$2:D$14),SMALL(IF(Seminis!$K$2:$K$14,ROW(Seminis!J$2:J$14)-1),ROW(E10))),"")</f>
        <v/>
      </c>
      <c r="F13" t="str">
        <f t="array" ref="F13">IFERROR(INDEX(LOOKUP(ROW(Seminis!E$2:E$14),ROW(Seminis!E$2:E$14)/(Seminis!E$2:E$14&lt;&gt;""),Seminis!E$2:E$14),SMALL(IF(Seminis!$K$2:$K$14,ROW(Seminis!K$2:K$14)-1),ROW(F10))),"")</f>
        <v/>
      </c>
      <c r="K13" t="str">
        <f>IFERROR(IF(Калькуляция!$V$10="",F13*(Калькуляция!$W$10-Калькуляция!$W$10*Калькуляция!$X$10),F13*(Калькуляция!$V$10-Калькуляция!$V$10*Калькуляция!$X$10)),"")</f>
        <v/>
      </c>
      <c r="L13" t="str">
        <f t="shared" si="0"/>
        <v/>
      </c>
    </row>
    <row r="14" spans="2:12" ht="14.45" x14ac:dyDescent="0.3">
      <c r="B14" t="str">
        <f t="array" ref="B14">IFERROR(INDEX(LOOKUP(ROW(Seminis!A$2:A$14),ROW(Seminis!A$2:A$14)/(Seminis!A$2:A$14&lt;&gt;""),Seminis!A$2:A$14),SMALL(IF(Seminis!$K$2:$K$14,ROW(Seminis!G$2:G$14)-1),ROW(B11))),"")</f>
        <v/>
      </c>
      <c r="C14" t="str">
        <f t="array" ref="C14">IFERROR(INDEX(LOOKUP(ROW(Seminis!B$2:B$14),ROW(Seminis!B$2:B$14)/(Seminis!B$2:B$14&lt;&gt;""),Seminis!B$2:B$14),SMALL(IF(Seminis!$K$2:$K$14,ROW(Seminis!H$2:H$14)-1),ROW(C11))),"")</f>
        <v/>
      </c>
      <c r="D14" t="str">
        <f t="array" ref="D14">IFERROR(INDEX(LOOKUP(ROW(Seminis!C$2:C$14),ROW(Seminis!C$2:C$14)/(Seminis!C$2:C$14&lt;&gt;""),Seminis!C$2:C$14),SMALL(IF(Seminis!$K$2:$K$14,ROW(Seminis!I$2:I$14)-1),ROW(D11))),"")</f>
        <v/>
      </c>
      <c r="E14" t="str">
        <f t="array" ref="E14">IFERROR(INDEX(LOOKUP(ROW(Seminis!D$2:D$14),ROW(Seminis!D$2:D$14)/(Seminis!D$2:D$14&lt;&gt;""),Seminis!D$2:D$14),SMALL(IF(Seminis!$K$2:$K$14,ROW(Seminis!J$2:J$14)-1),ROW(E11))),"")</f>
        <v/>
      </c>
      <c r="F14" t="str">
        <f t="array" ref="F14">IFERROR(INDEX(LOOKUP(ROW(Seminis!E$2:E$14),ROW(Seminis!E$2:E$14)/(Seminis!E$2:E$14&lt;&gt;""),Seminis!E$2:E$14),SMALL(IF(Seminis!$K$2:$K$14,ROW(Seminis!K$2:K$14)-1),ROW(F11))),"")</f>
        <v/>
      </c>
      <c r="K14" t="str">
        <f>IFERROR(IF(Калькуляция!$V$10="",F14*(Калькуляция!$W$10-Калькуляция!$W$10*Калькуляция!$X$10),F14*(Калькуляция!$V$10-Калькуляция!$V$10*Калькуляция!$X$10)),"")</f>
        <v/>
      </c>
      <c r="L14" t="str">
        <f t="shared" si="0"/>
        <v/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"/>
  <sheetViews>
    <sheetView workbookViewId="0">
      <selection activeCell="C24" sqref="C24"/>
    </sheetView>
  </sheetViews>
  <sheetFormatPr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K12"/>
  <sheetViews>
    <sheetView zoomScale="85" zoomScaleNormal="85" workbookViewId="0">
      <selection sqref="A1:D1"/>
    </sheetView>
  </sheetViews>
  <sheetFormatPr defaultRowHeight="19.899999999999999" customHeight="1" x14ac:dyDescent="0.25"/>
  <cols>
    <col min="1" max="1" width="17.7109375" customWidth="1"/>
    <col min="2" max="2" width="116.7109375" customWidth="1"/>
    <col min="3" max="3" width="12.28515625" customWidth="1"/>
    <col min="4" max="4" width="11" customWidth="1"/>
    <col min="11" max="11" width="8.85546875" style="130"/>
  </cols>
  <sheetData>
    <row r="1" spans="1:11" ht="19.899999999999999" customHeight="1" x14ac:dyDescent="0.3">
      <c r="A1" s="59"/>
    </row>
    <row r="2" spans="1:11" ht="19.899999999999999" customHeight="1" thickBot="1" x14ac:dyDescent="0.35">
      <c r="A2" s="60" t="s">
        <v>98</v>
      </c>
    </row>
    <row r="3" spans="1:11" ht="19.899999999999999" customHeight="1" x14ac:dyDescent="0.25">
      <c r="A3" s="214" t="s">
        <v>99</v>
      </c>
      <c r="B3" s="214" t="s">
        <v>100</v>
      </c>
      <c r="C3" s="254" t="s">
        <v>101</v>
      </c>
      <c r="D3" s="55" t="s">
        <v>102</v>
      </c>
    </row>
    <row r="4" spans="1:11" ht="19.899999999999999" customHeight="1" thickBot="1" x14ac:dyDescent="0.3">
      <c r="A4" s="215"/>
      <c r="B4" s="215"/>
      <c r="C4" s="255"/>
      <c r="D4" s="56" t="s">
        <v>103</v>
      </c>
    </row>
    <row r="5" spans="1:11" ht="19.899999999999999" customHeight="1" thickBot="1" x14ac:dyDescent="0.3">
      <c r="A5" s="256" t="s">
        <v>104</v>
      </c>
      <c r="B5" s="256"/>
      <c r="C5" s="256"/>
      <c r="D5" s="256"/>
    </row>
    <row r="6" spans="1:11" ht="19.899999999999999" customHeight="1" x14ac:dyDescent="0.25">
      <c r="A6" s="61"/>
      <c r="B6" s="251" t="s">
        <v>106</v>
      </c>
      <c r="C6" s="214">
        <v>2500</v>
      </c>
      <c r="D6" s="214" t="s">
        <v>107</v>
      </c>
    </row>
    <row r="7" spans="1:11" ht="19.899999999999999" customHeight="1" thickBot="1" x14ac:dyDescent="0.3">
      <c r="A7" s="62" t="s">
        <v>105</v>
      </c>
      <c r="B7" s="252"/>
      <c r="C7" s="215"/>
      <c r="D7" s="215"/>
      <c r="K7" s="130">
        <v>1</v>
      </c>
    </row>
    <row r="8" spans="1:11" ht="19.899999999999999" customHeight="1" x14ac:dyDescent="0.25">
      <c r="A8" s="61"/>
      <c r="B8" s="251" t="s">
        <v>109</v>
      </c>
      <c r="C8" s="214">
        <v>2500</v>
      </c>
      <c r="D8" s="214" t="s">
        <v>107</v>
      </c>
    </row>
    <row r="9" spans="1:11" ht="19.899999999999999" customHeight="1" thickBot="1" x14ac:dyDescent="0.3">
      <c r="A9" s="62" t="s">
        <v>108</v>
      </c>
      <c r="B9" s="252"/>
      <c r="C9" s="215"/>
      <c r="D9" s="215"/>
    </row>
    <row r="10" spans="1:11" ht="19.899999999999999" customHeight="1" x14ac:dyDescent="0.25">
      <c r="A10" s="61" t="s">
        <v>110</v>
      </c>
      <c r="B10" s="251" t="s">
        <v>111</v>
      </c>
      <c r="C10" s="63">
        <v>2500</v>
      </c>
      <c r="D10" s="63" t="s">
        <v>107</v>
      </c>
    </row>
    <row r="11" spans="1:11" ht="19.899999999999999" customHeight="1" x14ac:dyDescent="0.25">
      <c r="A11" s="61" t="s">
        <v>110</v>
      </c>
      <c r="B11" s="253"/>
      <c r="C11" s="63" t="s">
        <v>97</v>
      </c>
      <c r="D11" s="63" t="s">
        <v>112</v>
      </c>
    </row>
    <row r="12" spans="1:11" ht="19.899999999999999" customHeight="1" thickBot="1" x14ac:dyDescent="0.3">
      <c r="A12" s="64"/>
      <c r="B12" s="252"/>
      <c r="C12" s="65"/>
      <c r="D12" s="65"/>
    </row>
  </sheetData>
  <mergeCells count="11">
    <mergeCell ref="B8:B9"/>
    <mergeCell ref="C8:C9"/>
    <mergeCell ref="D8:D9"/>
    <mergeCell ref="B10:B12"/>
    <mergeCell ref="A3:A4"/>
    <mergeCell ref="B3:B4"/>
    <mergeCell ref="C3:C4"/>
    <mergeCell ref="A5:D5"/>
    <mergeCell ref="B6:B7"/>
    <mergeCell ref="C6:C7"/>
    <mergeCell ref="D6:D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A15" sqref="A15:S448"/>
    </sheetView>
  </sheetViews>
  <sheetFormatPr defaultRowHeight="15" x14ac:dyDescent="0.25"/>
  <cols>
    <col min="2" max="2" width="11.42578125" customWidth="1"/>
  </cols>
  <sheetData>
    <row r="1" spans="2:12" thickBot="1" x14ac:dyDescent="0.35"/>
    <row r="2" spans="2:12" x14ac:dyDescent="0.25">
      <c r="B2" s="214" t="s">
        <v>99</v>
      </c>
      <c r="C2" s="214" t="s">
        <v>100</v>
      </c>
      <c r="D2" s="254" t="s">
        <v>101</v>
      </c>
      <c r="E2" s="147" t="s">
        <v>102</v>
      </c>
    </row>
    <row r="3" spans="2:12" ht="45.75" thickBot="1" x14ac:dyDescent="0.3">
      <c r="B3" s="215"/>
      <c r="C3" s="215"/>
      <c r="D3" s="255"/>
      <c r="E3" s="148" t="s">
        <v>103</v>
      </c>
      <c r="J3" s="1" t="s">
        <v>181</v>
      </c>
      <c r="K3" s="1" t="s">
        <v>156</v>
      </c>
      <c r="L3" s="1" t="s">
        <v>78</v>
      </c>
    </row>
    <row r="4" spans="2:12" ht="14.45" x14ac:dyDescent="0.3">
      <c r="B4" t="str">
        <f t="array" ref="B4">IFERROR(INDEX(LOOKUP(ROW(Takii!A$2:A$312),ROW(Takii!A$2:A$312)/(Takii!A$2:A$312&lt;&gt;""),Takii!A$2:A$312),SMALL(IF(Takii!$K$2:$K$312,ROW(Takii!G$2:G$312)-1),ROW(B1))),"")</f>
        <v>Ортус (06-024)F1</v>
      </c>
      <c r="C4" t="str">
        <f t="array" ref="C4">IFERROR(INDEX(LOOKUP(ROW(Takii!B$2:B$312),ROW(Takii!B$2:B$312)/(Takii!B$2:B$312&lt;&gt;""),Takii!B$2:B$312),SMALL(IF(Takii!$K$2:$K$312,ROW(Takii!H$2:H$312)-1),ROW(C1))),"")</f>
        <v xml:space="preserve">Очень ранний (52-55 дней) и выносливый гибрид для выращивания в пленочных теплицах, под укрытиями и открытом грунте. Головка округлая, очень плотная, с короткой внутренней кочерыгой и довольно устойчива к растрескиванию. Средняя масса головка 1-1,5 кг. Можно выращивать как в первом так и во втором (осеннем) обороте для свежей продукции. </v>
      </c>
      <c r="D4">
        <f t="array" ref="D4">IFERROR(INDEX(LOOKUP(ROW(Takii!C$2:C$312),ROW(Takii!C$2:C$312)/(Takii!C$2:C$312&lt;&gt;""),Takii!C$2:C$312),SMALL(IF(Takii!$K$2:$K$312,ROW(Takii!I$2:I$312)-1),ROW(D1))),"")</f>
        <v>2500</v>
      </c>
      <c r="E4" t="str">
        <f t="array" ref="E4">IFERROR(INDEX(LOOKUP(ROW(Takii!D$2:D$312),ROW(Takii!D$2:D$312)/(Takii!D$2:D$312&lt;&gt;""),Takii!D$2:D$312),SMALL(IF(Takii!$K$2:$K$312,ROW(Takii!J$2:J$312)-1),ROW(E1))),"")</f>
        <v>23.40</v>
      </c>
      <c r="J4" t="str">
        <f>SUBSTITUTE(E4,".",",")</f>
        <v>23,40</v>
      </c>
      <c r="K4">
        <f>IFERROR(IF(Калькуляция!$V$12="",J4*(Калькуляция!$W$12-Калькуляция!$W$12*Калькуляция!$X$12),J4*(Калькуляция!$V$12-Калькуляция!$V$12*Калькуляция!$X$12)),"")</f>
        <v>547.55999999999995</v>
      </c>
      <c r="L4">
        <f>D4</f>
        <v>2500</v>
      </c>
    </row>
    <row r="5" spans="2:12" ht="14.45" x14ac:dyDescent="0.3">
      <c r="B5" t="str">
        <f t="array" ref="B5">IFERROR(INDEX(LOOKUP(ROW(Takii!A$2:A$312),ROW(Takii!A$2:A$312)/(Takii!A$2:A$312&lt;&gt;""),Takii!A$2:A$312),SMALL(IF(Takii!$K$2:$K$312,ROW(Takii!G$2:G$312)-1),ROW(B2))),"")</f>
        <v/>
      </c>
      <c r="C5" t="str">
        <f t="array" ref="C5">IFERROR(INDEX(LOOKUP(ROW(Takii!B$2:B$312),ROW(Takii!B$2:B$312)/(Takii!B$2:B$312&lt;&gt;""),Takii!B$2:B$312),SMALL(IF(Takii!$K$2:$K$312,ROW(Takii!H$2:H$312)-1),ROW(C2))),"")</f>
        <v/>
      </c>
      <c r="D5" t="str">
        <f t="array" ref="D5">IFERROR(INDEX(LOOKUP(ROW(Takii!C$2:C$312),ROW(Takii!C$2:C$312)/(Takii!C$2:C$312&lt;&gt;""),Takii!C$2:C$312),SMALL(IF(Takii!$K$2:$K$312,ROW(Takii!I$2:I$312)-1),ROW(D2))),"")</f>
        <v/>
      </c>
      <c r="E5" t="str">
        <f t="array" ref="E5">IFERROR(INDEX(LOOKUP(ROW(Takii!D$2:D$312),ROW(Takii!D$2:D$312)/(Takii!D$2:D$312&lt;&gt;""),Takii!D$2:D$312),SMALL(IF(Takii!$K$2:$K$312,ROW(Takii!J$2:J$312)-1),ROW(E2))),"")</f>
        <v/>
      </c>
      <c r="J5" t="str">
        <f t="shared" ref="J5:J14" si="0">SUBSTITUTE(E5,".",",")</f>
        <v/>
      </c>
      <c r="K5" t="str">
        <f>IFERROR(IF(Калькуляция!$V$12="",J5*(Калькуляция!$W$12-Калькуляция!$W$12*Калькуляция!$X$12),J5*(Калькуляция!$V$12-Калькуляция!$V$12*Калькуляция!$X$12)),"")</f>
        <v/>
      </c>
      <c r="L5" t="str">
        <f t="shared" ref="L5:L14" si="1">D5</f>
        <v/>
      </c>
    </row>
    <row r="6" spans="2:12" ht="14.45" x14ac:dyDescent="0.3">
      <c r="B6" t="str">
        <f t="array" ref="B6">IFERROR(INDEX(LOOKUP(ROW(Takii!A$2:A$312),ROW(Takii!A$2:A$312)/(Takii!A$2:A$312&lt;&gt;""),Takii!A$2:A$312),SMALL(IF(Takii!$K$2:$K$312,ROW(Takii!G$2:G$312)-1),ROW(B3))),"")</f>
        <v/>
      </c>
      <c r="C6" t="str">
        <f t="array" ref="C6">IFERROR(INDEX(LOOKUP(ROW(Takii!B$2:B$312),ROW(Takii!B$2:B$312)/(Takii!B$2:B$312&lt;&gt;""),Takii!B$2:B$312),SMALL(IF(Takii!$K$2:$K$312,ROW(Takii!H$2:H$312)-1),ROW(C3))),"")</f>
        <v/>
      </c>
      <c r="D6" t="str">
        <f t="array" ref="D6">IFERROR(INDEX(LOOKUP(ROW(Takii!C$2:C$312),ROW(Takii!C$2:C$312)/(Takii!C$2:C$312&lt;&gt;""),Takii!C$2:C$312),SMALL(IF(Takii!$K$2:$K$312,ROW(Takii!I$2:I$312)-1),ROW(D3))),"")</f>
        <v/>
      </c>
      <c r="E6" t="str">
        <f t="array" ref="E6">IFERROR(INDEX(LOOKUP(ROW(Takii!D$2:D$312),ROW(Takii!D$2:D$312)/(Takii!D$2:D$312&lt;&gt;""),Takii!D$2:D$312),SMALL(IF(Takii!$K$2:$K$312,ROW(Takii!J$2:J$312)-1),ROW(E3))),"")</f>
        <v/>
      </c>
      <c r="J6" t="str">
        <f t="shared" si="0"/>
        <v/>
      </c>
      <c r="K6" t="str">
        <f>IFERROR(IF(Калькуляция!$V$12="",J6*(Калькуляция!$W$12-Калькуляция!$W$12*Калькуляция!$X$12),J6*(Калькуляция!$V$12-Калькуляция!$V$12*Калькуляция!$X$12)),"")</f>
        <v/>
      </c>
      <c r="L6" t="str">
        <f t="shared" si="1"/>
        <v/>
      </c>
    </row>
    <row r="7" spans="2:12" ht="14.45" x14ac:dyDescent="0.3">
      <c r="B7" t="str">
        <f t="array" ref="B7">IFERROR(INDEX(LOOKUP(ROW(Takii!A$2:A$312),ROW(Takii!A$2:A$312)/(Takii!A$2:A$312&lt;&gt;""),Takii!A$2:A$312),SMALL(IF(Takii!$K$2:$K$312,ROW(Takii!G$2:G$312)-1),ROW(B4))),"")</f>
        <v/>
      </c>
      <c r="C7" t="str">
        <f t="array" ref="C7">IFERROR(INDEX(LOOKUP(ROW(Takii!B$2:B$312),ROW(Takii!B$2:B$312)/(Takii!B$2:B$312&lt;&gt;""),Takii!B$2:B$312),SMALL(IF(Takii!$K$2:$K$312,ROW(Takii!H$2:H$312)-1),ROW(C4))),"")</f>
        <v/>
      </c>
      <c r="D7" t="str">
        <f t="array" ref="D7">IFERROR(INDEX(LOOKUP(ROW(Takii!C$2:C$312),ROW(Takii!C$2:C$312)/(Takii!C$2:C$312&lt;&gt;""),Takii!C$2:C$312),SMALL(IF(Takii!$K$2:$K$312,ROW(Takii!I$2:I$312)-1),ROW(D4))),"")</f>
        <v/>
      </c>
      <c r="E7" t="str">
        <f t="array" ref="E7">IFERROR(INDEX(LOOKUP(ROW(Takii!D$2:D$312),ROW(Takii!D$2:D$312)/(Takii!D$2:D$312&lt;&gt;""),Takii!D$2:D$312),SMALL(IF(Takii!$K$2:$K$312,ROW(Takii!J$2:J$312)-1),ROW(E4))),"")</f>
        <v/>
      </c>
      <c r="J7" t="str">
        <f t="shared" si="0"/>
        <v/>
      </c>
      <c r="K7" t="str">
        <f>IFERROR(IF(Калькуляция!$V$12="",J7*(Калькуляция!$W$12-Калькуляция!$W$12*Калькуляция!$X$12),J7*(Калькуляция!$V$12-Калькуляция!$V$12*Калькуляция!$X$12)),"")</f>
        <v/>
      </c>
      <c r="L7" t="str">
        <f t="shared" si="1"/>
        <v/>
      </c>
    </row>
    <row r="8" spans="2:12" ht="14.45" x14ac:dyDescent="0.3">
      <c r="B8" t="str">
        <f t="array" ref="B8">IFERROR(INDEX(LOOKUP(ROW(Takii!A$2:A$312),ROW(Takii!A$2:A$312)/(Takii!A$2:A$312&lt;&gt;""),Takii!A$2:A$312),SMALL(IF(Takii!$K$2:$K$312,ROW(Takii!G$2:G$312)-1),ROW(B5))),"")</f>
        <v/>
      </c>
      <c r="C8" t="str">
        <f t="array" ref="C8">IFERROR(INDEX(LOOKUP(ROW(Takii!B$2:B$312),ROW(Takii!B$2:B$312)/(Takii!B$2:B$312&lt;&gt;""),Takii!B$2:B$312),SMALL(IF(Takii!$K$2:$K$312,ROW(Takii!H$2:H$312)-1),ROW(C5))),"")</f>
        <v/>
      </c>
      <c r="D8" t="str">
        <f t="array" ref="D8">IFERROR(INDEX(LOOKUP(ROW(Takii!C$2:C$312),ROW(Takii!C$2:C$312)/(Takii!C$2:C$312&lt;&gt;""),Takii!C$2:C$312),SMALL(IF(Takii!$K$2:$K$312,ROW(Takii!I$2:I$312)-1),ROW(D5))),"")</f>
        <v/>
      </c>
      <c r="E8" t="str">
        <f t="array" ref="E8">IFERROR(INDEX(LOOKUP(ROW(Takii!D$2:D$312),ROW(Takii!D$2:D$312)/(Takii!D$2:D$312&lt;&gt;""),Takii!D$2:D$312),SMALL(IF(Takii!$K$2:$K$312,ROW(Takii!J$2:J$312)-1),ROW(E5))),"")</f>
        <v/>
      </c>
      <c r="J8" t="str">
        <f t="shared" si="0"/>
        <v/>
      </c>
      <c r="K8" t="str">
        <f>IFERROR(IF(Калькуляция!$V$12="",J8*(Калькуляция!$W$12-Калькуляция!$W$12*Калькуляция!$X$12),J8*(Калькуляция!$V$12-Калькуляция!$V$12*Калькуляция!$X$12)),"")</f>
        <v/>
      </c>
      <c r="L8" t="str">
        <f t="shared" si="1"/>
        <v/>
      </c>
    </row>
    <row r="9" spans="2:12" ht="14.45" x14ac:dyDescent="0.3">
      <c r="B9" t="str">
        <f t="array" ref="B9">IFERROR(INDEX(LOOKUP(ROW(Takii!A$2:A$312),ROW(Takii!A$2:A$312)/(Takii!A$2:A$312&lt;&gt;""),Takii!A$2:A$312),SMALL(IF(Takii!$K$2:$K$312,ROW(Takii!G$2:G$312)-1),ROW(B6))),"")</f>
        <v/>
      </c>
      <c r="C9" t="str">
        <f t="array" ref="C9">IFERROR(INDEX(LOOKUP(ROW(Takii!B$2:B$312),ROW(Takii!B$2:B$312)/(Takii!B$2:B$312&lt;&gt;""),Takii!B$2:B$312),SMALL(IF(Takii!$K$2:$K$312,ROW(Takii!H$2:H$312)-1),ROW(C6))),"")</f>
        <v/>
      </c>
      <c r="D9" t="str">
        <f t="array" ref="D9">IFERROR(INDEX(LOOKUP(ROW(Takii!C$2:C$312),ROW(Takii!C$2:C$312)/(Takii!C$2:C$312&lt;&gt;""),Takii!C$2:C$312),SMALL(IF(Takii!$K$2:$K$312,ROW(Takii!I$2:I$312)-1),ROW(D6))),"")</f>
        <v/>
      </c>
      <c r="E9" t="str">
        <f t="array" ref="E9">IFERROR(INDEX(LOOKUP(ROW(Takii!D$2:D$312),ROW(Takii!D$2:D$312)/(Takii!D$2:D$312&lt;&gt;""),Takii!D$2:D$312),SMALL(IF(Takii!$K$2:$K$312,ROW(Takii!J$2:J$312)-1),ROW(E6))),"")</f>
        <v/>
      </c>
      <c r="J9" t="str">
        <f t="shared" si="0"/>
        <v/>
      </c>
      <c r="K9" t="str">
        <f>IFERROR(IF(Калькуляция!$V$12="",J9*(Калькуляция!$W$12-Калькуляция!$W$12*Калькуляция!$X$12),J9*(Калькуляция!$V$12-Калькуляция!$V$12*Калькуляция!$X$12)),"")</f>
        <v/>
      </c>
      <c r="L9" t="str">
        <f t="shared" si="1"/>
        <v/>
      </c>
    </row>
    <row r="10" spans="2:12" ht="14.45" x14ac:dyDescent="0.3">
      <c r="B10" t="str">
        <f t="array" ref="B10">IFERROR(INDEX(LOOKUP(ROW(Takii!A$2:A$312),ROW(Takii!A$2:A$312)/(Takii!A$2:A$312&lt;&gt;""),Takii!A$2:A$312),SMALL(IF(Takii!$K$2:$K$312,ROW(Takii!G$2:G$312)-1),ROW(B7))),"")</f>
        <v/>
      </c>
      <c r="C10" t="str">
        <f t="array" ref="C10">IFERROR(INDEX(LOOKUP(ROW(Takii!B$2:B$312),ROW(Takii!B$2:B$312)/(Takii!B$2:B$312&lt;&gt;""),Takii!B$2:B$312),SMALL(IF(Takii!$K$2:$K$312,ROW(Takii!H$2:H$312)-1),ROW(C7))),"")</f>
        <v/>
      </c>
      <c r="D10" t="str">
        <f t="array" ref="D10">IFERROR(INDEX(LOOKUP(ROW(Takii!C$2:C$312),ROW(Takii!C$2:C$312)/(Takii!C$2:C$312&lt;&gt;""),Takii!C$2:C$312),SMALL(IF(Takii!$K$2:$K$312,ROW(Takii!I$2:I$312)-1),ROW(D7))),"")</f>
        <v/>
      </c>
      <c r="E10" t="str">
        <f t="array" ref="E10">IFERROR(INDEX(LOOKUP(ROW(Takii!D$2:D$312),ROW(Takii!D$2:D$312)/(Takii!D$2:D$312&lt;&gt;""),Takii!D$2:D$312),SMALL(IF(Takii!$K$2:$K$312,ROW(Takii!J$2:J$312)-1),ROW(E7))),"")</f>
        <v/>
      </c>
      <c r="J10" t="str">
        <f t="shared" si="0"/>
        <v/>
      </c>
      <c r="K10" t="str">
        <f>IFERROR(IF(Калькуляция!$V$12="",J10*(Калькуляция!$W$12-Калькуляция!$W$12*Калькуляция!$X$12),J10*(Калькуляция!$V$12-Калькуляция!$V$12*Калькуляция!$X$12)),"")</f>
        <v/>
      </c>
      <c r="L10" t="str">
        <f t="shared" si="1"/>
        <v/>
      </c>
    </row>
    <row r="11" spans="2:12" ht="14.45" x14ac:dyDescent="0.3">
      <c r="B11" t="str">
        <f t="array" ref="B11">IFERROR(INDEX(LOOKUP(ROW(Takii!A$2:A$312),ROW(Takii!A$2:A$312)/(Takii!A$2:A$312&lt;&gt;""),Takii!A$2:A$312),SMALL(IF(Takii!$K$2:$K$312,ROW(Takii!G$2:G$312)-1),ROW(B8))),"")</f>
        <v/>
      </c>
      <c r="C11" t="str">
        <f t="array" ref="C11">IFERROR(INDEX(LOOKUP(ROW(Takii!B$2:B$312),ROW(Takii!B$2:B$312)/(Takii!B$2:B$312&lt;&gt;""),Takii!B$2:B$312),SMALL(IF(Takii!$K$2:$K$312,ROW(Takii!H$2:H$312)-1),ROW(C8))),"")</f>
        <v/>
      </c>
      <c r="D11" t="str">
        <f t="array" ref="D11">IFERROR(INDEX(LOOKUP(ROW(Takii!C$2:C$312),ROW(Takii!C$2:C$312)/(Takii!C$2:C$312&lt;&gt;""),Takii!C$2:C$312),SMALL(IF(Takii!$K$2:$K$312,ROW(Takii!I$2:I$312)-1),ROW(D8))),"")</f>
        <v/>
      </c>
      <c r="E11" t="str">
        <f t="array" ref="E11">IFERROR(INDEX(LOOKUP(ROW(Takii!D$2:D$312),ROW(Takii!D$2:D$312)/(Takii!D$2:D$312&lt;&gt;""),Takii!D$2:D$312),SMALL(IF(Takii!$K$2:$K$312,ROW(Takii!J$2:J$312)-1),ROW(E8))),"")</f>
        <v/>
      </c>
      <c r="J11" t="str">
        <f t="shared" si="0"/>
        <v/>
      </c>
      <c r="K11" t="str">
        <f>IFERROR(IF(Калькуляция!$V$12="",J11*(Калькуляция!$W$12-Калькуляция!$W$12*Калькуляция!$X$12),J11*(Калькуляция!$V$12-Калькуляция!$V$12*Калькуляция!$X$12)),"")</f>
        <v/>
      </c>
      <c r="L11" t="str">
        <f t="shared" si="1"/>
        <v/>
      </c>
    </row>
    <row r="12" spans="2:12" ht="14.45" x14ac:dyDescent="0.3">
      <c r="B12" t="str">
        <f t="array" ref="B12">IFERROR(INDEX(LOOKUP(ROW(Takii!A$2:A$312),ROW(Takii!A$2:A$312)/(Takii!A$2:A$312&lt;&gt;""),Takii!A$2:A$312),SMALL(IF(Takii!$K$2:$K$312,ROW(Takii!G$2:G$312)-1),ROW(B9))),"")</f>
        <v/>
      </c>
      <c r="C12" t="str">
        <f t="array" ref="C12">IFERROR(INDEX(LOOKUP(ROW(Takii!B$2:B$312),ROW(Takii!B$2:B$312)/(Takii!B$2:B$312&lt;&gt;""),Takii!B$2:B$312),SMALL(IF(Takii!$K$2:$K$312,ROW(Takii!H$2:H$312)-1),ROW(C9))),"")</f>
        <v/>
      </c>
      <c r="D12" t="str">
        <f t="array" ref="D12">IFERROR(INDEX(LOOKUP(ROW(Takii!C$2:C$312),ROW(Takii!C$2:C$312)/(Takii!C$2:C$312&lt;&gt;""),Takii!C$2:C$312),SMALL(IF(Takii!$K$2:$K$312,ROW(Takii!I$2:I$312)-1),ROW(D9))),"")</f>
        <v/>
      </c>
      <c r="E12" t="str">
        <f t="array" ref="E12">IFERROR(INDEX(LOOKUP(ROW(Takii!D$2:D$312),ROW(Takii!D$2:D$312)/(Takii!D$2:D$312&lt;&gt;""),Takii!D$2:D$312),SMALL(IF(Takii!$K$2:$K$312,ROW(Takii!J$2:J$312)-1),ROW(E9))),"")</f>
        <v/>
      </c>
      <c r="J12" t="str">
        <f t="shared" si="0"/>
        <v/>
      </c>
      <c r="K12" t="str">
        <f>IFERROR(IF(Калькуляция!$V$12="",J12*(Калькуляция!$W$12-Калькуляция!$W$12*Калькуляция!$X$12),J12*(Калькуляция!$V$12-Калькуляция!$V$12*Калькуляция!$X$12)),"")</f>
        <v/>
      </c>
      <c r="L12" t="str">
        <f t="shared" si="1"/>
        <v/>
      </c>
    </row>
    <row r="13" spans="2:12" ht="14.45" x14ac:dyDescent="0.3">
      <c r="B13" t="str">
        <f t="array" ref="B13">IFERROR(INDEX(LOOKUP(ROW(Takii!A$2:A$312),ROW(Takii!A$2:A$312)/(Takii!A$2:A$312&lt;&gt;""),Takii!A$2:A$312),SMALL(IF(Takii!$K$2:$K$312,ROW(Takii!G$2:G$312)-1),ROW(B10))),"")</f>
        <v/>
      </c>
      <c r="C13" t="str">
        <f t="array" ref="C13">IFERROR(INDEX(LOOKUP(ROW(Takii!B$2:B$312),ROW(Takii!B$2:B$312)/(Takii!B$2:B$312&lt;&gt;""),Takii!B$2:B$312),SMALL(IF(Takii!$K$2:$K$312,ROW(Takii!H$2:H$312)-1),ROW(C10))),"")</f>
        <v/>
      </c>
      <c r="D13" t="str">
        <f t="array" ref="D13">IFERROR(INDEX(LOOKUP(ROW(Takii!C$2:C$312),ROW(Takii!C$2:C$312)/(Takii!C$2:C$312&lt;&gt;""),Takii!C$2:C$312),SMALL(IF(Takii!$K$2:$K$312,ROW(Takii!I$2:I$312)-1),ROW(D10))),"")</f>
        <v/>
      </c>
      <c r="E13" t="str">
        <f t="array" ref="E13">IFERROR(INDEX(LOOKUP(ROW(Takii!D$2:D$312),ROW(Takii!D$2:D$312)/(Takii!D$2:D$312&lt;&gt;""),Takii!D$2:D$312),SMALL(IF(Takii!$K$2:$K$312,ROW(Takii!J$2:J$312)-1),ROW(E10))),"")</f>
        <v/>
      </c>
      <c r="J13" t="str">
        <f t="shared" si="0"/>
        <v/>
      </c>
      <c r="K13" t="str">
        <f>IFERROR(IF(Калькуляция!$V$12="",J13*(Калькуляция!$W$12-Калькуляция!$W$12*Калькуляция!$X$12),J13*(Калькуляция!$V$12-Калькуляция!$V$12*Калькуляция!$X$12)),"")</f>
        <v/>
      </c>
      <c r="L13" t="str">
        <f t="shared" si="1"/>
        <v/>
      </c>
    </row>
    <row r="14" spans="2:12" ht="14.45" x14ac:dyDescent="0.3">
      <c r="B14" t="str">
        <f t="array" ref="B14">IFERROR(INDEX(LOOKUP(ROW(Takii!A$2:A$312),ROW(Takii!A$2:A$312)/(Takii!A$2:A$312&lt;&gt;""),Takii!A$2:A$312),SMALL(IF(Takii!$K$2:$K$312,ROW(Takii!G$2:G$312)-1),ROW(B11))),"")</f>
        <v/>
      </c>
      <c r="C14" t="str">
        <f t="array" ref="C14">IFERROR(INDEX(LOOKUP(ROW(Takii!B$2:B$312),ROW(Takii!B$2:B$312)/(Takii!B$2:B$312&lt;&gt;""),Takii!B$2:B$312),SMALL(IF(Takii!$K$2:$K$312,ROW(Takii!H$2:H$312)-1),ROW(C11))),"")</f>
        <v/>
      </c>
      <c r="D14" t="str">
        <f t="array" ref="D14">IFERROR(INDEX(LOOKUP(ROW(Takii!C$2:C$312),ROW(Takii!C$2:C$312)/(Takii!C$2:C$312&lt;&gt;""),Takii!C$2:C$312),SMALL(IF(Takii!$K$2:$K$312,ROW(Takii!I$2:I$312)-1),ROW(D11))),"")</f>
        <v/>
      </c>
      <c r="E14" t="str">
        <f t="array" ref="E14">IFERROR(INDEX(LOOKUP(ROW(Takii!D$2:D$312),ROW(Takii!D$2:D$312)/(Takii!D$2:D$312&lt;&gt;""),Takii!D$2:D$312),SMALL(IF(Takii!$K$2:$K$312,ROW(Takii!J$2:J$312)-1),ROW(E11))),"")</f>
        <v/>
      </c>
      <c r="J14" t="str">
        <f t="shared" si="0"/>
        <v/>
      </c>
      <c r="K14" t="str">
        <f>IFERROR(IF(Калькуляция!$V$12="",J14*(Калькуляция!$W$12-Калькуляция!$W$12*Калькуляция!$X$12),J14*(Калькуляция!$V$12-Калькуляция!$V$12*Калькуляция!$X$12)),"")</f>
        <v/>
      </c>
      <c r="L14" t="str">
        <f t="shared" si="1"/>
        <v/>
      </c>
    </row>
  </sheetData>
  <mergeCells count="3">
    <mergeCell ref="B2:B3"/>
    <mergeCell ref="C2:C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Калькуляция</vt:lpstr>
      <vt:lpstr>Прайс</vt:lpstr>
      <vt:lpstr>Bejo</vt:lpstr>
      <vt:lpstr>BejoTotal</vt:lpstr>
      <vt:lpstr>Cerny</vt:lpstr>
      <vt:lpstr>CernyTotal</vt:lpstr>
      <vt:lpstr>Clause</vt:lpstr>
      <vt:lpstr>ClauseTotal</vt:lpstr>
      <vt:lpstr>Enza</vt:lpstr>
      <vt:lpstr>EnzaTotal</vt:lpstr>
      <vt:lpstr>Legutko</vt:lpstr>
      <vt:lpstr>LegutkoTotal</vt:lpstr>
      <vt:lpstr>Nunhems</vt:lpstr>
      <vt:lpstr>NunhemsTotal</vt:lpstr>
      <vt:lpstr>Rijk</vt:lpstr>
      <vt:lpstr>RijkTotal</vt:lpstr>
      <vt:lpstr>Seminis</vt:lpstr>
      <vt:lpstr>SeminisTotal</vt:lpstr>
      <vt:lpstr>Syngenta</vt:lpstr>
      <vt:lpstr>SyngentaTotal</vt:lpstr>
      <vt:lpstr>Takii</vt:lpstr>
      <vt:lpstr>TakiiTotal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Mikhno_Viktor_SNGA</cp:lastModifiedBy>
  <dcterms:created xsi:type="dcterms:W3CDTF">2015-03-19T13:15:58Z</dcterms:created>
  <dcterms:modified xsi:type="dcterms:W3CDTF">2015-03-23T03:19:10Z</dcterms:modified>
</cp:coreProperties>
</file>