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630" windowHeight="7275"/>
  </bookViews>
  <sheets>
    <sheet name="Итоговая" sheetId="1" r:id="rId1"/>
    <sheet name="Лист2" sheetId="13" r:id="rId2"/>
    <sheet name="Лист3" sheetId="14" r:id="rId3"/>
    <sheet name="Лист4" sheetId="15" r:id="rId4"/>
  </sheets>
  <definedNames>
    <definedName name="_sh2">COUNTIF(Лист2!$B:$B,"&lt;&gt;")</definedName>
    <definedName name="_sh3">COUNTIF(Лист3!$B:$B,"&lt;&gt;")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4" i="1"/>
  <c r="D1" i="14"/>
  <c r="D1" i="13"/>
  <c r="K7" i="15"/>
  <c r="K6" i="15"/>
  <c r="K5" i="15"/>
  <c r="K4" i="15"/>
  <c r="K10" i="13"/>
  <c r="B10" i="1"/>
  <c r="C10" i="1"/>
  <c r="K5" i="14"/>
  <c r="K6" i="14"/>
  <c r="K7" i="14"/>
  <c r="K4" i="14"/>
  <c r="K5" i="13"/>
  <c r="K6" i="13"/>
  <c r="K7" i="13"/>
  <c r="K8" i="13"/>
  <c r="K9" i="13"/>
  <c r="K4" i="13"/>
  <c r="C4" i="1"/>
  <c r="C5" i="1"/>
  <c r="C6" i="1"/>
  <c r="C7" i="1"/>
  <c r="C8" i="1"/>
  <c r="C9" i="1"/>
  <c r="J5" i="1"/>
  <c r="B5" i="1"/>
  <c r="H5" i="1"/>
  <c r="R9" i="1"/>
  <c r="I5" i="1"/>
  <c r="K5" i="1"/>
  <c r="R10" i="1"/>
  <c r="I6" i="1"/>
  <c r="B4" i="1"/>
  <c r="D5" i="1"/>
  <c r="F5" i="1"/>
  <c r="H6" i="1"/>
  <c r="B6" i="1"/>
  <c r="B7" i="1"/>
  <c r="B8" i="1"/>
  <c r="B9" i="1"/>
  <c r="A5" i="13" a="1"/>
  <c r="A5" i="13"/>
  <c r="A6" i="13" a="1"/>
  <c r="A6" i="13"/>
  <c r="A7" i="13" a="1"/>
  <c r="A7" i="13"/>
  <c r="A8" i="13" a="1"/>
  <c r="A8" i="13"/>
  <c r="A9" i="13" a="1"/>
  <c r="A9" i="13"/>
  <c r="A10" i="13" a="1"/>
  <c r="A10" i="13"/>
</calcChain>
</file>

<file path=xl/sharedStrings.xml><?xml version="1.0" encoding="utf-8"?>
<sst xmlns="http://schemas.openxmlformats.org/spreadsheetml/2006/main" count="127" uniqueCount="69">
  <si>
    <t>Наименование</t>
  </si>
  <si>
    <t>Исходящая упаковка</t>
  </si>
  <si>
    <t>Вводим вручную</t>
  </si>
  <si>
    <t>Себестоиомсть</t>
  </si>
  <si>
    <t>Авто расчет</t>
  </si>
  <si>
    <t>Скидка</t>
  </si>
  <si>
    <r>
      <t>Цена</t>
    </r>
    <r>
      <rPr>
        <sz val="9"/>
        <color theme="1"/>
        <rFont val="Times New Roman"/>
        <family val="1"/>
        <charset val="204"/>
      </rPr>
      <t xml:space="preserve"> (продажи)</t>
    </r>
  </si>
  <si>
    <t>Производитель</t>
  </si>
  <si>
    <t>Курс</t>
  </si>
  <si>
    <t>Доллара</t>
  </si>
  <si>
    <t>Евро</t>
  </si>
  <si>
    <t>Bejo Zaden</t>
  </si>
  <si>
    <t>Clause Tezier</t>
  </si>
  <si>
    <t>Takii Seed</t>
  </si>
  <si>
    <t>Пакет</t>
  </si>
  <si>
    <t>Маленький</t>
  </si>
  <si>
    <t>Большой</t>
  </si>
  <si>
    <t>Полиграфия</t>
  </si>
  <si>
    <t>Фасовка</t>
  </si>
  <si>
    <t>Стоимость</t>
  </si>
  <si>
    <t>Культура, сорт/гібрид</t>
  </si>
  <si>
    <t>Категорія насіння</t>
  </si>
  <si>
    <t>Кількість насіння у пакеті</t>
  </si>
  <si>
    <t>Вегетаційний період</t>
  </si>
  <si>
    <t>Вартість з ПДВ, У.О.</t>
  </si>
  <si>
    <t>Турбін F1 / Turbine F1</t>
  </si>
  <si>
    <t>NEW!</t>
  </si>
  <si>
    <t>normal seeds</t>
  </si>
  <si>
    <t>Індіго</t>
  </si>
  <si>
    <t>Леонардо</t>
  </si>
  <si>
    <t>5 гр</t>
  </si>
  <si>
    <t>Полбіг F1 / Polbig F1</t>
  </si>
  <si>
    <t>62-65</t>
  </si>
  <si>
    <t>Полонез F1 / Polonais F1</t>
  </si>
  <si>
    <t>Річі  F1/ Ritchy F1</t>
  </si>
  <si>
    <t>Беніто F1/ Benito F1</t>
  </si>
  <si>
    <t>65-68</t>
  </si>
  <si>
    <t>Упаковка</t>
  </si>
  <si>
    <t>Наименования товара</t>
  </si>
  <si>
    <t>Краткое описание</t>
  </si>
  <si>
    <t>Цена € Розница</t>
  </si>
  <si>
    <t>Цена € Фермер</t>
  </si>
  <si>
    <t>Цена €
Опт</t>
  </si>
  <si>
    <t>Цена € 
Дилер</t>
  </si>
  <si>
    <t xml:space="preserve">ТЕМПО F1 </t>
  </si>
  <si>
    <t>1000 сем.</t>
  </si>
  <si>
    <t>Очень ранний гибрид тип Галия, массой 0,8-1,5 кг, округлая, для поля и теплиц</t>
  </si>
  <si>
    <t xml:space="preserve">КАРАМЕЛЬ  F1 </t>
  </si>
  <si>
    <t>Самая ранняя, тип АНАНАС, вес 1,2-2,5 кг, овальная,  уст. к фузариозу рас 0,1,2, оидиуму</t>
  </si>
  <si>
    <t>5000 сем.</t>
  </si>
  <si>
    <t>Дает самый первый сбор типа АНАНАС! Всегда высокая цена и хороший спрос. Сладкая</t>
  </si>
  <si>
    <t xml:space="preserve">АМАЛ  F1 </t>
  </si>
  <si>
    <t>Вкус, стандартная овальная форма, 4 плода на каждом растении, всегда высокий сахар</t>
  </si>
  <si>
    <t>Авто вставка</t>
  </si>
  <si>
    <r>
      <t xml:space="preserve">Входящая упаковка </t>
    </r>
    <r>
      <rPr>
        <sz val="9"/>
        <color theme="1"/>
        <rFont val="Times New Roman"/>
        <family val="1"/>
        <charset val="204"/>
      </rPr>
      <t>(к-во семян, гр.)</t>
    </r>
  </si>
  <si>
    <t>Входная цена</t>
  </si>
  <si>
    <t>Входящая cтоимость с НДС (скидка+курс), грн.</t>
  </si>
  <si>
    <t>Наценка (себестоимость -&gt; опт. цена), грн.</t>
  </si>
  <si>
    <t>20 сем</t>
  </si>
  <si>
    <t>Коефициент фасовки (входящая -&gt; исходящая), пакетов</t>
  </si>
  <si>
    <r>
      <t xml:space="preserve">1ой упаковки семян </t>
    </r>
    <r>
      <rPr>
        <sz val="9"/>
        <color theme="1"/>
        <rFont val="Times New Roman"/>
        <family val="1"/>
        <charset val="204"/>
      </rPr>
      <t>(без учета работы)</t>
    </r>
    <r>
      <rPr>
        <b/>
        <sz val="9"/>
        <color theme="1"/>
        <rFont val="Times New Roman"/>
        <family val="1"/>
        <charset val="204"/>
      </rPr>
      <t>, грн.</t>
    </r>
  </si>
  <si>
    <r>
      <t xml:space="preserve">1ой упаковки </t>
    </r>
    <r>
      <rPr>
        <sz val="9"/>
        <color theme="1"/>
        <rFont val="Times New Roman"/>
        <family val="1"/>
        <charset val="204"/>
      </rPr>
      <t>(с учетом полиграфии и фасовки)</t>
    </r>
    <r>
      <rPr>
        <b/>
        <sz val="9"/>
        <color theme="1"/>
        <rFont val="Times New Roman"/>
        <family val="1"/>
        <charset val="204"/>
      </rPr>
      <t>, грн.</t>
    </r>
  </si>
  <si>
    <t>Итого</t>
  </si>
  <si>
    <r>
      <t xml:space="preserve">Оптовая
</t>
    </r>
    <r>
      <rPr>
        <sz val="8"/>
        <color theme="1"/>
        <rFont val="Times New Roman"/>
        <family val="1"/>
        <charset val="204"/>
      </rPr>
      <t>(Для коррекции)</t>
    </r>
    <r>
      <rPr>
        <b/>
        <sz val="8"/>
        <color theme="1"/>
        <rFont val="Times New Roman"/>
        <family val="1"/>
        <charset val="204"/>
      </rPr>
      <t>, грн.</t>
    </r>
  </si>
  <si>
    <t>Розничная, грн.</t>
  </si>
  <si>
    <t>Оптовая, грн.</t>
  </si>
  <si>
    <t>Производство (вход -&gt; выход)</t>
  </si>
  <si>
    <r>
      <t xml:space="preserve">Скидка для опта </t>
    </r>
    <r>
      <rPr>
        <sz val="9"/>
        <color theme="1"/>
        <rFont val="Times New Roman"/>
        <family val="1"/>
        <charset val="204"/>
      </rPr>
      <t>(розн. цена - % = опт. цена)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</si>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</sst>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8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5.140625" style="2" customWidth="1"/>
    <col min="2" max="2" width="12.28515625" style="2" customWidth="1"/>
    <col min="3" max="3" width="12.42578125" style="2" customWidth="1"/>
    <col min="4" max="4" width="5.140625" style="2" customWidth="1"/>
    <col min="5" max="5" width="11.28515625" style="15" customWidth="1"/>
    <col min="6" max="6" width="3" style="2" customWidth="1"/>
    <col min="7" max="7" width="15.28515625" style="15" customWidth="1"/>
    <col min="8" max="8" width="14.5703125" style="2" customWidth="1"/>
    <col min="9" max="9" width="15.42578125" style="2" customWidth="1"/>
    <col min="10" max="10" width="10" style="2" customWidth="1"/>
    <col min="11" max="11" width="9.42578125" style="2" customWidth="1"/>
    <col min="12" max="12" width="8.85546875" style="15"/>
    <col min="13" max="13" width="13.42578125" style="15" customWidth="1"/>
    <col min="14" max="14" width="14.85546875" style="2" customWidth="1"/>
    <col min="15" max="15" width="16.28515625" style="2" customWidth="1"/>
    <col min="16" max="16" width="12" style="2" customWidth="1"/>
    <col min="17" max="17" width="8.7109375" style="2" customWidth="1"/>
    <col min="18" max="18" width="9.28515625" style="2" bestFit="1" customWidth="1"/>
    <col min="19" max="16384" width="8.85546875" style="2"/>
  </cols>
  <sheetData>
    <row r="1" spans="1:19" ht="67.5" x14ac:dyDescent="0.25">
      <c r="A1" s="10" t="s">
        <v>53</v>
      </c>
      <c r="B1" s="10" t="s">
        <v>4</v>
      </c>
      <c r="C1" s="10" t="s">
        <v>53</v>
      </c>
      <c r="D1" s="10" t="s">
        <v>53</v>
      </c>
      <c r="E1" s="12" t="s">
        <v>2</v>
      </c>
      <c r="F1" s="10" t="s">
        <v>53</v>
      </c>
      <c r="G1" s="12" t="s">
        <v>2</v>
      </c>
      <c r="H1" s="10" t="s">
        <v>4</v>
      </c>
      <c r="I1" s="10" t="s">
        <v>4</v>
      </c>
      <c r="J1" s="10" t="s">
        <v>4</v>
      </c>
      <c r="K1" s="10" t="s">
        <v>4</v>
      </c>
      <c r="L1" s="12" t="s">
        <v>2</v>
      </c>
      <c r="M1" s="12" t="s">
        <v>2</v>
      </c>
      <c r="N1" s="8"/>
      <c r="O1" s="19" t="s">
        <v>2</v>
      </c>
      <c r="P1" s="26" t="s">
        <v>8</v>
      </c>
      <c r="Q1" s="26"/>
      <c r="R1" s="9"/>
      <c r="S1" s="8"/>
    </row>
    <row r="2" spans="1:19" x14ac:dyDescent="0.25">
      <c r="A2" s="4"/>
      <c r="B2" s="4"/>
      <c r="C2" s="22" t="s">
        <v>66</v>
      </c>
      <c r="D2" s="23"/>
      <c r="E2" s="23"/>
      <c r="F2" s="23"/>
      <c r="G2" s="24"/>
      <c r="H2" s="25" t="s">
        <v>3</v>
      </c>
      <c r="I2" s="25"/>
      <c r="J2" s="25" t="s">
        <v>6</v>
      </c>
      <c r="K2" s="25"/>
      <c r="L2" s="25"/>
      <c r="M2" s="13"/>
      <c r="O2" s="20" t="s">
        <v>7</v>
      </c>
      <c r="P2" s="20" t="s">
        <v>10</v>
      </c>
      <c r="Q2" s="20" t="s">
        <v>9</v>
      </c>
      <c r="R2" s="7" t="s">
        <v>5</v>
      </c>
    </row>
    <row r="3" spans="1:19" ht="60" x14ac:dyDescent="0.25">
      <c r="A3" s="11" t="s">
        <v>0</v>
      </c>
      <c r="B3" s="11" t="s">
        <v>56</v>
      </c>
      <c r="C3" s="11" t="s">
        <v>54</v>
      </c>
      <c r="D3" s="11"/>
      <c r="E3" s="14" t="s">
        <v>1</v>
      </c>
      <c r="F3" s="11"/>
      <c r="G3" s="14" t="s">
        <v>59</v>
      </c>
      <c r="H3" s="11" t="s">
        <v>60</v>
      </c>
      <c r="I3" s="11" t="s">
        <v>61</v>
      </c>
      <c r="J3" s="11" t="s">
        <v>64</v>
      </c>
      <c r="K3" s="11" t="s">
        <v>65</v>
      </c>
      <c r="L3" s="14" t="s">
        <v>63</v>
      </c>
      <c r="M3" s="14" t="s">
        <v>67</v>
      </c>
      <c r="O3" s="6" t="s">
        <v>11</v>
      </c>
      <c r="P3" s="6"/>
      <c r="Q3" s="6">
        <v>25</v>
      </c>
      <c r="R3" s="5">
        <v>0.2</v>
      </c>
    </row>
    <row r="4" spans="1:19" ht="30" x14ac:dyDescent="0.25">
      <c r="A4" s="2" t="str">
        <f>IF(_sh2+2&gt;=ROW(),INDEX(Лист2!B:B,ROW()),IF(_sh2+_sh3+1&gt;=ROW(),INDEX(Лист3!B:B,ROW()-_sh2+1),INDEX(Лист4!B:B,ROW()-(_sh2+_sh3)+2)))</f>
        <v>Турбін F1 / Turbine F1</v>
      </c>
      <c r="B4" s="2">
        <f>Лист2!K4</f>
        <v>600</v>
      </c>
      <c r="C4" s="2">
        <f>IF(COUNTIF(Лист2!$B:$B,"&gt;""")+3&gt;=ROW(),INDEX(Лист2!F:F,ROW()),INDEX(#REF!,ROW()-COUNTIF(Лист2!$F:$F,"&gt;""")+0))</f>
        <v>500</v>
      </c>
      <c r="M4" s="16">
        <v>0.1</v>
      </c>
      <c r="O4" s="6" t="s">
        <v>12</v>
      </c>
      <c r="P4" s="6">
        <v>23</v>
      </c>
      <c r="Q4" s="6"/>
      <c r="R4" s="5">
        <v>0.25</v>
      </c>
    </row>
    <row r="5" spans="1:19" x14ac:dyDescent="0.25">
      <c r="A5" s="2" t="str">
        <f>IF(_sh2+2&gt;=ROW(),INDEX(Лист2!B:B,ROW()),IF(_sh2+_sh3+1&gt;=ROW(),INDEX(Лист3!B:B,ROW()-_sh2+1),INDEX(Лист4!B:B,ROW()-(_sh2+_sh3)+2)))</f>
        <v>Індіго</v>
      </c>
      <c r="B5" s="2">
        <f>Лист2!K5</f>
        <v>3000</v>
      </c>
      <c r="C5" s="2">
        <f>IF(COUNTIF(Лист2!$B:$B,"&gt;""")+3&gt;=ROW(),INDEX(Лист2!F:F,ROW()),INDEX(#REF!,ROW()-COUNTIF(Лист2!$F:$F,"&gt;""")+0))</f>
        <v>5000</v>
      </c>
      <c r="D5" s="2" t="str">
        <f>LEFT(C5,SEARCH(" ",C5&amp;" ")-1)</f>
        <v>5000</v>
      </c>
      <c r="E5" s="15" t="s">
        <v>58</v>
      </c>
      <c r="F5" s="2" t="str">
        <f>LEFT(E5,SEARCH(" ",E5&amp;" ")-1)</f>
        <v>20</v>
      </c>
      <c r="G5" s="15">
        <v>250</v>
      </c>
      <c r="H5" s="2">
        <f>IF(G5="","",B5/G5)</f>
        <v>12</v>
      </c>
      <c r="I5" s="2">
        <f>IF(E5="","",IF(E5="20 сем",$R$9+H5,$R$10+H5))</f>
        <v>14.5</v>
      </c>
      <c r="J5" s="2">
        <f>IF(L5&lt;&gt;0,ROUND(L5/(1-M5),2),ROUND(K5/(1-M5),2))</f>
        <v>30.77</v>
      </c>
      <c r="K5" s="2">
        <f>I5+$P$12</f>
        <v>17.5</v>
      </c>
      <c r="L5" s="15">
        <v>20</v>
      </c>
      <c r="M5" s="16">
        <v>0.35</v>
      </c>
      <c r="O5" s="6" t="s">
        <v>13</v>
      </c>
      <c r="P5" s="6">
        <v>23</v>
      </c>
      <c r="Q5" s="6"/>
      <c r="R5" s="5">
        <v>0.1</v>
      </c>
    </row>
    <row r="6" spans="1:19" x14ac:dyDescent="0.25">
      <c r="A6" s="2" t="str">
        <f>IF(_sh2+2&gt;=ROW(),INDEX(Лист2!B:B,ROW()),IF(_sh2+_sh3+1&gt;=ROW(),INDEX(Лист3!B:B,ROW()-_sh2+1),INDEX(Лист4!B:B,ROW()-(_sh2+_sh3)+2)))</f>
        <v>Леонардо</v>
      </c>
      <c r="B6" s="2">
        <f>Лист2!K6</f>
        <v>3000</v>
      </c>
      <c r="C6" s="2">
        <f>IF(COUNTIF(Лист2!$B:$B,"&gt;""")+3&gt;=ROW(),INDEX(Лист2!F:F,ROW()),INDEX(#REF!,ROW()-COUNTIF(Лист2!$F:$F,"&gt;""")+0))</f>
        <v>5000</v>
      </c>
      <c r="H6" s="2" t="str">
        <f>IF(G6="","",B6/G6)</f>
        <v/>
      </c>
      <c r="I6" s="2" t="str">
        <f t="shared" ref="I6" si="0">IF(E6="","",IF(E6="20 сем",$P$9+$Q$9,$P$10+$Q$10))</f>
        <v/>
      </c>
      <c r="M6" s="16"/>
    </row>
    <row r="7" spans="1:19" ht="30" x14ac:dyDescent="0.25">
      <c r="A7" s="2" t="str">
        <f>IF(_sh2+2&gt;=ROW(),INDEX(Лист2!B:B,ROW()),IF(_sh2+_sh3+1&gt;=ROW(),INDEX(Лист3!B:B,ROW()-_sh2+1),INDEX(Лист4!B:B,ROW()-(_sh2+_sh3)+2)))</f>
        <v>Полбіг F1 / Polbig F1</v>
      </c>
      <c r="B7" s="2">
        <f>Лист2!K7</f>
        <v>400</v>
      </c>
      <c r="C7" s="2" t="str">
        <f>IF(COUNTIF(Лист2!$B:$B,"&gt;""")+3&gt;=ROW(),INDEX(Лист2!F:F,ROW()),INDEX(#REF!,ROW()-COUNTIF(Лист2!$F:$F,"&gt;""")+0))</f>
        <v>5 гр</v>
      </c>
      <c r="M7" s="16"/>
      <c r="O7" s="8"/>
      <c r="P7" s="21" t="s">
        <v>19</v>
      </c>
      <c r="Q7" s="21"/>
      <c r="R7" s="21" t="s">
        <v>62</v>
      </c>
    </row>
    <row r="8" spans="1:19" ht="30" x14ac:dyDescent="0.25">
      <c r="A8" s="2" t="str">
        <f>IF(_sh2+2&gt;=ROW(),INDEX(Лист2!B:B,ROW()),IF(_sh2+_sh3+1&gt;=ROW(),INDEX(Лист3!B:B,ROW()-_sh2+1),INDEX(Лист4!B:B,ROW()-(_sh2+_sh3)+2)))</f>
        <v>Полонез F1 / Polonais F1</v>
      </c>
      <c r="B8" s="2">
        <f>Лист2!K8</f>
        <v>460</v>
      </c>
      <c r="C8" s="2" t="str">
        <f>IF(COUNTIF(Лист2!$B:$B,"&gt;""")+3&gt;=ROW(),INDEX(Лист2!F:F,ROW()),INDEX(#REF!,ROW()-COUNTIF(Лист2!$F:$F,"&gt;""")+0))</f>
        <v>5 гр</v>
      </c>
      <c r="M8" s="16"/>
      <c r="O8" s="4" t="s">
        <v>14</v>
      </c>
      <c r="P8" s="4" t="s">
        <v>17</v>
      </c>
      <c r="Q8" s="4" t="s">
        <v>18</v>
      </c>
      <c r="R8" s="21"/>
    </row>
    <row r="9" spans="1:19" ht="30" x14ac:dyDescent="0.25">
      <c r="A9" s="2" t="str">
        <f>IF(_sh2+2&gt;=ROW(),INDEX(Лист2!B:B,ROW()),IF(_sh2+_sh3+1&gt;=ROW(),INDEX(Лист3!B:B,ROW()-_sh2+1),INDEX(Лист4!B:B,ROW()-(_sh2+_sh3)+2)))</f>
        <v>Річі  F1/ Ritchy F1</v>
      </c>
      <c r="B9" s="2">
        <f>Лист2!K9</f>
        <v>400</v>
      </c>
      <c r="C9" s="2" t="str">
        <f>IF(COUNTIF(Лист2!$B:$B,"&gt;""")+3&gt;=ROW(),INDEX(Лист2!F:F,ROW()),INDEX(#REF!,ROW()-COUNTIF(Лист2!$F:$F,"&gt;""")+0))</f>
        <v>5 гр</v>
      </c>
      <c r="M9" s="16"/>
      <c r="O9" s="4" t="s">
        <v>15</v>
      </c>
      <c r="P9" s="4">
        <v>1.5</v>
      </c>
      <c r="Q9" s="4">
        <v>1</v>
      </c>
      <c r="R9" s="4">
        <f>P9+Q9</f>
        <v>2.5</v>
      </c>
    </row>
    <row r="10" spans="1:19" ht="30" x14ac:dyDescent="0.25">
      <c r="A10" s="2" t="str">
        <f>IF(_sh2+2&gt;=ROW(),INDEX(Лист2!B:B,ROW()),IF(_sh2+_sh3+1&gt;=ROW(),INDEX(Лист3!B:B,ROW()-_sh2+1),INDEX(Лист4!B:B,ROW()-(_sh2+_sh3)+2)))</f>
        <v>Беніто F1/ Benito F1</v>
      </c>
      <c r="B10" s="2">
        <f>Лист2!K10</f>
        <v>440</v>
      </c>
      <c r="C10" s="2" t="str">
        <f>IF(COUNTIF(Лист2!$B:$B,"&gt;""")+3&gt;=ROW(),INDEX(Лист2!F:F,ROW()),INDEX(#REF!,ROW()-COUNTIF(Лист2!$F:$F,"&gt;""")+0))</f>
        <v>5 гр</v>
      </c>
      <c r="J10" s="17"/>
      <c r="K10" s="18"/>
      <c r="O10" s="4" t="s">
        <v>16</v>
      </c>
      <c r="P10" s="4">
        <v>2.2999999999999998</v>
      </c>
      <c r="Q10" s="4">
        <v>2</v>
      </c>
      <c r="R10" s="4">
        <f>P10+Q10</f>
        <v>4.3</v>
      </c>
    </row>
    <row r="11" spans="1:19" x14ac:dyDescent="0.25">
      <c r="A11" s="2" t="str">
        <f>IF(_sh2+2&gt;=ROW(),INDEX(Лист2!B:B,ROW()),IF(_sh2+_sh3+1&gt;=ROW(),INDEX(Лист3!B:B,ROW()-_sh2+1),INDEX(Лист4!B:B,ROW()-(_sh2+_sh3)+2)))</f>
        <v xml:space="preserve">ТЕМПО F1 </v>
      </c>
    </row>
    <row r="12" spans="1:19" ht="45" x14ac:dyDescent="0.25">
      <c r="A12" s="2" t="str">
        <f>IF(_sh2+2&gt;=ROW(),INDEX(Лист2!B:B,ROW()),IF(_sh2+_sh3+1&gt;=ROW(),INDEX(Лист3!B:B,ROW()-_sh2+1),INDEX(Лист4!B:B,ROW()-(_sh2+_sh3)+2)))</f>
        <v xml:space="preserve">КАРАМЕЛЬ  F1 </v>
      </c>
      <c r="O12" s="4" t="s">
        <v>57</v>
      </c>
      <c r="P12" s="4">
        <v>3</v>
      </c>
    </row>
    <row r="13" spans="1:19" ht="30" x14ac:dyDescent="0.25">
      <c r="A13" s="2" t="str">
        <f>IF(_sh2+2&gt;=ROW(),INDEX(Лист2!B:B,ROW()),IF(_sh2+_sh3+1&gt;=ROW(),INDEX(Лист3!B:B,ROW()-_sh2+1),INDEX(Лист4!B:B,ROW()-(_sh2+_sh3)+2)))</f>
        <v xml:space="preserve">КАРАМЕЛЬ  F1 </v>
      </c>
    </row>
    <row r="14" spans="1:19" x14ac:dyDescent="0.25">
      <c r="A14" s="2" t="str">
        <f>IF(_sh2+2&gt;=ROW(),INDEX(Лист2!B:B,ROW()),IF(_sh2+_sh3+1&gt;=ROW(),INDEX(Лист3!B:B,ROW()-_sh2+1),INDEX(Лист4!B:B,ROW()-(_sh2+_sh3)+2)))</f>
        <v xml:space="preserve">АМАЛ  F1 </v>
      </c>
    </row>
    <row r="15" spans="1:19" x14ac:dyDescent="0.25">
      <c r="A15" s="2" t="str">
        <f>IF(_sh2+2&gt;=ROW(),INDEX(Лист2!B:B,ROW()),IF(_sh2+_sh3+1&gt;=ROW(),INDEX(Лист3!B:B,ROW()-_sh2+1),INDEX(Лист4!B:B,ROW()-(_sh2+_sh3)+2)))</f>
        <v xml:space="preserve">ТЕМПО F1 </v>
      </c>
    </row>
    <row r="16" spans="1:19" ht="30" x14ac:dyDescent="0.25">
      <c r="A16" s="2" t="str">
        <f>IF(_sh2+2&gt;=ROW(),INDEX(Лист2!B:B,ROW()),IF(_sh2+_sh3+1&gt;=ROW(),INDEX(Лист3!B:B,ROW()-_sh2+1),INDEX(Лист4!B:B,ROW()-(_sh2+_sh3)+2)))</f>
        <v xml:space="preserve">КАРАМЕЛЬ  F1 </v>
      </c>
    </row>
    <row r="17" spans="1:1" ht="30" x14ac:dyDescent="0.25">
      <c r="A17" s="2" t="str">
        <f>IF(_sh2+2&gt;=ROW(),INDEX(Лист2!B:B,ROW()),IF(_sh2+_sh3+1&gt;=ROW(),INDEX(Лист3!B:B,ROW()-_sh2+1),INDEX(Лист4!B:B,ROW()-(_sh2+_sh3)+2)))</f>
        <v xml:space="preserve">КАРАМЕЛЬ  F1 </v>
      </c>
    </row>
    <row r="18" spans="1:1" x14ac:dyDescent="0.25">
      <c r="A18" s="2" t="str">
        <f>IF(_sh2+2&gt;=ROW(),INDEX(Лист2!B:B,ROW()),IF(_sh2+_sh3+1&gt;=ROW(),INDEX(Лист3!B:B,ROW()-_sh2+1),INDEX(Лист4!B:B,ROW()-(_sh2+_sh3)+2)))</f>
        <v xml:space="preserve">АМАЛ  F1 </v>
      </c>
    </row>
  </sheetData>
  <mergeCells count="6">
    <mergeCell ref="R7:R8"/>
    <mergeCell ref="C2:G2"/>
    <mergeCell ref="H2:I2"/>
    <mergeCell ref="J2:L2"/>
    <mergeCell ref="P1:Q1"/>
    <mergeCell ref="P7:Q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1" sqref="D1"/>
    </sheetView>
  </sheetViews>
  <sheetFormatPr defaultRowHeight="15" x14ac:dyDescent="0.25"/>
  <cols>
    <col min="1" max="1" width="27.85546875" customWidth="1"/>
    <col min="2" max="2" width="23.28515625" customWidth="1"/>
    <col min="3" max="3" width="8.28515625" customWidth="1"/>
    <col min="4" max="4" width="6.85546875" customWidth="1"/>
    <col min="5" max="5" width="13.85546875" customWidth="1"/>
    <col min="6" max="6" width="10.7109375" customWidth="1"/>
    <col min="8" max="8" width="9.85546875" customWidth="1"/>
    <col min="11" max="11" width="11.140625" customWidth="1"/>
    <col min="12" max="12" width="9.42578125" bestFit="1" customWidth="1"/>
  </cols>
  <sheetData>
    <row r="1" spans="1:12" x14ac:dyDescent="0.25">
      <c r="D1">
        <f>COUNTIF($B:$B,"&lt;&gt;")</f>
        <v>8</v>
      </c>
    </row>
    <row r="2" spans="1:12" ht="25.9" customHeight="1" x14ac:dyDescent="0.25">
      <c r="B2" t="s">
        <v>20</v>
      </c>
      <c r="E2" t="s">
        <v>21</v>
      </c>
      <c r="F2" t="s">
        <v>22</v>
      </c>
      <c r="G2" t="s">
        <v>23</v>
      </c>
      <c r="H2" t="s">
        <v>24</v>
      </c>
      <c r="K2" s="1" t="s">
        <v>55</v>
      </c>
    </row>
    <row r="4" spans="1:12" x14ac:dyDescent="0.25">
      <c r="B4" t="s">
        <v>25</v>
      </c>
      <c r="C4" t="s">
        <v>26</v>
      </c>
      <c r="D4" t="s">
        <v>68</v>
      </c>
      <c r="E4" t="s">
        <v>27</v>
      </c>
      <c r="F4">
        <v>500</v>
      </c>
      <c r="G4">
        <v>80</v>
      </c>
      <c r="H4">
        <v>30</v>
      </c>
      <c r="K4">
        <f>IF(Итоговая!$P$3="",H4*(Итоговая!$Q$3-Итоговая!$Q$3*Итоговая!$R$3),H4*(Итоговая!$P$3-Итоговая!$P$3*Итоговая!$R$3))</f>
        <v>600</v>
      </c>
    </row>
    <row r="5" spans="1:12" x14ac:dyDescent="0.25">
      <c r="A5" t="str">
        <f t="array" ref="A5">IFERROR(INDEX(LOOKUP(ROW(#REF!),ROW(#REF!)/(#REF!&lt;&gt;""),#REF!),SMALL(IF(#REF!,ROW(#REF!)),ROW(#REF!))),"")</f>
        <v/>
      </c>
      <c r="B5" t="s">
        <v>28</v>
      </c>
      <c r="C5" t="s">
        <v>26</v>
      </c>
      <c r="D5" t="s">
        <v>68</v>
      </c>
      <c r="E5" t="s">
        <v>27</v>
      </c>
      <c r="F5">
        <v>5000</v>
      </c>
      <c r="G5">
        <v>68</v>
      </c>
      <c r="H5">
        <v>150</v>
      </c>
      <c r="K5">
        <f>IF(Итоговая!$P$3="",H5*(Итоговая!$Q$3-Итоговая!$Q$3*Итоговая!$R$3),H5*(Итоговая!$P$3-Итоговая!$P$3*Итоговая!$R$3))</f>
        <v>3000</v>
      </c>
    </row>
    <row r="6" spans="1:12" x14ac:dyDescent="0.25">
      <c r="A6" t="str">
        <f t="array" ref="A6">IFERROR(INDEX(LOOKUP(ROW(#REF!),ROW(#REF!)/(#REF!&lt;&gt;""),#REF!),SMALL(IF(#REF!,ROW(#REF!)),ROW(#REF!))),"")</f>
        <v/>
      </c>
      <c r="B6" t="s">
        <v>29</v>
      </c>
      <c r="C6" t="s">
        <v>26</v>
      </c>
      <c r="D6" t="s">
        <v>68</v>
      </c>
      <c r="E6" t="s">
        <v>27</v>
      </c>
      <c r="F6">
        <v>5000</v>
      </c>
      <c r="G6">
        <v>81</v>
      </c>
      <c r="H6">
        <v>150</v>
      </c>
      <c r="K6">
        <f>IF(Итоговая!$P$3="",H6*(Итоговая!$Q$3-Итоговая!$Q$3*Итоговая!$R$3),H6*(Итоговая!$P$3-Итоговая!$P$3*Итоговая!$R$3))</f>
        <v>3000</v>
      </c>
    </row>
    <row r="7" spans="1:12" x14ac:dyDescent="0.25">
      <c r="A7" t="str">
        <f t="array" ref="A7">IFERROR(INDEX(LOOKUP(ROW(#REF!),ROW(#REF!)/(#REF!&lt;&gt;""),#REF!),SMALL(IF(#REF!,ROW(#REF!)),ROW(#REF!))),"")</f>
        <v/>
      </c>
      <c r="B7" t="s">
        <v>31</v>
      </c>
      <c r="C7" t="s">
        <v>26</v>
      </c>
      <c r="D7" t="s">
        <v>68</v>
      </c>
      <c r="E7" t="s">
        <v>27</v>
      </c>
      <c r="F7" t="s">
        <v>30</v>
      </c>
      <c r="G7" t="s">
        <v>32</v>
      </c>
      <c r="H7">
        <v>20</v>
      </c>
      <c r="K7">
        <f>IF(Итоговая!$P$3="",H7*(Итоговая!$Q$3-Итоговая!$Q$3*Итоговая!$R$3),H7*(Итоговая!$P$3-Итоговая!$P$3*Итоговая!$R$3))</f>
        <v>400</v>
      </c>
    </row>
    <row r="8" spans="1:12" x14ac:dyDescent="0.25">
      <c r="A8" t="str">
        <f t="array" ref="A8">IFERROR(INDEX(LOOKUP(ROW(#REF!),ROW(#REF!)/(#REF!&lt;&gt;""),#REF!),SMALL(IF(#REF!,ROW(#REF!)),ROW(#REF!))),"")</f>
        <v/>
      </c>
      <c r="B8" t="s">
        <v>33</v>
      </c>
      <c r="C8" t="s">
        <v>26</v>
      </c>
      <c r="D8" t="s">
        <v>68</v>
      </c>
      <c r="E8" t="s">
        <v>27</v>
      </c>
      <c r="F8" t="s">
        <v>30</v>
      </c>
      <c r="G8" t="s">
        <v>32</v>
      </c>
      <c r="H8">
        <v>23</v>
      </c>
      <c r="K8">
        <f>IF(Итоговая!$P$3="",H8*(Итоговая!$Q$3-Итоговая!$Q$3*Итоговая!$R$3),H8*(Итоговая!$P$3-Итоговая!$P$3*Итоговая!$R$3))</f>
        <v>460</v>
      </c>
    </row>
    <row r="9" spans="1:12" x14ac:dyDescent="0.25">
      <c r="A9" t="str">
        <f t="array" ref="A9">IFERROR(INDEX(LOOKUP(ROW(#REF!),ROW(#REF!)/(#REF!&lt;&gt;""),#REF!),SMALL(IF(#REF!,ROW(#REF!)),ROW(#REF!))),"")</f>
        <v/>
      </c>
      <c r="B9" t="s">
        <v>34</v>
      </c>
      <c r="C9" t="s">
        <v>26</v>
      </c>
      <c r="D9" t="s">
        <v>68</v>
      </c>
      <c r="E9" t="s">
        <v>27</v>
      </c>
      <c r="F9" t="s">
        <v>30</v>
      </c>
      <c r="G9" t="s">
        <v>32</v>
      </c>
      <c r="H9">
        <v>20</v>
      </c>
      <c r="K9">
        <f>IF(Итоговая!$P$3="",H9*(Итоговая!$Q$3-Итоговая!$Q$3*Итоговая!$R$3),H9*(Итоговая!$P$3-Итоговая!$P$3*Итоговая!$R$3))</f>
        <v>400</v>
      </c>
    </row>
    <row r="10" spans="1:12" x14ac:dyDescent="0.25">
      <c r="A10" t="str">
        <f t="array" ref="A10">IFERROR(INDEX(LOOKUP(ROW(#REF!),ROW(#REF!)/(#REF!&lt;&gt;""),#REF!),SMALL(IF(#REF!,ROW(#REF!)),ROW(#REF!))),"")</f>
        <v/>
      </c>
      <c r="B10" t="s">
        <v>35</v>
      </c>
      <c r="C10" t="s">
        <v>26</v>
      </c>
      <c r="D10" t="s">
        <v>68</v>
      </c>
      <c r="E10" t="s">
        <v>27</v>
      </c>
      <c r="F10" t="s">
        <v>30</v>
      </c>
      <c r="G10" t="s">
        <v>36</v>
      </c>
      <c r="H10">
        <v>22</v>
      </c>
      <c r="K10">
        <f>IF(Итоговая!$P$3="",H10*(Итоговая!$Q$3-Итоговая!$Q$3*Итоговая!$R$3),H10*(Итоговая!$P$3-Итоговая!$P$3*Итоговая!$R$3))</f>
        <v>440</v>
      </c>
    </row>
    <row r="12" spans="1:12" ht="14.45" x14ac:dyDescent="0.3">
      <c r="L1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workbookViewId="0">
      <selection activeCell="B4" sqref="B4"/>
    </sheetView>
  </sheetViews>
  <sheetFormatPr defaultRowHeight="15" x14ac:dyDescent="0.25"/>
  <cols>
    <col min="1" max="1" width="19.42578125" customWidth="1"/>
    <col min="2" max="2" width="14.28515625" customWidth="1"/>
    <col min="3" max="3" width="9.85546875" customWidth="1"/>
  </cols>
  <sheetData>
    <row r="1" spans="2:11" x14ac:dyDescent="0.25">
      <c r="D1">
        <f>COUNTIF($B:$B,"&lt;&gt;")</f>
        <v>5</v>
      </c>
    </row>
    <row r="3" spans="2:11" ht="30" x14ac:dyDescent="0.25">
      <c r="B3" t="s">
        <v>38</v>
      </c>
      <c r="C3" t="s">
        <v>37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K3" s="1" t="s">
        <v>55</v>
      </c>
    </row>
    <row r="4" spans="2:11" x14ac:dyDescent="0.25">
      <c r="B4" t="s">
        <v>44</v>
      </c>
      <c r="C4" t="s">
        <v>45</v>
      </c>
      <c r="D4" t="s">
        <v>46</v>
      </c>
      <c r="E4">
        <v>37.5</v>
      </c>
      <c r="F4">
        <v>33.6</v>
      </c>
      <c r="G4">
        <v>31.8</v>
      </c>
      <c r="H4">
        <v>30</v>
      </c>
      <c r="K4">
        <f>IF(Итоговая!$P$4="",H4*(Итоговая!$Q$4-Итоговая!$Q$4*Итоговая!$R$4),H4*(Итоговая!$P$4-Итоговая!$P$4*Итоговая!$R$4))</f>
        <v>517.5</v>
      </c>
    </row>
    <row r="5" spans="2:11" x14ac:dyDescent="0.25">
      <c r="B5" t="s">
        <v>47</v>
      </c>
      <c r="C5" t="s">
        <v>45</v>
      </c>
      <c r="D5" t="s">
        <v>48</v>
      </c>
      <c r="E5">
        <v>53.8</v>
      </c>
      <c r="F5">
        <v>46.8</v>
      </c>
      <c r="G5">
        <v>45.7</v>
      </c>
      <c r="H5">
        <v>43</v>
      </c>
      <c r="K5">
        <f>IF(Итоговая!$P$4="",H5*(Итоговая!$Q$4-Итоговая!$Q$4*Итоговая!$R$4),H5*(Итоговая!$P$4-Итоговая!$P$4*Итоговая!$R$4))</f>
        <v>741.75</v>
      </c>
    </row>
    <row r="6" spans="2:11" x14ac:dyDescent="0.25">
      <c r="B6" t="s">
        <v>47</v>
      </c>
      <c r="C6" t="s">
        <v>49</v>
      </c>
      <c r="D6" t="s">
        <v>50</v>
      </c>
      <c r="E6">
        <v>256.3</v>
      </c>
      <c r="F6">
        <v>224.8</v>
      </c>
      <c r="G6">
        <v>217.9</v>
      </c>
      <c r="H6">
        <v>205</v>
      </c>
      <c r="K6">
        <f>IF(Итоговая!$P$4="",H6*(Итоговая!$Q$4-Итоговая!$Q$4*Итоговая!$R$4),H6*(Итоговая!$P$4-Итоговая!$P$4*Итоговая!$R$4))</f>
        <v>3536.25</v>
      </c>
    </row>
    <row r="7" spans="2:11" x14ac:dyDescent="0.25">
      <c r="B7" t="s">
        <v>51</v>
      </c>
      <c r="C7" t="s">
        <v>49</v>
      </c>
      <c r="D7" t="s">
        <v>52</v>
      </c>
      <c r="E7">
        <v>262.5</v>
      </c>
      <c r="F7">
        <v>229.4</v>
      </c>
      <c r="G7">
        <v>223.2</v>
      </c>
      <c r="H7">
        <v>210</v>
      </c>
      <c r="K7">
        <f>IF(Итоговая!$P$4="",H7*(Итоговая!$Q$4-Итоговая!$Q$4*Итоговая!$R$4),H7*(Итоговая!$P$4-Итоговая!$P$4*Итоговая!$R$4))</f>
        <v>3622.5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"/>
  <sheetViews>
    <sheetView workbookViewId="0">
      <selection activeCell="H15" sqref="H15"/>
    </sheetView>
  </sheetViews>
  <sheetFormatPr defaultRowHeight="15" x14ac:dyDescent="0.25"/>
  <sheetData>
    <row r="2" spans="2:11" ht="14.45" customHeight="1" x14ac:dyDescent="0.3"/>
    <row r="3" spans="2:11" ht="30" x14ac:dyDescent="0.25">
      <c r="B3" t="s">
        <v>38</v>
      </c>
      <c r="C3" t="s">
        <v>37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K3" s="1" t="s">
        <v>55</v>
      </c>
    </row>
    <row r="4" spans="2:11" x14ac:dyDescent="0.25">
      <c r="B4" t="s">
        <v>44</v>
      </c>
      <c r="C4" t="s">
        <v>45</v>
      </c>
      <c r="D4" t="s">
        <v>46</v>
      </c>
      <c r="E4">
        <v>37.5</v>
      </c>
      <c r="F4">
        <v>33.6</v>
      </c>
      <c r="G4">
        <v>31.8</v>
      </c>
      <c r="H4">
        <v>30</v>
      </c>
      <c r="K4">
        <f>IF(Итоговая!$P$4="",H4*(Итоговая!$Q$4-Итоговая!$Q$4*Итоговая!$R$4),H4*(Итоговая!$P$4-Итоговая!$P$4*Итоговая!$R$4))</f>
        <v>517.5</v>
      </c>
    </row>
    <row r="5" spans="2:11" x14ac:dyDescent="0.25">
      <c r="B5" t="s">
        <v>47</v>
      </c>
      <c r="C5" t="s">
        <v>45</v>
      </c>
      <c r="D5" t="s">
        <v>48</v>
      </c>
      <c r="E5">
        <v>53.8</v>
      </c>
      <c r="F5">
        <v>46.8</v>
      </c>
      <c r="G5">
        <v>45.7</v>
      </c>
      <c r="H5">
        <v>43</v>
      </c>
      <c r="K5">
        <f>IF(Итоговая!$P$4="",H5*(Итоговая!$Q$4-Итоговая!$Q$4*Итоговая!$R$4),H5*(Итоговая!$P$4-Итоговая!$P$4*Итоговая!$R$4))</f>
        <v>741.75</v>
      </c>
    </row>
    <row r="6" spans="2:11" x14ac:dyDescent="0.25">
      <c r="B6" t="s">
        <v>47</v>
      </c>
      <c r="C6" t="s">
        <v>49</v>
      </c>
      <c r="D6" t="s">
        <v>50</v>
      </c>
      <c r="E6">
        <v>256.3</v>
      </c>
      <c r="F6">
        <v>224.8</v>
      </c>
      <c r="G6">
        <v>217.9</v>
      </c>
      <c r="H6">
        <v>205</v>
      </c>
      <c r="K6">
        <f>IF(Итоговая!$P$4="",H6*(Итоговая!$Q$4-Итоговая!$Q$4*Итоговая!$R$4),H6*(Итоговая!$P$4-Итоговая!$P$4*Итоговая!$R$4))</f>
        <v>3536.25</v>
      </c>
    </row>
    <row r="7" spans="2:11" x14ac:dyDescent="0.25">
      <c r="B7" t="s">
        <v>51</v>
      </c>
      <c r="C7" t="s">
        <v>49</v>
      </c>
      <c r="D7" t="s">
        <v>52</v>
      </c>
      <c r="E7">
        <v>262.5</v>
      </c>
      <c r="F7">
        <v>229.4</v>
      </c>
      <c r="G7">
        <v>223.2</v>
      </c>
      <c r="H7">
        <v>210</v>
      </c>
      <c r="K7">
        <f>IF(Итоговая!$P$4="",H7*(Итоговая!$Q$4-Итоговая!$Q$4*Итоговая!$R$4),H7*(Итоговая!$P$4-Итоговая!$P$4*Итоговая!$R$4))</f>
        <v>3622.5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Итоговая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ASUS H61M-C</cp:lastModifiedBy>
  <dcterms:created xsi:type="dcterms:W3CDTF">2015-03-19T13:15:58Z</dcterms:created>
  <dcterms:modified xsi:type="dcterms:W3CDTF">2015-03-20T04:27:44Z</dcterms:modified>
</cp:coreProperties>
</file>