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0" yWindow="118" windowWidth="19152" windowHeight="8470" firstSheet="6" activeTab="6"/>
  </bookViews>
  <sheets>
    <sheet name="Лист1" sheetId="1" r:id="rId1"/>
    <sheet name="Лист2" sheetId="2" r:id="rId2"/>
    <sheet name="Лист3" sheetId="3" r:id="rId3"/>
    <sheet name="ЕСЛИ" sheetId="4" r:id="rId4"/>
    <sheet name="ВПР" sheetId="5" r:id="rId5"/>
    <sheet name="Резульат сводной таблицы" sheetId="7" r:id="rId6"/>
    <sheet name="Лист4" sheetId="10" r:id="rId7"/>
    <sheet name="Сводные таблицы" sheetId="6" r:id="rId8"/>
  </sheets>
  <definedNames>
    <definedName name="_xlnm._FilterDatabase" localSheetId="1" hidden="1">Лист2!$A$4:$F$16</definedName>
    <definedName name="Продукты">Лист1!#REF!</definedName>
  </definedNames>
  <calcPr calcId="152511"/>
  <pivotCaches>
    <pivotCache cacheId="0" r:id="rId9"/>
  </pivotCaches>
</workbook>
</file>

<file path=xl/calcChain.xml><?xml version="1.0" encoding="utf-8"?>
<calcChain xmlns="http://schemas.openxmlformats.org/spreadsheetml/2006/main">
  <c r="D4" i="5" l="1"/>
  <c r="E4" i="5" s="1"/>
  <c r="D5" i="5"/>
  <c r="E5" i="5" s="1"/>
  <c r="D6" i="5"/>
  <c r="E6" i="5" s="1"/>
  <c r="D7" i="5"/>
  <c r="E7" i="5" s="1"/>
  <c r="D8" i="5"/>
  <c r="E8" i="5" s="1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3" i="5"/>
  <c r="E3" i="5" s="1"/>
  <c r="E16" i="5" s="1"/>
  <c r="H12" i="3"/>
  <c r="H13" i="3"/>
  <c r="H14" i="3"/>
  <c r="H15" i="3"/>
  <c r="H5" i="3"/>
  <c r="H6" i="3"/>
  <c r="H7" i="3"/>
  <c r="H8" i="3"/>
  <c r="H9" i="3"/>
  <c r="H10" i="3"/>
  <c r="H11" i="3"/>
  <c r="K4" i="4"/>
  <c r="K5" i="4"/>
  <c r="K6" i="4"/>
  <c r="K7" i="4"/>
  <c r="K8" i="4"/>
  <c r="K9" i="4"/>
  <c r="K10" i="4"/>
  <c r="K11" i="4"/>
  <c r="K12" i="4"/>
  <c r="K3" i="4"/>
  <c r="F5" i="2"/>
  <c r="J4" i="4"/>
  <c r="J5" i="4"/>
  <c r="J6" i="4"/>
  <c r="J7" i="4"/>
  <c r="J8" i="4"/>
  <c r="J9" i="4"/>
  <c r="J10" i="4"/>
  <c r="J11" i="4"/>
  <c r="J12" i="4"/>
  <c r="J3" i="4"/>
  <c r="I3" i="4"/>
  <c r="I4" i="4"/>
  <c r="I5" i="4"/>
  <c r="I6" i="4"/>
  <c r="I7" i="4"/>
  <c r="I8" i="4"/>
  <c r="I9" i="4"/>
  <c r="I10" i="4"/>
  <c r="I11" i="4"/>
  <c r="I12" i="4"/>
  <c r="H4" i="4"/>
  <c r="H5" i="4"/>
  <c r="H6" i="4"/>
  <c r="H7" i="4"/>
  <c r="H8" i="4"/>
  <c r="H9" i="4"/>
  <c r="H10" i="4"/>
  <c r="H11" i="4"/>
  <c r="H12" i="4"/>
  <c r="H3" i="4"/>
  <c r="I5" i="3"/>
  <c r="I6" i="3"/>
  <c r="I7" i="3"/>
  <c r="I8" i="3"/>
  <c r="I9" i="3"/>
  <c r="I10" i="3"/>
  <c r="I11" i="3"/>
  <c r="I4" i="3"/>
  <c r="H4" i="3"/>
  <c r="E6" i="2"/>
  <c r="E7" i="2"/>
  <c r="E8" i="2"/>
  <c r="E9" i="2"/>
  <c r="E10" i="2"/>
  <c r="E11" i="2"/>
  <c r="E12" i="2"/>
  <c r="E13" i="2"/>
  <c r="E14" i="2"/>
  <c r="E15" i="2"/>
  <c r="E16" i="2"/>
  <c r="E5" i="2"/>
  <c r="H6" i="2"/>
  <c r="H7" i="2"/>
  <c r="H8" i="2"/>
  <c r="H9" i="2"/>
  <c r="H10" i="2"/>
  <c r="H11" i="2"/>
  <c r="H12" i="2"/>
  <c r="H13" i="2"/>
  <c r="H14" i="2"/>
  <c r="H15" i="2"/>
  <c r="H16" i="2"/>
  <c r="H5" i="2"/>
  <c r="F6" i="2"/>
  <c r="F7" i="2"/>
  <c r="F8" i="2"/>
  <c r="F9" i="2"/>
  <c r="F10" i="2"/>
  <c r="F11" i="2"/>
  <c r="F12" i="2"/>
  <c r="F13" i="2"/>
  <c r="F14" i="2"/>
  <c r="F15" i="2"/>
  <c r="F16" i="2"/>
  <c r="C14" i="2"/>
  <c r="D14" i="2" s="1"/>
  <c r="C15" i="2"/>
  <c r="D15" i="2" s="1"/>
  <c r="C16" i="2"/>
  <c r="D16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5" i="2"/>
  <c r="D5" i="2" s="1"/>
  <c r="D70" i="1"/>
  <c r="D69" i="1"/>
  <c r="C69" i="1"/>
  <c r="C70" i="1"/>
  <c r="D48" i="1"/>
  <c r="D47" i="1"/>
  <c r="D49" i="1" s="1"/>
  <c r="C48" i="1"/>
  <c r="C47" i="1"/>
  <c r="C49" i="1" s="1"/>
  <c r="B16" i="1"/>
  <c r="E16" i="1" s="1"/>
  <c r="B17" i="1"/>
  <c r="E17" i="1" s="1"/>
  <c r="B18" i="1"/>
  <c r="E18" i="1" s="1"/>
  <c r="B19" i="1"/>
  <c r="E19" i="1" s="1"/>
  <c r="B20" i="1"/>
  <c r="E20" i="1" s="1"/>
  <c r="B21" i="1"/>
  <c r="E21" i="1" s="1"/>
  <c r="B15" i="1"/>
  <c r="E15" i="1" s="1"/>
  <c r="C15" i="1"/>
  <c r="D15" i="1"/>
  <c r="C16" i="1"/>
  <c r="D16" i="1"/>
  <c r="C17" i="1"/>
  <c r="D17" i="1"/>
  <c r="C18" i="1"/>
  <c r="D18" i="1"/>
  <c r="C19" i="1"/>
  <c r="D19" i="1"/>
  <c r="C20" i="1"/>
  <c r="D20" i="1"/>
  <c r="C21" i="1"/>
  <c r="D21" i="1"/>
  <c r="B33" i="1"/>
  <c r="B63" i="1"/>
  <c r="C63" i="1"/>
  <c r="D63" i="1"/>
  <c r="E63" i="1"/>
  <c r="F63" i="1"/>
</calcChain>
</file>

<file path=xl/sharedStrings.xml><?xml version="1.0" encoding="utf-8"?>
<sst xmlns="http://schemas.openxmlformats.org/spreadsheetml/2006/main" count="378" uniqueCount="155">
  <si>
    <t>Инкассация</t>
  </si>
  <si>
    <t>РКО в рублях</t>
  </si>
  <si>
    <t>РКО в валюте</t>
  </si>
  <si>
    <t>Валютный контроль</t>
  </si>
  <si>
    <t>Конверсионные операции</t>
  </si>
  <si>
    <t xml:space="preserve">Векселя </t>
  </si>
  <si>
    <t>ООО "Солнечный круг"</t>
  </si>
  <si>
    <t>ООО "Коралл"</t>
  </si>
  <si>
    <t>ЗАО "Самоцветы"</t>
  </si>
  <si>
    <t>ООО "Все для сада и огорода"</t>
  </si>
  <si>
    <t>ООО "Мебель для дома"</t>
  </si>
  <si>
    <t>ООО "Турист"</t>
  </si>
  <si>
    <t>ОАО "Пароходство"</t>
  </si>
  <si>
    <t>да</t>
  </si>
  <si>
    <t>нет</t>
  </si>
  <si>
    <t>Наименование организации / Наименование клиента</t>
  </si>
  <si>
    <t>Банковские продукты</t>
  </si>
  <si>
    <t xml:space="preserve">Финансовые показатели ООО "Фактор" </t>
  </si>
  <si>
    <t>(тыс. руб.)</t>
  </si>
  <si>
    <t>2010 г.</t>
  </si>
  <si>
    <t xml:space="preserve">2011 г. </t>
  </si>
  <si>
    <t>2012 г.</t>
  </si>
  <si>
    <t>2013 г.</t>
  </si>
  <si>
    <t>2014 г.</t>
  </si>
  <si>
    <t>по экспорту товаров</t>
  </si>
  <si>
    <t>по импорту товаров</t>
  </si>
  <si>
    <t>по экспорту услуг</t>
  </si>
  <si>
    <t>по импорту услуг</t>
  </si>
  <si>
    <t>предоставление резидентом займа</t>
  </si>
  <si>
    <t>привлечение резидентом займа (кредита)</t>
  </si>
  <si>
    <t>вывоз (ввоз) резидентом товаров с территории Российской Федерации (на территорию Российской Федерации), так и выполнение работ, и (или) оказание услуг, и (или) передача информации, и (или) результатов интеллектуальной деятельности, в том числе исключительных прав на них</t>
  </si>
  <si>
    <t>Всего</t>
  </si>
  <si>
    <t>Информация по отдельным Банковским продуктам</t>
  </si>
  <si>
    <t>Показатель</t>
  </si>
  <si>
    <t>Внеоборотные активы</t>
  </si>
  <si>
    <t>Запасы</t>
  </si>
  <si>
    <t>из них готовая продукция</t>
  </si>
  <si>
    <t>Дебиторская задоолженность</t>
  </si>
  <si>
    <t>Краткосрочные финансовые вложения</t>
  </si>
  <si>
    <t>Итого оборотные активы</t>
  </si>
  <si>
    <t>Собственный капитал</t>
  </si>
  <si>
    <t>Долгосрочные займы и кредиты</t>
  </si>
  <si>
    <t>Итого долгосрочные обязательства</t>
  </si>
  <si>
    <t>Краткосрочные займы и кредиты</t>
  </si>
  <si>
    <t>Кредиторская задолженность</t>
  </si>
  <si>
    <t>Итого краткосрочные обязательства</t>
  </si>
  <si>
    <t>Валюта баланса</t>
  </si>
  <si>
    <t>Выручка</t>
  </si>
  <si>
    <t>Прибыль (убыток) от продаж</t>
  </si>
  <si>
    <t>Чистая прибыль</t>
  </si>
  <si>
    <t>Данные о количестве оформленных ПС</t>
  </si>
  <si>
    <t>Содержание контракта (кредитного договора)</t>
  </si>
  <si>
    <t>Обязательства клиента</t>
  </si>
  <si>
    <t>Водитель</t>
  </si>
  <si>
    <t>Скорость</t>
  </si>
  <si>
    <t>Действие</t>
  </si>
  <si>
    <t>Штраф</t>
  </si>
  <si>
    <t>Тариф</t>
  </si>
  <si>
    <t>Иван</t>
  </si>
  <si>
    <t>Николай</t>
  </si>
  <si>
    <t>Марина</t>
  </si>
  <si>
    <t>Элеонора</t>
  </si>
  <si>
    <t>Константин</t>
  </si>
  <si>
    <t>Пелагея</t>
  </si>
  <si>
    <t>Евлампий</t>
  </si>
  <si>
    <t>Ольга</t>
  </si>
  <si>
    <t>Дмитрий</t>
  </si>
  <si>
    <t>Остап</t>
  </si>
  <si>
    <t>Вячеслав</t>
  </si>
  <si>
    <t>Татьяна</t>
  </si>
  <si>
    <t>Штраф ПДД</t>
  </si>
  <si>
    <t>План</t>
  </si>
  <si>
    <t>Факт</t>
  </si>
  <si>
    <t>% выполнения</t>
  </si>
  <si>
    <t>Отклонение (в %)</t>
  </si>
  <si>
    <t>Иванов</t>
  </si>
  <si>
    <t>Петров</t>
  </si>
  <si>
    <t>Сидоров</t>
  </si>
  <si>
    <t>Арапетян</t>
  </si>
  <si>
    <t>Грирогьева</t>
  </si>
  <si>
    <t>Жукова</t>
  </si>
  <si>
    <t>Вареник</t>
  </si>
  <si>
    <t>Дробинин</t>
  </si>
  <si>
    <t>Ковалева</t>
  </si>
  <si>
    <t>Петренко</t>
  </si>
  <si>
    <t>Баллы (математика)</t>
  </si>
  <si>
    <t>Баллы (русский язык)</t>
  </si>
  <si>
    <t>2-ой этап (собеседование)</t>
  </si>
  <si>
    <t>Таблица заказов</t>
  </si>
  <si>
    <t>№ п/п</t>
  </si>
  <si>
    <t>Наименование</t>
  </si>
  <si>
    <t>Объем партии, кг</t>
  </si>
  <si>
    <t>Цена</t>
  </si>
  <si>
    <t>Стоимость партии</t>
  </si>
  <si>
    <t>Яблоки</t>
  </si>
  <si>
    <t>Груши</t>
  </si>
  <si>
    <t>Капуста</t>
  </si>
  <si>
    <t>Мандарины</t>
  </si>
  <si>
    <t>Киви</t>
  </si>
  <si>
    <t>Ананас</t>
  </si>
  <si>
    <t>Манго</t>
  </si>
  <si>
    <t>Грейпфрут</t>
  </si>
  <si>
    <t>Банан</t>
  </si>
  <si>
    <t>Прайс-лист</t>
  </si>
  <si>
    <t>Абрикос</t>
  </si>
  <si>
    <t>Баклажан</t>
  </si>
  <si>
    <t>Картофель</t>
  </si>
  <si>
    <t>Лук</t>
  </si>
  <si>
    <t>Морковь</t>
  </si>
  <si>
    <t>Нектарин</t>
  </si>
  <si>
    <t>Огурец</t>
  </si>
  <si>
    <t>Персик</t>
  </si>
  <si>
    <t>Категория</t>
  </si>
  <si>
    <t>Квартал</t>
  </si>
  <si>
    <t>Месяц</t>
  </si>
  <si>
    <t>День</t>
  </si>
  <si>
    <t>Город</t>
  </si>
  <si>
    <t>Сумма</t>
  </si>
  <si>
    <t>Менеджер</t>
  </si>
  <si>
    <t>Заказчик</t>
  </si>
  <si>
    <t>Салат</t>
  </si>
  <si>
    <t>Малина</t>
  </si>
  <si>
    <t>Фрукты</t>
  </si>
  <si>
    <t>Зелень</t>
  </si>
  <si>
    <t>Овощи</t>
  </si>
  <si>
    <t>Ягоды</t>
  </si>
  <si>
    <t>январь</t>
  </si>
  <si>
    <t>февраль</t>
  </si>
  <si>
    <t>апрель</t>
  </si>
  <si>
    <t>май</t>
  </si>
  <si>
    <t>июль</t>
  </si>
  <si>
    <t>август</t>
  </si>
  <si>
    <t>сентябрь</t>
  </si>
  <si>
    <t>ноябрь</t>
  </si>
  <si>
    <t>декабрь</t>
  </si>
  <si>
    <t>Москва</t>
  </si>
  <si>
    <t>Питер</t>
  </si>
  <si>
    <t>Самара</t>
  </si>
  <si>
    <t>Тамбов</t>
  </si>
  <si>
    <t>Вологда</t>
  </si>
  <si>
    <t>Тарасов</t>
  </si>
  <si>
    <t>Михайлов</t>
  </si>
  <si>
    <t>Рамстор</t>
  </si>
  <si>
    <t>Пятерочка</t>
  </si>
  <si>
    <t>Ашан</t>
  </si>
  <si>
    <t>Лента</t>
  </si>
  <si>
    <t>Названия строк</t>
  </si>
  <si>
    <t>Общий итог</t>
  </si>
  <si>
    <t>Названия столбцов</t>
  </si>
  <si>
    <t>Сумма по полю Сумма</t>
  </si>
  <si>
    <t>(Все)</t>
  </si>
  <si>
    <t>1 Итог</t>
  </si>
  <si>
    <t>2 Итог</t>
  </si>
  <si>
    <t>3 Итог</t>
  </si>
  <si>
    <t>4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</si>
</sst>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>
      <alignment wrapText="1" shrinkToFit="1"/>
    </xf>
    <xf numFmtId="0" fontId="1" fillId="0" borderId="1" xfId="0" applyFont="1" applyBorder="1" applyAlignment="1">
      <alignment wrapText="1" shrinkToFit="1"/>
    </xf>
    <xf numFmtId="0" fontId="0" fillId="0" borderId="1" xfId="0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3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4" fontId="0" fillId="0" borderId="0" xfId="0" applyNumberFormat="1"/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wrapText="1"/>
    </xf>
    <xf numFmtId="14" fontId="1" fillId="0" borderId="1" xfId="0" applyNumberFormat="1" applyFont="1" applyBorder="1" applyAlignment="1">
      <alignment wrapText="1"/>
    </xf>
    <xf numFmtId="0" fontId="3" fillId="0" borderId="0" xfId="0" applyFont="1"/>
    <xf numFmtId="0" fontId="0" fillId="0" borderId="0" xfId="0" applyFill="1" applyBorder="1" applyAlignment="1">
      <alignment wrapText="1" shrinkToFit="1"/>
    </xf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0" borderId="0" xfId="0" applyNumberFormat="1"/>
    <xf numFmtId="0" fontId="0" fillId="2" borderId="0" xfId="0" applyNumberFormat="1" applyFill="1"/>
    <xf numFmtId="49" fontId="0" fillId="0" borderId="0" xfId="0" applyNumberFormat="1"/>
    <xf numFmtId="2" fontId="0" fillId="0" borderId="0" xfId="0" applyNumberFormat="1"/>
    <xf numFmtId="0" fontId="0" fillId="0" borderId="0" xfId="0" applyBorder="1"/>
    <xf numFmtId="0" fontId="0" fillId="0" borderId="1" xfId="0" applyFill="1" applyBorder="1"/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/>
    </xf>
    <xf numFmtId="164" fontId="0" fillId="0" borderId="1" xfId="0" applyNumberFormat="1" applyBorder="1"/>
    <xf numFmtId="0" fontId="0" fillId="0" borderId="1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0" borderId="7" xfId="0" applyFill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horizontal="left" indent="1"/>
    </xf>
    <xf numFmtId="164" fontId="0" fillId="0" borderId="0" xfId="0" applyNumberFormat="1"/>
  </cellXfs>
  <cellStyles count="1">
    <cellStyle name="Обычный" xfId="0" builtinId="0"/>
  </cellStyles>
  <dxfs count="19">
    <dxf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ill>
        <patternFill patternType="solid">
          <fgColor indexed="64"/>
          <bgColor theme="7" tint="0.39997558519241921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9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Евтушенко" refreshedDate="42080.603044791664" createdVersion="3" refreshedVersion="3" minRefreshableVersion="3" recordCount="19">
  <cacheSource type="worksheet">
    <worksheetSource name="Продажи"/>
  </cacheSource>
  <cacheFields count="9">
    <cacheField name="Наименование" numFmtId="0">
      <sharedItems count="14">
        <s v="Персик"/>
        <s v="Лук"/>
        <s v="Нектарин"/>
        <s v="Картофель"/>
        <s v="Грейпфрут"/>
        <s v="Морковь"/>
        <s v="Баклажан"/>
        <s v="Салат"/>
        <s v="Киви"/>
        <s v="Капуста"/>
        <s v="Манго"/>
        <s v="Мандарины"/>
        <s v="Банан"/>
        <s v="Малина"/>
      </sharedItems>
    </cacheField>
    <cacheField name="Категория" numFmtId="0">
      <sharedItems count="4">
        <s v="Фрукты"/>
        <s v="Зелень"/>
        <s v="Овощи"/>
        <s v="Ягоды"/>
      </sharedItems>
    </cacheField>
    <cacheField name="Квартал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Месяц" numFmtId="0">
      <sharedItems count="9">
        <s v="январь"/>
        <s v="февраль"/>
        <s v="апрель"/>
        <s v="май"/>
        <s v="июль"/>
        <s v="август"/>
        <s v="сентябрь"/>
        <s v="ноябрь"/>
        <s v="декабрь"/>
      </sharedItems>
    </cacheField>
    <cacheField name="День" numFmtId="0">
      <sharedItems containsSemiMixedTypes="0" containsString="0" containsNumber="1" containsInteger="1" minValue="1" maxValue="28"/>
    </cacheField>
    <cacheField name="Город" numFmtId="0">
      <sharedItems count="5">
        <s v="Москва"/>
        <s v="Питер"/>
        <s v="Самара"/>
        <s v="Тамбов"/>
        <s v="Вологда"/>
      </sharedItems>
    </cacheField>
    <cacheField name="Сумма" numFmtId="0">
      <sharedItems containsSemiMixedTypes="0" containsString="0" containsNumber="1" containsInteger="1" minValue="17035" maxValue="876302"/>
    </cacheField>
    <cacheField name="Менеджер" numFmtId="0">
      <sharedItems/>
    </cacheField>
    <cacheField name="Заказчик" numFmtId="0">
      <sharedItems count="4">
        <s v="Рамстор"/>
        <s v="Пятерочка"/>
        <s v="Ашан"/>
        <s v="Лент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">
  <r>
    <x v="0"/>
    <x v="0"/>
    <x v="0"/>
    <x v="0"/>
    <n v="6"/>
    <x v="0"/>
    <n v="105634"/>
    <s v="Петров"/>
    <x v="0"/>
  </r>
  <r>
    <x v="1"/>
    <x v="1"/>
    <x v="0"/>
    <x v="1"/>
    <n v="2"/>
    <x v="1"/>
    <n v="17035"/>
    <s v="Сидоров"/>
    <x v="1"/>
  </r>
  <r>
    <x v="2"/>
    <x v="0"/>
    <x v="0"/>
    <x v="0"/>
    <n v="8"/>
    <x v="2"/>
    <n v="540321"/>
    <s v="Тарасов"/>
    <x v="2"/>
  </r>
  <r>
    <x v="3"/>
    <x v="2"/>
    <x v="0"/>
    <x v="0"/>
    <n v="5"/>
    <x v="0"/>
    <n v="876302"/>
    <s v="Иванов"/>
    <x v="2"/>
  </r>
  <r>
    <x v="4"/>
    <x v="0"/>
    <x v="1"/>
    <x v="2"/>
    <n v="2"/>
    <x v="0"/>
    <n v="90632"/>
    <s v="Михайлов"/>
    <x v="0"/>
  </r>
  <r>
    <x v="4"/>
    <x v="0"/>
    <x v="1"/>
    <x v="2"/>
    <n v="1"/>
    <x v="2"/>
    <n v="78104"/>
    <s v="Иванов"/>
    <x v="3"/>
  </r>
  <r>
    <x v="5"/>
    <x v="2"/>
    <x v="1"/>
    <x v="3"/>
    <n v="5"/>
    <x v="2"/>
    <n v="87643"/>
    <s v="Михайлов"/>
    <x v="2"/>
  </r>
  <r>
    <x v="6"/>
    <x v="2"/>
    <x v="2"/>
    <x v="4"/>
    <n v="4"/>
    <x v="1"/>
    <n v="45123"/>
    <s v="Тарасов"/>
    <x v="1"/>
  </r>
  <r>
    <x v="7"/>
    <x v="1"/>
    <x v="2"/>
    <x v="5"/>
    <n v="20"/>
    <x v="1"/>
    <n v="67394"/>
    <s v="Иванов"/>
    <x v="3"/>
  </r>
  <r>
    <x v="7"/>
    <x v="1"/>
    <x v="2"/>
    <x v="5"/>
    <n v="15"/>
    <x v="1"/>
    <n v="45286"/>
    <s v="Михайлов"/>
    <x v="1"/>
  </r>
  <r>
    <x v="8"/>
    <x v="0"/>
    <x v="2"/>
    <x v="6"/>
    <n v="18"/>
    <x v="0"/>
    <n v="54371"/>
    <s v="Петров"/>
    <x v="3"/>
  </r>
  <r>
    <x v="9"/>
    <x v="2"/>
    <x v="3"/>
    <x v="7"/>
    <n v="7"/>
    <x v="2"/>
    <n v="76290"/>
    <s v="Сидоров"/>
    <x v="1"/>
  </r>
  <r>
    <x v="10"/>
    <x v="0"/>
    <x v="3"/>
    <x v="8"/>
    <n v="28"/>
    <x v="3"/>
    <n v="56342"/>
    <s v="Петров"/>
    <x v="2"/>
  </r>
  <r>
    <x v="11"/>
    <x v="0"/>
    <x v="1"/>
    <x v="2"/>
    <n v="20"/>
    <x v="3"/>
    <n v="67352"/>
    <s v="Иванов"/>
    <x v="3"/>
  </r>
  <r>
    <x v="12"/>
    <x v="0"/>
    <x v="0"/>
    <x v="0"/>
    <n v="19"/>
    <x v="1"/>
    <n v="97632"/>
    <s v="Михайлов"/>
    <x v="1"/>
  </r>
  <r>
    <x v="13"/>
    <x v="3"/>
    <x v="1"/>
    <x v="3"/>
    <n v="16"/>
    <x v="4"/>
    <n v="65166"/>
    <s v="Тарасов"/>
    <x v="3"/>
  </r>
  <r>
    <x v="8"/>
    <x v="0"/>
    <x v="0"/>
    <x v="1"/>
    <n v="5"/>
    <x v="0"/>
    <n v="87635"/>
    <s v="Тарасов"/>
    <x v="0"/>
  </r>
  <r>
    <x v="10"/>
    <x v="0"/>
    <x v="2"/>
    <x v="6"/>
    <n v="6"/>
    <x v="4"/>
    <n v="56328"/>
    <s v="Иванов"/>
    <x v="2"/>
  </r>
  <r>
    <x v="12"/>
    <x v="0"/>
    <x v="3"/>
    <x v="8"/>
    <n v="2"/>
    <x v="2"/>
    <n v="24367"/>
    <s v="Михайлов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3" minRefreshableVersion="3" showCalcMbrs="0" useAutoFormatting="1" itemPrintTitles="1" createdVersion="3" indent="0" outline="1" outlineData="1" multipleFieldFilters="0">
  <location ref="A4:O25" firstHeaderRow="1" firstDataRow="3" firstDataCol="1" rowPageCount="2" colPageCount="1"/>
  <pivotFields count="9">
    <pivotField axis="axisRow" showAll="0">
      <items count="15">
        <item x="6"/>
        <item x="12"/>
        <item x="4"/>
        <item x="9"/>
        <item x="3"/>
        <item x="8"/>
        <item x="1"/>
        <item x="13"/>
        <item x="10"/>
        <item x="11"/>
        <item x="5"/>
        <item x="2"/>
        <item x="0"/>
        <item x="7"/>
        <item t="default"/>
      </items>
    </pivotField>
    <pivotField axis="axisRow" showAll="0">
      <items count="5">
        <item x="1"/>
        <item x="2"/>
        <item x="0"/>
        <item x="3"/>
        <item t="default"/>
      </items>
    </pivotField>
    <pivotField axis="axisCol" showAll="0">
      <items count="5">
        <item x="0"/>
        <item x="1"/>
        <item x="2"/>
        <item x="3"/>
        <item t="default"/>
      </items>
    </pivotField>
    <pivotField axis="axisCol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axis="axisPage" multipleItemSelectionAllowed="1" showAll="0">
      <items count="6">
        <item x="4"/>
        <item x="0"/>
        <item x="1"/>
        <item x="2"/>
        <item x="3"/>
        <item t="default"/>
      </items>
    </pivotField>
    <pivotField dataField="1" showAll="0"/>
    <pivotField showAll="0"/>
    <pivotField axis="axisPage" multipleItemSelectionAllowed="1" showAll="0">
      <items count="5">
        <item x="2"/>
        <item x="3"/>
        <item x="1"/>
        <item x="0"/>
        <item t="default"/>
      </items>
    </pivotField>
  </pivotFields>
  <rowFields count="2">
    <field x="1"/>
    <field x="0"/>
  </rowFields>
  <rowItems count="19">
    <i>
      <x/>
    </i>
    <i r="1">
      <x v="6"/>
    </i>
    <i r="1">
      <x v="13"/>
    </i>
    <i>
      <x v="1"/>
    </i>
    <i r="1">
      <x/>
    </i>
    <i r="1">
      <x v="3"/>
    </i>
    <i r="1">
      <x v="4"/>
    </i>
    <i r="1">
      <x v="10"/>
    </i>
    <i>
      <x v="2"/>
    </i>
    <i r="1">
      <x v="1"/>
    </i>
    <i r="1">
      <x v="2"/>
    </i>
    <i r="1">
      <x v="5"/>
    </i>
    <i r="1">
      <x v="8"/>
    </i>
    <i r="1">
      <x v="9"/>
    </i>
    <i r="1">
      <x v="11"/>
    </i>
    <i r="1">
      <x v="12"/>
    </i>
    <i>
      <x v="3"/>
    </i>
    <i r="1">
      <x v="7"/>
    </i>
    <i t="grand">
      <x/>
    </i>
  </rowItems>
  <colFields count="2">
    <field x="2"/>
    <field x="3"/>
  </colFields>
  <colItems count="14">
    <i>
      <x/>
      <x/>
    </i>
    <i r="1">
      <x v="1"/>
    </i>
    <i t="default">
      <x/>
    </i>
    <i>
      <x v="1"/>
      <x v="2"/>
    </i>
    <i r="1">
      <x v="3"/>
    </i>
    <i t="default">
      <x v="1"/>
    </i>
    <i>
      <x v="2"/>
      <x v="4"/>
    </i>
    <i r="1">
      <x v="5"/>
    </i>
    <i r="1">
      <x v="6"/>
    </i>
    <i t="default">
      <x v="2"/>
    </i>
    <i>
      <x v="3"/>
      <x v="7"/>
    </i>
    <i r="1">
      <x v="8"/>
    </i>
    <i t="default">
      <x v="3"/>
    </i>
    <i t="grand">
      <x/>
    </i>
  </colItems>
  <pageFields count="2">
    <pageField fld="8" hier="-1"/>
    <pageField fld="5" hier="-1"/>
  </pageFields>
  <dataFields count="1">
    <dataField name="Сумма по полю Сумма" fld="6" baseField="0" baseItem="0" numFmtId="3"/>
  </dataFields>
  <pivotTableStyleInfo name="PivotStyleMedium10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showCalcMbrs="0" useAutoFormatting="1" itemPrintTitles="1" createdVersion="3" indent="0" outline="1" outlineData="1" multipleFieldFilters="0">
  <location ref="A3:G19" firstHeaderRow="1" firstDataRow="2" firstDataCol="1"/>
  <pivotFields count="9">
    <pivotField axis="axisRow" showAll="0">
      <items count="15">
        <item x="6"/>
        <item x="12"/>
        <item x="4"/>
        <item x="9"/>
        <item x="3"/>
        <item x="8"/>
        <item x="1"/>
        <item x="13"/>
        <item x="10"/>
        <item x="11"/>
        <item x="5"/>
        <item x="2"/>
        <item x="0"/>
        <item x="7"/>
        <item t="default"/>
      </items>
    </pivotField>
    <pivotField showAll="0"/>
    <pivotField showAll="0"/>
    <pivotField showAll="0"/>
    <pivotField showAll="0"/>
    <pivotField axis="axisCol" showAll="0">
      <items count="6">
        <item x="4"/>
        <item x="0"/>
        <item x="1"/>
        <item x="2"/>
        <item x="3"/>
        <item t="default"/>
      </items>
    </pivotField>
    <pivotField dataField="1" showAll="0"/>
    <pivotField showAll="0"/>
    <pivotField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Сумма по полю Сумма" fld="6" baseField="0" baseItem="0"/>
  </dataFields>
  <pivotTableStyleInfo name="PivotStyleLight16"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Продажи" displayName="Продажи" ref="A1:I20" totalsRowShown="0" headerRowDxfId="12" headerRowBorderDxfId="11" tableBorderDxfId="10" totalsRowBorderDxfId="9">
  <autoFilter ref="A1:I20"/>
  <tableColumns count="9">
    <tableColumn id="1" name="Наименование" dataDxfId="8"/>
    <tableColumn id="2" name="Категория" dataDxfId="7"/>
    <tableColumn id="3" name="Квартал" dataDxfId="6"/>
    <tableColumn id="4" name="Месяц" dataDxfId="5"/>
    <tableColumn id="5" name="День" dataDxfId="4"/>
    <tableColumn id="6" name="Город" dataDxfId="3"/>
    <tableColumn id="7" name="Сумма" dataDxfId="2"/>
    <tableColumn id="8" name="Менеджер" dataDxfId="1"/>
    <tableColumn id="9" name="Заказчик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J70"/>
  <sheetViews>
    <sheetView topLeftCell="A51" workbookViewId="0">
      <selection activeCell="H62" sqref="H62"/>
    </sheetView>
  </sheetViews>
  <sheetFormatPr defaultRowHeight="15.05" x14ac:dyDescent="0.3"/>
  <cols>
    <col min="1" max="1" width="32.88671875" customWidth="1"/>
    <col min="2" max="2" width="24.33203125" customWidth="1"/>
    <col min="3" max="3" width="15.88671875" customWidth="1"/>
    <col min="4" max="4" width="16.5546875" customWidth="1"/>
    <col min="5" max="5" width="16.6640625" customWidth="1"/>
    <col min="6" max="6" width="11.6640625" customWidth="1"/>
    <col min="7" max="7" width="17" customWidth="1"/>
    <col min="8" max="8" width="11.109375" customWidth="1"/>
    <col min="9" max="9" width="12" customWidth="1"/>
    <col min="10" max="10" width="14.109375" customWidth="1"/>
    <col min="11" max="11" width="16" customWidth="1"/>
  </cols>
  <sheetData>
    <row r="2" spans="1:7" ht="20.3" customHeight="1" x14ac:dyDescent="0.3">
      <c r="E2" s="12" t="s">
        <v>16</v>
      </c>
    </row>
    <row r="3" spans="1:7" ht="45.2" x14ac:dyDescent="0.3">
      <c r="A3" s="2" t="s">
        <v>15</v>
      </c>
      <c r="B3" s="2" t="s">
        <v>1</v>
      </c>
      <c r="C3" s="2" t="s">
        <v>2</v>
      </c>
      <c r="D3" s="2" t="s">
        <v>0</v>
      </c>
      <c r="E3" s="2" t="s">
        <v>3</v>
      </c>
      <c r="F3" s="2" t="s">
        <v>4</v>
      </c>
      <c r="G3" s="2" t="s">
        <v>5</v>
      </c>
    </row>
    <row r="4" spans="1:7" x14ac:dyDescent="0.3">
      <c r="A4" s="2" t="s">
        <v>6</v>
      </c>
      <c r="B4" s="1" t="s">
        <v>13</v>
      </c>
      <c r="C4" s="1" t="s">
        <v>14</v>
      </c>
      <c r="D4" s="1" t="s">
        <v>14</v>
      </c>
      <c r="E4" s="1" t="s">
        <v>14</v>
      </c>
      <c r="F4" s="1" t="s">
        <v>14</v>
      </c>
      <c r="G4" s="1" t="s">
        <v>14</v>
      </c>
    </row>
    <row r="5" spans="1:7" x14ac:dyDescent="0.3">
      <c r="A5" s="2" t="s">
        <v>7</v>
      </c>
      <c r="B5" s="1" t="s">
        <v>13</v>
      </c>
      <c r="C5" s="1" t="s">
        <v>13</v>
      </c>
      <c r="D5" s="1" t="s">
        <v>14</v>
      </c>
      <c r="E5" s="1" t="s">
        <v>13</v>
      </c>
      <c r="F5" s="1" t="s">
        <v>13</v>
      </c>
      <c r="G5" s="1" t="s">
        <v>14</v>
      </c>
    </row>
    <row r="6" spans="1:7" x14ac:dyDescent="0.3">
      <c r="A6" s="2" t="s">
        <v>8</v>
      </c>
      <c r="B6" s="1" t="s">
        <v>13</v>
      </c>
      <c r="C6" s="1" t="s">
        <v>13</v>
      </c>
      <c r="D6" s="1" t="s">
        <v>14</v>
      </c>
      <c r="E6" s="1" t="s">
        <v>13</v>
      </c>
      <c r="F6" s="1" t="s">
        <v>13</v>
      </c>
      <c r="G6" s="1" t="s">
        <v>14</v>
      </c>
    </row>
    <row r="7" spans="1:7" ht="24.05" customHeight="1" x14ac:dyDescent="0.3">
      <c r="A7" s="2" t="s">
        <v>12</v>
      </c>
      <c r="B7" s="1" t="s">
        <v>13</v>
      </c>
      <c r="C7" s="1" t="s">
        <v>14</v>
      </c>
      <c r="D7" s="1" t="s">
        <v>13</v>
      </c>
      <c r="E7" s="1" t="s">
        <v>14</v>
      </c>
      <c r="F7" s="1" t="s">
        <v>14</v>
      </c>
      <c r="G7" s="1" t="s">
        <v>14</v>
      </c>
    </row>
    <row r="8" spans="1:7" ht="28.5" customHeight="1" x14ac:dyDescent="0.3">
      <c r="A8" s="2" t="s">
        <v>9</v>
      </c>
      <c r="B8" s="1" t="s">
        <v>13</v>
      </c>
      <c r="C8" s="1" t="s">
        <v>13</v>
      </c>
      <c r="D8" s="1" t="s">
        <v>14</v>
      </c>
      <c r="E8" s="1" t="s">
        <v>13</v>
      </c>
      <c r="F8" s="1" t="s">
        <v>13</v>
      </c>
      <c r="G8" s="1" t="s">
        <v>14</v>
      </c>
    </row>
    <row r="9" spans="1:7" x14ac:dyDescent="0.3">
      <c r="A9" s="2" t="s">
        <v>10</v>
      </c>
      <c r="B9" s="1" t="s">
        <v>13</v>
      </c>
      <c r="C9" s="1" t="s">
        <v>13</v>
      </c>
      <c r="D9" s="1" t="s">
        <v>14</v>
      </c>
      <c r="E9" s="1" t="s">
        <v>13</v>
      </c>
      <c r="F9" s="1" t="s">
        <v>13</v>
      </c>
      <c r="G9" s="1" t="s">
        <v>14</v>
      </c>
    </row>
    <row r="10" spans="1:7" ht="18.850000000000001" customHeight="1" x14ac:dyDescent="0.3">
      <c r="A10" s="2" t="s">
        <v>11</v>
      </c>
      <c r="B10" s="1" t="s">
        <v>13</v>
      </c>
      <c r="C10" s="1" t="s">
        <v>14</v>
      </c>
      <c r="D10" s="1" t="s">
        <v>14</v>
      </c>
      <c r="E10" s="1" t="s">
        <v>14</v>
      </c>
      <c r="F10" s="1" t="s">
        <v>14</v>
      </c>
      <c r="G10" s="1" t="s">
        <v>14</v>
      </c>
    </row>
    <row r="12" spans="1:7" x14ac:dyDescent="0.3">
      <c r="B12" s="13"/>
    </row>
    <row r="13" spans="1:7" x14ac:dyDescent="0.3">
      <c r="C13" s="12" t="s">
        <v>32</v>
      </c>
    </row>
    <row r="14" spans="1:7" ht="30.15" x14ac:dyDescent="0.3">
      <c r="A14" s="2" t="s">
        <v>15</v>
      </c>
      <c r="B14" s="2" t="s">
        <v>2</v>
      </c>
      <c r="C14" s="2" t="s">
        <v>3</v>
      </c>
      <c r="D14" s="2" t="s">
        <v>4</v>
      </c>
    </row>
    <row r="15" spans="1:7" x14ac:dyDescent="0.3">
      <c r="A15" s="2" t="s">
        <v>6</v>
      </c>
      <c r="B15" s="3" t="str">
        <f>VLOOKUP(A4,$A$3:$G$10,3,0)</f>
        <v>нет</v>
      </c>
      <c r="C15" s="3" t="str">
        <f t="shared" ref="C15:C21" si="0">VLOOKUP(A4,$A$3:$G$10,6,0)</f>
        <v>нет</v>
      </c>
      <c r="D15" s="3" t="str">
        <f t="shared" ref="D15:D21" si="1">VLOOKUP(A4,$A$3:$G$10,7,0)</f>
        <v>нет</v>
      </c>
      <c r="E15" t="b">
        <f>B15=C4</f>
        <v>1</v>
      </c>
    </row>
    <row r="16" spans="1:7" x14ac:dyDescent="0.3">
      <c r="A16" s="2" t="s">
        <v>7</v>
      </c>
      <c r="B16" s="3" t="str">
        <f t="shared" ref="B16:B21" si="2">VLOOKUP(A5,$A$3:$G$10,3,0)</f>
        <v>да</v>
      </c>
      <c r="C16" s="3" t="str">
        <f t="shared" si="0"/>
        <v>да</v>
      </c>
      <c r="D16" s="3" t="str">
        <f t="shared" si="1"/>
        <v>нет</v>
      </c>
      <c r="E16" t="b">
        <f t="shared" ref="E16:E21" si="3">B16=C5</f>
        <v>1</v>
      </c>
    </row>
    <row r="17" spans="1:10" x14ac:dyDescent="0.3">
      <c r="A17" s="2" t="s">
        <v>8</v>
      </c>
      <c r="B17" s="3" t="str">
        <f t="shared" si="2"/>
        <v>да</v>
      </c>
      <c r="C17" s="3" t="str">
        <f t="shared" si="0"/>
        <v>да</v>
      </c>
      <c r="D17" s="3" t="str">
        <f t="shared" si="1"/>
        <v>нет</v>
      </c>
      <c r="E17" t="b">
        <f t="shared" si="3"/>
        <v>1</v>
      </c>
    </row>
    <row r="18" spans="1:10" x14ac:dyDescent="0.3">
      <c r="A18" s="2" t="s">
        <v>12</v>
      </c>
      <c r="B18" s="3" t="str">
        <f t="shared" si="2"/>
        <v>нет</v>
      </c>
      <c r="C18" s="3" t="str">
        <f t="shared" si="0"/>
        <v>нет</v>
      </c>
      <c r="D18" s="3" t="str">
        <f t="shared" si="1"/>
        <v>нет</v>
      </c>
      <c r="E18" t="b">
        <f t="shared" si="3"/>
        <v>1</v>
      </c>
    </row>
    <row r="19" spans="1:10" x14ac:dyDescent="0.3">
      <c r="A19" s="2" t="s">
        <v>9</v>
      </c>
      <c r="B19" s="3" t="str">
        <f t="shared" si="2"/>
        <v>да</v>
      </c>
      <c r="C19" s="3" t="str">
        <f t="shared" si="0"/>
        <v>да</v>
      </c>
      <c r="D19" s="3" t="str">
        <f t="shared" si="1"/>
        <v>нет</v>
      </c>
      <c r="E19" t="b">
        <f t="shared" si="3"/>
        <v>1</v>
      </c>
    </row>
    <row r="20" spans="1:10" x14ac:dyDescent="0.3">
      <c r="A20" s="2" t="s">
        <v>10</v>
      </c>
      <c r="B20" s="3" t="str">
        <f t="shared" si="2"/>
        <v>да</v>
      </c>
      <c r="C20" s="3" t="str">
        <f t="shared" si="0"/>
        <v>да</v>
      </c>
      <c r="D20" s="3" t="str">
        <f t="shared" si="1"/>
        <v>нет</v>
      </c>
      <c r="E20" t="b">
        <f t="shared" si="3"/>
        <v>1</v>
      </c>
    </row>
    <row r="21" spans="1:10" x14ac:dyDescent="0.3">
      <c r="A21" s="2" t="s">
        <v>11</v>
      </c>
      <c r="B21" s="3" t="str">
        <f t="shared" si="2"/>
        <v>нет</v>
      </c>
      <c r="C21" s="3" t="str">
        <f t="shared" si="0"/>
        <v>нет</v>
      </c>
      <c r="D21" s="3" t="str">
        <f t="shared" si="1"/>
        <v>нет</v>
      </c>
      <c r="E21" t="b">
        <f t="shared" si="3"/>
        <v>1</v>
      </c>
    </row>
    <row r="22" spans="1:10" x14ac:dyDescent="0.3">
      <c r="A22" s="4"/>
      <c r="B22" s="5"/>
      <c r="C22" s="6"/>
      <c r="D22" s="4"/>
      <c r="E22" s="7"/>
    </row>
    <row r="23" spans="1:10" ht="17.2" customHeight="1" x14ac:dyDescent="0.3"/>
    <row r="24" spans="1:10" ht="23.25" customHeight="1" x14ac:dyDescent="0.3"/>
    <row r="25" spans="1:10" x14ac:dyDescent="0.3">
      <c r="D25" s="12" t="s">
        <v>17</v>
      </c>
      <c r="E25" s="12"/>
      <c r="F25" s="12"/>
    </row>
    <row r="26" spans="1:10" x14ac:dyDescent="0.3">
      <c r="F26" s="14" t="s">
        <v>18</v>
      </c>
      <c r="G26" s="5"/>
    </row>
    <row r="27" spans="1:10" x14ac:dyDescent="0.3">
      <c r="A27" s="18" t="s">
        <v>33</v>
      </c>
      <c r="B27" s="11">
        <v>41640</v>
      </c>
      <c r="C27" s="11">
        <v>41730</v>
      </c>
      <c r="D27" s="11">
        <v>41821</v>
      </c>
      <c r="E27" s="11">
        <v>41913</v>
      </c>
      <c r="F27" s="11">
        <v>42005</v>
      </c>
      <c r="G27" s="4"/>
    </row>
    <row r="28" spans="1:10" x14ac:dyDescent="0.3">
      <c r="A28" s="18" t="s">
        <v>34</v>
      </c>
      <c r="B28" s="9">
        <v>97957</v>
      </c>
      <c r="C28" s="9">
        <v>96926</v>
      </c>
      <c r="D28" s="9">
        <v>96040</v>
      </c>
      <c r="E28" s="9">
        <v>92146</v>
      </c>
      <c r="F28" s="9">
        <v>96926</v>
      </c>
      <c r="G28" s="4"/>
      <c r="H28" s="5"/>
      <c r="I28" s="5"/>
      <c r="J28" s="8"/>
    </row>
    <row r="29" spans="1:10" x14ac:dyDescent="0.3">
      <c r="A29" s="9" t="s">
        <v>35</v>
      </c>
      <c r="B29" s="9">
        <v>416468</v>
      </c>
      <c r="C29" s="9">
        <v>449958</v>
      </c>
      <c r="D29" s="10">
        <v>481067</v>
      </c>
      <c r="E29" s="9">
        <v>536608</v>
      </c>
      <c r="F29" s="9">
        <v>572125</v>
      </c>
      <c r="G29" s="4"/>
    </row>
    <row r="30" spans="1:10" x14ac:dyDescent="0.3">
      <c r="A30" s="19" t="s">
        <v>36</v>
      </c>
      <c r="B30" s="9">
        <v>403526</v>
      </c>
      <c r="C30" s="9">
        <v>434671</v>
      </c>
      <c r="D30" s="9">
        <v>462223</v>
      </c>
      <c r="E30" s="9">
        <v>514243</v>
      </c>
      <c r="F30" s="9">
        <v>548846</v>
      </c>
      <c r="G30" s="4"/>
    </row>
    <row r="31" spans="1:10" x14ac:dyDescent="0.3">
      <c r="A31" s="9" t="s">
        <v>37</v>
      </c>
      <c r="B31" s="9">
        <v>69843</v>
      </c>
      <c r="C31" s="9">
        <v>68493</v>
      </c>
      <c r="D31" s="9">
        <v>90764</v>
      </c>
      <c r="E31" s="9">
        <v>88667</v>
      </c>
      <c r="F31" s="9">
        <v>138805</v>
      </c>
      <c r="G31" s="4"/>
    </row>
    <row r="32" spans="1:10" x14ac:dyDescent="0.3">
      <c r="A32" s="9" t="s">
        <v>38</v>
      </c>
      <c r="B32" s="9">
        <v>27319</v>
      </c>
      <c r="C32" s="9">
        <v>17280</v>
      </c>
      <c r="D32" s="9">
        <v>15551</v>
      </c>
      <c r="E32" s="9">
        <v>12499</v>
      </c>
      <c r="F32" s="9">
        <v>8668</v>
      </c>
      <c r="G32" s="4"/>
    </row>
    <row r="33" spans="1:7" x14ac:dyDescent="0.3">
      <c r="A33" s="18" t="s">
        <v>39</v>
      </c>
      <c r="B33" s="9">
        <f>B28+B30+B31-B32</f>
        <v>544007</v>
      </c>
      <c r="C33" s="9">
        <v>555185</v>
      </c>
      <c r="D33" s="9">
        <v>611651</v>
      </c>
      <c r="E33" s="9">
        <v>659458</v>
      </c>
      <c r="F33" s="9">
        <v>746546</v>
      </c>
      <c r="G33" s="4"/>
    </row>
    <row r="34" spans="1:7" x14ac:dyDescent="0.3">
      <c r="A34" s="18" t="s">
        <v>40</v>
      </c>
      <c r="B34" s="9">
        <v>175475</v>
      </c>
      <c r="C34" s="9">
        <v>185225</v>
      </c>
      <c r="D34" s="9">
        <v>218035</v>
      </c>
      <c r="E34" s="9">
        <v>229064</v>
      </c>
      <c r="F34" s="9">
        <v>245120</v>
      </c>
    </row>
    <row r="35" spans="1:7" x14ac:dyDescent="0.3">
      <c r="A35" s="9" t="s">
        <v>41</v>
      </c>
      <c r="B35" s="9">
        <v>237095</v>
      </c>
      <c r="C35" s="9">
        <v>237125</v>
      </c>
      <c r="D35" s="9">
        <v>153145</v>
      </c>
      <c r="E35" s="9">
        <v>348803</v>
      </c>
      <c r="F35" s="9">
        <v>345101</v>
      </c>
    </row>
    <row r="36" spans="1:7" x14ac:dyDescent="0.3">
      <c r="A36" s="18" t="s">
        <v>42</v>
      </c>
      <c r="B36" s="9">
        <v>237095</v>
      </c>
      <c r="C36" s="9">
        <v>237125</v>
      </c>
      <c r="D36" s="9">
        <v>153145</v>
      </c>
      <c r="E36" s="9">
        <v>348803</v>
      </c>
      <c r="F36" s="9">
        <v>345101</v>
      </c>
      <c r="G36" s="4"/>
    </row>
    <row r="37" spans="1:7" x14ac:dyDescent="0.3">
      <c r="A37" s="9" t="s">
        <v>43</v>
      </c>
      <c r="B37" s="9">
        <v>85294</v>
      </c>
      <c r="C37" s="9">
        <v>71435</v>
      </c>
      <c r="D37" s="9">
        <v>177192</v>
      </c>
      <c r="E37" s="9">
        <v>0</v>
      </c>
      <c r="F37" s="9">
        <v>272</v>
      </c>
      <c r="G37" s="4"/>
    </row>
    <row r="38" spans="1:7" x14ac:dyDescent="0.3">
      <c r="A38" s="9" t="s">
        <v>44</v>
      </c>
      <c r="B38" s="9">
        <v>118543</v>
      </c>
      <c r="C38" s="9">
        <v>143827</v>
      </c>
      <c r="D38" s="9">
        <v>159319</v>
      </c>
      <c r="E38" s="9">
        <v>173378</v>
      </c>
      <c r="F38" s="9">
        <v>252980</v>
      </c>
      <c r="G38" s="4"/>
    </row>
    <row r="39" spans="1:7" ht="42.05" customHeight="1" x14ac:dyDescent="0.3">
      <c r="A39" s="18" t="s">
        <v>45</v>
      </c>
      <c r="B39" s="9">
        <v>227336</v>
      </c>
      <c r="C39" s="9">
        <v>229761</v>
      </c>
      <c r="D39" s="9">
        <v>336511</v>
      </c>
      <c r="E39" s="9">
        <v>173378</v>
      </c>
      <c r="F39" s="9">
        <v>253252</v>
      </c>
      <c r="G39" s="4"/>
    </row>
    <row r="40" spans="1:7" ht="13.6" customHeight="1" x14ac:dyDescent="0.3">
      <c r="A40" s="18" t="s">
        <v>46</v>
      </c>
      <c r="B40" s="9">
        <v>639906</v>
      </c>
      <c r="C40" s="9">
        <v>652111</v>
      </c>
      <c r="D40" s="9">
        <v>707691</v>
      </c>
      <c r="E40" s="9">
        <v>751605</v>
      </c>
      <c r="F40" s="9">
        <v>843473</v>
      </c>
      <c r="G40" s="4"/>
    </row>
    <row r="41" spans="1:7" ht="23.25" customHeight="1" x14ac:dyDescent="0.3">
      <c r="A41" s="18" t="s">
        <v>47</v>
      </c>
      <c r="B41" s="9">
        <v>1443948</v>
      </c>
      <c r="C41" s="9">
        <v>371213</v>
      </c>
      <c r="D41" s="9">
        <v>723128</v>
      </c>
      <c r="E41" s="9">
        <v>1166274</v>
      </c>
      <c r="F41" s="9">
        <v>1764742</v>
      </c>
      <c r="G41" s="4"/>
    </row>
    <row r="42" spans="1:7" ht="42.05" customHeight="1" x14ac:dyDescent="0.3">
      <c r="A42" s="18" t="s">
        <v>48</v>
      </c>
      <c r="B42" s="9">
        <v>107350</v>
      </c>
      <c r="C42" s="9">
        <v>30706</v>
      </c>
      <c r="D42" s="9">
        <v>56374</v>
      </c>
      <c r="E42" s="9">
        <v>84648</v>
      </c>
      <c r="F42" s="9">
        <v>117204</v>
      </c>
      <c r="G42" s="4"/>
    </row>
    <row r="43" spans="1:7" ht="28.5" customHeight="1" x14ac:dyDescent="0.3">
      <c r="A43" s="18" t="s">
        <v>49</v>
      </c>
      <c r="B43" s="9">
        <v>61158</v>
      </c>
      <c r="C43" s="9">
        <v>8727</v>
      </c>
      <c r="D43" s="9">
        <v>17958</v>
      </c>
      <c r="E43" s="9">
        <v>28982</v>
      </c>
      <c r="F43" s="9">
        <v>45043</v>
      </c>
    </row>
    <row r="44" spans="1:7" ht="20.3" customHeight="1" x14ac:dyDescent="0.3"/>
    <row r="45" spans="1:7" ht="20.95" customHeight="1" x14ac:dyDescent="0.3">
      <c r="D45" s="12" t="s">
        <v>52</v>
      </c>
    </row>
    <row r="46" spans="1:7" ht="29.3" customHeight="1" x14ac:dyDescent="0.3">
      <c r="B46" s="3"/>
      <c r="C46" s="11">
        <v>41640</v>
      </c>
      <c r="D46" s="11">
        <v>42005</v>
      </c>
    </row>
    <row r="47" spans="1:7" ht="31.6" customHeight="1" x14ac:dyDescent="0.3">
      <c r="B47" s="18" t="s">
        <v>42</v>
      </c>
      <c r="C47" s="3">
        <f>VLOOKUP(A36,$A$27:$F$43,2,1)</f>
        <v>237095</v>
      </c>
      <c r="D47" s="3">
        <f>VLOOKUP(A36,$A$27:$F$43,6,1)</f>
        <v>345101</v>
      </c>
    </row>
    <row r="48" spans="1:7" ht="36" customHeight="1" x14ac:dyDescent="0.3">
      <c r="B48" s="18" t="s">
        <v>45</v>
      </c>
      <c r="C48" s="3">
        <f>VLOOKUP(A39,$A$27:$F$43,2,1)</f>
        <v>227336</v>
      </c>
      <c r="D48" s="3">
        <f>VLOOKUP(A39,$A$27:$F$43,6,1)</f>
        <v>253252</v>
      </c>
    </row>
    <row r="49" spans="1:8" x14ac:dyDescent="0.3">
      <c r="B49" s="20" t="s">
        <v>31</v>
      </c>
      <c r="C49" s="3">
        <f>SUM(C47:C48)</f>
        <v>464431</v>
      </c>
      <c r="D49" s="3">
        <f>SUM(D47:D48)</f>
        <v>598353</v>
      </c>
    </row>
    <row r="50" spans="1:8" ht="31.6" customHeight="1" x14ac:dyDescent="0.3"/>
    <row r="53" spans="1:8" ht="31.6" customHeight="1" x14ac:dyDescent="0.3">
      <c r="D53" s="12" t="s">
        <v>50</v>
      </c>
    </row>
    <row r="55" spans="1:8" ht="30.15" x14ac:dyDescent="0.3">
      <c r="A55" s="17" t="s">
        <v>51</v>
      </c>
      <c r="B55" s="17" t="s">
        <v>19</v>
      </c>
      <c r="C55" s="17" t="s">
        <v>20</v>
      </c>
      <c r="D55" s="17" t="s">
        <v>21</v>
      </c>
      <c r="E55" s="17" t="s">
        <v>22</v>
      </c>
      <c r="F55" s="17" t="s">
        <v>23</v>
      </c>
      <c r="H55" s="4"/>
    </row>
    <row r="56" spans="1:8" x14ac:dyDescent="0.3">
      <c r="A56" s="9" t="s">
        <v>24</v>
      </c>
      <c r="B56" s="9">
        <v>168</v>
      </c>
      <c r="C56" s="9">
        <v>126</v>
      </c>
      <c r="D56" s="9">
        <v>154</v>
      </c>
      <c r="E56" s="9">
        <v>165</v>
      </c>
      <c r="F56" s="9">
        <v>192</v>
      </c>
    </row>
    <row r="57" spans="1:8" x14ac:dyDescent="0.3">
      <c r="A57" s="9" t="s">
        <v>25</v>
      </c>
      <c r="B57" s="9">
        <v>234</v>
      </c>
      <c r="C57" s="9">
        <v>158</v>
      </c>
      <c r="D57" s="9">
        <v>271</v>
      </c>
      <c r="E57" s="9">
        <v>267</v>
      </c>
      <c r="F57" s="9">
        <v>289</v>
      </c>
    </row>
    <row r="58" spans="1:8" x14ac:dyDescent="0.3">
      <c r="A58" s="9" t="s">
        <v>26</v>
      </c>
      <c r="B58" s="9">
        <v>58</v>
      </c>
      <c r="C58" s="9">
        <v>67</v>
      </c>
      <c r="D58" s="9">
        <v>72</v>
      </c>
      <c r="E58" s="9">
        <v>54</v>
      </c>
      <c r="F58" s="9">
        <v>48</v>
      </c>
    </row>
    <row r="59" spans="1:8" x14ac:dyDescent="0.3">
      <c r="A59" s="9" t="s">
        <v>27</v>
      </c>
      <c r="B59" s="9">
        <v>85</v>
      </c>
      <c r="C59" s="9">
        <v>49</v>
      </c>
      <c r="D59" s="9">
        <v>62</v>
      </c>
      <c r="E59" s="9">
        <v>61</v>
      </c>
      <c r="F59" s="9">
        <v>73</v>
      </c>
    </row>
    <row r="60" spans="1:8" x14ac:dyDescent="0.3">
      <c r="A60" s="9" t="s">
        <v>28</v>
      </c>
      <c r="B60" s="9">
        <v>14</v>
      </c>
      <c r="C60" s="9">
        <v>28</v>
      </c>
      <c r="D60" s="9">
        <v>25</v>
      </c>
      <c r="E60" s="9">
        <v>18</v>
      </c>
      <c r="F60" s="9">
        <v>31</v>
      </c>
    </row>
    <row r="61" spans="1:8" ht="30.15" x14ac:dyDescent="0.3">
      <c r="A61" s="9" t="s">
        <v>29</v>
      </c>
      <c r="B61" s="9">
        <v>22</v>
      </c>
      <c r="C61" s="9">
        <v>24</v>
      </c>
      <c r="D61" s="9">
        <v>17</v>
      </c>
      <c r="E61" s="9">
        <v>32</v>
      </c>
      <c r="F61" s="9">
        <v>30</v>
      </c>
    </row>
    <row r="62" spans="1:8" ht="153.85" customHeight="1" x14ac:dyDescent="0.3">
      <c r="A62" s="16" t="s">
        <v>30</v>
      </c>
      <c r="B62" s="9">
        <v>34</v>
      </c>
      <c r="C62" s="9">
        <v>25</v>
      </c>
      <c r="D62" s="9">
        <v>41</v>
      </c>
      <c r="E62" s="9">
        <v>22</v>
      </c>
      <c r="F62" s="9">
        <v>19</v>
      </c>
    </row>
    <row r="63" spans="1:8" ht="33.75" customHeight="1" x14ac:dyDescent="0.3">
      <c r="A63" s="3" t="s">
        <v>31</v>
      </c>
      <c r="B63" s="9">
        <f>SUM(B56:B62)</f>
        <v>615</v>
      </c>
      <c r="C63" s="9">
        <f t="shared" ref="C63:F63" si="4">SUM(C56:C62)</f>
        <v>477</v>
      </c>
      <c r="D63" s="9">
        <f t="shared" si="4"/>
        <v>642</v>
      </c>
      <c r="E63" s="9">
        <f t="shared" si="4"/>
        <v>619</v>
      </c>
      <c r="F63" s="9">
        <f t="shared" si="4"/>
        <v>682</v>
      </c>
    </row>
    <row r="64" spans="1:8" ht="17.7" x14ac:dyDescent="0.3">
      <c r="B64" s="15"/>
      <c r="C64" s="4"/>
      <c r="D64" s="4"/>
      <c r="E64" s="4"/>
      <c r="F64" s="4"/>
      <c r="G64" s="4"/>
    </row>
    <row r="68" spans="2:4" ht="30.15" x14ac:dyDescent="0.3">
      <c r="B68" s="17" t="s">
        <v>51</v>
      </c>
      <c r="C68" s="17" t="s">
        <v>19</v>
      </c>
      <c r="D68" s="17" t="s">
        <v>23</v>
      </c>
    </row>
    <row r="69" spans="2:4" ht="30.15" x14ac:dyDescent="0.3">
      <c r="B69" s="9" t="s">
        <v>28</v>
      </c>
      <c r="C69" s="3">
        <f>VLOOKUP(A60,$A$55:$F$63,2,1)</f>
        <v>14</v>
      </c>
      <c r="D69" s="3">
        <f>VLOOKUP(A60,$A$55:$F$63,6,1)</f>
        <v>31</v>
      </c>
    </row>
    <row r="70" spans="2:4" ht="30.15" x14ac:dyDescent="0.3">
      <c r="B70" s="9" t="s">
        <v>29</v>
      </c>
      <c r="C70" s="3">
        <f>VLOOKUP(A61,$A$55:$F$63,2,1)</f>
        <v>22</v>
      </c>
      <c r="D70" s="3">
        <f>VLOOKUP(A61,$A$55:$F$63,6,1)</f>
        <v>30</v>
      </c>
    </row>
  </sheetData>
  <conditionalFormatting sqref="A55:F63">
    <cfRule type="cellIs" dxfId="18" priority="3" operator="between">
      <formula>0</formula>
      <formula>100</formula>
    </cfRule>
  </conditionalFormatting>
  <conditionalFormatting sqref="B56:F63">
    <cfRule type="cellIs" dxfId="17" priority="2" operator="between">
      <formula>101</formula>
      <formula>200</formula>
    </cfRule>
  </conditionalFormatting>
  <conditionalFormatting sqref="B55:F63">
    <cfRule type="cellIs" dxfId="16" priority="1" operator="between">
      <formula>201</formula>
      <formula>1000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4:J24"/>
  <sheetViews>
    <sheetView workbookViewId="0">
      <selection activeCell="H5" sqref="H5"/>
    </sheetView>
  </sheetViews>
  <sheetFormatPr defaultRowHeight="15.05" x14ac:dyDescent="0.3"/>
  <cols>
    <col min="1" max="1" width="11.44140625" style="23" customWidth="1"/>
    <col min="2" max="2" width="9.109375" style="21"/>
    <col min="3" max="3" width="12.6640625" style="21" customWidth="1"/>
    <col min="4" max="4" width="12.109375" style="21" customWidth="1"/>
    <col min="5" max="5" width="16.44140625" style="21" customWidth="1"/>
    <col min="6" max="6" width="9.109375" style="21"/>
    <col min="7" max="7" width="6.33203125" style="21" customWidth="1"/>
    <col min="8" max="8" width="16.109375" style="21" customWidth="1"/>
    <col min="9" max="9" width="12" style="21" customWidth="1"/>
    <col min="10" max="10" width="9.109375" style="21"/>
  </cols>
  <sheetData>
    <row r="4" spans="1:9" x14ac:dyDescent="0.3">
      <c r="A4" s="23" t="s">
        <v>53</v>
      </c>
      <c r="B4" s="21" t="s">
        <v>54</v>
      </c>
      <c r="C4" s="21" t="s">
        <v>55</v>
      </c>
      <c r="D4" s="21" t="s">
        <v>56</v>
      </c>
      <c r="E4" s="21" t="s">
        <v>70</v>
      </c>
      <c r="F4" s="21" t="s">
        <v>55</v>
      </c>
      <c r="H4" s="21" t="s">
        <v>55</v>
      </c>
      <c r="I4" s="21" t="s">
        <v>57</v>
      </c>
    </row>
    <row r="5" spans="1:9" x14ac:dyDescent="0.3">
      <c r="A5" s="23" t="s">
        <v>58</v>
      </c>
      <c r="B5" s="21">
        <v>82</v>
      </c>
      <c r="C5" s="21" t="str">
        <f>IF(B5&lt;=60,"молодец","штраф")</f>
        <v>штраф</v>
      </c>
      <c r="D5" s="21">
        <f>IF(C5="молодец",0,(B5-60)*$I$5)</f>
        <v>330</v>
      </c>
      <c r="E5" s="21">
        <f>VLOOKUP(B5-60,$E$20:$F$24,2,1)</f>
        <v>500</v>
      </c>
      <c r="F5" s="21" t="str">
        <f>IF(B5&gt;110,"гонщик",IF(B5&lt;40,"черепаха","молодец"))</f>
        <v>молодец</v>
      </c>
      <c r="H5" s="21" t="str">
        <f>IF(AND(B5&gt;=40,B5&lt;=110),"молодец","нарушитель")</f>
        <v>молодец</v>
      </c>
      <c r="I5" s="22">
        <v>15</v>
      </c>
    </row>
    <row r="6" spans="1:9" x14ac:dyDescent="0.3">
      <c r="A6" s="23" t="s">
        <v>59</v>
      </c>
      <c r="B6" s="21">
        <v>23</v>
      </c>
      <c r="C6" s="21" t="str">
        <f t="shared" ref="C6:C16" si="0">IF(B6&lt;=60,"молодец","штраф")</f>
        <v>молодец</v>
      </c>
      <c r="D6" s="21">
        <f t="shared" ref="D6:D16" si="1">IF(C6="молодец",0,(B6-60)*$I$5)</f>
        <v>0</v>
      </c>
      <c r="E6" s="21">
        <f t="shared" ref="E6:E16" si="2">VLOOKUP(B6-60,$E$20:$F$24,2,1)</f>
        <v>0</v>
      </c>
      <c r="F6" s="21" t="str">
        <f t="shared" ref="F6:F16" si="3">IF(B6&gt;110,"гонщик",IF(B6&lt;40,"черепаха","молодец"))</f>
        <v>черепаха</v>
      </c>
      <c r="H6" s="21" t="str">
        <f t="shared" ref="H6:H16" si="4">IF(AND(B6&gt;=40,B6&lt;=110),"молодец","нарушитель")</f>
        <v>нарушитель</v>
      </c>
    </row>
    <row r="7" spans="1:9" x14ac:dyDescent="0.3">
      <c r="A7" s="23" t="s">
        <v>60</v>
      </c>
      <c r="B7" s="21">
        <v>195</v>
      </c>
      <c r="C7" s="21" t="str">
        <f t="shared" si="0"/>
        <v>штраф</v>
      </c>
      <c r="D7" s="21">
        <f t="shared" si="1"/>
        <v>2025</v>
      </c>
      <c r="E7" s="21">
        <f t="shared" si="2"/>
        <v>5000</v>
      </c>
      <c r="F7" s="21" t="str">
        <f t="shared" si="3"/>
        <v>гонщик</v>
      </c>
      <c r="H7" s="21" t="str">
        <f t="shared" si="4"/>
        <v>нарушитель</v>
      </c>
    </row>
    <row r="8" spans="1:9" x14ac:dyDescent="0.3">
      <c r="A8" s="23" t="s">
        <v>61</v>
      </c>
      <c r="B8" s="21">
        <v>62</v>
      </c>
      <c r="C8" s="21" t="str">
        <f t="shared" si="0"/>
        <v>штраф</v>
      </c>
      <c r="D8" s="21">
        <f t="shared" si="1"/>
        <v>30</v>
      </c>
      <c r="E8" s="21">
        <f t="shared" si="2"/>
        <v>0</v>
      </c>
      <c r="F8" s="21" t="str">
        <f t="shared" si="3"/>
        <v>молодец</v>
      </c>
      <c r="H8" s="21" t="str">
        <f t="shared" si="4"/>
        <v>молодец</v>
      </c>
    </row>
    <row r="9" spans="1:9" x14ac:dyDescent="0.3">
      <c r="A9" s="23" t="s">
        <v>62</v>
      </c>
      <c r="B9" s="21">
        <v>95</v>
      </c>
      <c r="C9" s="21" t="str">
        <f t="shared" si="0"/>
        <v>штраф</v>
      </c>
      <c r="D9" s="21">
        <f t="shared" si="1"/>
        <v>525</v>
      </c>
      <c r="E9" s="21">
        <f t="shared" si="2"/>
        <v>500</v>
      </c>
      <c r="F9" s="21" t="str">
        <f t="shared" si="3"/>
        <v>молодец</v>
      </c>
      <c r="H9" s="21" t="str">
        <f t="shared" si="4"/>
        <v>молодец</v>
      </c>
    </row>
    <row r="10" spans="1:9" x14ac:dyDescent="0.3">
      <c r="A10" s="23" t="s">
        <v>63</v>
      </c>
      <c r="B10" s="21">
        <v>124</v>
      </c>
      <c r="C10" s="21" t="str">
        <f t="shared" si="0"/>
        <v>штраф</v>
      </c>
      <c r="D10" s="21">
        <f t="shared" si="1"/>
        <v>960</v>
      </c>
      <c r="E10" s="21">
        <f t="shared" si="2"/>
        <v>2000</v>
      </c>
      <c r="F10" s="21" t="str">
        <f t="shared" si="3"/>
        <v>гонщик</v>
      </c>
      <c r="H10" s="21" t="str">
        <f t="shared" si="4"/>
        <v>нарушитель</v>
      </c>
    </row>
    <row r="11" spans="1:9" x14ac:dyDescent="0.3">
      <c r="A11" s="23" t="s">
        <v>64</v>
      </c>
      <c r="B11" s="21">
        <v>11</v>
      </c>
      <c r="C11" s="21" t="str">
        <f t="shared" si="0"/>
        <v>молодец</v>
      </c>
      <c r="D11" s="21">
        <f t="shared" si="1"/>
        <v>0</v>
      </c>
      <c r="E11" s="21">
        <f t="shared" si="2"/>
        <v>0</v>
      </c>
      <c r="F11" s="21" t="str">
        <f t="shared" si="3"/>
        <v>черепаха</v>
      </c>
      <c r="H11" s="21" t="str">
        <f t="shared" si="4"/>
        <v>нарушитель</v>
      </c>
    </row>
    <row r="12" spans="1:9" x14ac:dyDescent="0.3">
      <c r="A12" s="23" t="s">
        <v>65</v>
      </c>
      <c r="B12" s="21">
        <v>123</v>
      </c>
      <c r="C12" s="21" t="str">
        <f t="shared" si="0"/>
        <v>штраф</v>
      </c>
      <c r="D12" s="21">
        <f t="shared" si="1"/>
        <v>945</v>
      </c>
      <c r="E12" s="21">
        <f t="shared" si="2"/>
        <v>2000</v>
      </c>
      <c r="F12" s="21" t="str">
        <f t="shared" si="3"/>
        <v>гонщик</v>
      </c>
      <c r="H12" s="21" t="str">
        <f t="shared" si="4"/>
        <v>нарушитель</v>
      </c>
    </row>
    <row r="13" spans="1:9" x14ac:dyDescent="0.3">
      <c r="A13" s="23" t="s">
        <v>66</v>
      </c>
      <c r="B13" s="21">
        <v>59</v>
      </c>
      <c r="C13" s="21" t="str">
        <f t="shared" si="0"/>
        <v>молодец</v>
      </c>
      <c r="D13" s="21">
        <f t="shared" si="1"/>
        <v>0</v>
      </c>
      <c r="E13" s="21">
        <f t="shared" si="2"/>
        <v>0</v>
      </c>
      <c r="F13" s="21" t="str">
        <f t="shared" si="3"/>
        <v>молодец</v>
      </c>
      <c r="H13" s="21" t="str">
        <f t="shared" si="4"/>
        <v>молодец</v>
      </c>
    </row>
    <row r="14" spans="1:9" x14ac:dyDescent="0.3">
      <c r="A14" s="23" t="s">
        <v>67</v>
      </c>
      <c r="B14" s="21">
        <v>170</v>
      </c>
      <c r="C14" s="21" t="str">
        <f>IF(B14&lt;=60,"молодец","штраф")</f>
        <v>штраф</v>
      </c>
      <c r="D14" s="21">
        <f t="shared" si="1"/>
        <v>1650</v>
      </c>
      <c r="E14" s="21">
        <f t="shared" si="2"/>
        <v>5000</v>
      </c>
      <c r="F14" s="21" t="str">
        <f t="shared" si="3"/>
        <v>гонщик</v>
      </c>
      <c r="H14" s="21" t="str">
        <f t="shared" si="4"/>
        <v>нарушитель</v>
      </c>
    </row>
    <row r="15" spans="1:9" x14ac:dyDescent="0.3">
      <c r="A15" s="23" t="s">
        <v>68</v>
      </c>
      <c r="B15" s="21">
        <v>56</v>
      </c>
      <c r="C15" s="21" t="str">
        <f t="shared" si="0"/>
        <v>молодец</v>
      </c>
      <c r="D15" s="21">
        <f t="shared" si="1"/>
        <v>0</v>
      </c>
      <c r="E15" s="21">
        <f t="shared" si="2"/>
        <v>0</v>
      </c>
      <c r="F15" s="21" t="str">
        <f t="shared" si="3"/>
        <v>молодец</v>
      </c>
      <c r="H15" s="21" t="str">
        <f t="shared" si="4"/>
        <v>молодец</v>
      </c>
    </row>
    <row r="16" spans="1:9" x14ac:dyDescent="0.3">
      <c r="A16" s="23" t="s">
        <v>69</v>
      </c>
      <c r="B16" s="21">
        <v>148</v>
      </c>
      <c r="C16" s="21" t="str">
        <f t="shared" si="0"/>
        <v>штраф</v>
      </c>
      <c r="D16" s="21">
        <f t="shared" si="1"/>
        <v>1320</v>
      </c>
      <c r="E16" s="21">
        <f t="shared" si="2"/>
        <v>5000</v>
      </c>
      <c r="F16" s="21" t="str">
        <f t="shared" si="3"/>
        <v>гонщик</v>
      </c>
      <c r="H16" s="21" t="str">
        <f t="shared" si="4"/>
        <v>нарушитель</v>
      </c>
    </row>
    <row r="20" spans="5:6" x14ac:dyDescent="0.3">
      <c r="E20" s="21">
        <v>-1000</v>
      </c>
      <c r="F20" s="21">
        <v>0</v>
      </c>
    </row>
    <row r="21" spans="5:6" x14ac:dyDescent="0.3">
      <c r="E21" s="21">
        <v>20</v>
      </c>
      <c r="F21" s="21">
        <v>500</v>
      </c>
    </row>
    <row r="22" spans="5:6" x14ac:dyDescent="0.3">
      <c r="E22" s="21">
        <v>40</v>
      </c>
      <c r="F22" s="21">
        <v>1000</v>
      </c>
    </row>
    <row r="23" spans="5:6" x14ac:dyDescent="0.3">
      <c r="E23" s="21">
        <v>60</v>
      </c>
      <c r="F23" s="21">
        <v>2000</v>
      </c>
    </row>
    <row r="24" spans="5:6" x14ac:dyDescent="0.3">
      <c r="E24" s="21">
        <v>80</v>
      </c>
      <c r="F24" s="21">
        <v>5000</v>
      </c>
    </row>
  </sheetData>
  <autoFilter ref="A4:F16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E3:I15"/>
  <sheetViews>
    <sheetView workbookViewId="0">
      <selection activeCell="I4" sqref="I4"/>
    </sheetView>
  </sheetViews>
  <sheetFormatPr defaultRowHeight="15.05" x14ac:dyDescent="0.3"/>
  <cols>
    <col min="5" max="5" width="10.109375" bestFit="1" customWidth="1"/>
    <col min="6" max="6" width="11.33203125" customWidth="1"/>
    <col min="7" max="7" width="11.5546875" customWidth="1"/>
    <col min="8" max="8" width="14.33203125" customWidth="1"/>
    <col min="9" max="9" width="17.6640625" customWidth="1"/>
  </cols>
  <sheetData>
    <row r="3" spans="5:9" x14ac:dyDescent="0.3">
      <c r="F3" t="s">
        <v>71</v>
      </c>
      <c r="G3" t="s">
        <v>72</v>
      </c>
      <c r="H3" t="s">
        <v>73</v>
      </c>
      <c r="I3" t="s">
        <v>74</v>
      </c>
    </row>
    <row r="4" spans="5:9" x14ac:dyDescent="0.3">
      <c r="E4" s="8">
        <v>41640</v>
      </c>
      <c r="F4">
        <v>500000</v>
      </c>
      <c r="G4">
        <v>480000</v>
      </c>
      <c r="H4" s="24">
        <f>(G4/F4)*100</f>
        <v>96</v>
      </c>
      <c r="I4" s="24">
        <f>((G4/F4)*100)-100</f>
        <v>-4</v>
      </c>
    </row>
    <row r="5" spans="5:9" x14ac:dyDescent="0.3">
      <c r="E5" s="8">
        <v>41671</v>
      </c>
      <c r="F5">
        <v>500000</v>
      </c>
      <c r="G5">
        <v>390000</v>
      </c>
      <c r="H5" s="24">
        <f t="shared" ref="H5:H15" si="0">(G5/F5)*100</f>
        <v>78</v>
      </c>
      <c r="I5" s="24">
        <f t="shared" ref="I5:I11" si="1">((G5/F5)*100)-100</f>
        <v>-22</v>
      </c>
    </row>
    <row r="6" spans="5:9" x14ac:dyDescent="0.3">
      <c r="E6" s="8">
        <v>41699</v>
      </c>
      <c r="F6">
        <v>500000</v>
      </c>
      <c r="G6">
        <v>550000</v>
      </c>
      <c r="H6" s="24">
        <f t="shared" si="0"/>
        <v>110.00000000000001</v>
      </c>
      <c r="I6" s="24">
        <f t="shared" si="1"/>
        <v>10.000000000000014</v>
      </c>
    </row>
    <row r="7" spans="5:9" x14ac:dyDescent="0.3">
      <c r="E7" s="8">
        <v>41730</v>
      </c>
      <c r="F7">
        <v>700000</v>
      </c>
      <c r="G7">
        <v>720000</v>
      </c>
      <c r="H7" s="24">
        <f t="shared" si="0"/>
        <v>102.85714285714285</v>
      </c>
      <c r="I7" s="24">
        <f t="shared" si="1"/>
        <v>2.857142857142847</v>
      </c>
    </row>
    <row r="8" spans="5:9" x14ac:dyDescent="0.3">
      <c r="E8" s="8">
        <v>41760</v>
      </c>
      <c r="F8">
        <v>700000</v>
      </c>
      <c r="G8">
        <v>750000</v>
      </c>
      <c r="H8" s="24">
        <f t="shared" si="0"/>
        <v>107.14285714285714</v>
      </c>
      <c r="I8" s="24">
        <f t="shared" si="1"/>
        <v>7.1428571428571388</v>
      </c>
    </row>
    <row r="9" spans="5:9" x14ac:dyDescent="0.3">
      <c r="E9" s="8">
        <v>41791</v>
      </c>
      <c r="F9">
        <v>800000</v>
      </c>
      <c r="G9">
        <v>810000</v>
      </c>
      <c r="H9" s="24">
        <f t="shared" si="0"/>
        <v>101.25</v>
      </c>
      <c r="I9" s="24">
        <f t="shared" si="1"/>
        <v>1.25</v>
      </c>
    </row>
    <row r="10" spans="5:9" x14ac:dyDescent="0.3">
      <c r="E10" s="8">
        <v>41821</v>
      </c>
      <c r="F10">
        <v>800000</v>
      </c>
      <c r="G10">
        <v>920000</v>
      </c>
      <c r="H10" s="24">
        <f t="shared" si="0"/>
        <v>114.99999999999999</v>
      </c>
      <c r="I10" s="24">
        <f t="shared" si="1"/>
        <v>14.999999999999986</v>
      </c>
    </row>
    <row r="11" spans="5:9" x14ac:dyDescent="0.3">
      <c r="E11" s="8">
        <v>41852</v>
      </c>
      <c r="F11">
        <v>800000</v>
      </c>
      <c r="G11">
        <v>930000</v>
      </c>
      <c r="H11" s="24">
        <f t="shared" si="0"/>
        <v>116.25000000000001</v>
      </c>
      <c r="I11" s="24">
        <f t="shared" si="1"/>
        <v>16.250000000000014</v>
      </c>
    </row>
    <row r="12" spans="5:9" x14ac:dyDescent="0.3">
      <c r="E12" s="8">
        <v>41883</v>
      </c>
      <c r="F12">
        <v>700000</v>
      </c>
      <c r="H12" s="24">
        <f>(G12/F12)*100</f>
        <v>0</v>
      </c>
    </row>
    <row r="13" spans="5:9" x14ac:dyDescent="0.3">
      <c r="E13" s="8">
        <v>41913</v>
      </c>
      <c r="F13">
        <v>700000</v>
      </c>
      <c r="H13" s="24">
        <f t="shared" si="0"/>
        <v>0</v>
      </c>
    </row>
    <row r="14" spans="5:9" x14ac:dyDescent="0.3">
      <c r="E14" s="8">
        <v>41944</v>
      </c>
      <c r="F14">
        <v>500000</v>
      </c>
      <c r="H14" s="24">
        <f t="shared" si="0"/>
        <v>0</v>
      </c>
    </row>
    <row r="15" spans="5:9" x14ac:dyDescent="0.3">
      <c r="E15" s="8">
        <v>41974</v>
      </c>
      <c r="F15">
        <v>500000</v>
      </c>
      <c r="H15" s="24">
        <f t="shared" si="0"/>
        <v>0</v>
      </c>
    </row>
  </sheetData>
  <conditionalFormatting sqref="H4:H15">
    <cfRule type="cellIs" dxfId="15" priority="3" operator="lessThan">
      <formula>100</formula>
    </cfRule>
  </conditionalFormatting>
  <conditionalFormatting sqref="H6:H11 H14:H15">
    <cfRule type="cellIs" dxfId="14" priority="2" operator="greaterThan">
      <formula>100</formula>
    </cfRule>
    <cfRule type="cellIs" dxfId="13" priority="1" operator="greaterThan">
      <formula>100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E1:L13"/>
  <sheetViews>
    <sheetView topLeftCell="B1" workbookViewId="0">
      <selection activeCell="H3" sqref="H3"/>
    </sheetView>
  </sheetViews>
  <sheetFormatPr defaultRowHeight="15.05" x14ac:dyDescent="0.3"/>
  <cols>
    <col min="5" max="5" width="13.88671875" customWidth="1"/>
    <col min="6" max="6" width="22.44140625" customWidth="1"/>
    <col min="7" max="7" width="19.6640625" customWidth="1"/>
    <col min="8" max="8" width="17.88671875" customWidth="1"/>
    <col min="9" max="9" width="18.6640625" customWidth="1"/>
    <col min="10" max="10" width="16.109375" customWidth="1"/>
    <col min="11" max="11" width="13.33203125" customWidth="1"/>
  </cols>
  <sheetData>
    <row r="1" spans="5:12" x14ac:dyDescent="0.3">
      <c r="F1" s="25"/>
      <c r="G1" s="25"/>
    </row>
    <row r="2" spans="5:12" ht="45.2" x14ac:dyDescent="0.3">
      <c r="E2" s="4"/>
      <c r="F2" s="4" t="s">
        <v>85</v>
      </c>
      <c r="G2" s="4" t="s">
        <v>86</v>
      </c>
      <c r="H2" s="4" t="s">
        <v>87</v>
      </c>
      <c r="I2" s="4" t="s">
        <v>87</v>
      </c>
      <c r="J2" s="4" t="s">
        <v>87</v>
      </c>
      <c r="K2" s="4" t="s">
        <v>87</v>
      </c>
      <c r="L2">
        <v>35</v>
      </c>
    </row>
    <row r="3" spans="5:12" x14ac:dyDescent="0.3">
      <c r="E3" s="4" t="s">
        <v>75</v>
      </c>
      <c r="F3" s="4">
        <v>18</v>
      </c>
      <c r="G3" s="4">
        <v>19</v>
      </c>
      <c r="H3" s="4" t="str">
        <f>IF((F3+G3)&gt;=35,"да","нет")</f>
        <v>да</v>
      </c>
      <c r="I3" s="4" t="str">
        <f>IF(AND(F3&gt;=16,G3&gt;=18),"да","нет")</f>
        <v>да</v>
      </c>
      <c r="J3" t="str">
        <f>IF(OR(F3&lt;=17,G3&lt;=17),"не допускается","допускается")</f>
        <v>допускается</v>
      </c>
      <c r="K3" t="str">
        <f>IF(AND(F3&gt;=16,G3&gt;=18),"пересдача","недопуск")</f>
        <v>пересдача</v>
      </c>
    </row>
    <row r="4" spans="5:12" x14ac:dyDescent="0.3">
      <c r="E4" s="4" t="s">
        <v>76</v>
      </c>
      <c r="F4" s="4">
        <v>14</v>
      </c>
      <c r="G4" s="4">
        <v>16</v>
      </c>
      <c r="H4" s="4" t="str">
        <f t="shared" ref="H4:H12" si="0">IF((F4+G4)&gt;=35,"да","нет")</f>
        <v>нет</v>
      </c>
      <c r="I4" s="4" t="str">
        <f t="shared" ref="I4:I12" si="1">IF(AND(F4&gt;=16,G4&gt;=18),"да","нет")</f>
        <v>нет</v>
      </c>
      <c r="J4" t="str">
        <f t="shared" ref="J4:J12" si="2">IF(OR(F4&lt;=17,G4&lt;=17),"не допускается","допускается")</f>
        <v>не допускается</v>
      </c>
      <c r="K4" t="str">
        <f t="shared" ref="K4:K12" si="3">IF(AND(F4&gt;=16,G4&gt;=18),"пересдача","недопуск")</f>
        <v>недопуск</v>
      </c>
    </row>
    <row r="5" spans="5:12" x14ac:dyDescent="0.3">
      <c r="E5" s="4" t="s">
        <v>77</v>
      </c>
      <c r="F5" s="4">
        <v>20</v>
      </c>
      <c r="G5" s="4">
        <v>18</v>
      </c>
      <c r="H5" s="4" t="str">
        <f t="shared" si="0"/>
        <v>да</v>
      </c>
      <c r="I5" s="4" t="str">
        <f t="shared" si="1"/>
        <v>да</v>
      </c>
      <c r="J5" t="str">
        <f t="shared" si="2"/>
        <v>допускается</v>
      </c>
      <c r="K5" t="str">
        <f t="shared" si="3"/>
        <v>пересдача</v>
      </c>
    </row>
    <row r="6" spans="5:12" x14ac:dyDescent="0.3">
      <c r="E6" s="4" t="s">
        <v>78</v>
      </c>
      <c r="F6" s="4">
        <v>17</v>
      </c>
      <c r="G6" s="4">
        <v>19</v>
      </c>
      <c r="H6" s="4" t="str">
        <f t="shared" si="0"/>
        <v>да</v>
      </c>
      <c r="I6" s="4" t="str">
        <f t="shared" si="1"/>
        <v>да</v>
      </c>
      <c r="J6" t="str">
        <f t="shared" si="2"/>
        <v>не допускается</v>
      </c>
      <c r="K6" t="str">
        <f t="shared" si="3"/>
        <v>пересдача</v>
      </c>
    </row>
    <row r="7" spans="5:12" x14ac:dyDescent="0.3">
      <c r="E7" s="4" t="s">
        <v>79</v>
      </c>
      <c r="F7" s="4">
        <v>16</v>
      </c>
      <c r="G7" s="4">
        <v>12</v>
      </c>
      <c r="H7" s="4" t="str">
        <f t="shared" si="0"/>
        <v>нет</v>
      </c>
      <c r="I7" s="4" t="str">
        <f t="shared" si="1"/>
        <v>нет</v>
      </c>
      <c r="J7" t="str">
        <f t="shared" si="2"/>
        <v>не допускается</v>
      </c>
      <c r="K7" t="str">
        <f t="shared" si="3"/>
        <v>недопуск</v>
      </c>
    </row>
    <row r="8" spans="5:12" x14ac:dyDescent="0.3">
      <c r="E8" s="4" t="s">
        <v>80</v>
      </c>
      <c r="F8" s="4">
        <v>18</v>
      </c>
      <c r="G8" s="4">
        <v>18</v>
      </c>
      <c r="H8" s="4" t="str">
        <f t="shared" si="0"/>
        <v>да</v>
      </c>
      <c r="I8" s="4" t="str">
        <f t="shared" si="1"/>
        <v>да</v>
      </c>
      <c r="J8" t="str">
        <f t="shared" si="2"/>
        <v>допускается</v>
      </c>
      <c r="K8" t="str">
        <f t="shared" si="3"/>
        <v>пересдача</v>
      </c>
    </row>
    <row r="9" spans="5:12" x14ac:dyDescent="0.3">
      <c r="E9" s="4" t="s">
        <v>81</v>
      </c>
      <c r="F9" s="4">
        <v>19</v>
      </c>
      <c r="G9" s="4">
        <v>15</v>
      </c>
      <c r="H9" s="4" t="str">
        <f t="shared" si="0"/>
        <v>нет</v>
      </c>
      <c r="I9" s="4" t="str">
        <f t="shared" si="1"/>
        <v>нет</v>
      </c>
      <c r="J9" t="str">
        <f t="shared" si="2"/>
        <v>не допускается</v>
      </c>
      <c r="K9" t="str">
        <f t="shared" si="3"/>
        <v>недопуск</v>
      </c>
    </row>
    <row r="10" spans="5:12" x14ac:dyDescent="0.3">
      <c r="E10" s="4" t="s">
        <v>82</v>
      </c>
      <c r="F10" s="4">
        <v>13</v>
      </c>
      <c r="G10" s="4">
        <v>17</v>
      </c>
      <c r="H10" s="4" t="str">
        <f t="shared" si="0"/>
        <v>нет</v>
      </c>
      <c r="I10" s="4" t="str">
        <f t="shared" si="1"/>
        <v>нет</v>
      </c>
      <c r="J10" t="str">
        <f t="shared" si="2"/>
        <v>не допускается</v>
      </c>
      <c r="K10" t="str">
        <f t="shared" si="3"/>
        <v>недопуск</v>
      </c>
    </row>
    <row r="11" spans="5:12" x14ac:dyDescent="0.3">
      <c r="E11" s="4" t="s">
        <v>83</v>
      </c>
      <c r="F11" s="4">
        <v>20</v>
      </c>
      <c r="G11" s="4">
        <v>18</v>
      </c>
      <c r="H11" s="4" t="str">
        <f t="shared" si="0"/>
        <v>да</v>
      </c>
      <c r="I11" s="4" t="str">
        <f t="shared" si="1"/>
        <v>да</v>
      </c>
      <c r="J11" t="str">
        <f t="shared" si="2"/>
        <v>допускается</v>
      </c>
      <c r="K11" t="str">
        <f t="shared" si="3"/>
        <v>пересдача</v>
      </c>
    </row>
    <row r="12" spans="5:12" x14ac:dyDescent="0.3">
      <c r="E12" s="4" t="s">
        <v>84</v>
      </c>
      <c r="F12" s="4">
        <v>15</v>
      </c>
      <c r="G12" s="4">
        <v>14</v>
      </c>
      <c r="H12" s="4" t="str">
        <f t="shared" si="0"/>
        <v>нет</v>
      </c>
      <c r="I12" s="4" t="str">
        <f t="shared" si="1"/>
        <v>нет</v>
      </c>
      <c r="J12" t="str">
        <f t="shared" si="2"/>
        <v>не допускается</v>
      </c>
      <c r="K12" t="str">
        <f t="shared" si="3"/>
        <v>недопуск</v>
      </c>
    </row>
    <row r="13" spans="5:12" x14ac:dyDescent="0.3">
      <c r="E13" s="4"/>
      <c r="F13" s="4"/>
      <c r="G13" s="4"/>
      <c r="H13" s="4"/>
      <c r="I13" s="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H19"/>
  <sheetViews>
    <sheetView workbookViewId="0">
      <selection activeCell="E24" sqref="E24"/>
    </sheetView>
  </sheetViews>
  <sheetFormatPr defaultRowHeight="15.05" x14ac:dyDescent="0.3"/>
  <cols>
    <col min="2" max="2" width="16.44140625" customWidth="1"/>
    <col min="3" max="3" width="17.33203125" customWidth="1"/>
    <col min="5" max="5" width="13" customWidth="1"/>
    <col min="7" max="7" width="14.44140625" customWidth="1"/>
    <col min="15" max="15" width="14.33203125" customWidth="1"/>
  </cols>
  <sheetData>
    <row r="1" spans="1:8" x14ac:dyDescent="0.3">
      <c r="A1" t="s">
        <v>88</v>
      </c>
      <c r="G1" t="s">
        <v>103</v>
      </c>
    </row>
    <row r="2" spans="1:8" ht="29.3" customHeight="1" x14ac:dyDescent="0.3">
      <c r="A2" s="27" t="s">
        <v>89</v>
      </c>
      <c r="B2" s="27" t="s">
        <v>90</v>
      </c>
      <c r="C2" s="27" t="s">
        <v>91</v>
      </c>
      <c r="D2" s="27" t="s">
        <v>92</v>
      </c>
      <c r="E2" s="28" t="s">
        <v>93</v>
      </c>
      <c r="F2" s="4"/>
      <c r="G2" s="29" t="s">
        <v>90</v>
      </c>
      <c r="H2" s="29" t="s">
        <v>92</v>
      </c>
    </row>
    <row r="3" spans="1:8" x14ac:dyDescent="0.3">
      <c r="A3" s="3">
        <v>1</v>
      </c>
      <c r="B3" s="3" t="s">
        <v>94</v>
      </c>
      <c r="C3" s="3">
        <v>60</v>
      </c>
      <c r="D3" s="30">
        <f>VLOOKUP(B3,$G$3:$H$19,2,0)</f>
        <v>23</v>
      </c>
      <c r="E3" s="30">
        <f>C3*D3</f>
        <v>1380</v>
      </c>
      <c r="G3" s="3" t="s">
        <v>104</v>
      </c>
      <c r="H3" s="30">
        <v>40</v>
      </c>
    </row>
    <row r="4" spans="1:8" x14ac:dyDescent="0.3">
      <c r="A4" s="3">
        <v>2</v>
      </c>
      <c r="B4" s="3" t="s">
        <v>95</v>
      </c>
      <c r="C4" s="3">
        <v>40</v>
      </c>
      <c r="D4" s="30">
        <f t="shared" ref="D4:D15" si="0">VLOOKUP(B4,$G$3:$H$19,2,0)</f>
        <v>38</v>
      </c>
      <c r="E4" s="30">
        <f t="shared" ref="E4:E15" si="1">C4*D4</f>
        <v>1520</v>
      </c>
      <c r="G4" s="3" t="s">
        <v>99</v>
      </c>
      <c r="H4" s="30">
        <v>120</v>
      </c>
    </row>
    <row r="5" spans="1:8" x14ac:dyDescent="0.3">
      <c r="A5" s="3">
        <v>3</v>
      </c>
      <c r="B5" s="3" t="s">
        <v>96</v>
      </c>
      <c r="C5" s="3">
        <v>35</v>
      </c>
      <c r="D5" s="30">
        <f t="shared" si="0"/>
        <v>12</v>
      </c>
      <c r="E5" s="30">
        <f t="shared" si="1"/>
        <v>420</v>
      </c>
      <c r="G5" s="3" t="s">
        <v>105</v>
      </c>
      <c r="H5" s="30">
        <v>29</v>
      </c>
    </row>
    <row r="6" spans="1:8" x14ac:dyDescent="0.3">
      <c r="A6" s="3">
        <v>4</v>
      </c>
      <c r="B6" s="3" t="s">
        <v>97</v>
      </c>
      <c r="C6" s="3">
        <v>45</v>
      </c>
      <c r="D6" s="30">
        <f t="shared" si="0"/>
        <v>45</v>
      </c>
      <c r="E6" s="30">
        <f t="shared" si="1"/>
        <v>2025</v>
      </c>
      <c r="G6" s="3" t="s">
        <v>102</v>
      </c>
      <c r="H6" s="30">
        <v>22</v>
      </c>
    </row>
    <row r="7" spans="1:8" x14ac:dyDescent="0.3">
      <c r="A7" s="3">
        <v>5</v>
      </c>
      <c r="B7" s="3" t="s">
        <v>98</v>
      </c>
      <c r="C7" s="3">
        <v>23</v>
      </c>
      <c r="D7" s="30">
        <f t="shared" si="0"/>
        <v>60</v>
      </c>
      <c r="E7" s="30">
        <f t="shared" si="1"/>
        <v>1380</v>
      </c>
      <c r="G7" s="3" t="s">
        <v>101</v>
      </c>
      <c r="H7" s="30">
        <v>45</v>
      </c>
    </row>
    <row r="8" spans="1:8" x14ac:dyDescent="0.3">
      <c r="A8" s="3">
        <v>6</v>
      </c>
      <c r="B8" s="3" t="s">
        <v>96</v>
      </c>
      <c r="C8" s="3">
        <v>36</v>
      </c>
      <c r="D8" s="30">
        <f t="shared" si="0"/>
        <v>12</v>
      </c>
      <c r="E8" s="30">
        <f t="shared" si="1"/>
        <v>432</v>
      </c>
      <c r="G8" s="3" t="s">
        <v>95</v>
      </c>
      <c r="H8" s="30">
        <v>38</v>
      </c>
    </row>
    <row r="9" spans="1:8" x14ac:dyDescent="0.3">
      <c r="A9" s="3">
        <v>7</v>
      </c>
      <c r="B9" s="3" t="s">
        <v>98</v>
      </c>
      <c r="C9" s="3">
        <v>60</v>
      </c>
      <c r="D9" s="30">
        <f t="shared" si="0"/>
        <v>60</v>
      </c>
      <c r="E9" s="30">
        <f t="shared" si="1"/>
        <v>3600</v>
      </c>
      <c r="G9" s="3" t="s">
        <v>96</v>
      </c>
      <c r="H9" s="30">
        <v>12</v>
      </c>
    </row>
    <row r="10" spans="1:8" x14ac:dyDescent="0.3">
      <c r="A10" s="3">
        <v>8</v>
      </c>
      <c r="B10" s="3" t="s">
        <v>99</v>
      </c>
      <c r="C10" s="3">
        <v>10</v>
      </c>
      <c r="D10" s="30">
        <f t="shared" si="0"/>
        <v>120</v>
      </c>
      <c r="E10" s="30">
        <f t="shared" si="1"/>
        <v>1200</v>
      </c>
      <c r="G10" s="3" t="s">
        <v>106</v>
      </c>
      <c r="H10" s="30">
        <v>8</v>
      </c>
    </row>
    <row r="11" spans="1:8" x14ac:dyDescent="0.3">
      <c r="A11" s="3">
        <v>9</v>
      </c>
      <c r="B11" s="3" t="s">
        <v>96</v>
      </c>
      <c r="C11" s="3">
        <v>5</v>
      </c>
      <c r="D11" s="30">
        <f t="shared" si="0"/>
        <v>12</v>
      </c>
      <c r="E11" s="30">
        <f t="shared" si="1"/>
        <v>60</v>
      </c>
      <c r="G11" s="3" t="s">
        <v>98</v>
      </c>
      <c r="H11" s="30">
        <v>60</v>
      </c>
    </row>
    <row r="12" spans="1:8" x14ac:dyDescent="0.3">
      <c r="A12" s="3">
        <v>10</v>
      </c>
      <c r="B12" s="3" t="s">
        <v>100</v>
      </c>
      <c r="C12" s="3">
        <v>15</v>
      </c>
      <c r="D12" s="30">
        <f t="shared" si="0"/>
        <v>80</v>
      </c>
      <c r="E12" s="30">
        <f t="shared" si="1"/>
        <v>1200</v>
      </c>
      <c r="G12" s="3" t="s">
        <v>107</v>
      </c>
      <c r="H12" s="30">
        <v>10</v>
      </c>
    </row>
    <row r="13" spans="1:8" x14ac:dyDescent="0.3">
      <c r="A13" s="3">
        <v>11</v>
      </c>
      <c r="B13" s="3" t="s">
        <v>101</v>
      </c>
      <c r="C13" s="3">
        <v>14</v>
      </c>
      <c r="D13" s="30">
        <f t="shared" si="0"/>
        <v>45</v>
      </c>
      <c r="E13" s="30">
        <f t="shared" si="1"/>
        <v>630</v>
      </c>
      <c r="G13" s="3" t="s">
        <v>100</v>
      </c>
      <c r="H13" s="30">
        <v>80</v>
      </c>
    </row>
    <row r="14" spans="1:8" x14ac:dyDescent="0.3">
      <c r="A14" s="3">
        <v>12</v>
      </c>
      <c r="B14" s="3" t="s">
        <v>102</v>
      </c>
      <c r="C14" s="3">
        <v>48</v>
      </c>
      <c r="D14" s="30">
        <f t="shared" si="0"/>
        <v>22</v>
      </c>
      <c r="E14" s="30">
        <f t="shared" si="1"/>
        <v>1056</v>
      </c>
      <c r="G14" s="3" t="s">
        <v>97</v>
      </c>
      <c r="H14" s="30">
        <v>45</v>
      </c>
    </row>
    <row r="15" spans="1:8" x14ac:dyDescent="0.3">
      <c r="A15" s="3">
        <v>13</v>
      </c>
      <c r="B15" s="3" t="s">
        <v>98</v>
      </c>
      <c r="C15" s="3">
        <v>15</v>
      </c>
      <c r="D15" s="30">
        <f t="shared" si="0"/>
        <v>60</v>
      </c>
      <c r="E15" s="30">
        <f t="shared" si="1"/>
        <v>900</v>
      </c>
      <c r="G15" s="3" t="s">
        <v>108</v>
      </c>
      <c r="H15" s="30">
        <v>12</v>
      </c>
    </row>
    <row r="16" spans="1:8" x14ac:dyDescent="0.3">
      <c r="E16" s="47">
        <f>SUM(E3:E15)</f>
        <v>15803</v>
      </c>
      <c r="G16" s="26" t="s">
        <v>109</v>
      </c>
      <c r="H16" s="30">
        <v>40</v>
      </c>
    </row>
    <row r="17" spans="7:8" x14ac:dyDescent="0.3">
      <c r="G17" s="26" t="s">
        <v>110</v>
      </c>
      <c r="H17" s="30">
        <v>25</v>
      </c>
    </row>
    <row r="18" spans="7:8" x14ac:dyDescent="0.3">
      <c r="G18" s="26" t="s">
        <v>111</v>
      </c>
      <c r="H18" s="30">
        <v>45</v>
      </c>
    </row>
    <row r="19" spans="7:8" x14ac:dyDescent="0.3">
      <c r="G19" s="26" t="s">
        <v>94</v>
      </c>
      <c r="H19" s="30">
        <v>23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O25"/>
  <sheetViews>
    <sheetView workbookViewId="0">
      <selection activeCell="Q16" sqref="Q16"/>
    </sheetView>
  </sheetViews>
  <sheetFormatPr defaultRowHeight="15.05" x14ac:dyDescent="0.3"/>
  <cols>
    <col min="1" max="1" width="22.5546875" customWidth="1"/>
    <col min="2" max="2" width="20.88671875" customWidth="1"/>
    <col min="3" max="4" width="8.88671875" customWidth="1"/>
    <col min="5" max="5" width="7.5546875" customWidth="1"/>
    <col min="6" max="7" width="7.44140625" customWidth="1"/>
    <col min="8" max="8" width="6.44140625" customWidth="1"/>
    <col min="9" max="9" width="7.44140625" customWidth="1"/>
    <col min="10" max="10" width="9.33203125" customWidth="1"/>
    <col min="11" max="11" width="7.44140625" customWidth="1"/>
    <col min="12" max="12" width="7.5546875" customWidth="1"/>
    <col min="13" max="13" width="8.6640625" customWidth="1"/>
    <col min="14" max="14" width="7.44140625" customWidth="1"/>
    <col min="15" max="15" width="11.88671875" bestFit="1" customWidth="1"/>
  </cols>
  <sheetData>
    <row r="1" spans="1:15" x14ac:dyDescent="0.3">
      <c r="A1" s="43" t="s">
        <v>119</v>
      </c>
      <c r="B1" t="s">
        <v>150</v>
      </c>
    </row>
    <row r="2" spans="1:15" x14ac:dyDescent="0.3">
      <c r="A2" s="43" t="s">
        <v>116</v>
      </c>
      <c r="B2" t="s">
        <v>150</v>
      </c>
    </row>
    <row r="4" spans="1:15" x14ac:dyDescent="0.3">
      <c r="A4" s="43" t="s">
        <v>149</v>
      </c>
      <c r="B4" s="43" t="s">
        <v>148</v>
      </c>
    </row>
    <row r="5" spans="1:15" x14ac:dyDescent="0.3">
      <c r="B5">
        <v>1</v>
      </c>
      <c r="D5" t="s">
        <v>151</v>
      </c>
      <c r="E5">
        <v>2</v>
      </c>
      <c r="G5" t="s">
        <v>152</v>
      </c>
      <c r="H5">
        <v>3</v>
      </c>
      <c r="K5" t="s">
        <v>153</v>
      </c>
      <c r="L5">
        <v>4</v>
      </c>
      <c r="N5" t="s">
        <v>154</v>
      </c>
      <c r="O5" t="s">
        <v>147</v>
      </c>
    </row>
    <row r="6" spans="1:15" x14ac:dyDescent="0.3">
      <c r="A6" s="43" t="s">
        <v>146</v>
      </c>
      <c r="B6" t="s">
        <v>126</v>
      </c>
      <c r="C6" t="s">
        <v>127</v>
      </c>
      <c r="E6" t="s">
        <v>128</v>
      </c>
      <c r="F6" t="s">
        <v>129</v>
      </c>
      <c r="H6" t="s">
        <v>130</v>
      </c>
      <c r="I6" t="s">
        <v>131</v>
      </c>
      <c r="J6" t="s">
        <v>132</v>
      </c>
      <c r="L6" t="s">
        <v>133</v>
      </c>
      <c r="M6" t="s">
        <v>134</v>
      </c>
    </row>
    <row r="7" spans="1:15" x14ac:dyDescent="0.3">
      <c r="A7" s="44" t="s">
        <v>123</v>
      </c>
      <c r="B7" s="45"/>
      <c r="C7" s="45">
        <v>17035</v>
      </c>
      <c r="D7" s="45">
        <v>17035</v>
      </c>
      <c r="E7" s="45"/>
      <c r="F7" s="45"/>
      <c r="G7" s="45"/>
      <c r="H7" s="45"/>
      <c r="I7" s="45">
        <v>112680</v>
      </c>
      <c r="J7" s="45"/>
      <c r="K7" s="45">
        <v>112680</v>
      </c>
      <c r="L7" s="45"/>
      <c r="M7" s="45"/>
      <c r="N7" s="45"/>
      <c r="O7" s="45">
        <v>129715</v>
      </c>
    </row>
    <row r="8" spans="1:15" x14ac:dyDescent="0.3">
      <c r="A8" s="46" t="s">
        <v>107</v>
      </c>
      <c r="B8" s="45"/>
      <c r="C8" s="45">
        <v>17035</v>
      </c>
      <c r="D8" s="45">
        <v>17035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>
        <v>17035</v>
      </c>
    </row>
    <row r="9" spans="1:15" x14ac:dyDescent="0.3">
      <c r="A9" s="46" t="s">
        <v>120</v>
      </c>
      <c r="B9" s="45"/>
      <c r="C9" s="45"/>
      <c r="D9" s="45"/>
      <c r="E9" s="45"/>
      <c r="F9" s="45"/>
      <c r="G9" s="45"/>
      <c r="H9" s="45"/>
      <c r="I9" s="45">
        <v>112680</v>
      </c>
      <c r="J9" s="45"/>
      <c r="K9" s="45">
        <v>112680</v>
      </c>
      <c r="L9" s="45"/>
      <c r="M9" s="45"/>
      <c r="N9" s="45"/>
      <c r="O9" s="45">
        <v>112680</v>
      </c>
    </row>
    <row r="10" spans="1:15" x14ac:dyDescent="0.3">
      <c r="A10" s="44" t="s">
        <v>124</v>
      </c>
      <c r="B10" s="45">
        <v>876302</v>
      </c>
      <c r="C10" s="45"/>
      <c r="D10" s="45">
        <v>876302</v>
      </c>
      <c r="E10" s="45"/>
      <c r="F10" s="45">
        <v>87643</v>
      </c>
      <c r="G10" s="45">
        <v>87643</v>
      </c>
      <c r="H10" s="45">
        <v>45123</v>
      </c>
      <c r="I10" s="45"/>
      <c r="J10" s="45"/>
      <c r="K10" s="45">
        <v>45123</v>
      </c>
      <c r="L10" s="45">
        <v>76290</v>
      </c>
      <c r="M10" s="45"/>
      <c r="N10" s="45">
        <v>76290</v>
      </c>
      <c r="O10" s="45">
        <v>1085358</v>
      </c>
    </row>
    <row r="11" spans="1:15" x14ac:dyDescent="0.3">
      <c r="A11" s="46" t="s">
        <v>105</v>
      </c>
      <c r="B11" s="45"/>
      <c r="C11" s="45"/>
      <c r="D11" s="45"/>
      <c r="E11" s="45"/>
      <c r="F11" s="45"/>
      <c r="G11" s="45"/>
      <c r="H11" s="45">
        <v>45123</v>
      </c>
      <c r="I11" s="45"/>
      <c r="J11" s="45"/>
      <c r="K11" s="45">
        <v>45123</v>
      </c>
      <c r="L11" s="45"/>
      <c r="M11" s="45"/>
      <c r="N11" s="45"/>
      <c r="O11" s="45">
        <v>45123</v>
      </c>
    </row>
    <row r="12" spans="1:15" x14ac:dyDescent="0.3">
      <c r="A12" s="46" t="s">
        <v>96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>
        <v>76290</v>
      </c>
      <c r="M12" s="45"/>
      <c r="N12" s="45">
        <v>76290</v>
      </c>
      <c r="O12" s="45">
        <v>76290</v>
      </c>
    </row>
    <row r="13" spans="1:15" x14ac:dyDescent="0.3">
      <c r="A13" s="46" t="s">
        <v>106</v>
      </c>
      <c r="B13" s="45">
        <v>876302</v>
      </c>
      <c r="C13" s="45"/>
      <c r="D13" s="45">
        <v>876302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>
        <v>876302</v>
      </c>
    </row>
    <row r="14" spans="1:15" x14ac:dyDescent="0.3">
      <c r="A14" s="46" t="s">
        <v>108</v>
      </c>
      <c r="B14" s="45"/>
      <c r="C14" s="45"/>
      <c r="D14" s="45"/>
      <c r="E14" s="45"/>
      <c r="F14" s="45">
        <v>87643</v>
      </c>
      <c r="G14" s="45">
        <v>87643</v>
      </c>
      <c r="H14" s="45"/>
      <c r="I14" s="45"/>
      <c r="J14" s="45"/>
      <c r="K14" s="45"/>
      <c r="L14" s="45"/>
      <c r="M14" s="45"/>
      <c r="N14" s="45"/>
      <c r="O14" s="45">
        <v>87643</v>
      </c>
    </row>
    <row r="15" spans="1:15" x14ac:dyDescent="0.3">
      <c r="A15" s="44" t="s">
        <v>122</v>
      </c>
      <c r="B15" s="45">
        <v>743587</v>
      </c>
      <c r="C15" s="45">
        <v>87635</v>
      </c>
      <c r="D15" s="45">
        <v>831222</v>
      </c>
      <c r="E15" s="45">
        <v>236088</v>
      </c>
      <c r="F15" s="45"/>
      <c r="G15" s="45">
        <v>236088</v>
      </c>
      <c r="H15" s="45"/>
      <c r="I15" s="45"/>
      <c r="J15" s="45">
        <v>110699</v>
      </c>
      <c r="K15" s="45">
        <v>110699</v>
      </c>
      <c r="L15" s="45"/>
      <c r="M15" s="45">
        <v>80709</v>
      </c>
      <c r="N15" s="45">
        <v>80709</v>
      </c>
      <c r="O15" s="45">
        <v>1258718</v>
      </c>
    </row>
    <row r="16" spans="1:15" x14ac:dyDescent="0.3">
      <c r="A16" s="46" t="s">
        <v>102</v>
      </c>
      <c r="B16" s="45">
        <v>97632</v>
      </c>
      <c r="C16" s="45"/>
      <c r="D16" s="45">
        <v>97632</v>
      </c>
      <c r="E16" s="45"/>
      <c r="F16" s="45"/>
      <c r="G16" s="45"/>
      <c r="H16" s="45"/>
      <c r="I16" s="45"/>
      <c r="J16" s="45"/>
      <c r="K16" s="45"/>
      <c r="L16" s="45"/>
      <c r="M16" s="45">
        <v>24367</v>
      </c>
      <c r="N16" s="45">
        <v>24367</v>
      </c>
      <c r="O16" s="45">
        <v>121999</v>
      </c>
    </row>
    <row r="17" spans="1:15" x14ac:dyDescent="0.3">
      <c r="A17" s="46" t="s">
        <v>101</v>
      </c>
      <c r="B17" s="45"/>
      <c r="C17" s="45"/>
      <c r="D17" s="45"/>
      <c r="E17" s="45">
        <v>168736</v>
      </c>
      <c r="F17" s="45"/>
      <c r="G17" s="45">
        <v>168736</v>
      </c>
      <c r="H17" s="45"/>
      <c r="I17" s="45"/>
      <c r="J17" s="45"/>
      <c r="K17" s="45"/>
      <c r="L17" s="45"/>
      <c r="M17" s="45"/>
      <c r="N17" s="45"/>
      <c r="O17" s="45">
        <v>168736</v>
      </c>
    </row>
    <row r="18" spans="1:15" x14ac:dyDescent="0.3">
      <c r="A18" s="46" t="s">
        <v>98</v>
      </c>
      <c r="B18" s="45"/>
      <c r="C18" s="45">
        <v>87635</v>
      </c>
      <c r="D18" s="45">
        <v>87635</v>
      </c>
      <c r="E18" s="45"/>
      <c r="F18" s="45"/>
      <c r="G18" s="45"/>
      <c r="H18" s="45"/>
      <c r="I18" s="45"/>
      <c r="J18" s="45">
        <v>54371</v>
      </c>
      <c r="K18" s="45">
        <v>54371</v>
      </c>
      <c r="L18" s="45"/>
      <c r="M18" s="45"/>
      <c r="N18" s="45"/>
      <c r="O18" s="45">
        <v>142006</v>
      </c>
    </row>
    <row r="19" spans="1:15" x14ac:dyDescent="0.3">
      <c r="A19" s="46" t="s">
        <v>100</v>
      </c>
      <c r="B19" s="45"/>
      <c r="C19" s="45"/>
      <c r="D19" s="45"/>
      <c r="E19" s="45"/>
      <c r="F19" s="45"/>
      <c r="G19" s="45"/>
      <c r="H19" s="45"/>
      <c r="I19" s="45"/>
      <c r="J19" s="45">
        <v>56328</v>
      </c>
      <c r="K19" s="45">
        <v>56328</v>
      </c>
      <c r="L19" s="45"/>
      <c r="M19" s="45">
        <v>56342</v>
      </c>
      <c r="N19" s="45">
        <v>56342</v>
      </c>
      <c r="O19" s="45">
        <v>112670</v>
      </c>
    </row>
    <row r="20" spans="1:15" x14ac:dyDescent="0.3">
      <c r="A20" s="46" t="s">
        <v>97</v>
      </c>
      <c r="B20" s="45"/>
      <c r="C20" s="45"/>
      <c r="D20" s="45"/>
      <c r="E20" s="45">
        <v>67352</v>
      </c>
      <c r="F20" s="45"/>
      <c r="G20" s="45">
        <v>67352</v>
      </c>
      <c r="H20" s="45"/>
      <c r="I20" s="45"/>
      <c r="J20" s="45"/>
      <c r="K20" s="45"/>
      <c r="L20" s="45"/>
      <c r="M20" s="45"/>
      <c r="N20" s="45"/>
      <c r="O20" s="45">
        <v>67352</v>
      </c>
    </row>
    <row r="21" spans="1:15" x14ac:dyDescent="0.3">
      <c r="A21" s="46" t="s">
        <v>109</v>
      </c>
      <c r="B21" s="45">
        <v>540321</v>
      </c>
      <c r="C21" s="45"/>
      <c r="D21" s="45">
        <v>540321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>
        <v>540321</v>
      </c>
    </row>
    <row r="22" spans="1:15" x14ac:dyDescent="0.3">
      <c r="A22" s="46" t="s">
        <v>111</v>
      </c>
      <c r="B22" s="45">
        <v>105634</v>
      </c>
      <c r="C22" s="45"/>
      <c r="D22" s="45">
        <v>105634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>
        <v>105634</v>
      </c>
    </row>
    <row r="23" spans="1:15" x14ac:dyDescent="0.3">
      <c r="A23" s="44" t="s">
        <v>125</v>
      </c>
      <c r="B23" s="45"/>
      <c r="C23" s="45"/>
      <c r="D23" s="45"/>
      <c r="E23" s="45"/>
      <c r="F23" s="45">
        <v>65166</v>
      </c>
      <c r="G23" s="45">
        <v>65166</v>
      </c>
      <c r="H23" s="45"/>
      <c r="I23" s="45"/>
      <c r="J23" s="45"/>
      <c r="K23" s="45"/>
      <c r="L23" s="45"/>
      <c r="M23" s="45"/>
      <c r="N23" s="45"/>
      <c r="O23" s="45">
        <v>65166</v>
      </c>
    </row>
    <row r="24" spans="1:15" x14ac:dyDescent="0.3">
      <c r="A24" s="46" t="s">
        <v>121</v>
      </c>
      <c r="B24" s="45"/>
      <c r="C24" s="45"/>
      <c r="D24" s="45"/>
      <c r="E24" s="45"/>
      <c r="F24" s="45">
        <v>65166</v>
      </c>
      <c r="G24" s="45">
        <v>65166</v>
      </c>
      <c r="H24" s="45"/>
      <c r="I24" s="45"/>
      <c r="J24" s="45"/>
      <c r="K24" s="45"/>
      <c r="L24" s="45"/>
      <c r="M24" s="45"/>
      <c r="N24" s="45"/>
      <c r="O24" s="45">
        <v>65166</v>
      </c>
    </row>
    <row r="25" spans="1:15" x14ac:dyDescent="0.3">
      <c r="A25" s="44" t="s">
        <v>147</v>
      </c>
      <c r="B25" s="45">
        <v>1619889</v>
      </c>
      <c r="C25" s="45">
        <v>104670</v>
      </c>
      <c r="D25" s="45">
        <v>1724559</v>
      </c>
      <c r="E25" s="45">
        <v>236088</v>
      </c>
      <c r="F25" s="45">
        <v>152809</v>
      </c>
      <c r="G25" s="45">
        <v>388897</v>
      </c>
      <c r="H25" s="45">
        <v>45123</v>
      </c>
      <c r="I25" s="45">
        <v>112680</v>
      </c>
      <c r="J25" s="45">
        <v>110699</v>
      </c>
      <c r="K25" s="45">
        <v>268502</v>
      </c>
      <c r="L25" s="45">
        <v>76290</v>
      </c>
      <c r="M25" s="45">
        <v>80709</v>
      </c>
      <c r="N25" s="45">
        <v>156999</v>
      </c>
      <c r="O25" s="45">
        <v>2538957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9"/>
  <sheetViews>
    <sheetView tabSelected="1" workbookViewId="0">
      <selection activeCell="A3" sqref="A3"/>
    </sheetView>
  </sheetViews>
  <sheetFormatPr defaultRowHeight="15.05" x14ac:dyDescent="0.3"/>
  <cols>
    <col min="1" max="1" width="19.88671875" bestFit="1" customWidth="1"/>
    <col min="2" max="2" width="18.6640625" bestFit="1" customWidth="1"/>
    <col min="3" max="3" width="8" customWidth="1"/>
    <col min="4" max="6" width="7" customWidth="1"/>
    <col min="7" max="7" width="10.6640625" bestFit="1" customWidth="1"/>
  </cols>
  <sheetData>
    <row r="3" spans="1:7" x14ac:dyDescent="0.3">
      <c r="A3" s="43" t="s">
        <v>149</v>
      </c>
      <c r="B3" s="43" t="s">
        <v>148</v>
      </c>
    </row>
    <row r="4" spans="1:7" x14ac:dyDescent="0.3">
      <c r="A4" s="43" t="s">
        <v>146</v>
      </c>
      <c r="B4" t="s">
        <v>139</v>
      </c>
      <c r="C4" t="s">
        <v>135</v>
      </c>
      <c r="D4" t="s">
        <v>136</v>
      </c>
      <c r="E4" t="s">
        <v>137</v>
      </c>
      <c r="F4" t="s">
        <v>138</v>
      </c>
      <c r="G4" t="s">
        <v>147</v>
      </c>
    </row>
    <row r="5" spans="1:7" x14ac:dyDescent="0.3">
      <c r="A5" s="44" t="s">
        <v>105</v>
      </c>
      <c r="B5" s="21"/>
      <c r="C5" s="21"/>
      <c r="D5" s="21">
        <v>45123</v>
      </c>
      <c r="E5" s="21"/>
      <c r="F5" s="21"/>
      <c r="G5" s="21">
        <v>45123</v>
      </c>
    </row>
    <row r="6" spans="1:7" x14ac:dyDescent="0.3">
      <c r="A6" s="44" t="s">
        <v>102</v>
      </c>
      <c r="B6" s="21"/>
      <c r="C6" s="21"/>
      <c r="D6" s="21">
        <v>97632</v>
      </c>
      <c r="E6" s="21">
        <v>24367</v>
      </c>
      <c r="F6" s="21"/>
      <c r="G6" s="21">
        <v>121999</v>
      </c>
    </row>
    <row r="7" spans="1:7" x14ac:dyDescent="0.3">
      <c r="A7" s="44" t="s">
        <v>101</v>
      </c>
      <c r="B7" s="21"/>
      <c r="C7" s="21">
        <v>90632</v>
      </c>
      <c r="D7" s="21"/>
      <c r="E7" s="21">
        <v>78104</v>
      </c>
      <c r="F7" s="21"/>
      <c r="G7" s="21">
        <v>168736</v>
      </c>
    </row>
    <row r="8" spans="1:7" x14ac:dyDescent="0.3">
      <c r="A8" s="44" t="s">
        <v>96</v>
      </c>
      <c r="B8" s="21"/>
      <c r="C8" s="21"/>
      <c r="D8" s="21"/>
      <c r="E8" s="21">
        <v>76290</v>
      </c>
      <c r="F8" s="21"/>
      <c r="G8" s="21">
        <v>76290</v>
      </c>
    </row>
    <row r="9" spans="1:7" x14ac:dyDescent="0.3">
      <c r="A9" s="44" t="s">
        <v>106</v>
      </c>
      <c r="B9" s="21"/>
      <c r="C9" s="21">
        <v>876302</v>
      </c>
      <c r="D9" s="21"/>
      <c r="E9" s="21"/>
      <c r="F9" s="21"/>
      <c r="G9" s="21">
        <v>876302</v>
      </c>
    </row>
    <row r="10" spans="1:7" x14ac:dyDescent="0.3">
      <c r="A10" s="44" t="s">
        <v>98</v>
      </c>
      <c r="B10" s="21"/>
      <c r="C10" s="21">
        <v>142006</v>
      </c>
      <c r="D10" s="21"/>
      <c r="E10" s="21"/>
      <c r="F10" s="21"/>
      <c r="G10" s="21">
        <v>142006</v>
      </c>
    </row>
    <row r="11" spans="1:7" x14ac:dyDescent="0.3">
      <c r="A11" s="44" t="s">
        <v>107</v>
      </c>
      <c r="B11" s="21"/>
      <c r="C11" s="21"/>
      <c r="D11" s="21">
        <v>17035</v>
      </c>
      <c r="E11" s="21"/>
      <c r="F11" s="21"/>
      <c r="G11" s="21">
        <v>17035</v>
      </c>
    </row>
    <row r="12" spans="1:7" x14ac:dyDescent="0.3">
      <c r="A12" s="44" t="s">
        <v>121</v>
      </c>
      <c r="B12" s="21">
        <v>65166</v>
      </c>
      <c r="C12" s="21"/>
      <c r="D12" s="21"/>
      <c r="E12" s="21"/>
      <c r="F12" s="21"/>
      <c r="G12" s="21">
        <v>65166</v>
      </c>
    </row>
    <row r="13" spans="1:7" x14ac:dyDescent="0.3">
      <c r="A13" s="44" t="s">
        <v>100</v>
      </c>
      <c r="B13" s="21">
        <v>56328</v>
      </c>
      <c r="C13" s="21"/>
      <c r="D13" s="21"/>
      <c r="E13" s="21"/>
      <c r="F13" s="21">
        <v>56342</v>
      </c>
      <c r="G13" s="21">
        <v>112670</v>
      </c>
    </row>
    <row r="14" spans="1:7" x14ac:dyDescent="0.3">
      <c r="A14" s="44" t="s">
        <v>97</v>
      </c>
      <c r="B14" s="21"/>
      <c r="C14" s="21"/>
      <c r="D14" s="21"/>
      <c r="E14" s="21"/>
      <c r="F14" s="21">
        <v>67352</v>
      </c>
      <c r="G14" s="21">
        <v>67352</v>
      </c>
    </row>
    <row r="15" spans="1:7" x14ac:dyDescent="0.3">
      <c r="A15" s="44" t="s">
        <v>108</v>
      </c>
      <c r="B15" s="21"/>
      <c r="C15" s="21"/>
      <c r="D15" s="21"/>
      <c r="E15" s="21">
        <v>87643</v>
      </c>
      <c r="F15" s="21"/>
      <c r="G15" s="21">
        <v>87643</v>
      </c>
    </row>
    <row r="16" spans="1:7" x14ac:dyDescent="0.3">
      <c r="A16" s="44" t="s">
        <v>109</v>
      </c>
      <c r="B16" s="21"/>
      <c r="C16" s="21"/>
      <c r="D16" s="21"/>
      <c r="E16" s="21">
        <v>540321</v>
      </c>
      <c r="F16" s="21"/>
      <c r="G16" s="21">
        <v>540321</v>
      </c>
    </row>
    <row r="17" spans="1:7" x14ac:dyDescent="0.3">
      <c r="A17" s="44" t="s">
        <v>111</v>
      </c>
      <c r="B17" s="21"/>
      <c r="C17" s="21">
        <v>105634</v>
      </c>
      <c r="D17" s="21"/>
      <c r="E17" s="21"/>
      <c r="F17" s="21"/>
      <c r="G17" s="21">
        <v>105634</v>
      </c>
    </row>
    <row r="18" spans="1:7" x14ac:dyDescent="0.3">
      <c r="A18" s="44" t="s">
        <v>120</v>
      </c>
      <c r="B18" s="21"/>
      <c r="C18" s="21"/>
      <c r="D18" s="21">
        <v>112680</v>
      </c>
      <c r="E18" s="21"/>
      <c r="F18" s="21"/>
      <c r="G18" s="21">
        <v>112680</v>
      </c>
    </row>
    <row r="19" spans="1:7" x14ac:dyDescent="0.3">
      <c r="A19" s="44" t="s">
        <v>147</v>
      </c>
      <c r="B19" s="21">
        <v>121494</v>
      </c>
      <c r="C19" s="21">
        <v>1214574</v>
      </c>
      <c r="D19" s="21">
        <v>272470</v>
      </c>
      <c r="E19" s="21">
        <v>806725</v>
      </c>
      <c r="F19" s="21">
        <v>123694</v>
      </c>
      <c r="G19" s="21">
        <v>2538957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20"/>
  <sheetViews>
    <sheetView workbookViewId="0">
      <selection activeCell="A2" sqref="A2:I20"/>
    </sheetView>
  </sheetViews>
  <sheetFormatPr defaultRowHeight="15.05" x14ac:dyDescent="0.3"/>
  <cols>
    <col min="1" max="1" width="16.88671875" customWidth="1"/>
    <col min="2" max="2" width="12.44140625" customWidth="1"/>
    <col min="3" max="3" width="10.44140625" customWidth="1"/>
    <col min="5" max="5" width="8.33203125" customWidth="1"/>
    <col min="8" max="8" width="13.109375" customWidth="1"/>
    <col min="9" max="9" width="11.109375" customWidth="1"/>
  </cols>
  <sheetData>
    <row r="1" spans="1:9" x14ac:dyDescent="0.3">
      <c r="A1" s="36" t="s">
        <v>90</v>
      </c>
      <c r="B1" s="37" t="s">
        <v>112</v>
      </c>
      <c r="C1" s="37" t="s">
        <v>113</v>
      </c>
      <c r="D1" s="37" t="s">
        <v>114</v>
      </c>
      <c r="E1" s="37" t="s">
        <v>115</v>
      </c>
      <c r="F1" s="37" t="s">
        <v>116</v>
      </c>
      <c r="G1" s="37" t="s">
        <v>117</v>
      </c>
      <c r="H1" s="37" t="s">
        <v>118</v>
      </c>
      <c r="I1" s="38" t="s">
        <v>119</v>
      </c>
    </row>
    <row r="2" spans="1:9" ht="16.55" customHeight="1" x14ac:dyDescent="0.3">
      <c r="A2" s="32" t="s">
        <v>111</v>
      </c>
      <c r="B2" s="9" t="s">
        <v>122</v>
      </c>
      <c r="C2" s="9">
        <v>1</v>
      </c>
      <c r="D2" s="9" t="s">
        <v>126</v>
      </c>
      <c r="E2" s="9">
        <v>6</v>
      </c>
      <c r="F2" s="9" t="s">
        <v>135</v>
      </c>
      <c r="G2" s="9">
        <v>105634</v>
      </c>
      <c r="H2" s="9" t="s">
        <v>76</v>
      </c>
      <c r="I2" s="34" t="s">
        <v>142</v>
      </c>
    </row>
    <row r="3" spans="1:9" ht="16.55" customHeight="1" x14ac:dyDescent="0.3">
      <c r="A3" s="32" t="s">
        <v>107</v>
      </c>
      <c r="B3" s="9" t="s">
        <v>123</v>
      </c>
      <c r="C3" s="9">
        <v>1</v>
      </c>
      <c r="D3" s="9" t="s">
        <v>127</v>
      </c>
      <c r="E3" s="9">
        <v>2</v>
      </c>
      <c r="F3" s="9" t="s">
        <v>136</v>
      </c>
      <c r="G3" s="9">
        <v>17035</v>
      </c>
      <c r="H3" s="9" t="s">
        <v>77</v>
      </c>
      <c r="I3" s="34" t="s">
        <v>143</v>
      </c>
    </row>
    <row r="4" spans="1:9" ht="16.55" customHeight="1" x14ac:dyDescent="0.3">
      <c r="A4" s="32" t="s">
        <v>109</v>
      </c>
      <c r="B4" s="9" t="s">
        <v>122</v>
      </c>
      <c r="C4" s="9">
        <v>1</v>
      </c>
      <c r="D4" s="9" t="s">
        <v>126</v>
      </c>
      <c r="E4" s="9">
        <v>8</v>
      </c>
      <c r="F4" s="9" t="s">
        <v>137</v>
      </c>
      <c r="G4" s="9">
        <v>540321</v>
      </c>
      <c r="H4" s="9" t="s">
        <v>140</v>
      </c>
      <c r="I4" s="34" t="s">
        <v>144</v>
      </c>
    </row>
    <row r="5" spans="1:9" ht="16.55" customHeight="1" x14ac:dyDescent="0.3">
      <c r="A5" s="32" t="s">
        <v>106</v>
      </c>
      <c r="B5" s="9" t="s">
        <v>124</v>
      </c>
      <c r="C5" s="9">
        <v>1</v>
      </c>
      <c r="D5" s="9" t="s">
        <v>126</v>
      </c>
      <c r="E5" s="9">
        <v>5</v>
      </c>
      <c r="F5" s="9" t="s">
        <v>135</v>
      </c>
      <c r="G5" s="9">
        <v>876302</v>
      </c>
      <c r="H5" s="9" t="s">
        <v>75</v>
      </c>
      <c r="I5" s="34" t="s">
        <v>144</v>
      </c>
    </row>
    <row r="6" spans="1:9" ht="16.55" customHeight="1" x14ac:dyDescent="0.3">
      <c r="A6" s="32" t="s">
        <v>101</v>
      </c>
      <c r="B6" s="9" t="s">
        <v>122</v>
      </c>
      <c r="C6" s="9">
        <v>2</v>
      </c>
      <c r="D6" s="9" t="s">
        <v>128</v>
      </c>
      <c r="E6" s="9">
        <v>2</v>
      </c>
      <c r="F6" s="9" t="s">
        <v>135</v>
      </c>
      <c r="G6" s="9">
        <v>90632</v>
      </c>
      <c r="H6" s="9" t="s">
        <v>141</v>
      </c>
      <c r="I6" s="34" t="s">
        <v>142</v>
      </c>
    </row>
    <row r="7" spans="1:9" ht="16.55" customHeight="1" x14ac:dyDescent="0.3">
      <c r="A7" s="32" t="s">
        <v>101</v>
      </c>
      <c r="B7" s="9" t="s">
        <v>122</v>
      </c>
      <c r="C7" s="9">
        <v>2</v>
      </c>
      <c r="D7" s="9" t="s">
        <v>128</v>
      </c>
      <c r="E7" s="9">
        <v>1</v>
      </c>
      <c r="F7" s="9" t="s">
        <v>137</v>
      </c>
      <c r="G7" s="9">
        <v>78104</v>
      </c>
      <c r="H7" s="9" t="s">
        <v>75</v>
      </c>
      <c r="I7" s="34" t="s">
        <v>145</v>
      </c>
    </row>
    <row r="8" spans="1:9" ht="16.55" customHeight="1" x14ac:dyDescent="0.3">
      <c r="A8" s="32" t="s">
        <v>108</v>
      </c>
      <c r="B8" s="9" t="s">
        <v>124</v>
      </c>
      <c r="C8" s="9">
        <v>2</v>
      </c>
      <c r="D8" s="9" t="s">
        <v>129</v>
      </c>
      <c r="E8" s="9">
        <v>5</v>
      </c>
      <c r="F8" s="9" t="s">
        <v>137</v>
      </c>
      <c r="G8" s="9">
        <v>87643</v>
      </c>
      <c r="H8" s="9" t="s">
        <v>141</v>
      </c>
      <c r="I8" s="34" t="s">
        <v>144</v>
      </c>
    </row>
    <row r="9" spans="1:9" ht="16.55" customHeight="1" x14ac:dyDescent="0.3">
      <c r="A9" s="32" t="s">
        <v>105</v>
      </c>
      <c r="B9" s="9" t="s">
        <v>124</v>
      </c>
      <c r="C9" s="9">
        <v>3</v>
      </c>
      <c r="D9" s="9" t="s">
        <v>130</v>
      </c>
      <c r="E9" s="9">
        <v>4</v>
      </c>
      <c r="F9" s="9" t="s">
        <v>136</v>
      </c>
      <c r="G9" s="9">
        <v>45123</v>
      </c>
      <c r="H9" s="9" t="s">
        <v>140</v>
      </c>
      <c r="I9" s="34" t="s">
        <v>143</v>
      </c>
    </row>
    <row r="10" spans="1:9" ht="16.55" customHeight="1" x14ac:dyDescent="0.3">
      <c r="A10" s="32" t="s">
        <v>120</v>
      </c>
      <c r="B10" s="9" t="s">
        <v>123</v>
      </c>
      <c r="C10" s="9">
        <v>3</v>
      </c>
      <c r="D10" s="9" t="s">
        <v>131</v>
      </c>
      <c r="E10" s="9">
        <v>20</v>
      </c>
      <c r="F10" s="9" t="s">
        <v>136</v>
      </c>
      <c r="G10" s="9">
        <v>67394</v>
      </c>
      <c r="H10" s="9" t="s">
        <v>75</v>
      </c>
      <c r="I10" s="34" t="s">
        <v>145</v>
      </c>
    </row>
    <row r="11" spans="1:9" ht="16.55" customHeight="1" x14ac:dyDescent="0.3">
      <c r="A11" s="32" t="s">
        <v>120</v>
      </c>
      <c r="B11" s="9" t="s">
        <v>123</v>
      </c>
      <c r="C11" s="9">
        <v>3</v>
      </c>
      <c r="D11" s="9" t="s">
        <v>131</v>
      </c>
      <c r="E11" s="9">
        <v>15</v>
      </c>
      <c r="F11" s="9" t="s">
        <v>136</v>
      </c>
      <c r="G11" s="9">
        <v>45286</v>
      </c>
      <c r="H11" s="9" t="s">
        <v>141</v>
      </c>
      <c r="I11" s="34" t="s">
        <v>143</v>
      </c>
    </row>
    <row r="12" spans="1:9" ht="16.55" customHeight="1" x14ac:dyDescent="0.3">
      <c r="A12" s="32" t="s">
        <v>98</v>
      </c>
      <c r="B12" s="9" t="s">
        <v>122</v>
      </c>
      <c r="C12" s="9">
        <v>3</v>
      </c>
      <c r="D12" s="9" t="s">
        <v>132</v>
      </c>
      <c r="E12" s="9">
        <v>18</v>
      </c>
      <c r="F12" s="9" t="s">
        <v>135</v>
      </c>
      <c r="G12" s="9">
        <v>54371</v>
      </c>
      <c r="H12" s="9" t="s">
        <v>76</v>
      </c>
      <c r="I12" s="34" t="s">
        <v>145</v>
      </c>
    </row>
    <row r="13" spans="1:9" ht="16.55" customHeight="1" x14ac:dyDescent="0.3">
      <c r="A13" s="32" t="s">
        <v>96</v>
      </c>
      <c r="B13" s="9" t="s">
        <v>124</v>
      </c>
      <c r="C13" s="9">
        <v>4</v>
      </c>
      <c r="D13" s="9" t="s">
        <v>133</v>
      </c>
      <c r="E13" s="9">
        <v>7</v>
      </c>
      <c r="F13" s="9" t="s">
        <v>137</v>
      </c>
      <c r="G13" s="9">
        <v>76290</v>
      </c>
      <c r="H13" s="9" t="s">
        <v>77</v>
      </c>
      <c r="I13" s="34" t="s">
        <v>143</v>
      </c>
    </row>
    <row r="14" spans="1:9" ht="16.55" customHeight="1" x14ac:dyDescent="0.3">
      <c r="A14" s="32" t="s">
        <v>100</v>
      </c>
      <c r="B14" s="9" t="s">
        <v>122</v>
      </c>
      <c r="C14" s="9">
        <v>4</v>
      </c>
      <c r="D14" s="9" t="s">
        <v>134</v>
      </c>
      <c r="E14" s="9">
        <v>28</v>
      </c>
      <c r="F14" s="9" t="s">
        <v>138</v>
      </c>
      <c r="G14" s="9">
        <v>56342</v>
      </c>
      <c r="H14" s="9" t="s">
        <v>76</v>
      </c>
      <c r="I14" s="34" t="s">
        <v>144</v>
      </c>
    </row>
    <row r="15" spans="1:9" ht="16.55" customHeight="1" x14ac:dyDescent="0.3">
      <c r="A15" s="33" t="s">
        <v>97</v>
      </c>
      <c r="B15" s="31" t="s">
        <v>122</v>
      </c>
      <c r="C15" s="31">
        <v>2</v>
      </c>
      <c r="D15" s="31" t="s">
        <v>128</v>
      </c>
      <c r="E15" s="31">
        <v>20</v>
      </c>
      <c r="F15" s="31" t="s">
        <v>138</v>
      </c>
      <c r="G15" s="3">
        <v>67352</v>
      </c>
      <c r="H15" s="3" t="s">
        <v>75</v>
      </c>
      <c r="I15" s="34" t="s">
        <v>145</v>
      </c>
    </row>
    <row r="16" spans="1:9" ht="16.55" customHeight="1" x14ac:dyDescent="0.3">
      <c r="A16" s="33" t="s">
        <v>102</v>
      </c>
      <c r="B16" s="31" t="s">
        <v>122</v>
      </c>
      <c r="C16" s="31">
        <v>1</v>
      </c>
      <c r="D16" s="31" t="s">
        <v>126</v>
      </c>
      <c r="E16" s="31">
        <v>19</v>
      </c>
      <c r="F16" s="31" t="s">
        <v>136</v>
      </c>
      <c r="G16" s="3">
        <v>97632</v>
      </c>
      <c r="H16" s="3" t="s">
        <v>141</v>
      </c>
      <c r="I16" s="34" t="s">
        <v>143</v>
      </c>
    </row>
    <row r="17" spans="1:9" ht="16.55" customHeight="1" x14ac:dyDescent="0.3">
      <c r="A17" s="33" t="s">
        <v>121</v>
      </c>
      <c r="B17" s="31" t="s">
        <v>125</v>
      </c>
      <c r="C17" s="31">
        <v>2</v>
      </c>
      <c r="D17" s="31" t="s">
        <v>129</v>
      </c>
      <c r="E17" s="31">
        <v>16</v>
      </c>
      <c r="F17" s="31" t="s">
        <v>139</v>
      </c>
      <c r="G17" s="3">
        <v>65166</v>
      </c>
      <c r="H17" s="3" t="s">
        <v>140</v>
      </c>
      <c r="I17" s="34" t="s">
        <v>145</v>
      </c>
    </row>
    <row r="18" spans="1:9" ht="16.55" customHeight="1" x14ac:dyDescent="0.3">
      <c r="A18" s="33" t="s">
        <v>98</v>
      </c>
      <c r="B18" s="31" t="s">
        <v>122</v>
      </c>
      <c r="C18" s="31">
        <v>1</v>
      </c>
      <c r="D18" s="31" t="s">
        <v>127</v>
      </c>
      <c r="E18" s="31">
        <v>5</v>
      </c>
      <c r="F18" s="31" t="s">
        <v>135</v>
      </c>
      <c r="G18" s="3">
        <v>87635</v>
      </c>
      <c r="H18" s="3" t="s">
        <v>140</v>
      </c>
      <c r="I18" s="34" t="s">
        <v>142</v>
      </c>
    </row>
    <row r="19" spans="1:9" ht="16.55" customHeight="1" x14ac:dyDescent="0.3">
      <c r="A19" s="33" t="s">
        <v>100</v>
      </c>
      <c r="B19" s="31" t="s">
        <v>122</v>
      </c>
      <c r="C19" s="31">
        <v>3</v>
      </c>
      <c r="D19" s="31" t="s">
        <v>132</v>
      </c>
      <c r="E19" s="31">
        <v>6</v>
      </c>
      <c r="F19" s="31" t="s">
        <v>139</v>
      </c>
      <c r="G19" s="3">
        <v>56328</v>
      </c>
      <c r="H19" s="3" t="s">
        <v>75</v>
      </c>
      <c r="I19" s="35" t="s">
        <v>144</v>
      </c>
    </row>
    <row r="20" spans="1:9" ht="11.95" customHeight="1" x14ac:dyDescent="0.3">
      <c r="A20" s="39" t="s">
        <v>102</v>
      </c>
      <c r="B20" s="40" t="s">
        <v>122</v>
      </c>
      <c r="C20" s="40">
        <v>4</v>
      </c>
      <c r="D20" s="40" t="s">
        <v>134</v>
      </c>
      <c r="E20" s="40">
        <v>2</v>
      </c>
      <c r="F20" s="40" t="s">
        <v>137</v>
      </c>
      <c r="G20" s="41">
        <v>24367</v>
      </c>
      <c r="H20" s="41" t="s">
        <v>141</v>
      </c>
      <c r="I20" s="42" t="s">
        <v>144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Лист1</vt:lpstr>
      <vt:lpstr>Лист2</vt:lpstr>
      <vt:lpstr>Лист3</vt:lpstr>
      <vt:lpstr>ЕСЛИ</vt:lpstr>
      <vt:lpstr>ВПР</vt:lpstr>
      <vt:lpstr>Резульат сводной таблицы</vt:lpstr>
      <vt:lpstr>Лист4</vt:lpstr>
      <vt:lpstr>Сводные таблицы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Евтушенко</dc:creator>
  <cp:lastModifiedBy>ZXC</cp:lastModifiedBy>
  <dcterms:created xsi:type="dcterms:W3CDTF">2015-02-02T19:21:44Z</dcterms:created>
  <dcterms:modified xsi:type="dcterms:W3CDTF">2015-03-28T13:36:14Z</dcterms:modified>
</cp:coreProperties>
</file>