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085" yWindow="1545" windowWidth="22485" windowHeight="9180"/>
  </bookViews>
  <sheets>
    <sheet name="Лист1" sheetId="1" r:id="rId1"/>
    <sheet name="watsapp" sheetId="9" r:id="rId2"/>
  </sheets>
  <definedNames>
    <definedName name="_xlnm._FilterDatabase" localSheetId="0" hidden="1">Лист1!$I$29:$L$43</definedName>
  </definedNames>
  <calcPr calcId="145621"/>
</workbook>
</file>

<file path=xl/calcChain.xml><?xml version="1.0" encoding="utf-8"?>
<calcChain xmlns="http://schemas.openxmlformats.org/spreadsheetml/2006/main">
  <c r="N31" i="1" l="1"/>
  <c r="N36" i="1" l="1"/>
  <c r="N32" i="1"/>
  <c r="N33" i="1"/>
  <c r="N34" i="1"/>
  <c r="N35" i="1"/>
  <c r="N37" i="1"/>
  <c r="N38" i="1"/>
  <c r="N39" i="1"/>
  <c r="N40" i="1"/>
  <c r="N41" i="1"/>
  <c r="N42" i="1"/>
  <c r="N43" i="1"/>
  <c r="AJ31" i="1" l="1"/>
  <c r="AJ32" i="1"/>
  <c r="AJ33" i="1"/>
  <c r="AJ34" i="1"/>
  <c r="AJ35" i="1"/>
  <c r="AJ36" i="1"/>
  <c r="AJ37" i="1"/>
  <c r="AJ38" i="1"/>
  <c r="AJ39" i="1"/>
  <c r="AJ40" i="1"/>
  <c r="AJ41" i="1"/>
  <c r="AJ42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31" i="1"/>
  <c r="AC33" i="1"/>
  <c r="AC34" i="1"/>
  <c r="AC35" i="1"/>
  <c r="AC36" i="1"/>
  <c r="AC37" i="1"/>
  <c r="AC38" i="1"/>
  <c r="AC39" i="1"/>
  <c r="AC40" i="1"/>
  <c r="AC41" i="1"/>
  <c r="AC42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Z31" i="1"/>
  <c r="Z32" i="1"/>
  <c r="Z33" i="1"/>
  <c r="Z34" i="1"/>
  <c r="Z35" i="1"/>
  <c r="Z36" i="1"/>
  <c r="Z37" i="1"/>
  <c r="Z38" i="1"/>
  <c r="Z39" i="1"/>
  <c r="Z40" i="1"/>
  <c r="Z41" i="1"/>
  <c r="Z42" i="1"/>
  <c r="Y31" i="1"/>
  <c r="Y32" i="1"/>
  <c r="Y33" i="1"/>
  <c r="Y34" i="1"/>
  <c r="Y35" i="1"/>
  <c r="Y36" i="1"/>
  <c r="Y38" i="1"/>
  <c r="Y39" i="1"/>
  <c r="Y40" i="1"/>
  <c r="Y41" i="1"/>
  <c r="Y42" i="1"/>
  <c r="X31" i="1"/>
  <c r="X32" i="1"/>
  <c r="X33" i="1"/>
  <c r="X34" i="1"/>
  <c r="X35" i="1"/>
  <c r="X37" i="1"/>
  <c r="X38" i="1"/>
  <c r="X39" i="1"/>
  <c r="X40" i="1"/>
  <c r="X41" i="1"/>
  <c r="X42" i="1"/>
  <c r="W31" i="1"/>
  <c r="W32" i="1"/>
  <c r="W33" i="1"/>
  <c r="W34" i="1"/>
  <c r="W35" i="1"/>
  <c r="W36" i="1"/>
  <c r="W37" i="1"/>
  <c r="W38" i="1"/>
  <c r="W39" i="1"/>
  <c r="W40" i="1"/>
  <c r="W41" i="1"/>
  <c r="W42" i="1"/>
  <c r="V31" i="1"/>
  <c r="V32" i="1"/>
  <c r="V34" i="1"/>
  <c r="V35" i="1"/>
  <c r="V36" i="1"/>
  <c r="V37" i="1"/>
  <c r="V38" i="1"/>
  <c r="V39" i="1"/>
  <c r="V40" i="1"/>
  <c r="V41" i="1"/>
  <c r="V42" i="1"/>
  <c r="T31" i="1"/>
  <c r="T32" i="1"/>
  <c r="T33" i="1"/>
  <c r="T36" i="1"/>
  <c r="T37" i="1"/>
  <c r="T38" i="1"/>
  <c r="T39" i="1"/>
  <c r="T40" i="1"/>
  <c r="T41" i="1"/>
  <c r="T42" i="1"/>
  <c r="S32" i="1"/>
  <c r="S33" i="1"/>
  <c r="S34" i="1"/>
  <c r="S35" i="1"/>
  <c r="S36" i="1"/>
  <c r="S37" i="1"/>
  <c r="S38" i="1"/>
  <c r="S39" i="1"/>
  <c r="S40" i="1"/>
  <c r="S41" i="1"/>
  <c r="S42" i="1"/>
  <c r="R38" i="1"/>
  <c r="R39" i="1"/>
  <c r="R40" i="1"/>
  <c r="R41" i="1"/>
  <c r="R42" i="1"/>
  <c r="R31" i="1"/>
  <c r="R32" i="1"/>
  <c r="R33" i="1"/>
  <c r="R34" i="1"/>
  <c r="R35" i="1"/>
  <c r="R36" i="1"/>
  <c r="R37" i="1"/>
  <c r="H16" i="1" l="1"/>
  <c r="H17" i="1"/>
  <c r="H18" i="1"/>
  <c r="H32" i="1" l="1"/>
  <c r="H31" i="1"/>
  <c r="M31" i="1" l="1"/>
  <c r="M32" i="1"/>
  <c r="M33" i="1"/>
  <c r="M34" i="1"/>
  <c r="M35" i="1"/>
  <c r="M36" i="1"/>
  <c r="M37" i="1"/>
  <c r="M38" i="1"/>
  <c r="M39" i="1"/>
  <c r="M40" i="1"/>
  <c r="M41" i="1"/>
  <c r="M42" i="1"/>
  <c r="M43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H14" i="1"/>
  <c r="H13" i="1"/>
  <c r="K31" i="1"/>
  <c r="S31" i="1" s="1"/>
  <c r="K32" i="1"/>
  <c r="AC32" i="1" s="1"/>
  <c r="K33" i="1"/>
  <c r="V33" i="1" s="1"/>
  <c r="K34" i="1"/>
  <c r="T34" i="1" s="1"/>
  <c r="K35" i="1"/>
  <c r="T35" i="1" s="1"/>
  <c r="K36" i="1"/>
  <c r="X36" i="1" s="1"/>
  <c r="K37" i="1"/>
  <c r="Y37" i="1" s="1"/>
  <c r="K38" i="1"/>
  <c r="K39" i="1"/>
  <c r="K40" i="1"/>
  <c r="K41" i="1"/>
  <c r="K42" i="1"/>
  <c r="K43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H4" i="1" l="1"/>
  <c r="H8" i="1"/>
  <c r="H12" i="1"/>
  <c r="H11" i="1"/>
  <c r="H7" i="1"/>
  <c r="H10" i="1"/>
  <c r="H15" i="1"/>
  <c r="H1" i="1"/>
  <c r="H3" i="1"/>
  <c r="H9" i="1"/>
  <c r="H2" i="1"/>
  <c r="H6" i="1"/>
  <c r="H5" i="1"/>
  <c r="H33" i="1" l="1"/>
  <c r="H34" i="1"/>
  <c r="H35" i="1"/>
  <c r="H36" i="1"/>
  <c r="H37" i="1"/>
  <c r="H38" i="1"/>
  <c r="H39" i="1"/>
  <c r="H40" i="1"/>
  <c r="H41" i="1"/>
  <c r="H42" i="1"/>
</calcChain>
</file>

<file path=xl/sharedStrings.xml><?xml version="1.0" encoding="utf-8"?>
<sst xmlns="http://schemas.openxmlformats.org/spreadsheetml/2006/main" count="87" uniqueCount="65">
  <si>
    <t>КЛИЕНТ</t>
  </si>
  <si>
    <t>ПРИБЫЛЬ</t>
  </si>
  <si>
    <t>блюмер</t>
  </si>
  <si>
    <t>св</t>
  </si>
  <si>
    <t>НОМЕР ЗАКАЗА</t>
  </si>
  <si>
    <t>доллар</t>
  </si>
  <si>
    <t>дата</t>
  </si>
  <si>
    <t>шоутайм</t>
  </si>
  <si>
    <t>юнион</t>
  </si>
  <si>
    <t>ишим николай</t>
  </si>
  <si>
    <t>андреич</t>
  </si>
  <si>
    <t>диалог</t>
  </si>
  <si>
    <t>лэнды</t>
  </si>
  <si>
    <t>хит</t>
  </si>
  <si>
    <t>казахстан александр</t>
  </si>
  <si>
    <t>база</t>
  </si>
  <si>
    <t>эдик х5</t>
  </si>
  <si>
    <t>ноябрьск</t>
  </si>
  <si>
    <t>арктика</t>
  </si>
  <si>
    <t>боксы</t>
  </si>
  <si>
    <t>сдпро</t>
  </si>
  <si>
    <t>тамбов ксеня</t>
  </si>
  <si>
    <t>клондайк</t>
  </si>
  <si>
    <t>наставников</t>
  </si>
  <si>
    <t>сдхаус</t>
  </si>
  <si>
    <t>делмир</t>
  </si>
  <si>
    <t>ниж новгород ковчег</t>
  </si>
  <si>
    <t>флагман</t>
  </si>
  <si>
    <t>арлекина</t>
  </si>
  <si>
    <t>курск</t>
  </si>
  <si>
    <t>камень на оби</t>
  </si>
  <si>
    <t>симферополь артем</t>
  </si>
  <si>
    <t>дрс</t>
  </si>
  <si>
    <t>рязань алексей</t>
  </si>
  <si>
    <t>пкпрожект</t>
  </si>
  <si>
    <t>саранск игорь</t>
  </si>
  <si>
    <t>ржев игорь</t>
  </si>
  <si>
    <t>Статус</t>
  </si>
  <si>
    <t>Завершен</t>
  </si>
  <si>
    <t>Ждет_оплаты от клиента</t>
  </si>
  <si>
    <t>Клиенты должны</t>
  </si>
  <si>
    <t>Я должен поставщикам</t>
  </si>
  <si>
    <t>Оплачено мной но не клиентами</t>
  </si>
  <si>
    <t>Итого должен поставщикам</t>
  </si>
  <si>
    <t>Итого</t>
  </si>
  <si>
    <t>анна бызова</t>
  </si>
  <si>
    <t>Не опл мной</t>
  </si>
  <si>
    <t>Ждет клиента</t>
  </si>
  <si>
    <t>Столбец1</t>
  </si>
  <si>
    <t>Столбец2</t>
  </si>
  <si>
    <t>Столбец3</t>
  </si>
  <si>
    <t>1@</t>
  </si>
  <si>
    <t>2@</t>
  </si>
  <si>
    <t>3@</t>
  </si>
  <si>
    <t>4@</t>
  </si>
  <si>
    <t>5@</t>
  </si>
  <si>
    <t>6@</t>
  </si>
  <si>
    <t>7@</t>
  </si>
  <si>
    <t>8@</t>
  </si>
  <si>
    <t>9@</t>
  </si>
  <si>
    <t>10@</t>
  </si>
  <si>
    <t>11@</t>
  </si>
  <si>
    <t>12@</t>
  </si>
  <si>
    <t>13@</t>
  </si>
  <si>
    <t>14@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</si>
</sst>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[$$-C09]#,##0.00"/>
    <numFmt numFmtId="166" formatCode="#,##0.00_р_."/>
    <numFmt numFmtId="167" formatCode="#,##0&quot;р.&quot;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1" xfId="0" applyFont="1" applyBorder="1"/>
    <xf numFmtId="0" fontId="2" fillId="0" borderId="1" xfId="0" applyFont="1" applyBorder="1"/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 wrapText="1"/>
    </xf>
    <xf numFmtId="0" fontId="1" fillId="3" borderId="0" xfId="0" applyFont="1" applyFill="1"/>
    <xf numFmtId="0" fontId="0" fillId="0" borderId="1" xfId="0" applyBorder="1"/>
    <xf numFmtId="16" fontId="0" fillId="0" borderId="1" xfId="0" applyNumberFormat="1" applyBorder="1"/>
    <xf numFmtId="165" fontId="1" fillId="3" borderId="1" xfId="0" applyNumberFormat="1" applyFont="1" applyFill="1" applyBorder="1" applyAlignment="1">
      <alignment horizontal="right"/>
    </xf>
    <xf numFmtId="165" fontId="0" fillId="0" borderId="1" xfId="0" applyNumberFormat="1" applyBorder="1"/>
    <xf numFmtId="166" fontId="1" fillId="3" borderId="1" xfId="0" applyNumberFormat="1" applyFont="1" applyFill="1" applyBorder="1" applyAlignment="1">
      <alignment horizontal="right"/>
    </xf>
    <xf numFmtId="166" fontId="0" fillId="0" borderId="1" xfId="0" applyNumberFormat="1" applyBorder="1"/>
    <xf numFmtId="0" fontId="3" fillId="0" borderId="0" xfId="0" applyFont="1"/>
    <xf numFmtId="0" fontId="2" fillId="3" borderId="1" xfId="0" applyFont="1" applyFill="1" applyBorder="1"/>
    <xf numFmtId="0" fontId="3" fillId="0" borderId="1" xfId="0" applyFont="1" applyBorder="1"/>
    <xf numFmtId="166" fontId="0" fillId="0" borderId="0" xfId="0" applyNumberFormat="1" applyBorder="1"/>
    <xf numFmtId="0" fontId="0" fillId="0" borderId="0" xfId="0" applyBorder="1"/>
    <xf numFmtId="0" fontId="0" fillId="0" borderId="2" xfId="0" applyBorder="1"/>
    <xf numFmtId="0" fontId="2" fillId="0" borderId="2" xfId="0" applyFont="1" applyBorder="1"/>
    <xf numFmtId="0" fontId="0" fillId="5" borderId="1" xfId="0" applyFont="1" applyFill="1" applyBorder="1"/>
    <xf numFmtId="0" fontId="0" fillId="6" borderId="1" xfId="0" applyFill="1" applyBorder="1"/>
    <xf numFmtId="0" fontId="0" fillId="6" borderId="1" xfId="0" applyFont="1" applyFill="1" applyBorder="1"/>
    <xf numFmtId="166" fontId="0" fillId="6" borderId="1" xfId="0" applyNumberFormat="1" applyFill="1" applyBorder="1"/>
    <xf numFmtId="165" fontId="0" fillId="6" borderId="1" xfId="0" applyNumberFormat="1" applyFill="1" applyBorder="1"/>
    <xf numFmtId="0" fontId="2" fillId="6" borderId="1" xfId="0" applyFont="1" applyFill="1" applyBorder="1"/>
    <xf numFmtId="165" fontId="0" fillId="0" borderId="0" xfId="0" applyNumberFormat="1" applyBorder="1"/>
    <xf numFmtId="0" fontId="0" fillId="7" borderId="1" xfId="0" applyFill="1" applyBorder="1"/>
    <xf numFmtId="166" fontId="0" fillId="7" borderId="1" xfId="0" applyNumberFormat="1" applyFill="1" applyBorder="1"/>
    <xf numFmtId="165" fontId="0" fillId="7" borderId="1" xfId="0" applyNumberFormat="1" applyFill="1" applyBorder="1"/>
    <xf numFmtId="0" fontId="0" fillId="7" borderId="1" xfId="0" applyFont="1" applyFill="1" applyBorder="1"/>
    <xf numFmtId="0" fontId="2" fillId="0" borderId="0" xfId="0" applyFont="1" applyBorder="1"/>
    <xf numFmtId="0" fontId="0" fillId="0" borderId="1" xfId="0" applyFont="1" applyFill="1" applyBorder="1"/>
    <xf numFmtId="0" fontId="1" fillId="2" borderId="2" xfId="0" applyFont="1" applyFill="1" applyBorder="1"/>
    <xf numFmtId="166" fontId="1" fillId="2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 wrapText="1"/>
    </xf>
    <xf numFmtId="0" fontId="0" fillId="7" borderId="0" xfId="0" applyFill="1" applyBorder="1"/>
    <xf numFmtId="0" fontId="0" fillId="4" borderId="6" xfId="0" applyFill="1" applyBorder="1"/>
    <xf numFmtId="0" fontId="0" fillId="4" borderId="6" xfId="0" applyFill="1" applyBorder="1" applyAlignment="1"/>
    <xf numFmtId="0" fontId="0" fillId="6" borderId="4" xfId="0" applyFill="1" applyBorder="1" applyAlignment="1">
      <alignment wrapText="1"/>
    </xf>
    <xf numFmtId="167" fontId="1" fillId="6" borderId="5" xfId="0" applyNumberFormat="1" applyFont="1" applyFill="1" applyBorder="1"/>
    <xf numFmtId="0" fontId="1" fillId="7" borderId="8" xfId="0" applyFont="1" applyFill="1" applyBorder="1"/>
    <xf numFmtId="167" fontId="1" fillId="7" borderId="9" xfId="0" applyNumberFormat="1" applyFont="1" applyFill="1" applyBorder="1"/>
    <xf numFmtId="167" fontId="0" fillId="4" borderId="7" xfId="0" applyNumberFormat="1" applyFont="1" applyFill="1" applyBorder="1"/>
    <xf numFmtId="167" fontId="1" fillId="7" borderId="3" xfId="0" applyNumberFormat="1" applyFont="1" applyFill="1" applyBorder="1"/>
    <xf numFmtId="164" fontId="4" fillId="2" borderId="2" xfId="0" applyNumberFormat="1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0" xfId="0" applyFont="1" applyFill="1" applyBorder="1"/>
    <xf numFmtId="0" fontId="5" fillId="0" borderId="0" xfId="1"/>
    <xf numFmtId="0" fontId="7" fillId="0" borderId="0" xfId="0" applyFont="1"/>
    <xf numFmtId="0" fontId="6" fillId="0" borderId="1" xfId="2" applyBorder="1"/>
    <xf numFmtId="0" fontId="6" fillId="0" borderId="1" xfId="2" applyFill="1" applyBorder="1"/>
    <xf numFmtId="0" fontId="0" fillId="0" borderId="0" xfId="0" applyNumberFormat="1" applyBorder="1"/>
    <xf numFmtId="0" fontId="0" fillId="0" borderId="0" xfId="0" applyNumberFormat="1"/>
    <xf numFmtId="0" fontId="1" fillId="3" borderId="0" xfId="0" applyNumberFormat="1" applyFont="1" applyFill="1"/>
    <xf numFmtId="0" fontId="6" fillId="0" borderId="0" xfId="2" applyNumberFormat="1"/>
  </cellXfs>
  <cellStyles count="3">
    <cellStyle name="Гиперссылка" xfId="2" builtinId="8"/>
    <cellStyle name="Обычный" xfId="0" builtinId="0"/>
    <cellStyle name="Обычный 2 178" xfId="1"/>
  </cellStyles>
  <dxfs count="15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&quot;р.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#,##0.00_р_.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&quot;р.&quot;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30:H42" totalsRowShown="0" headerRowDxfId="14" headerRowBorderDxfId="13" tableBorderDxfId="12">
  <sortState ref="A3:H2502">
    <sortCondition ref="B2:B2502"/>
  </sortState>
  <tableColumns count="8">
    <tableColumn id="1" name="дата" dataDxfId="11"/>
    <tableColumn id="2" name="НОМЕР ЗАКАЗА" dataDxfId="10"/>
    <tableColumn id="3" name="Столбец1" dataDxfId="9"/>
    <tableColumn id="4" name="КЛИЕНТ" dataDxfId="8"/>
    <tableColumn id="5" name="Столбец2" dataDxfId="7"/>
    <tableColumn id="6" name="доллар" dataDxfId="6"/>
    <tableColumn id="7" name="Столбец3" dataDxfId="5"/>
    <tableColumn id="8" name="ПРИБЫЛЬ" dataDxfId="4">
      <calculatedColumnFormula>Таблица1[[#This Row],[Столбец3]]-Таблица1[[#This Row],[Столбец2]]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14@" TargetMode="External"/><Relationship Id="rId13" Type="http://schemas.openxmlformats.org/officeDocument/2006/relationships/hyperlink" Target="mailto:5@" TargetMode="External"/><Relationship Id="rId3" Type="http://schemas.openxmlformats.org/officeDocument/2006/relationships/hyperlink" Target="mailto:9@" TargetMode="External"/><Relationship Id="rId7" Type="http://schemas.openxmlformats.org/officeDocument/2006/relationships/hyperlink" Target="mailto:13@" TargetMode="External"/><Relationship Id="rId12" Type="http://schemas.openxmlformats.org/officeDocument/2006/relationships/hyperlink" Target="mailto:4@" TargetMode="External"/><Relationship Id="rId2" Type="http://schemas.openxmlformats.org/officeDocument/2006/relationships/hyperlink" Target="mailto:8@" TargetMode="External"/><Relationship Id="rId16" Type="http://schemas.openxmlformats.org/officeDocument/2006/relationships/table" Target="../tables/table1.xml"/><Relationship Id="rId1" Type="http://schemas.openxmlformats.org/officeDocument/2006/relationships/hyperlink" Target="mailto:7@" TargetMode="External"/><Relationship Id="rId6" Type="http://schemas.openxmlformats.org/officeDocument/2006/relationships/hyperlink" Target="mailto:12@" TargetMode="External"/><Relationship Id="rId11" Type="http://schemas.openxmlformats.org/officeDocument/2006/relationships/hyperlink" Target="mailto:3@" TargetMode="External"/><Relationship Id="rId5" Type="http://schemas.openxmlformats.org/officeDocument/2006/relationships/hyperlink" Target="mailto:11@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2@" TargetMode="External"/><Relationship Id="rId4" Type="http://schemas.openxmlformats.org/officeDocument/2006/relationships/hyperlink" Target="mailto:10@" TargetMode="External"/><Relationship Id="rId9" Type="http://schemas.openxmlformats.org/officeDocument/2006/relationships/hyperlink" Target="mailto:1@" TargetMode="External"/><Relationship Id="rId14" Type="http://schemas.openxmlformats.org/officeDocument/2006/relationships/hyperlink" Target="mailto:6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U43"/>
  <sheetViews>
    <sheetView tabSelected="1" zoomScaleNormal="100" workbookViewId="0">
      <pane ySplit="29" topLeftCell="A30" activePane="bottomLeft" state="frozen"/>
      <selection pane="bottomLeft" activeCell="G10" sqref="G10"/>
    </sheetView>
  </sheetViews>
  <sheetFormatPr defaultRowHeight="15" x14ac:dyDescent="0.25"/>
  <cols>
    <col min="1" max="1" width="10.85546875" style="7" customWidth="1"/>
    <col min="2" max="2" width="21.5703125" style="7" customWidth="1"/>
    <col min="3" max="3" width="20.85546875" style="7" customWidth="1"/>
    <col min="4" max="4" width="20.42578125" style="7" customWidth="1"/>
    <col min="5" max="5" width="14.140625" style="12" customWidth="1"/>
    <col min="6" max="6" width="4.5703125" style="10" customWidth="1"/>
    <col min="7" max="7" width="11.140625" style="7" customWidth="1"/>
    <col min="8" max="8" width="11.28515625" style="7" customWidth="1"/>
    <col min="9" max="9" width="33.5703125" style="2" customWidth="1"/>
    <col min="10" max="10" width="25.5703125" style="2" hidden="1" customWidth="1"/>
    <col min="11" max="11" width="12" style="2" hidden="1" customWidth="1"/>
    <col min="12" max="12" width="8.5703125" style="7" hidden="1" customWidth="1"/>
    <col min="13" max="13" width="9.140625" customWidth="1"/>
    <col min="14" max="14" width="10.28515625" style="55" bestFit="1" customWidth="1"/>
    <col min="16" max="16" width="1.140625" customWidth="1"/>
    <col min="17" max="17" width="5.7109375" customWidth="1"/>
    <col min="18" max="20" width="5.7109375" hidden="1" customWidth="1"/>
    <col min="21" max="36" width="5.42578125" hidden="1" customWidth="1"/>
    <col min="39" max="39" width="20.85546875" customWidth="1"/>
    <col min="40" max="40" width="27.85546875" customWidth="1"/>
    <col min="47" max="47" width="29.7109375" customWidth="1"/>
  </cols>
  <sheetData>
    <row r="1" spans="1:47" s="17" customFormat="1" ht="14.25" customHeight="1" x14ac:dyDescent="0.25">
      <c r="E1" s="16"/>
      <c r="F1" s="26"/>
      <c r="G1" s="50"/>
      <c r="H1" s="7">
        <f>SUM(W:W)</f>
        <v>0</v>
      </c>
      <c r="I1" s="31"/>
      <c r="J1" s="31"/>
      <c r="K1" s="31"/>
      <c r="N1" s="54"/>
    </row>
    <row r="2" spans="1:47" s="17" customFormat="1" ht="14.25" customHeight="1" x14ac:dyDescent="0.25">
      <c r="E2" s="16"/>
      <c r="F2" s="26"/>
      <c r="G2" s="50"/>
      <c r="H2" s="7">
        <f>SUM(X:X)</f>
        <v>0</v>
      </c>
      <c r="I2" s="31"/>
      <c r="J2" s="31"/>
      <c r="K2" s="31"/>
      <c r="N2" s="54"/>
    </row>
    <row r="3" spans="1:47" s="17" customFormat="1" ht="14.25" customHeight="1" x14ac:dyDescent="0.25">
      <c r="E3" s="16"/>
      <c r="F3" s="26"/>
      <c r="G3" s="50"/>
      <c r="H3" s="7">
        <f>SUM(Y:Y)</f>
        <v>0</v>
      </c>
      <c r="I3" s="31"/>
      <c r="J3" s="31"/>
      <c r="K3" s="31"/>
      <c r="N3" s="54"/>
    </row>
    <row r="4" spans="1:47" s="17" customFormat="1" ht="14.25" customHeight="1" x14ac:dyDescent="0.25">
      <c r="E4" s="16"/>
      <c r="F4" s="26"/>
      <c r="G4" s="50"/>
      <c r="H4" s="7">
        <f>SUM(Z:Z)</f>
        <v>0</v>
      </c>
      <c r="I4" s="31"/>
      <c r="J4" s="31"/>
      <c r="K4" s="31"/>
      <c r="N4" s="54"/>
    </row>
    <row r="5" spans="1:47" s="17" customFormat="1" ht="14.25" customHeight="1" x14ac:dyDescent="0.25">
      <c r="E5" s="16"/>
      <c r="F5" s="26"/>
      <c r="G5" s="50"/>
      <c r="H5" s="7">
        <f>SUM(R:R)</f>
        <v>0</v>
      </c>
      <c r="I5" s="31"/>
      <c r="J5" s="31"/>
      <c r="K5" s="31"/>
      <c r="N5" s="54"/>
      <c r="AM5" s="32" t="s">
        <v>33</v>
      </c>
      <c r="AN5" s="52" t="s">
        <v>51</v>
      </c>
      <c r="AT5" s="32" t="s">
        <v>33</v>
      </c>
      <c r="AU5" s="54"/>
    </row>
    <row r="6" spans="1:47" s="17" customFormat="1" ht="14.25" customHeight="1" thickBot="1" x14ac:dyDescent="0.3">
      <c r="E6" s="16"/>
      <c r="F6" s="26"/>
      <c r="G6" s="50"/>
      <c r="H6" s="7">
        <f>SUM(S:S)</f>
        <v>0</v>
      </c>
      <c r="I6" s="31"/>
      <c r="J6" s="31"/>
      <c r="K6" s="31"/>
      <c r="N6" s="54"/>
      <c r="AM6" s="32" t="s">
        <v>17</v>
      </c>
      <c r="AN6" s="52" t="s">
        <v>52</v>
      </c>
      <c r="AT6" s="32" t="s">
        <v>17</v>
      </c>
    </row>
    <row r="7" spans="1:47" s="17" customFormat="1" ht="14.25" customHeight="1" x14ac:dyDescent="0.25">
      <c r="B7" s="41" t="s">
        <v>40</v>
      </c>
      <c r="C7" s="42"/>
      <c r="E7" s="16"/>
      <c r="F7" s="26"/>
      <c r="G7" s="50"/>
      <c r="H7" s="7">
        <f>SUM(AA:AA)</f>
        <v>0</v>
      </c>
      <c r="I7" s="31"/>
      <c r="J7" s="31"/>
      <c r="K7" s="31"/>
      <c r="N7" s="54"/>
      <c r="AM7" s="32" t="s">
        <v>9</v>
      </c>
      <c r="AN7" s="52" t="s">
        <v>53</v>
      </c>
      <c r="AT7" s="32" t="s">
        <v>9</v>
      </c>
    </row>
    <row r="8" spans="1:47" s="17" customFormat="1" ht="14.25" customHeight="1" x14ac:dyDescent="0.25">
      <c r="B8" s="39" t="s">
        <v>41</v>
      </c>
      <c r="C8" s="45"/>
      <c r="E8" s="16"/>
      <c r="F8" s="26"/>
      <c r="G8" s="50"/>
      <c r="H8" s="7">
        <f>SUM(T:T)</f>
        <v>0</v>
      </c>
      <c r="I8" s="31"/>
      <c r="J8" s="31"/>
      <c r="K8" s="31"/>
      <c r="N8" s="54"/>
      <c r="AM8" s="32" t="s">
        <v>8</v>
      </c>
      <c r="AN8" s="52" t="s">
        <v>54</v>
      </c>
      <c r="AT8" s="32" t="s">
        <v>8</v>
      </c>
    </row>
    <row r="9" spans="1:47" s="17" customFormat="1" ht="14.25" customHeight="1" x14ac:dyDescent="0.25">
      <c r="B9" s="40" t="s">
        <v>42</v>
      </c>
      <c r="C9" s="45"/>
      <c r="E9" s="16"/>
      <c r="F9" s="26"/>
      <c r="G9" s="50"/>
      <c r="H9" s="7">
        <f>SUM(V:V)</f>
        <v>0</v>
      </c>
      <c r="I9" s="31"/>
      <c r="J9" s="31"/>
      <c r="K9" s="31"/>
      <c r="N9" s="54"/>
      <c r="AM9" s="32" t="s">
        <v>23</v>
      </c>
      <c r="AN9" s="52" t="s">
        <v>55</v>
      </c>
    </row>
    <row r="10" spans="1:47" s="17" customFormat="1" ht="14.25" customHeight="1" thickBot="1" x14ac:dyDescent="0.3">
      <c r="B10" s="43" t="s">
        <v>43</v>
      </c>
      <c r="C10" s="44"/>
      <c r="E10" s="16"/>
      <c r="F10" s="26"/>
      <c r="G10" s="50"/>
      <c r="H10" s="7">
        <f>SUM(AB:AB)</f>
        <v>0</v>
      </c>
      <c r="I10" s="31"/>
      <c r="J10" s="31"/>
      <c r="K10" s="31"/>
      <c r="N10" s="54"/>
      <c r="AM10" s="32" t="s">
        <v>14</v>
      </c>
      <c r="AN10" s="52" t="s">
        <v>56</v>
      </c>
    </row>
    <row r="11" spans="1:47" s="17" customFormat="1" ht="14.25" customHeight="1" thickBot="1" x14ac:dyDescent="0.3">
      <c r="E11" s="16"/>
      <c r="F11" s="26"/>
      <c r="G11" s="50"/>
      <c r="H11" s="7">
        <f>SUM(AC:AC)</f>
        <v>0</v>
      </c>
      <c r="I11" s="31"/>
      <c r="J11" s="31"/>
      <c r="K11" s="31"/>
      <c r="N11" s="54"/>
      <c r="AM11" s="32" t="s">
        <v>21</v>
      </c>
      <c r="AN11" s="52" t="s">
        <v>57</v>
      </c>
    </row>
    <row r="12" spans="1:47" s="17" customFormat="1" ht="14.25" customHeight="1" thickBot="1" x14ac:dyDescent="0.3">
      <c r="B12" s="38" t="s">
        <v>44</v>
      </c>
      <c r="C12" s="46"/>
      <c r="E12" s="16"/>
      <c r="F12" s="26"/>
      <c r="G12" s="50"/>
      <c r="H12" s="7">
        <f>SUM(AC:AC)</f>
        <v>0</v>
      </c>
      <c r="I12" s="31"/>
      <c r="J12" s="31"/>
      <c r="K12" s="31"/>
      <c r="N12" s="54"/>
      <c r="AM12" s="32" t="s">
        <v>31</v>
      </c>
      <c r="AN12" s="52" t="s">
        <v>58</v>
      </c>
    </row>
    <row r="13" spans="1:47" s="17" customFormat="1" ht="14.25" customHeight="1" x14ac:dyDescent="0.25">
      <c r="E13" s="16"/>
      <c r="F13" s="26"/>
      <c r="G13" s="50"/>
      <c r="H13" s="7">
        <f>SUM(AE:AE)</f>
        <v>0</v>
      </c>
      <c r="I13" s="31"/>
      <c r="J13" s="31"/>
      <c r="K13" s="31"/>
      <c r="N13" s="54"/>
      <c r="AM13" s="32" t="s">
        <v>20</v>
      </c>
      <c r="AN13" s="52" t="s">
        <v>59</v>
      </c>
    </row>
    <row r="14" spans="1:47" s="17" customFormat="1" ht="14.25" customHeight="1" x14ac:dyDescent="0.25">
      <c r="E14" s="16"/>
      <c r="F14" s="26"/>
      <c r="G14" s="50"/>
      <c r="H14" s="7">
        <f>SUM(AF:AF)</f>
        <v>0</v>
      </c>
      <c r="I14" s="31"/>
      <c r="J14" s="31"/>
      <c r="K14" s="31"/>
      <c r="N14" s="54"/>
      <c r="AM14" s="32" t="s">
        <v>29</v>
      </c>
      <c r="AN14" s="52" t="s">
        <v>60</v>
      </c>
    </row>
    <row r="15" spans="1:47" s="17" customFormat="1" ht="14.25" customHeight="1" x14ac:dyDescent="0.25">
      <c r="E15" s="16"/>
      <c r="F15" s="26"/>
      <c r="G15" s="50"/>
      <c r="H15" s="7">
        <f>SUM(AG:AG)</f>
        <v>0</v>
      </c>
      <c r="I15" s="31"/>
      <c r="J15" s="31"/>
      <c r="K15" s="31"/>
      <c r="N15" s="54"/>
      <c r="AM15" s="32" t="s">
        <v>26</v>
      </c>
      <c r="AN15" s="52" t="s">
        <v>61</v>
      </c>
    </row>
    <row r="16" spans="1:47" ht="14.25" customHeight="1" x14ac:dyDescent="0.25">
      <c r="A16" s="17"/>
      <c r="B16" s="48"/>
      <c r="C16" s="48"/>
      <c r="D16" s="17"/>
      <c r="E16" s="16"/>
      <c r="F16" s="26"/>
      <c r="G16" s="50"/>
      <c r="H16" s="7">
        <f>SUM(AH:AH)</f>
        <v>0</v>
      </c>
      <c r="I16" s="31"/>
      <c r="J16" s="31"/>
      <c r="K16" s="31"/>
      <c r="L16" s="17"/>
      <c r="AM16" s="32" t="s">
        <v>35</v>
      </c>
      <c r="AN16" s="52" t="s">
        <v>62</v>
      </c>
    </row>
    <row r="17" spans="1:40" ht="14.25" customHeight="1" x14ac:dyDescent="0.25">
      <c r="A17" s="17"/>
      <c r="B17" s="48"/>
      <c r="C17" s="48"/>
      <c r="D17" s="17"/>
      <c r="E17" s="16"/>
      <c r="F17" s="26"/>
      <c r="G17" s="50"/>
      <c r="H17" s="7">
        <f>SUM(AI:AI)</f>
        <v>0</v>
      </c>
      <c r="I17" s="31"/>
      <c r="J17" s="31"/>
      <c r="K17" s="31"/>
      <c r="L17" s="17"/>
      <c r="AM17" s="32" t="s">
        <v>36</v>
      </c>
      <c r="AN17" s="52" t="s">
        <v>63</v>
      </c>
    </row>
    <row r="18" spans="1:40" ht="14.25" customHeight="1" x14ac:dyDescent="0.25">
      <c r="A18" s="17"/>
      <c r="B18" s="48"/>
      <c r="C18" s="48"/>
      <c r="D18" s="17"/>
      <c r="E18" s="16"/>
      <c r="F18" s="26"/>
      <c r="G18" s="50"/>
      <c r="H18" s="7">
        <f>SUM(AJ:AJ)</f>
        <v>0</v>
      </c>
      <c r="I18" s="31"/>
      <c r="J18" s="31"/>
      <c r="K18" s="31"/>
      <c r="L18" s="17"/>
      <c r="AM18" s="32" t="s">
        <v>30</v>
      </c>
      <c r="AN18" s="52" t="s">
        <v>64</v>
      </c>
    </row>
    <row r="19" spans="1:40" ht="14.25" hidden="1" customHeight="1" x14ac:dyDescent="0.25">
      <c r="A19" s="17"/>
      <c r="B19" s="48"/>
      <c r="C19" s="48"/>
      <c r="D19" s="17"/>
      <c r="E19" s="16"/>
      <c r="F19" s="26"/>
      <c r="G19" s="50"/>
      <c r="H19" s="17"/>
      <c r="I19" s="31"/>
      <c r="J19" s="31"/>
      <c r="K19" s="31"/>
      <c r="L19" s="17"/>
      <c r="AM19" s="32"/>
      <c r="AN19" s="52"/>
    </row>
    <row r="20" spans="1:40" ht="14.25" hidden="1" customHeight="1" x14ac:dyDescent="0.25">
      <c r="A20" s="17"/>
      <c r="B20" s="48"/>
      <c r="C20" s="48"/>
      <c r="D20" s="17"/>
      <c r="E20" s="16"/>
      <c r="F20" s="26"/>
      <c r="G20" s="50"/>
      <c r="H20" s="17"/>
      <c r="I20" s="31"/>
      <c r="J20" s="31"/>
      <c r="K20" s="31"/>
      <c r="L20" s="17"/>
      <c r="AM20" s="32"/>
      <c r="AN20" s="53"/>
    </row>
    <row r="21" spans="1:40" ht="14.25" hidden="1" customHeight="1" x14ac:dyDescent="0.25">
      <c r="A21" s="17"/>
      <c r="B21" s="48"/>
      <c r="C21" s="48"/>
      <c r="D21" s="17"/>
      <c r="E21" s="16"/>
      <c r="F21" s="26"/>
      <c r="G21" s="50"/>
      <c r="H21" s="17"/>
      <c r="I21" s="31"/>
      <c r="J21" s="31"/>
      <c r="K21" s="31"/>
      <c r="L21" s="17"/>
      <c r="AM21" s="32"/>
      <c r="AN21" s="52"/>
    </row>
    <row r="22" spans="1:40" ht="14.25" hidden="1" customHeight="1" x14ac:dyDescent="0.25">
      <c r="A22" s="17"/>
      <c r="B22" s="48"/>
      <c r="C22" s="48"/>
      <c r="D22" s="17"/>
      <c r="E22" s="16"/>
      <c r="F22" s="26"/>
      <c r="G22" s="50"/>
      <c r="H22" s="17"/>
      <c r="I22" s="31"/>
      <c r="J22" s="31"/>
      <c r="K22" s="31"/>
      <c r="L22" s="17"/>
      <c r="AM22" s="32"/>
      <c r="AN22" s="52"/>
    </row>
    <row r="23" spans="1:40" ht="14.25" hidden="1" customHeight="1" x14ac:dyDescent="0.25">
      <c r="A23" s="17"/>
      <c r="B23" s="48"/>
      <c r="C23" s="48"/>
      <c r="D23" s="17"/>
      <c r="E23" s="16"/>
      <c r="F23" s="26"/>
      <c r="G23" s="50"/>
      <c r="H23" s="17"/>
      <c r="I23" s="31"/>
      <c r="J23" s="31"/>
      <c r="K23" s="31"/>
      <c r="L23" s="17"/>
      <c r="AM23" s="32"/>
      <c r="AN23" s="52"/>
    </row>
    <row r="24" spans="1:40" ht="14.25" hidden="1" customHeight="1" x14ac:dyDescent="0.25">
      <c r="A24" s="17"/>
      <c r="B24" s="48"/>
      <c r="C24" s="48"/>
      <c r="D24" s="17"/>
      <c r="E24" s="16"/>
      <c r="F24" s="26"/>
      <c r="G24" s="50"/>
      <c r="H24" s="17"/>
      <c r="I24" s="31"/>
      <c r="J24" s="31"/>
      <c r="K24" s="31"/>
      <c r="L24" s="17"/>
      <c r="AM24" s="32"/>
      <c r="AN24" s="52"/>
    </row>
    <row r="25" spans="1:40" ht="14.25" hidden="1" customHeight="1" x14ac:dyDescent="0.25">
      <c r="A25" s="17"/>
      <c r="B25" s="48"/>
      <c r="C25" s="48"/>
      <c r="D25" s="17"/>
      <c r="E25" s="16"/>
      <c r="F25" s="26"/>
      <c r="G25" s="50"/>
      <c r="H25" s="17"/>
      <c r="I25" s="31"/>
      <c r="J25" s="31"/>
      <c r="K25" s="31"/>
      <c r="L25" s="17"/>
      <c r="AM25" s="32"/>
      <c r="AN25" s="52"/>
    </row>
    <row r="26" spans="1:40" ht="14.25" hidden="1" customHeight="1" x14ac:dyDescent="0.25">
      <c r="A26" s="17"/>
      <c r="B26" s="48"/>
      <c r="C26" s="48"/>
      <c r="D26" s="17"/>
      <c r="E26" s="16"/>
      <c r="F26" s="26"/>
      <c r="G26" s="50"/>
      <c r="H26" s="17"/>
      <c r="I26" s="31"/>
      <c r="J26" s="31"/>
      <c r="K26" s="31"/>
      <c r="L26" s="17"/>
      <c r="AM26" s="32"/>
      <c r="AN26" s="52"/>
    </row>
    <row r="27" spans="1:40" ht="14.25" hidden="1" customHeight="1" x14ac:dyDescent="0.25">
      <c r="A27" s="17"/>
      <c r="B27" s="48"/>
      <c r="C27" s="48"/>
      <c r="D27" s="17"/>
      <c r="E27" s="16"/>
      <c r="F27" s="26"/>
      <c r="G27" s="50"/>
      <c r="H27" s="17"/>
      <c r="I27" s="31"/>
      <c r="J27" s="31"/>
      <c r="K27" s="31"/>
      <c r="L27" s="17"/>
      <c r="AM27" s="32"/>
      <c r="AN27" s="53"/>
    </row>
    <row r="28" spans="1:40" ht="14.25" hidden="1" customHeight="1" x14ac:dyDescent="0.25">
      <c r="A28" s="17"/>
      <c r="B28" s="48"/>
      <c r="C28" s="48"/>
      <c r="D28" s="17"/>
      <c r="E28" s="16"/>
      <c r="F28" s="26"/>
      <c r="G28" s="17"/>
      <c r="H28" s="17"/>
      <c r="I28" s="31"/>
      <c r="J28" s="31"/>
      <c r="K28" s="31"/>
      <c r="L28" s="17"/>
    </row>
    <row r="29" spans="1:40" ht="14.25" customHeight="1" x14ac:dyDescent="0.25">
      <c r="A29" s="33" t="s">
        <v>6</v>
      </c>
      <c r="B29" s="33" t="s">
        <v>4</v>
      </c>
      <c r="C29" s="33"/>
      <c r="D29" s="33" t="s">
        <v>0</v>
      </c>
      <c r="E29" s="34"/>
      <c r="F29" s="35" t="s">
        <v>5</v>
      </c>
      <c r="G29" s="36"/>
      <c r="H29" s="37" t="s">
        <v>1</v>
      </c>
      <c r="I29" s="47" t="s">
        <v>37</v>
      </c>
      <c r="J29" s="19" t="s">
        <v>40</v>
      </c>
      <c r="K29" s="19" t="s">
        <v>46</v>
      </c>
      <c r="L29" s="18" t="s">
        <v>47</v>
      </c>
      <c r="R29" s="20" t="s">
        <v>12</v>
      </c>
      <c r="S29" s="20" t="s">
        <v>22</v>
      </c>
      <c r="T29" s="20" t="s">
        <v>10</v>
      </c>
      <c r="U29" s="32"/>
      <c r="V29" s="49" t="s">
        <v>7</v>
      </c>
      <c r="W29" s="49" t="s">
        <v>2</v>
      </c>
      <c r="X29" s="49" t="s">
        <v>13</v>
      </c>
      <c r="Y29" s="49" t="s">
        <v>18</v>
      </c>
      <c r="Z29" s="49" t="s">
        <v>11</v>
      </c>
      <c r="AA29" s="49" t="s">
        <v>25</v>
      </c>
      <c r="AB29" s="49" t="s">
        <v>27</v>
      </c>
      <c r="AC29" s="49" t="s">
        <v>19</v>
      </c>
      <c r="AD29" s="49" t="s">
        <v>15</v>
      </c>
      <c r="AE29" s="49" t="s">
        <v>34</v>
      </c>
      <c r="AF29" s="49" t="s">
        <v>16</v>
      </c>
      <c r="AG29" s="49" t="s">
        <v>32</v>
      </c>
      <c r="AH29" s="49" t="s">
        <v>28</v>
      </c>
      <c r="AI29" s="49" t="s">
        <v>3</v>
      </c>
      <c r="AJ29" s="49" t="s">
        <v>24</v>
      </c>
    </row>
    <row r="30" spans="1:40" s="6" customFormat="1" x14ac:dyDescent="0.25">
      <c r="A30" s="3" t="s">
        <v>6</v>
      </c>
      <c r="B30" s="3" t="s">
        <v>4</v>
      </c>
      <c r="C30" s="3" t="s">
        <v>48</v>
      </c>
      <c r="D30" s="3" t="s">
        <v>0</v>
      </c>
      <c r="E30" s="11" t="s">
        <v>49</v>
      </c>
      <c r="F30" s="9" t="s">
        <v>5</v>
      </c>
      <c r="G30" s="4" t="s">
        <v>50</v>
      </c>
      <c r="H30" s="5" t="s">
        <v>1</v>
      </c>
      <c r="I30" s="2" t="s">
        <v>38</v>
      </c>
      <c r="J30" s="14"/>
      <c r="K30" s="14"/>
      <c r="L30" s="3"/>
      <c r="N30" s="56"/>
    </row>
    <row r="31" spans="1:40" x14ac:dyDescent="0.25">
      <c r="A31" s="8">
        <v>42062</v>
      </c>
      <c r="B31" s="22">
        <v>4255</v>
      </c>
      <c r="C31" s="21"/>
      <c r="D31" s="21" t="s">
        <v>9</v>
      </c>
      <c r="E31" s="23"/>
      <c r="F31" s="24"/>
      <c r="G31" s="21"/>
      <c r="H31" s="21">
        <f>Таблица1[[#This Row],[Столбец3]]-Таблица1[[#This Row],[Столбец2]]</f>
        <v>0</v>
      </c>
      <c r="I31" s="2" t="s">
        <v>38</v>
      </c>
      <c r="J31" s="2" t="str">
        <f>IF(I31="Ждет_оплаты от клиента",Таблица1[[#This Row],[Столбец3]],"-")</f>
        <v>-</v>
      </c>
      <c r="K31" s="14" t="str">
        <f t="shared" ref="K31:K33" si="0">IF(I31="Не_оплчен_мною",E31,"-")</f>
        <v>-</v>
      </c>
      <c r="L31" s="15" t="str">
        <f>IF(I31="Ждет_оплаты от клиента",Таблица1[[#This Row],[Столбец2]],"-")</f>
        <v>-</v>
      </c>
      <c r="M31" s="13" t="str">
        <f>IF(I31="Оплата_от_клиента_мною оплачен",Таблица1[[#This Row],[Столбец3]],"-")</f>
        <v>-</v>
      </c>
      <c r="N31" s="57" t="str">
        <f>VLOOKUP(D31,$AM$5:$AN$28,2,0)</f>
        <v>3@</v>
      </c>
      <c r="R31" t="str">
        <f>IF(Таблица1[[#This Row],[Столбец1]]="лэнды",K31,"-")</f>
        <v>-</v>
      </c>
      <c r="S31" t="str">
        <f>IF(Таблица1[[#This Row],[Столбец1]]="клондайк",K31,"-")</f>
        <v>-</v>
      </c>
      <c r="T31" t="str">
        <f>IF(Таблица1[[#This Row],[Столбец1]]="андреич",K31,"-")</f>
        <v>-</v>
      </c>
      <c r="V31" t="str">
        <f>IF(Таблица1[[#This Row],[Столбец1]]="шоутайм",K31,"-")</f>
        <v>-</v>
      </c>
      <c r="W31" t="str">
        <f>IF(Таблица1[[#This Row],[Столбец1]]="блюмер",K31,"-")</f>
        <v>-</v>
      </c>
      <c r="X31" t="str">
        <f>IF(Таблица1[[#This Row],[Столбец1]]="хит",K31,"-")</f>
        <v>-</v>
      </c>
      <c r="Y31" t="str">
        <f>IF(Таблица1[[#This Row],[Столбец1]]="арктика",K31,"-")</f>
        <v>-</v>
      </c>
      <c r="Z31" t="str">
        <f>IF(Таблица1[[#This Row],[Столбец1]]="диалог",K31,"-")</f>
        <v>-</v>
      </c>
      <c r="AA31" t="str">
        <f>IF(Таблица1[[#This Row],[Столбец1]]="делмир",K31,"-")</f>
        <v>-</v>
      </c>
      <c r="AB31" t="str">
        <f>IF(Таблица1[[#This Row],[Столбец1]]="флагман",K31,"-")</f>
        <v>-</v>
      </c>
      <c r="AC31" t="str">
        <f>IF(Таблица1[[#This Row],[Столбец1]]="боксы",K31,"-")</f>
        <v>-</v>
      </c>
      <c r="AD31" t="str">
        <f>IF(Таблица1[[#This Row],[Столбец1]]="база",K31,"-")</f>
        <v>-</v>
      </c>
      <c r="AE31" t="str">
        <f>IF(Таблица1[[#This Row],[Столбец1]]="пкпрожект",K31,"-")</f>
        <v>-</v>
      </c>
      <c r="AF31" t="str">
        <f>IF(Таблица1[[#This Row],[Столбец1]]="эдик х5",K31,"-")</f>
        <v>-</v>
      </c>
      <c r="AG31" t="str">
        <f>IF(Таблица1[[#This Row],[Столбец1]]="дрс",K31,"-")</f>
        <v>-</v>
      </c>
      <c r="AH31" t="str">
        <f>IF(Таблица1[[#This Row],[Столбец1]]="арлекина",K31,"-")</f>
        <v>-</v>
      </c>
      <c r="AI31" t="str">
        <f>IF(Таблица1[[#This Row],[Столбец1]]="св",K31,"-")</f>
        <v>-</v>
      </c>
      <c r="AJ31" t="str">
        <f>IF(Таблица1[[#This Row],[Столбец1]]="сдхаус",K31,"-")</f>
        <v>-</v>
      </c>
    </row>
    <row r="32" spans="1:40" x14ac:dyDescent="0.25">
      <c r="A32" s="8">
        <v>42064</v>
      </c>
      <c r="B32" s="25">
        <v>4256</v>
      </c>
      <c r="C32" s="21"/>
      <c r="D32" s="21" t="s">
        <v>9</v>
      </c>
      <c r="E32" s="23"/>
      <c r="F32" s="24"/>
      <c r="G32" s="21"/>
      <c r="H32" s="21">
        <f>Таблица1[[#This Row],[Столбец3]]-Таблица1[[#This Row],[Столбец2]]</f>
        <v>0</v>
      </c>
      <c r="I32" s="2" t="s">
        <v>38</v>
      </c>
      <c r="J32" s="2" t="str">
        <f>IF(I32="Ждет_оплаты от клиента",Таблица1[[#This Row],[Столбец3]],"-")</f>
        <v>-</v>
      </c>
      <c r="K32" s="14" t="str">
        <f t="shared" si="0"/>
        <v>-</v>
      </c>
      <c r="L32" s="15" t="str">
        <f>IF(I32="Ждет_оплаты от клиента",Таблица1[[#This Row],[Столбец2]],"-")</f>
        <v>-</v>
      </c>
      <c r="M32" s="13" t="str">
        <f>IF(I32="Оплата_от_клиента_мною оплачен",Таблица1[[#This Row],[Столбец3]],"-")</f>
        <v>-</v>
      </c>
      <c r="N32" s="57" t="str">
        <f t="shared" ref="N32:N37" si="1">VLOOKUP(D32,$AM$5:$AN$28,2,0)</f>
        <v>3@</v>
      </c>
      <c r="R32" t="str">
        <f>IF(Таблица1[[#This Row],[Столбец1]]="лэнды",K32,"-")</f>
        <v>-</v>
      </c>
      <c r="S32" t="str">
        <f>IF(Таблица1[[#This Row],[Столбец1]]="клондайк",K32,"-")</f>
        <v>-</v>
      </c>
      <c r="T32" t="str">
        <f>IF(Таблица1[[#This Row],[Столбец1]]="андреич",K32,"-")</f>
        <v>-</v>
      </c>
      <c r="V32" t="str">
        <f>IF(Таблица1[[#This Row],[Столбец1]]="шоутайм",K32,"-")</f>
        <v>-</v>
      </c>
      <c r="W32" t="str">
        <f>IF(Таблица1[[#This Row],[Столбец1]]="блюмер",K32,"-")</f>
        <v>-</v>
      </c>
      <c r="X32" t="str">
        <f>IF(Таблица1[[#This Row],[Столбец1]]="хит",K32,"-")</f>
        <v>-</v>
      </c>
      <c r="Y32" t="str">
        <f>IF(Таблица1[[#This Row],[Столбец1]]="арктика",K32,"-")</f>
        <v>-</v>
      </c>
      <c r="Z32" t="str">
        <f>IF(Таблица1[[#This Row],[Столбец1]]="диалог",K32,"-")</f>
        <v>-</v>
      </c>
      <c r="AA32" t="str">
        <f>IF(Таблица1[[#This Row],[Столбец1]]="делмир",K32,"-")</f>
        <v>-</v>
      </c>
      <c r="AB32" t="str">
        <f>IF(Таблица1[[#This Row],[Столбец1]]="флагман",K32,"-")</f>
        <v>-</v>
      </c>
      <c r="AC32" t="str">
        <f>IF(Таблица1[[#This Row],[Столбец1]]="боксы",K32,"-")</f>
        <v>-</v>
      </c>
      <c r="AD32" t="str">
        <f>IF(Таблица1[[#This Row],[Столбец1]]="база",K32,"-")</f>
        <v>-</v>
      </c>
      <c r="AE32" t="str">
        <f>IF(Таблица1[[#This Row],[Столбец1]]="пкпрожект",K32,"-")</f>
        <v>-</v>
      </c>
      <c r="AF32" t="str">
        <f>IF(Таблица1[[#This Row],[Столбец1]]="эдик х5",K32,"-")</f>
        <v>-</v>
      </c>
      <c r="AG32" t="str">
        <f>IF(Таблица1[[#This Row],[Столбец1]]="дрс",K32,"-")</f>
        <v>-</v>
      </c>
      <c r="AH32" t="str">
        <f>IF(Таблица1[[#This Row],[Столбец1]]="арлекина",K32,"-")</f>
        <v>-</v>
      </c>
      <c r="AI32" t="str">
        <f>IF(Таблица1[[#This Row],[Столбец1]]="св",K32,"-")</f>
        <v>-</v>
      </c>
      <c r="AJ32" t="str">
        <f>IF(Таблица1[[#This Row],[Столбец1]]="сдхаус",K32,"-")</f>
        <v>-</v>
      </c>
    </row>
    <row r="33" spans="1:36" x14ac:dyDescent="0.25">
      <c r="A33" s="8">
        <v>42065</v>
      </c>
      <c r="B33" s="25">
        <v>4257</v>
      </c>
      <c r="C33" s="21"/>
      <c r="D33" s="21" t="s">
        <v>21</v>
      </c>
      <c r="E33" s="23"/>
      <c r="F33" s="24"/>
      <c r="G33" s="21"/>
      <c r="H33" s="21">
        <f>Таблица1[[#This Row],[Столбец3]]-Таблица1[[#This Row],[Столбец2]]</f>
        <v>0</v>
      </c>
      <c r="I33" s="2" t="s">
        <v>38</v>
      </c>
      <c r="J33" s="2" t="str">
        <f>IF(I33="Ждет_оплаты от клиента",Таблица1[[#This Row],[Столбец3]],"-")</f>
        <v>-</v>
      </c>
      <c r="K33" s="14" t="str">
        <f t="shared" si="0"/>
        <v>-</v>
      </c>
      <c r="L33" s="15" t="str">
        <f>IF(I33="Ждет_оплаты от клиента",Таблица1[[#This Row],[Столбец2]],"-")</f>
        <v>-</v>
      </c>
      <c r="M33" s="13" t="str">
        <f>IF(I33="Оплата_от_клиента_мною оплачен",Таблица1[[#This Row],[Столбец3]],"-")</f>
        <v>-</v>
      </c>
      <c r="N33" s="57" t="str">
        <f t="shared" si="1"/>
        <v>7@</v>
      </c>
      <c r="R33" t="str">
        <f>IF(Таблица1[[#This Row],[Столбец1]]="лэнды",K33,"-")</f>
        <v>-</v>
      </c>
      <c r="S33" t="str">
        <f>IF(Таблица1[[#This Row],[Столбец1]]="клондайк",K33,"-")</f>
        <v>-</v>
      </c>
      <c r="T33" t="str">
        <f>IF(Таблица1[[#This Row],[Столбец1]]="андреич",K33,"-")</f>
        <v>-</v>
      </c>
      <c r="V33" t="str">
        <f>IF(Таблица1[[#This Row],[Столбец1]]="шоутайм",K33,"-")</f>
        <v>-</v>
      </c>
      <c r="W33" t="str">
        <f>IF(Таблица1[[#This Row],[Столбец1]]="блюмер",K33,"-")</f>
        <v>-</v>
      </c>
      <c r="X33" t="str">
        <f>IF(Таблица1[[#This Row],[Столбец1]]="хит",K33,"-")</f>
        <v>-</v>
      </c>
      <c r="Y33" t="str">
        <f>IF(Таблица1[[#This Row],[Столбец1]]="арктика",K33,"-")</f>
        <v>-</v>
      </c>
      <c r="Z33" t="str">
        <f>IF(Таблица1[[#This Row],[Столбец1]]="диалог",K33,"-")</f>
        <v>-</v>
      </c>
      <c r="AA33" t="str">
        <f>IF(Таблица1[[#This Row],[Столбец1]]="делмир",K33,"-")</f>
        <v>-</v>
      </c>
      <c r="AB33" t="str">
        <f>IF(Таблица1[[#This Row],[Столбец1]]="флагман",K33,"-")</f>
        <v>-</v>
      </c>
      <c r="AC33" t="str">
        <f>IF(Таблица1[[#This Row],[Столбец1]]="боксы",K33,"-")</f>
        <v>-</v>
      </c>
      <c r="AD33" t="str">
        <f>IF(Таблица1[[#This Row],[Столбец1]]="база",K33,"-")</f>
        <v>-</v>
      </c>
      <c r="AE33" t="str">
        <f>IF(Таблица1[[#This Row],[Столбец1]]="пкпрожект",K33,"-")</f>
        <v>-</v>
      </c>
      <c r="AF33" t="str">
        <f>IF(Таблица1[[#This Row],[Столбец1]]="эдик х5",K33,"-")</f>
        <v>-</v>
      </c>
      <c r="AG33" t="str">
        <f>IF(Таблица1[[#This Row],[Столбец1]]="дрс",K33,"-")</f>
        <v>-</v>
      </c>
      <c r="AH33" t="str">
        <f>IF(Таблица1[[#This Row],[Столбец1]]="арлекина",K33,"-")</f>
        <v>-</v>
      </c>
      <c r="AI33" t="str">
        <f>IF(Таблица1[[#This Row],[Столбец1]]="св",K33,"-")</f>
        <v>-</v>
      </c>
      <c r="AJ33" t="str">
        <f>IF(Таблица1[[#This Row],[Столбец1]]="сдхаус",K33,"-")</f>
        <v>-</v>
      </c>
    </row>
    <row r="34" spans="1:36" x14ac:dyDescent="0.25">
      <c r="A34" s="8">
        <v>42066</v>
      </c>
      <c r="B34" s="22">
        <v>4258</v>
      </c>
      <c r="C34" s="21"/>
      <c r="D34" s="21" t="s">
        <v>23</v>
      </c>
      <c r="E34" s="23"/>
      <c r="F34" s="24"/>
      <c r="G34" s="21"/>
      <c r="H34" s="21">
        <f>Таблица1[[#This Row],[Столбец3]]-Таблица1[[#This Row],[Столбец2]]</f>
        <v>0</v>
      </c>
      <c r="I34" s="2" t="s">
        <v>38</v>
      </c>
      <c r="J34" s="2" t="str">
        <f>IF(I34="Ждет_оплаты от клиента",Таблица1[[#This Row],[Столбец3]],"-")</f>
        <v>-</v>
      </c>
      <c r="K34" s="14" t="str">
        <f t="shared" ref="K34:K37" si="2">IF(I34="Не_оплчен_мною",E34,"-")</f>
        <v>-</v>
      </c>
      <c r="L34" s="15" t="str">
        <f>IF(I34="Ждет_оплаты от клиента",Таблица1[[#This Row],[Столбец2]],"-")</f>
        <v>-</v>
      </c>
      <c r="M34" s="13" t="str">
        <f>IF(I34="Оплата_от_клиента_мною оплачен",Таблица1[[#This Row],[Столбец3]],"-")</f>
        <v>-</v>
      </c>
      <c r="N34" s="57" t="str">
        <f t="shared" si="1"/>
        <v>5@</v>
      </c>
      <c r="R34" t="str">
        <f>IF(Таблица1[[#This Row],[Столбец1]]="лэнды",K34,"-")</f>
        <v>-</v>
      </c>
      <c r="S34" t="str">
        <f>IF(Таблица1[[#This Row],[Столбец1]]="клондайк",K34,"-")</f>
        <v>-</v>
      </c>
      <c r="T34" t="str">
        <f>IF(Таблица1[[#This Row],[Столбец1]]="андреич",K34,"-")</f>
        <v>-</v>
      </c>
      <c r="V34" t="str">
        <f>IF(Таблица1[[#This Row],[Столбец1]]="шоутайм",K34,"-")</f>
        <v>-</v>
      </c>
      <c r="W34" t="str">
        <f>IF(Таблица1[[#This Row],[Столбец1]]="блюмер",K34,"-")</f>
        <v>-</v>
      </c>
      <c r="X34" t="str">
        <f>IF(Таблица1[[#This Row],[Столбец1]]="хит",K34,"-")</f>
        <v>-</v>
      </c>
      <c r="Y34" t="str">
        <f>IF(Таблица1[[#This Row],[Столбец1]]="арктика",K34,"-")</f>
        <v>-</v>
      </c>
      <c r="Z34" t="str">
        <f>IF(Таблица1[[#This Row],[Столбец1]]="диалог",K34,"-")</f>
        <v>-</v>
      </c>
      <c r="AA34" t="str">
        <f>IF(Таблица1[[#This Row],[Столбец1]]="делмир",K34,"-")</f>
        <v>-</v>
      </c>
      <c r="AB34" t="str">
        <f>IF(Таблица1[[#This Row],[Столбец1]]="флагман",K34,"-")</f>
        <v>-</v>
      </c>
      <c r="AC34" t="str">
        <f>IF(Таблица1[[#This Row],[Столбец1]]="боксы",K34,"-")</f>
        <v>-</v>
      </c>
      <c r="AD34" t="str">
        <f>IF(Таблица1[[#This Row],[Столбец1]]="база",K34,"-")</f>
        <v>-</v>
      </c>
      <c r="AE34" t="str">
        <f>IF(Таблица1[[#This Row],[Столбец1]]="пкпрожект",K34,"-")</f>
        <v>-</v>
      </c>
      <c r="AF34" t="str">
        <f>IF(Таблица1[[#This Row],[Столбец1]]="эдик х5",K34,"-")</f>
        <v>-</v>
      </c>
      <c r="AG34" t="str">
        <f>IF(Таблица1[[#This Row],[Столбец1]]="дрс",K34,"-")</f>
        <v>-</v>
      </c>
      <c r="AH34" t="str">
        <f>IF(Таблица1[[#This Row],[Столбец1]]="арлекина",K34,"-")</f>
        <v>-</v>
      </c>
      <c r="AI34" t="str">
        <f>IF(Таблица1[[#This Row],[Столбец1]]="св",K34,"-")</f>
        <v>-</v>
      </c>
      <c r="AJ34" t="str">
        <f>IF(Таблица1[[#This Row],[Столбец1]]="сдхаус",K34,"-")</f>
        <v>-</v>
      </c>
    </row>
    <row r="35" spans="1:36" x14ac:dyDescent="0.25">
      <c r="A35" s="8">
        <v>42066</v>
      </c>
      <c r="B35" s="25">
        <v>4259</v>
      </c>
      <c r="C35" s="21"/>
      <c r="D35" s="21" t="s">
        <v>23</v>
      </c>
      <c r="E35" s="23"/>
      <c r="F35" s="24"/>
      <c r="G35" s="21"/>
      <c r="H35" s="21">
        <f>Таблица1[[#This Row],[Столбец3]]-Таблица1[[#This Row],[Столбец2]]</f>
        <v>0</v>
      </c>
      <c r="I35" s="2" t="s">
        <v>38</v>
      </c>
      <c r="J35" s="2" t="str">
        <f>IF(I35="Ждет_оплаты от клиента",Таблица1[[#This Row],[Столбец3]],"-")</f>
        <v>-</v>
      </c>
      <c r="K35" s="14" t="str">
        <f t="shared" si="2"/>
        <v>-</v>
      </c>
      <c r="L35" s="15" t="str">
        <f>IF(I35="Ждет_оплаты от клиента",Таблица1[[#This Row],[Столбец2]],"-")</f>
        <v>-</v>
      </c>
      <c r="M35" s="13" t="str">
        <f>IF(I35="Оплата_от_клиента_мною оплачен",Таблица1[[#This Row],[Столбец3]],"-")</f>
        <v>-</v>
      </c>
      <c r="N35" s="57" t="str">
        <f t="shared" si="1"/>
        <v>5@</v>
      </c>
      <c r="R35" t="str">
        <f>IF(Таблица1[[#This Row],[Столбец1]]="лэнды",K35,"-")</f>
        <v>-</v>
      </c>
      <c r="S35" t="str">
        <f>IF(Таблица1[[#This Row],[Столбец1]]="клондайк",K35,"-")</f>
        <v>-</v>
      </c>
      <c r="T35" t="str">
        <f>IF(Таблица1[[#This Row],[Столбец1]]="андреич",K35,"-")</f>
        <v>-</v>
      </c>
      <c r="V35" t="str">
        <f>IF(Таблица1[[#This Row],[Столбец1]]="шоутайм",K35,"-")</f>
        <v>-</v>
      </c>
      <c r="W35" t="str">
        <f>IF(Таблица1[[#This Row],[Столбец1]]="блюмер",K35,"-")</f>
        <v>-</v>
      </c>
      <c r="X35" t="str">
        <f>IF(Таблица1[[#This Row],[Столбец1]]="хит",K35,"-")</f>
        <v>-</v>
      </c>
      <c r="Y35" t="str">
        <f>IF(Таблица1[[#This Row],[Столбец1]]="арктика",K35,"-")</f>
        <v>-</v>
      </c>
      <c r="Z35" t="str">
        <f>IF(Таблица1[[#This Row],[Столбец1]]="диалог",K35,"-")</f>
        <v>-</v>
      </c>
      <c r="AA35" t="str">
        <f>IF(Таблица1[[#This Row],[Столбец1]]="делмир",K35,"-")</f>
        <v>-</v>
      </c>
      <c r="AB35" t="str">
        <f>IF(Таблица1[[#This Row],[Столбец1]]="флагман",K35,"-")</f>
        <v>-</v>
      </c>
      <c r="AC35" t="str">
        <f>IF(Таблица1[[#This Row],[Столбец1]]="боксы",K35,"-")</f>
        <v>-</v>
      </c>
      <c r="AD35" t="str">
        <f>IF(Таблица1[[#This Row],[Столбец1]]="база",K35,"-")</f>
        <v>-</v>
      </c>
      <c r="AE35" t="str">
        <f>IF(Таблица1[[#This Row],[Столбец1]]="пкпрожект",K35,"-")</f>
        <v>-</v>
      </c>
      <c r="AF35" t="str">
        <f>IF(Таблица1[[#This Row],[Столбец1]]="эдик х5",K35,"-")</f>
        <v>-</v>
      </c>
      <c r="AG35" t="str">
        <f>IF(Таблица1[[#This Row],[Столбец1]]="дрс",K35,"-")</f>
        <v>-</v>
      </c>
      <c r="AH35" t="str">
        <f>IF(Таблица1[[#This Row],[Столбец1]]="арлекина",K35,"-")</f>
        <v>-</v>
      </c>
      <c r="AI35" t="str">
        <f>IF(Таблица1[[#This Row],[Столбец1]]="св",K35,"-")</f>
        <v>-</v>
      </c>
      <c r="AJ35" t="str">
        <f>IF(Таблица1[[#This Row],[Столбец1]]="сдхаус",K35,"-")</f>
        <v>-</v>
      </c>
    </row>
    <row r="36" spans="1:36" x14ac:dyDescent="0.25">
      <c r="A36" s="8">
        <v>42068</v>
      </c>
      <c r="B36" s="25">
        <v>4260</v>
      </c>
      <c r="C36" s="21"/>
      <c r="D36" s="21" t="s">
        <v>8</v>
      </c>
      <c r="E36" s="23"/>
      <c r="F36" s="24"/>
      <c r="G36" s="21"/>
      <c r="H36" s="21">
        <f>Таблица1[[#This Row],[Столбец3]]-Таблица1[[#This Row],[Столбец2]]</f>
        <v>0</v>
      </c>
      <c r="I36" s="2" t="s">
        <v>38</v>
      </c>
      <c r="J36" s="2" t="str">
        <f>IF(I36="Ждет_оплаты от клиента",Таблица1[[#This Row],[Столбец3]],"-")</f>
        <v>-</v>
      </c>
      <c r="K36" s="14" t="str">
        <f t="shared" si="2"/>
        <v>-</v>
      </c>
      <c r="L36" s="15" t="str">
        <f>IF(I36="Ждет_оплаты от клиента",Таблица1[[#This Row],[Столбец2]],"-")</f>
        <v>-</v>
      </c>
      <c r="M36" s="13" t="str">
        <f>IF(I36="Оплата_от_клиента_мною оплачен",Таблица1[[#This Row],[Столбец3]],"-")</f>
        <v>-</v>
      </c>
      <c r="N36" s="57" t="str">
        <f t="shared" si="1"/>
        <v>4@</v>
      </c>
      <c r="R36" t="str">
        <f>IF(Таблица1[[#This Row],[Столбец1]]="лэнды",K36,"-")</f>
        <v>-</v>
      </c>
      <c r="S36" t="str">
        <f>IF(Таблица1[[#This Row],[Столбец1]]="клондайк",K36,"-")</f>
        <v>-</v>
      </c>
      <c r="T36" t="str">
        <f>IF(Таблица1[[#This Row],[Столбец1]]="андреич",K36,"-")</f>
        <v>-</v>
      </c>
      <c r="V36" t="str">
        <f>IF(Таблица1[[#This Row],[Столбец1]]="шоутайм",K36,"-")</f>
        <v>-</v>
      </c>
      <c r="W36" t="str">
        <f>IF(Таблица1[[#This Row],[Столбец1]]="блюмер",K36,"-")</f>
        <v>-</v>
      </c>
      <c r="X36" t="str">
        <f>IF(Таблица1[[#This Row],[Столбец1]]="хит",K36,"-")</f>
        <v>-</v>
      </c>
      <c r="Y36" t="str">
        <f>IF(Таблица1[[#This Row],[Столбец1]]="арктика",K36,"-")</f>
        <v>-</v>
      </c>
      <c r="Z36" t="str">
        <f>IF(Таблица1[[#This Row],[Столбец1]]="диалог",K36,"-")</f>
        <v>-</v>
      </c>
      <c r="AA36" t="str">
        <f>IF(Таблица1[[#This Row],[Столбец1]]="делмир",K36,"-")</f>
        <v>-</v>
      </c>
      <c r="AB36" t="str">
        <f>IF(Таблица1[[#This Row],[Столбец1]]="флагман",K36,"-")</f>
        <v>-</v>
      </c>
      <c r="AC36" t="str">
        <f>IF(Таблица1[[#This Row],[Столбец1]]="боксы",K36,"-")</f>
        <v>-</v>
      </c>
      <c r="AD36" t="str">
        <f>IF(Таблица1[[#This Row],[Столбец1]]="база",K36,"-")</f>
        <v>-</v>
      </c>
      <c r="AE36" t="str">
        <f>IF(Таблица1[[#This Row],[Столбец1]]="пкпрожект",K36,"-")</f>
        <v>-</v>
      </c>
      <c r="AF36" t="str">
        <f>IF(Таблица1[[#This Row],[Столбец1]]="эдик х5",K36,"-")</f>
        <v>-</v>
      </c>
      <c r="AG36" t="str">
        <f>IF(Таблица1[[#This Row],[Столбец1]]="дрс",K36,"-")</f>
        <v>-</v>
      </c>
      <c r="AH36" t="str">
        <f>IF(Таблица1[[#This Row],[Столбец1]]="арлекина",K36,"-")</f>
        <v>-</v>
      </c>
      <c r="AI36" t="str">
        <f>IF(Таблица1[[#This Row],[Столбец1]]="св",K36,"-")</f>
        <v>-</v>
      </c>
      <c r="AJ36" t="str">
        <f>IF(Таблица1[[#This Row],[Столбец1]]="сдхаус",K36,"-")</f>
        <v>-</v>
      </c>
    </row>
    <row r="37" spans="1:36" x14ac:dyDescent="0.25">
      <c r="A37" s="8">
        <v>42070</v>
      </c>
      <c r="B37" s="30">
        <v>4261</v>
      </c>
      <c r="C37" s="27"/>
      <c r="D37" s="27" t="s">
        <v>45</v>
      </c>
      <c r="E37" s="28"/>
      <c r="F37" s="29"/>
      <c r="G37" s="27"/>
      <c r="H37" s="27">
        <f>Таблица1[[#This Row],[Столбец3]]-Таблица1[[#This Row],[Столбец2]]</f>
        <v>0</v>
      </c>
      <c r="I37" s="2" t="s">
        <v>39</v>
      </c>
      <c r="J37" s="2">
        <f>IF(I37="Ждет_оплаты от клиента",Таблица1[[#This Row],[Столбец3]],"-")</f>
        <v>0</v>
      </c>
      <c r="K37" s="14" t="str">
        <f t="shared" si="2"/>
        <v>-</v>
      </c>
      <c r="L37" s="15">
        <f>IF(I37="Ждет_оплаты от клиента",Таблица1[[#This Row],[Столбец2]],"-")</f>
        <v>0</v>
      </c>
      <c r="M37" s="13" t="str">
        <f>IF(I37="Оплата_от_клиента_мною оплачен",Таблица1[[#This Row],[Столбец3]],"-")</f>
        <v>-</v>
      </c>
      <c r="N37" s="57" t="e">
        <f t="shared" si="1"/>
        <v>#N/A</v>
      </c>
      <c r="R37" t="str">
        <f>IF(Таблица1[[#This Row],[Столбец1]]="лэнды",K37,"-")</f>
        <v>-</v>
      </c>
      <c r="S37" t="str">
        <f>IF(Таблица1[[#This Row],[Столбец1]]="клондайк",K37,"-")</f>
        <v>-</v>
      </c>
      <c r="T37" t="str">
        <f>IF(Таблица1[[#This Row],[Столбец1]]="андреич",K37,"-")</f>
        <v>-</v>
      </c>
      <c r="V37" t="str">
        <f>IF(Таблица1[[#This Row],[Столбец1]]="шоутайм",K37,"-")</f>
        <v>-</v>
      </c>
      <c r="W37" t="str">
        <f>IF(Таблица1[[#This Row],[Столбец1]]="блюмер",K37,"-")</f>
        <v>-</v>
      </c>
      <c r="X37" t="str">
        <f>IF(Таблица1[[#This Row],[Столбец1]]="хит",K37,"-")</f>
        <v>-</v>
      </c>
      <c r="Y37" t="str">
        <f>IF(Таблица1[[#This Row],[Столбец1]]="арктика",K37,"-")</f>
        <v>-</v>
      </c>
      <c r="Z37" t="str">
        <f>IF(Таблица1[[#This Row],[Столбец1]]="диалог",K37,"-")</f>
        <v>-</v>
      </c>
      <c r="AA37" t="str">
        <f>IF(Таблица1[[#This Row],[Столбец1]]="делмир",K37,"-")</f>
        <v>-</v>
      </c>
      <c r="AB37" t="str">
        <f>IF(Таблица1[[#This Row],[Столбец1]]="флагман",K37,"-")</f>
        <v>-</v>
      </c>
      <c r="AC37" t="str">
        <f>IF(Таблица1[[#This Row],[Столбец1]]="боксы",K37,"-")</f>
        <v>-</v>
      </c>
      <c r="AD37" t="str">
        <f>IF(Таблица1[[#This Row],[Столбец1]]="база",K37,"-")</f>
        <v>-</v>
      </c>
      <c r="AE37" t="str">
        <f>IF(Таблица1[[#This Row],[Столбец1]]="пкпрожект",K37,"-")</f>
        <v>-</v>
      </c>
      <c r="AF37" t="str">
        <f>IF(Таблица1[[#This Row],[Столбец1]]="эдик х5",K37,"-")</f>
        <v>-</v>
      </c>
      <c r="AG37" t="str">
        <f>IF(Таблица1[[#This Row],[Столбец1]]="дрс",K37,"-")</f>
        <v>-</v>
      </c>
      <c r="AH37" t="str">
        <f>IF(Таблица1[[#This Row],[Столбец1]]="арлекина",K37,"-")</f>
        <v>-</v>
      </c>
      <c r="AI37" t="str">
        <f>IF(Таблица1[[#This Row],[Столбец1]]="св",K37,"-")</f>
        <v>-</v>
      </c>
      <c r="AJ37" t="str">
        <f>IF(Таблица1[[#This Row],[Столбец1]]="сдхаус",K37,"-")</f>
        <v>-</v>
      </c>
    </row>
    <row r="38" spans="1:36" x14ac:dyDescent="0.25">
      <c r="B38" s="2">
        <v>5141</v>
      </c>
      <c r="H38" s="7">
        <f>Таблица1[[#This Row],[Столбец3]]-Таблица1[[#This Row],[Столбец2]]</f>
        <v>0</v>
      </c>
      <c r="J38" s="2" t="str">
        <f>IF(I38="Ждет_оплаты от клиента",Таблица1[[#This Row],[Столбец3]],"-")</f>
        <v>-</v>
      </c>
      <c r="K38" s="14" t="str">
        <f t="shared" ref="K38:K43" si="3">IF(I38="Не_оплчен_мною",E38,"-")</f>
        <v>-</v>
      </c>
      <c r="L38" s="15" t="str">
        <f>IF(I38="Ждет_оплаты от клиента",Таблица1[[#This Row],[Столбец2]],"-")</f>
        <v>-</v>
      </c>
      <c r="M38" s="13" t="str">
        <f>IF(I38="Оплата_от_клиента_мною оплачен",Таблица1[[#This Row],[Столбец3]],"-")</f>
        <v>-</v>
      </c>
      <c r="N38" s="57" t="e">
        <f t="shared" ref="N38:N43" si="4">VLOOKUP(D38,$AM$5:$AN$28,2,0)</f>
        <v>#N/A</v>
      </c>
      <c r="R38" t="str">
        <f>IF(Таблица1[[#This Row],[Столбец1]]="лэнды",K38,"-")</f>
        <v>-</v>
      </c>
      <c r="S38" t="str">
        <f>IF(Таблица1[[#This Row],[Столбец1]]="клондайк",K38,"-")</f>
        <v>-</v>
      </c>
      <c r="T38" t="str">
        <f>IF(Таблица1[[#This Row],[Столбец1]]="андреич",K38,"-")</f>
        <v>-</v>
      </c>
      <c r="V38" t="str">
        <f>IF(Таблица1[[#This Row],[Столбец1]]="шоутайм",K38,"-")</f>
        <v>-</v>
      </c>
      <c r="W38" t="str">
        <f>IF(Таблица1[[#This Row],[Столбец1]]="блюмер",K38,"-")</f>
        <v>-</v>
      </c>
      <c r="X38" t="str">
        <f>IF(Таблица1[[#This Row],[Столбец1]]="хит",K38,"-")</f>
        <v>-</v>
      </c>
      <c r="Y38" t="str">
        <f>IF(Таблица1[[#This Row],[Столбец1]]="арктика",K38,"-")</f>
        <v>-</v>
      </c>
      <c r="Z38" t="str">
        <f>IF(Таблица1[[#This Row],[Столбец1]]="диалог",K38,"-")</f>
        <v>-</v>
      </c>
      <c r="AA38" t="str">
        <f>IF(Таблица1[[#This Row],[Столбец1]]="делмир",K38,"-")</f>
        <v>-</v>
      </c>
      <c r="AB38" t="str">
        <f>IF(Таблица1[[#This Row],[Столбец1]]="флагман",K38,"-")</f>
        <v>-</v>
      </c>
      <c r="AC38" t="str">
        <f>IF(Таблица1[[#This Row],[Столбец1]]="боксы",K38,"-")</f>
        <v>-</v>
      </c>
      <c r="AD38" t="str">
        <f>IF(Таблица1[[#This Row],[Столбец1]]="база",K38,"-")</f>
        <v>-</v>
      </c>
      <c r="AE38" t="str">
        <f>IF(Таблица1[[#This Row],[Столбец1]]="пкпрожект",K38,"-")</f>
        <v>-</v>
      </c>
      <c r="AF38" t="str">
        <f>IF(Таблица1[[#This Row],[Столбец1]]="эдик х5",K38,"-")</f>
        <v>-</v>
      </c>
      <c r="AG38" t="str">
        <f>IF(Таблица1[[#This Row],[Столбец1]]="дрс",K38,"-")</f>
        <v>-</v>
      </c>
      <c r="AH38" t="str">
        <f>IF(Таблица1[[#This Row],[Столбец1]]="арлекина",K38,"-")</f>
        <v>-</v>
      </c>
      <c r="AI38" t="str">
        <f>IF(Таблица1[[#This Row],[Столбец1]]="св",K38,"-")</f>
        <v>-</v>
      </c>
      <c r="AJ38" t="str">
        <f>IF(Таблица1[[#This Row],[Столбец1]]="сдхаус",K38,"-")</f>
        <v>-</v>
      </c>
    </row>
    <row r="39" spans="1:36" x14ac:dyDescent="0.25">
      <c r="B39" s="2">
        <v>5142</v>
      </c>
      <c r="H39" s="7">
        <f>Таблица1[[#This Row],[Столбец3]]-Таблица1[[#This Row],[Столбец2]]</f>
        <v>0</v>
      </c>
      <c r="J39" s="2" t="str">
        <f>IF(I39="Ждет_оплаты от клиента",Таблица1[[#This Row],[Столбец3]],"-")</f>
        <v>-</v>
      </c>
      <c r="K39" s="14" t="str">
        <f t="shared" si="3"/>
        <v>-</v>
      </c>
      <c r="L39" s="15" t="str">
        <f>IF(I39="Ждет_оплаты от клиента",Таблица1[[#This Row],[Столбец2]],"-")</f>
        <v>-</v>
      </c>
      <c r="M39" s="13" t="str">
        <f>IF(I39="Оплата_от_клиента_мною оплачен",Таблица1[[#This Row],[Столбец3]],"-")</f>
        <v>-</v>
      </c>
      <c r="N39" s="57" t="e">
        <f t="shared" si="4"/>
        <v>#N/A</v>
      </c>
      <c r="R39" t="str">
        <f>IF(Таблица1[[#This Row],[Столбец1]]="лэнды",K39,"-")</f>
        <v>-</v>
      </c>
      <c r="S39" t="str">
        <f>IF(Таблица1[[#This Row],[Столбец1]]="клондайк",K39,"-")</f>
        <v>-</v>
      </c>
      <c r="T39" t="str">
        <f>IF(Таблица1[[#This Row],[Столбец1]]="андреич",K39,"-")</f>
        <v>-</v>
      </c>
      <c r="V39" t="str">
        <f>IF(Таблица1[[#This Row],[Столбец1]]="шоутайм",K39,"-")</f>
        <v>-</v>
      </c>
      <c r="W39" t="str">
        <f>IF(Таблица1[[#This Row],[Столбец1]]="блюмер",K39,"-")</f>
        <v>-</v>
      </c>
      <c r="X39" t="str">
        <f>IF(Таблица1[[#This Row],[Столбец1]]="хит",K39,"-")</f>
        <v>-</v>
      </c>
      <c r="Y39" t="str">
        <f>IF(Таблица1[[#This Row],[Столбец1]]="арктика",K39,"-")</f>
        <v>-</v>
      </c>
      <c r="Z39" t="str">
        <f>IF(Таблица1[[#This Row],[Столбец1]]="диалог",K39,"-")</f>
        <v>-</v>
      </c>
      <c r="AA39" t="str">
        <f>IF(Таблица1[[#This Row],[Столбец1]]="делмир",K39,"-")</f>
        <v>-</v>
      </c>
      <c r="AB39" t="str">
        <f>IF(Таблица1[[#This Row],[Столбец1]]="флагман",K39,"-")</f>
        <v>-</v>
      </c>
      <c r="AC39" t="str">
        <f>IF(Таблица1[[#This Row],[Столбец1]]="боксы",K39,"-")</f>
        <v>-</v>
      </c>
      <c r="AD39" t="str">
        <f>IF(Таблица1[[#This Row],[Столбец1]]="база",K39,"-")</f>
        <v>-</v>
      </c>
      <c r="AE39" t="str">
        <f>IF(Таблица1[[#This Row],[Столбец1]]="пкпрожект",K39,"-")</f>
        <v>-</v>
      </c>
      <c r="AF39" t="str">
        <f>IF(Таблица1[[#This Row],[Столбец1]]="эдик х5",K39,"-")</f>
        <v>-</v>
      </c>
      <c r="AG39" t="str">
        <f>IF(Таблица1[[#This Row],[Столбец1]]="дрс",K39,"-")</f>
        <v>-</v>
      </c>
      <c r="AH39" t="str">
        <f>IF(Таблица1[[#This Row],[Столбец1]]="арлекина",K39,"-")</f>
        <v>-</v>
      </c>
      <c r="AI39" t="str">
        <f>IF(Таблица1[[#This Row],[Столбец1]]="св",K39,"-")</f>
        <v>-</v>
      </c>
      <c r="AJ39" t="str">
        <f>IF(Таблица1[[#This Row],[Столбец1]]="сдхаус",K39,"-")</f>
        <v>-</v>
      </c>
    </row>
    <row r="40" spans="1:36" x14ac:dyDescent="0.25">
      <c r="B40" s="1">
        <v>5143</v>
      </c>
      <c r="H40" s="7">
        <f>Таблица1[[#This Row],[Столбец3]]-Таблица1[[#This Row],[Столбец2]]</f>
        <v>0</v>
      </c>
      <c r="J40" s="2" t="str">
        <f>IF(I40="Ждет_оплаты от клиента",Таблица1[[#This Row],[Столбец3]],"-")</f>
        <v>-</v>
      </c>
      <c r="K40" s="14" t="str">
        <f t="shared" si="3"/>
        <v>-</v>
      </c>
      <c r="L40" s="15" t="str">
        <f>IF(I40="Ждет_оплаты от клиента",Таблица1[[#This Row],[Столбец2]],"-")</f>
        <v>-</v>
      </c>
      <c r="M40" s="13" t="str">
        <f>IF(I40="Оплата_от_клиента_мною оплачен",Таблица1[[#This Row],[Столбец3]],"-")</f>
        <v>-</v>
      </c>
      <c r="N40" s="57" t="e">
        <f t="shared" si="4"/>
        <v>#N/A</v>
      </c>
      <c r="R40" t="str">
        <f>IF(Таблица1[[#This Row],[Столбец1]]="лэнды",K40,"-")</f>
        <v>-</v>
      </c>
      <c r="S40" t="str">
        <f>IF(Таблица1[[#This Row],[Столбец1]]="клондайк",K40,"-")</f>
        <v>-</v>
      </c>
      <c r="T40" t="str">
        <f>IF(Таблица1[[#This Row],[Столбец1]]="андреич",K40,"-")</f>
        <v>-</v>
      </c>
      <c r="V40" t="str">
        <f>IF(Таблица1[[#This Row],[Столбец1]]="шоутайм",K40,"-")</f>
        <v>-</v>
      </c>
      <c r="W40" t="str">
        <f>IF(Таблица1[[#This Row],[Столбец1]]="блюмер",K40,"-")</f>
        <v>-</v>
      </c>
      <c r="X40" t="str">
        <f>IF(Таблица1[[#This Row],[Столбец1]]="хит",K40,"-")</f>
        <v>-</v>
      </c>
      <c r="Y40" t="str">
        <f>IF(Таблица1[[#This Row],[Столбец1]]="арктика",K40,"-")</f>
        <v>-</v>
      </c>
      <c r="Z40" t="str">
        <f>IF(Таблица1[[#This Row],[Столбец1]]="диалог",K40,"-")</f>
        <v>-</v>
      </c>
      <c r="AA40" t="str">
        <f>IF(Таблица1[[#This Row],[Столбец1]]="делмир",K40,"-")</f>
        <v>-</v>
      </c>
      <c r="AB40" t="str">
        <f>IF(Таблица1[[#This Row],[Столбец1]]="флагман",K40,"-")</f>
        <v>-</v>
      </c>
      <c r="AC40" t="str">
        <f>IF(Таблица1[[#This Row],[Столбец1]]="боксы",K40,"-")</f>
        <v>-</v>
      </c>
      <c r="AD40" t="str">
        <f>IF(Таблица1[[#This Row],[Столбец1]]="база",K40,"-")</f>
        <v>-</v>
      </c>
      <c r="AE40" t="str">
        <f>IF(Таблица1[[#This Row],[Столбец1]]="пкпрожект",K40,"-")</f>
        <v>-</v>
      </c>
      <c r="AF40" t="str">
        <f>IF(Таблица1[[#This Row],[Столбец1]]="эдик х5",K40,"-")</f>
        <v>-</v>
      </c>
      <c r="AG40" t="str">
        <f>IF(Таблица1[[#This Row],[Столбец1]]="дрс",K40,"-")</f>
        <v>-</v>
      </c>
      <c r="AH40" t="str">
        <f>IF(Таблица1[[#This Row],[Столбец1]]="арлекина",K40,"-")</f>
        <v>-</v>
      </c>
      <c r="AI40" t="str">
        <f>IF(Таблица1[[#This Row],[Столбец1]]="св",K40,"-")</f>
        <v>-</v>
      </c>
      <c r="AJ40" t="str">
        <f>IF(Таблица1[[#This Row],[Столбец1]]="сдхаус",K40,"-")</f>
        <v>-</v>
      </c>
    </row>
    <row r="41" spans="1:36" x14ac:dyDescent="0.25">
      <c r="B41" s="2">
        <v>5144</v>
      </c>
      <c r="H41" s="7">
        <f>Таблица1[[#This Row],[Столбец3]]-Таблица1[[#This Row],[Столбец2]]</f>
        <v>0</v>
      </c>
      <c r="J41" s="2" t="str">
        <f>IF(I41="Ждет_оплаты от клиента",Таблица1[[#This Row],[Столбец3]],"-")</f>
        <v>-</v>
      </c>
      <c r="K41" s="14" t="str">
        <f t="shared" si="3"/>
        <v>-</v>
      </c>
      <c r="L41" s="15" t="str">
        <f>IF(I41="Ждет_оплаты от клиента",Таблица1[[#This Row],[Столбец2]],"-")</f>
        <v>-</v>
      </c>
      <c r="M41" s="13" t="str">
        <f>IF(I41="Оплата_от_клиента_мною оплачен",Таблица1[[#This Row],[Столбец3]],"-")</f>
        <v>-</v>
      </c>
      <c r="N41" s="57" t="e">
        <f t="shared" si="4"/>
        <v>#N/A</v>
      </c>
      <c r="R41" t="str">
        <f>IF(Таблица1[[#This Row],[Столбец1]]="лэнды",K41,"-")</f>
        <v>-</v>
      </c>
      <c r="S41" t="str">
        <f>IF(Таблица1[[#This Row],[Столбец1]]="клондайк",K41,"-")</f>
        <v>-</v>
      </c>
      <c r="T41" t="str">
        <f>IF(Таблица1[[#This Row],[Столбец1]]="андреич",K41,"-")</f>
        <v>-</v>
      </c>
      <c r="V41" t="str">
        <f>IF(Таблица1[[#This Row],[Столбец1]]="шоутайм",K41,"-")</f>
        <v>-</v>
      </c>
      <c r="W41" t="str">
        <f>IF(Таблица1[[#This Row],[Столбец1]]="блюмер",K41,"-")</f>
        <v>-</v>
      </c>
      <c r="X41" t="str">
        <f>IF(Таблица1[[#This Row],[Столбец1]]="хит",K41,"-")</f>
        <v>-</v>
      </c>
      <c r="Y41" t="str">
        <f>IF(Таблица1[[#This Row],[Столбец1]]="арктика",K41,"-")</f>
        <v>-</v>
      </c>
      <c r="Z41" t="str">
        <f>IF(Таблица1[[#This Row],[Столбец1]]="диалог",K41,"-")</f>
        <v>-</v>
      </c>
      <c r="AA41" t="str">
        <f>IF(Таблица1[[#This Row],[Столбец1]]="делмир",K41,"-")</f>
        <v>-</v>
      </c>
      <c r="AB41" t="str">
        <f>IF(Таблица1[[#This Row],[Столбец1]]="флагман",K41,"-")</f>
        <v>-</v>
      </c>
      <c r="AC41" t="str">
        <f>IF(Таблица1[[#This Row],[Столбец1]]="боксы",K41,"-")</f>
        <v>-</v>
      </c>
      <c r="AD41" t="str">
        <f>IF(Таблица1[[#This Row],[Столбец1]]="база",K41,"-")</f>
        <v>-</v>
      </c>
      <c r="AE41" t="str">
        <f>IF(Таблица1[[#This Row],[Столбец1]]="пкпрожект",K41,"-")</f>
        <v>-</v>
      </c>
      <c r="AF41" t="str">
        <f>IF(Таблица1[[#This Row],[Столбец1]]="эдик х5",K41,"-")</f>
        <v>-</v>
      </c>
      <c r="AG41" t="str">
        <f>IF(Таблица1[[#This Row],[Столбец1]]="дрс",K41,"-")</f>
        <v>-</v>
      </c>
      <c r="AH41" t="str">
        <f>IF(Таблица1[[#This Row],[Столбец1]]="арлекина",K41,"-")</f>
        <v>-</v>
      </c>
      <c r="AI41" t="str">
        <f>IF(Таблица1[[#This Row],[Столбец1]]="св",K41,"-")</f>
        <v>-</v>
      </c>
      <c r="AJ41" t="str">
        <f>IF(Таблица1[[#This Row],[Столбец1]]="сдхаус",K41,"-")</f>
        <v>-</v>
      </c>
    </row>
    <row r="42" spans="1:36" x14ac:dyDescent="0.25">
      <c r="B42" s="2">
        <v>5145</v>
      </c>
      <c r="H42" s="7">
        <f>Таблица1[[#This Row],[Столбец3]]-Таблица1[[#This Row],[Столбец2]]</f>
        <v>0</v>
      </c>
      <c r="J42" s="2" t="str">
        <f>IF(I42="Ждет_оплаты от клиента",Таблица1[[#This Row],[Столбец3]],"-")</f>
        <v>-</v>
      </c>
      <c r="K42" s="14" t="str">
        <f t="shared" si="3"/>
        <v>-</v>
      </c>
      <c r="L42" s="15" t="str">
        <f>IF(I42="Ждет_оплаты от клиента",Таблица1[[#This Row],[Столбец2]],"-")</f>
        <v>-</v>
      </c>
      <c r="M42" s="13" t="str">
        <f>IF(I42="Оплата_от_клиента_мною оплачен",Таблица1[[#This Row],[Столбец3]],"-")</f>
        <v>-</v>
      </c>
      <c r="N42" s="57" t="e">
        <f t="shared" si="4"/>
        <v>#N/A</v>
      </c>
      <c r="R42" t="str">
        <f>IF(Таблица1[[#This Row],[Столбец1]]="лэнды",K42,"-")</f>
        <v>-</v>
      </c>
      <c r="S42" t="str">
        <f>IF(Таблица1[[#This Row],[Столбец1]]="клондайк",K42,"-")</f>
        <v>-</v>
      </c>
      <c r="T42" t="str">
        <f>IF(Таблица1[[#This Row],[Столбец1]]="андреич",K42,"-")</f>
        <v>-</v>
      </c>
      <c r="V42" t="str">
        <f>IF(Таблица1[[#This Row],[Столбец1]]="шоутайм",K42,"-")</f>
        <v>-</v>
      </c>
      <c r="W42" t="str">
        <f>IF(Таблица1[[#This Row],[Столбец1]]="блюмер",K42,"-")</f>
        <v>-</v>
      </c>
      <c r="X42" t="str">
        <f>IF(Таблица1[[#This Row],[Столбец1]]="хит",K42,"-")</f>
        <v>-</v>
      </c>
      <c r="Y42" t="str">
        <f>IF(Таблица1[[#This Row],[Столбец1]]="арктика",K42,"-")</f>
        <v>-</v>
      </c>
      <c r="Z42" t="str">
        <f>IF(Таблица1[[#This Row],[Столбец1]]="диалог",K42,"-")</f>
        <v>-</v>
      </c>
      <c r="AA42" t="str">
        <f>IF(Таблица1[[#This Row],[Столбец1]]="делмир",K42,"-")</f>
        <v>-</v>
      </c>
      <c r="AB42" t="str">
        <f>IF(Таблица1[[#This Row],[Столбец1]]="флагман",K42,"-")</f>
        <v>-</v>
      </c>
      <c r="AC42" t="str">
        <f>IF(Таблица1[[#This Row],[Столбец1]]="боксы",K42,"-")</f>
        <v>-</v>
      </c>
      <c r="AD42" t="str">
        <f>IF(Таблица1[[#This Row],[Столбец1]]="база",K42,"-")</f>
        <v>-</v>
      </c>
      <c r="AE42" t="str">
        <f>IF(Таблица1[[#This Row],[Столбец1]]="пкпрожект",K42,"-")</f>
        <v>-</v>
      </c>
      <c r="AF42" t="str">
        <f>IF(Таблица1[[#This Row],[Столбец1]]="эдик х5",K42,"-")</f>
        <v>-</v>
      </c>
      <c r="AG42" t="str">
        <f>IF(Таблица1[[#This Row],[Столбец1]]="дрс",K42,"-")</f>
        <v>-</v>
      </c>
      <c r="AH42" t="str">
        <f>IF(Таблица1[[#This Row],[Столбец1]]="арлекина",K42,"-")</f>
        <v>-</v>
      </c>
      <c r="AI42" t="str">
        <f>IF(Таблица1[[#This Row],[Столбец1]]="св",K42,"-")</f>
        <v>-</v>
      </c>
      <c r="AJ42" t="str">
        <f>IF(Таблица1[[#This Row],[Столбец1]]="сдхаус",K42,"-")</f>
        <v>-</v>
      </c>
    </row>
    <row r="43" spans="1:36" x14ac:dyDescent="0.25">
      <c r="J43" s="2" t="str">
        <f>IF(I43="Ждет_оплаты от клиента",Таблица1[[#This Row],[Столбец3]],"-")</f>
        <v>-</v>
      </c>
      <c r="K43" s="14" t="str">
        <f t="shared" si="3"/>
        <v>-</v>
      </c>
      <c r="L43" s="15" t="str">
        <f>IF(I43="Ждет_оплаты от клиента",Таблица1[[#This Row],[Столбец2]],"-")</f>
        <v>-</v>
      </c>
      <c r="M43" s="13" t="str">
        <f>IF(I43="Оплата_от_клиента_мною оплачен",Таблица1[[#This Row],[Столбец3]],"-")</f>
        <v>-</v>
      </c>
      <c r="N43" s="57" t="e">
        <f t="shared" si="4"/>
        <v>#N/A</v>
      </c>
    </row>
  </sheetData>
  <autoFilter ref="I29:L43"/>
  <conditionalFormatting sqref="I1:I1048576">
    <cfRule type="cellIs" dxfId="3" priority="9" operator="equal">
      <formula>"Оплата_от_клиента_мною оплачен"</formula>
    </cfRule>
    <cfRule type="cellIs" dxfId="2" priority="10" operator="equal">
      <formula>"Не_оплчен_мною"</formula>
    </cfRule>
    <cfRule type="cellIs" dxfId="1" priority="11" operator="equal">
      <formula>"Ждет_оплаты от клиента"</formula>
    </cfRule>
    <cfRule type="cellIs" dxfId="0" priority="12" operator="equal">
      <formula>"Завершен"</formula>
    </cfRule>
  </conditionalFormatting>
  <conditionalFormatting sqref="H1:H2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{C04F29CB-CEAA-4E20-9194-5ACA8037E1DD}</x14:id>
        </ext>
      </extLst>
    </cfRule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{0529CDD1-805D-4C51-BD94-3D50CF1394C7}</x14:id>
        </ext>
      </extLst>
    </cfRule>
  </conditionalFormatting>
  <dataValidations count="1">
    <dataValidation type="list" allowBlank="1" showInputMessage="1" showErrorMessage="1" sqref="I30:I43">
      <formula1>#REF!</formula1>
    </dataValidation>
  </dataValidations>
  <hyperlinks>
    <hyperlink ref="AN11" r:id="rId1"/>
    <hyperlink ref="AN12" r:id="rId2"/>
    <hyperlink ref="AN13" r:id="rId3"/>
    <hyperlink ref="AN14" r:id="rId4"/>
    <hyperlink ref="AN15" r:id="rId5"/>
    <hyperlink ref="AN16" r:id="rId6"/>
    <hyperlink ref="AN17" r:id="rId7"/>
    <hyperlink ref="AN18" r:id="rId8"/>
    <hyperlink ref="AN5" r:id="rId9"/>
    <hyperlink ref="AN6" r:id="rId10"/>
    <hyperlink ref="AN7" r:id="rId11"/>
    <hyperlink ref="AN8" r:id="rId12"/>
    <hyperlink ref="AN9" r:id="rId13"/>
    <hyperlink ref="AN10" r:id="rId14"/>
  </hyperlinks>
  <pageMargins left="0.7" right="0.7" top="0.75" bottom="0.75" header="0.3" footer="0.3"/>
  <pageSetup paperSize="9" orientation="portrait" horizontalDpi="720" verticalDpi="720" r:id="rId15"/>
  <tableParts count="1">
    <tablePart r:id="rId1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4F29CB-CEAA-4E20-9194-5ACA8037E1DD}">
            <x14:dataBar minLength="0" maxLength="100" border="1" negativeBarBorderColorSameAsPositive="0">
              <x14:cfvo type="min"/>
              <x14:cfvo type="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0529CDD1-805D-4C51-BD94-3D50CF1394C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H1:H27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>
      <selection activeCell="A21" sqref="A21"/>
    </sheetView>
  </sheetViews>
  <sheetFormatPr defaultRowHeight="15" x14ac:dyDescent="0.25"/>
  <cols>
    <col min="1" max="1" width="27.140625" customWidth="1"/>
  </cols>
  <sheetData>
    <row r="1" spans="1:1" x14ac:dyDescent="0.25">
      <c r="A1" s="51">
        <v>79091596391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watsapp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</dc:creator>
  <cp:lastModifiedBy>Влад</cp:lastModifiedBy>
  <dcterms:created xsi:type="dcterms:W3CDTF">2013-02-11T13:13:04Z</dcterms:created>
  <dcterms:modified xsi:type="dcterms:W3CDTF">2015-03-22T18:22:26Z</dcterms:modified>
</cp:coreProperties>
</file>