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EXEL\"/>
    </mc:Choice>
  </mc:AlternateContent>
  <bookViews>
    <workbookView xWindow="1380" yWindow="1515" windowWidth="19440" windowHeight="6405" tabRatio="780" firstSheet="1" activeTab="2"/>
  </bookViews>
  <sheets>
    <sheet name="Исх.данные_1" sheetId="22" state="hidden" r:id="rId1"/>
    <sheet name="Исх.данные_2" sheetId="23" r:id="rId2"/>
    <sheet name="БК" sheetId="20" r:id="rId3"/>
    <sheet name="УО" sheetId="40" r:id="rId4"/>
  </sheets>
  <definedNames>
    <definedName name="_xlnm._FilterDatabase" localSheetId="1" hidden="1">Исх.данные_2!$B$3:$AS$3</definedName>
    <definedName name="_xlnm.Print_Area" localSheetId="2">БК!$A$2:$L$121</definedName>
    <definedName name="_xlnm.Print_Area" localSheetId="0">Исх.данные_1!$B$2:$K$29</definedName>
    <definedName name="_xlnm.Print_Area" localSheetId="3">УО!$A$2:$L$121</definedName>
  </definedNames>
  <calcPr calcId="152511"/>
</workbook>
</file>

<file path=xl/calcChain.xml><?xml version="1.0" encoding="utf-8"?>
<calcChain xmlns="http://schemas.openxmlformats.org/spreadsheetml/2006/main">
  <c r="AE32" i="23" l="1"/>
  <c r="AE31" i="23"/>
  <c r="AC29" i="23"/>
  <c r="AG28" i="23"/>
  <c r="AA28" i="23"/>
  <c r="AA29" i="23" s="1"/>
  <c r="V28" i="23"/>
  <c r="V29" i="23" s="1"/>
  <c r="T28" i="23"/>
  <c r="T29" i="23" s="1"/>
  <c r="T30" i="23" s="1"/>
  <c r="T31" i="23" s="1"/>
  <c r="T32" i="23" s="1"/>
  <c r="S28" i="23"/>
  <c r="S29" i="23" s="1"/>
  <c r="S30" i="23" s="1"/>
  <c r="S31" i="23" s="1"/>
  <c r="S32" i="23" s="1"/>
  <c r="K28" i="23"/>
  <c r="K29" i="23" s="1"/>
  <c r="J28" i="23"/>
  <c r="J29" i="23" s="1"/>
  <c r="J30" i="23" s="1"/>
  <c r="J31" i="23" s="1"/>
  <c r="J32" i="23" s="1"/>
  <c r="H28" i="23"/>
  <c r="H29" i="23" s="1"/>
  <c r="H30" i="23" s="1"/>
  <c r="H31" i="23" s="1"/>
  <c r="H32" i="23" s="1"/>
  <c r="G28" i="23"/>
  <c r="G29" i="23" s="1"/>
  <c r="G30" i="23" s="1"/>
  <c r="G31" i="23" s="1"/>
  <c r="G32" i="23" s="1"/>
  <c r="F28" i="23"/>
  <c r="F29" i="23" s="1"/>
  <c r="F30" i="23" s="1"/>
  <c r="F31" i="23" s="1"/>
  <c r="F32" i="23" s="1"/>
  <c r="AK27" i="23"/>
  <c r="AK28" i="23" s="1"/>
  <c r="AK29" i="23" s="1"/>
  <c r="AK30" i="23" s="1"/>
  <c r="AK31" i="23" s="1"/>
  <c r="AK32" i="23" s="1"/>
  <c r="AH27" i="23"/>
  <c r="AE27" i="23"/>
  <c r="AG27" i="23" s="1"/>
  <c r="AA27" i="23"/>
  <c r="AM27" i="23" s="1"/>
  <c r="X27" i="23"/>
  <c r="X28" i="23" s="1"/>
  <c r="X29" i="23" s="1"/>
  <c r="X30" i="23" s="1"/>
  <c r="X31" i="23" s="1"/>
  <c r="X32" i="23" s="1"/>
  <c r="V27" i="23"/>
  <c r="T27" i="23"/>
  <c r="AL27" i="23" s="1"/>
  <c r="AL29" i="23" s="1"/>
  <c r="S27" i="23"/>
  <c r="R27" i="23"/>
  <c r="AO27" i="23" s="1"/>
  <c r="K27" i="23"/>
  <c r="L27" i="23" s="1"/>
  <c r="J27" i="23"/>
  <c r="I27" i="23"/>
  <c r="I28" i="23" s="1"/>
  <c r="I29" i="23" s="1"/>
  <c r="I30" i="23" s="1"/>
  <c r="I31" i="23" s="1"/>
  <c r="I32" i="23" s="1"/>
  <c r="H27" i="23"/>
  <c r="G27" i="23"/>
  <c r="F27" i="23"/>
  <c r="E27" i="23"/>
  <c r="E28" i="23" s="1"/>
  <c r="E29" i="23" s="1"/>
  <c r="E30" i="23" s="1"/>
  <c r="E31" i="23" s="1"/>
  <c r="AN26" i="23"/>
  <c r="AG26" i="23"/>
  <c r="AA26" i="23"/>
  <c r="R26" i="23"/>
  <c r="AO26" i="23" s="1"/>
  <c r="P26" i="23"/>
  <c r="Q26" i="23" s="1"/>
  <c r="Q27" i="23" s="1"/>
  <c r="Q28" i="23" s="1"/>
  <c r="Q29" i="23" s="1"/>
  <c r="Q30" i="23" s="1"/>
  <c r="Q31" i="23" s="1"/>
  <c r="Q32" i="23" s="1"/>
  <c r="M26" i="23"/>
  <c r="O26" i="23" s="1"/>
  <c r="L26" i="23"/>
  <c r="B26" i="23"/>
  <c r="B27" i="23" s="1"/>
  <c r="B28" i="23" s="1"/>
  <c r="B29" i="23" s="1"/>
  <c r="B30" i="23" s="1"/>
  <c r="B31" i="23" s="1"/>
  <c r="B32" i="23" s="1"/>
  <c r="AL20" i="23"/>
  <c r="AG20" i="23"/>
  <c r="AG19" i="23"/>
  <c r="M27" i="23" l="1"/>
  <c r="O27" i="23" s="1"/>
  <c r="AL31" i="23"/>
  <c r="E32" i="23"/>
  <c r="AH29" i="23"/>
  <c r="V30" i="23"/>
  <c r="K30" i="23"/>
  <c r="L29" i="23"/>
  <c r="AA30" i="23"/>
  <c r="AG29" i="23"/>
  <c r="P27" i="23"/>
  <c r="P28" i="23" s="1"/>
  <c r="P29" i="23" s="1"/>
  <c r="P30" i="23" s="1"/>
  <c r="P31" i="23" s="1"/>
  <c r="P32" i="23" s="1"/>
  <c r="L28" i="23"/>
  <c r="AH28" i="23"/>
  <c r="M28" i="23"/>
  <c r="R28" i="23"/>
  <c r="AN27" i="23"/>
  <c r="AO28" i="23" l="1"/>
  <c r="AN28" i="23"/>
  <c r="R29" i="23"/>
  <c r="O28" i="23"/>
  <c r="AM29" i="23" s="1"/>
  <c r="M29" i="23"/>
  <c r="K31" i="23"/>
  <c r="L30" i="23"/>
  <c r="AG30" i="23"/>
  <c r="AA31" i="23"/>
  <c r="V31" i="23"/>
  <c r="AH30" i="23"/>
  <c r="AO29" i="23" l="1"/>
  <c r="AN29" i="23"/>
  <c r="R30" i="23"/>
  <c r="AH31" i="23"/>
  <c r="V32" i="23"/>
  <c r="AH32" i="23" s="1"/>
  <c r="L31" i="23"/>
  <c r="K32" i="23"/>
  <c r="L32" i="23" s="1"/>
  <c r="AA32" i="23"/>
  <c r="AG32" i="23" s="1"/>
  <c r="AG31" i="23"/>
  <c r="O29" i="23"/>
  <c r="M30" i="23"/>
  <c r="O30" i="23" l="1"/>
  <c r="M31" i="23"/>
  <c r="AO30" i="23"/>
  <c r="AN30" i="23"/>
  <c r="R31" i="23"/>
  <c r="Z31" i="23" l="1"/>
  <c r="AM31" i="23" s="1"/>
  <c r="O31" i="23"/>
  <c r="M32" i="23"/>
  <c r="O32" i="23" s="1"/>
  <c r="AO31" i="23"/>
  <c r="AN31" i="23"/>
  <c r="R32" i="23"/>
  <c r="AO32" i="23" l="1"/>
  <c r="AN32" i="23"/>
  <c r="G3" i="20" l="1"/>
  <c r="A50" i="20"/>
  <c r="A111" i="20"/>
  <c r="K111" i="20"/>
  <c r="A118" i="20"/>
  <c r="K118" i="20"/>
  <c r="B19" i="23" l="1"/>
  <c r="AE24" i="23"/>
  <c r="AE25" i="23" s="1"/>
  <c r="AC22" i="23"/>
  <c r="AG21" i="23"/>
  <c r="AK20" i="23"/>
  <c r="AK21" i="23" s="1"/>
  <c r="AK22" i="23" s="1"/>
  <c r="AK23" i="23" s="1"/>
  <c r="AK24" i="23" s="1"/>
  <c r="AK25" i="23" s="1"/>
  <c r="AE20" i="23"/>
  <c r="X20" i="23"/>
  <c r="X21" i="23" s="1"/>
  <c r="X22" i="23" s="1"/>
  <c r="X23" i="23" s="1"/>
  <c r="X24" i="23" s="1"/>
  <c r="X25" i="23" s="1"/>
  <c r="V20" i="23"/>
  <c r="V21" i="23" s="1"/>
  <c r="V22" i="23" s="1"/>
  <c r="T20" i="23"/>
  <c r="S20" i="23"/>
  <c r="S21" i="23" s="1"/>
  <c r="S22" i="23" s="1"/>
  <c r="S23" i="23" s="1"/>
  <c r="S24" i="23" s="1"/>
  <c r="S25" i="23" s="1"/>
  <c r="K20" i="23"/>
  <c r="K21" i="23" s="1"/>
  <c r="K22" i="23" s="1"/>
  <c r="J20" i="23"/>
  <c r="J21" i="23" s="1"/>
  <c r="J22" i="23" s="1"/>
  <c r="J23" i="23" s="1"/>
  <c r="J24" i="23" s="1"/>
  <c r="J25" i="23" s="1"/>
  <c r="I20" i="23"/>
  <c r="I21" i="23" s="1"/>
  <c r="I22" i="23" s="1"/>
  <c r="I23" i="23" s="1"/>
  <c r="I24" i="23" s="1"/>
  <c r="I25" i="23" s="1"/>
  <c r="H20" i="23"/>
  <c r="H21" i="23" s="1"/>
  <c r="H22" i="23" s="1"/>
  <c r="H23" i="23" s="1"/>
  <c r="H24" i="23" s="1"/>
  <c r="H25" i="23" s="1"/>
  <c r="G20" i="23"/>
  <c r="G21" i="23" s="1"/>
  <c r="G22" i="23" s="1"/>
  <c r="G23" i="23" s="1"/>
  <c r="G24" i="23" s="1"/>
  <c r="G25" i="23" s="1"/>
  <c r="F20" i="23"/>
  <c r="F21" i="23" s="1"/>
  <c r="F22" i="23" s="1"/>
  <c r="F23" i="23" s="1"/>
  <c r="F24" i="23" s="1"/>
  <c r="F25" i="23" s="1"/>
  <c r="E20" i="23"/>
  <c r="E21" i="23" s="1"/>
  <c r="E22" i="23" s="1"/>
  <c r="E23" i="23" s="1"/>
  <c r="E24" i="23" s="1"/>
  <c r="B20" i="23"/>
  <c r="B21" i="23" s="1"/>
  <c r="B22" i="23" s="1"/>
  <c r="B23" i="23" s="1"/>
  <c r="B24" i="23" s="1"/>
  <c r="B25" i="23" s="1"/>
  <c r="AA19" i="23"/>
  <c r="AA20" i="23" s="1"/>
  <c r="R19" i="23"/>
  <c r="P19" i="23"/>
  <c r="P20" i="23" s="1"/>
  <c r="P21" i="23" s="1"/>
  <c r="P22" i="23" s="1"/>
  <c r="P23" i="23" s="1"/>
  <c r="P24" i="23" s="1"/>
  <c r="P25" i="23" s="1"/>
  <c r="M19" i="23"/>
  <c r="M20" i="23" s="1"/>
  <c r="L19" i="23"/>
  <c r="R20" i="23" l="1"/>
  <c r="R21" i="23" s="1"/>
  <c r="L20" i="23"/>
  <c r="AL22" i="23"/>
  <c r="T21" i="23"/>
  <c r="T22" i="23" s="1"/>
  <c r="T23" i="23" s="1"/>
  <c r="T24" i="23" s="1"/>
  <c r="T25" i="23" s="1"/>
  <c r="AN19" i="23"/>
  <c r="Q19" i="23"/>
  <c r="Q20" i="23" s="1"/>
  <c r="Q21" i="23" s="1"/>
  <c r="Q22" i="23" s="1"/>
  <c r="Q23" i="23" s="1"/>
  <c r="Q24" i="23" s="1"/>
  <c r="Q25" i="23" s="1"/>
  <c r="O19" i="23"/>
  <c r="AM20" i="23"/>
  <c r="AA21" i="23"/>
  <c r="K23" i="23"/>
  <c r="L22" i="23"/>
  <c r="M21" i="23"/>
  <c r="O20" i="23"/>
  <c r="AO20" i="23"/>
  <c r="AN20" i="23"/>
  <c r="V23" i="23"/>
  <c r="AH22" i="23"/>
  <c r="AL24" i="23"/>
  <c r="E25" i="23"/>
  <c r="AO19" i="23"/>
  <c r="AH20" i="23"/>
  <c r="L21" i="23"/>
  <c r="V24" i="23" l="1"/>
  <c r="AH23" i="23"/>
  <c r="AA22" i="23"/>
  <c r="AH21" i="23"/>
  <c r="R22" i="23"/>
  <c r="AO21" i="23"/>
  <c r="AN21" i="23"/>
  <c r="M22" i="23"/>
  <c r="O21" i="23"/>
  <c r="AM22" i="23" s="1"/>
  <c r="L23" i="23"/>
  <c r="K24" i="23"/>
  <c r="L24" i="23" l="1"/>
  <c r="K25" i="23"/>
  <c r="L25" i="23" s="1"/>
  <c r="AN22" i="23"/>
  <c r="R23" i="23"/>
  <c r="AO22" i="23"/>
  <c r="AA23" i="23"/>
  <c r="AG22" i="23"/>
  <c r="V25" i="23"/>
  <c r="AH25" i="23" s="1"/>
  <c r="AH24" i="23"/>
  <c r="M23" i="23"/>
  <c r="O22" i="23"/>
  <c r="O23" i="23" l="1"/>
  <c r="M24" i="23"/>
  <c r="AA24" i="23"/>
  <c r="AG23" i="23"/>
  <c r="AN23" i="23"/>
  <c r="R24" i="23"/>
  <c r="AO23" i="23"/>
  <c r="AN24" i="23" l="1"/>
  <c r="R25" i="23"/>
  <c r="AO24" i="23"/>
  <c r="Z24" i="23"/>
  <c r="AM24" i="23" s="1"/>
  <c r="O24" i="23"/>
  <c r="M25" i="23"/>
  <c r="O25" i="23" s="1"/>
  <c r="AA25" i="23"/>
  <c r="AG25" i="23" s="1"/>
  <c r="AG24" i="23"/>
  <c r="AO25" i="23" l="1"/>
  <c r="AN25" i="23"/>
  <c r="K111" i="40" l="1"/>
  <c r="A111" i="40"/>
  <c r="G3" i="40" l="1"/>
  <c r="C95" i="40" l="1"/>
  <c r="E1" i="40"/>
  <c r="K118" i="40" l="1"/>
  <c r="A118" i="40"/>
  <c r="A50" i="40"/>
  <c r="A1" i="20" l="1"/>
  <c r="N44" i="20" l="1"/>
  <c r="A71" i="20"/>
  <c r="A92" i="20"/>
  <c r="B35" i="20"/>
  <c r="M75" i="20"/>
  <c r="A75" i="20" s="1"/>
  <c r="N38" i="20"/>
  <c r="N47" i="20"/>
  <c r="C81" i="20"/>
  <c r="A98" i="20" s="1"/>
  <c r="N3" i="20"/>
  <c r="N41" i="20"/>
  <c r="A89" i="20"/>
  <c r="J35" i="20"/>
  <c r="E86" i="20" s="1"/>
  <c r="E85" i="20"/>
  <c r="A1" i="40"/>
  <c r="A47" i="20" l="1"/>
  <c r="A115" i="20"/>
  <c r="K115" i="20"/>
  <c r="A41" i="20"/>
  <c r="K105" i="20"/>
  <c r="A105" i="20"/>
  <c r="A101" i="20"/>
  <c r="K102" i="20"/>
  <c r="A38" i="20"/>
  <c r="N2" i="20"/>
  <c r="N4" i="20"/>
  <c r="A4" i="20" s="1"/>
  <c r="A44" i="20"/>
  <c r="A108" i="20"/>
  <c r="K108" i="20"/>
  <c r="I59" i="40" l="1"/>
  <c r="A71" i="40"/>
  <c r="C81" i="40"/>
  <c r="A98" i="40" s="1"/>
  <c r="N3" i="40"/>
  <c r="J1" i="40"/>
  <c r="N38" i="40"/>
  <c r="J1" i="20"/>
  <c r="B35" i="40"/>
  <c r="I59" i="20"/>
  <c r="A89" i="40"/>
  <c r="M60" i="20"/>
  <c r="A60" i="20" s="1"/>
  <c r="M60" i="40"/>
  <c r="A60" i="40" s="1"/>
  <c r="A92" i="40"/>
  <c r="N44" i="40"/>
  <c r="N47" i="40"/>
  <c r="N41" i="40"/>
  <c r="E85" i="40"/>
  <c r="J35" i="40"/>
  <c r="E86" i="40" s="1"/>
  <c r="M75" i="40"/>
  <c r="A75" i="40" s="1"/>
  <c r="K108" i="40" l="1"/>
  <c r="A108" i="40"/>
  <c r="A44" i="40"/>
  <c r="N2" i="40"/>
  <c r="N4" i="40"/>
  <c r="A4" i="40" s="1"/>
  <c r="K105" i="40"/>
  <c r="A105" i="40"/>
  <c r="A41" i="40"/>
  <c r="K115" i="40"/>
  <c r="A47" i="40"/>
  <c r="A115" i="40"/>
  <c r="A38" i="40"/>
  <c r="K102" i="40"/>
  <c r="A101" i="40"/>
</calcChain>
</file>

<file path=xl/sharedStrings.xml><?xml version="1.0" encoding="utf-8"?>
<sst xmlns="http://schemas.openxmlformats.org/spreadsheetml/2006/main" count="358" uniqueCount="161">
  <si>
    <t>АКТ</t>
  </si>
  <si>
    <t>освидетельствования скрытых работ</t>
  </si>
  <si>
    <t>№</t>
  </si>
  <si>
    <t xml:space="preserve">Представитель лица, осуществляющего строительство </t>
  </si>
  <si>
    <t>(должность, фамилия, инициалы, реквизиты документа о представительстве)</t>
  </si>
  <si>
    <t xml:space="preserve">Представитель лица, осуществляющего строительство, по вопросам строительного контроля </t>
  </si>
  <si>
    <t xml:space="preserve">а также иные представители лиц, участвующих в освидетельствовании: </t>
  </si>
  <si>
    <t>произвели осмотр работ, выполненных</t>
  </si>
  <si>
    <t>(наименование лица, осуществляющего строительство, выполнившего работы)</t>
  </si>
  <si>
    <t>и составили настоящий акт о нижеследующем:</t>
  </si>
  <si>
    <t xml:space="preserve">2. Работы выполнены по проектной документации </t>
  </si>
  <si>
    <t>(наименование скрытых работ)</t>
  </si>
  <si>
    <t xml:space="preserve">3. При выполнении работ применены: </t>
  </si>
  <si>
    <t xml:space="preserve">4. Предъявлены документы, подтверждающие соответствие работ предъявляемым к ним </t>
  </si>
  <si>
    <t xml:space="preserve">требованиям: </t>
  </si>
  <si>
    <t xml:space="preserve">окончания работ </t>
  </si>
  <si>
    <t xml:space="preserve">6. Работы выполнены в соответствии с </t>
  </si>
  <si>
    <t xml:space="preserve"> (указываются наименование, статьи</t>
  </si>
  <si>
    <t xml:space="preserve">7. Разрешается производство последующих работ по </t>
  </si>
  <si>
    <t>(наименование работ, конструкций, участков сетей инженерно – технического обеспечения)</t>
  </si>
  <si>
    <t xml:space="preserve">Дополнительные сведения </t>
  </si>
  <si>
    <t>Приложения:</t>
  </si>
  <si>
    <t>Акт составлен в</t>
  </si>
  <si>
    <t>экземплярах.</t>
  </si>
  <si>
    <t>Представитель лица, осуществляющего строительство, по вопросам строительного контроля</t>
  </si>
  <si>
    <t>(должность, фамилия, инициалы, подпись)</t>
  </si>
  <si>
    <t>(наименование ,почтовый или строительный адрес объекта капитального строительства)</t>
  </si>
  <si>
    <t xml:space="preserve">Лицо, осуществляющее строительство </t>
  </si>
  <si>
    <t>Лицо, осуществляющее подготовку проектной документации</t>
  </si>
  <si>
    <t xml:space="preserve">Объект капитального строительства: </t>
  </si>
  <si>
    <t xml:space="preserve">                                                                                                                                                                            Приложение N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РД-11-02-2006 к Требованиям к составу и порядку ведения исполнительной документации при строительстве, реконструкции, капитальном ремонте объектов капитального строительства и требования, предъявляемые к актам освидетельствования работ, конструкций, участков сетей инженерно-технического обеспечения, утвержденным приказом Федеральной службы по экологическому, технологическому и атомному надзору от 26 декабря 2006 года N 1128</t>
  </si>
  <si>
    <t>(наименование строительных  материалов, (изделий) со ссылкой на сертификаты или другие документы, подтверждающие качество)</t>
  </si>
  <si>
    <t>Представители иных лиц:</t>
  </si>
  <si>
    <t xml:space="preserve">Застройщик или технический заказчик </t>
  </si>
  <si>
    <t>(наименование, ОГРН, ИНН, номер и дата выдачи свидетельства  о</t>
  </si>
  <si>
    <t>допуске к видам работ по строительству, реконструкции, капитальному ремонту объектов капитального строительства, которые оказывают влияние на безопасность объектов капитального строительства, с указанием саморегулируемой организации, его выдавшей</t>
  </si>
  <si>
    <t>почтовые реквизиты, телефон/факс -для юридических лиц и индивидуальных предпринимателей; фамилия, имя, отчество, паспортные данные, место проживания ,телефон/факс -для физических лиц)</t>
  </si>
  <si>
    <t xml:space="preserve">(наименование, ОГРН, ИНН, номер и дата выдачи свидетельства о  </t>
  </si>
  <si>
    <t>допуске к видам работ по проектной документации, которые оказывают влияние на безопасность объектов капитального строительства, с указанием саморегулируемой организации, его выдавшей</t>
  </si>
  <si>
    <t xml:space="preserve">Открытое акционерное общество «Специализированное управление №2»,  ОГРН1025004700335, ИНН5036039459,  СРО № 0061.04-2011-5036039459-С-084 от 22.12.2011 г., выдано СРО НП "ОСГиНК" </t>
  </si>
  <si>
    <t>(наименование, ОГРН, ИНН, номер и дата выдачи свидетельства о допуске к видам работ по строительству, реконструкции, капитальному ремонту объектов капитального строительства, которые оказывают влияние на безопасность объектов капитального строительства, с указанием саморегулируемой организации, его выдавшей</t>
  </si>
  <si>
    <t>почтовые реквизиты, телефон/факс - для юридических лиц и индивидуальных предпринимателей; фамилия, имя, отчество, паспортные данные, место проживания ,телефон/факс -для физических лиц)</t>
  </si>
  <si>
    <t>Представитель застройщика или заказчика по вопросам строительного контроля</t>
  </si>
  <si>
    <t>1. К освидетельствованию предъявлены следующие работы :</t>
  </si>
  <si>
    <t>(номер, другие реквизиты чертежа, наименование проектной и/или рабочей документации</t>
  </si>
  <si>
    <t>сведения о лицах, осуществляющих подготовку раздела проектной и/или рабочей документации)</t>
  </si>
  <si>
    <t xml:space="preserve"> (исполнительные схемы и чертежи, результаты экспертиз, обследований, лабораторных и иных испытаний выполненных работ, проведенных в процессе строительного контроля)</t>
  </si>
  <si>
    <t>(пункты) технического регламента (норм и правил), иных нормативных правовых актов, разделы проектной  и/или рабочей документации)</t>
  </si>
  <si>
    <t>Представитель застройщика или технического заказчика по вопросам строительного контроля</t>
  </si>
  <si>
    <t>Представитель лица, осуществляющего подготовку проектной документации, в случаях когда авторский надзор осуществляется</t>
  </si>
  <si>
    <t xml:space="preserve"> ---</t>
  </si>
  <si>
    <t xml:space="preserve">Представитель лица, выполнившего работы, подлежащие освидетельствованию </t>
  </si>
  <si>
    <t>Должность</t>
  </si>
  <si>
    <t>Фамилия, инициалы</t>
  </si>
  <si>
    <t>реквизиты документа о представительстве</t>
  </si>
  <si>
    <t>Лица, подписывающие акт</t>
  </si>
  <si>
    <t xml:space="preserve">5. Даты: </t>
  </si>
  <si>
    <t xml:space="preserve">начала работ </t>
  </si>
  <si>
    <t xml:space="preserve">Иные представители лиц, участвующих в освидетельствовании: </t>
  </si>
  <si>
    <t>β - versia</t>
  </si>
  <si>
    <t xml:space="preserve"> ----</t>
  </si>
  <si>
    <t>---</t>
  </si>
  <si>
    <t xml:space="preserve"> - по разработке грунта под установку КИП и оборудования ЭХЗ, в котловане 6,0м х 3,0м х 3,0м</t>
  </si>
  <si>
    <t xml:space="preserve"> - номер по реестру;</t>
  </si>
  <si>
    <t xml:space="preserve"> - номер Акта;</t>
  </si>
  <si>
    <t>установке опор</t>
  </si>
  <si>
    <t>обратной засыпке котлована</t>
  </si>
  <si>
    <t xml:space="preserve">сборка и установка </t>
  </si>
  <si>
    <t xml:space="preserve">обратная засыпка котлованов </t>
  </si>
  <si>
    <t xml:space="preserve">устройству заземления, монтажу проводов </t>
  </si>
  <si>
    <t>АОСР</t>
  </si>
  <si>
    <t>АООК</t>
  </si>
  <si>
    <t xml:space="preserve">бурение котлованов под опоры </t>
  </si>
  <si>
    <t xml:space="preserve"> промежуточной</t>
  </si>
  <si>
    <r>
      <t xml:space="preserve">разработка траншеи для </t>
    </r>
    <r>
      <rPr>
        <sz val="10"/>
        <rFont val="Tahoma"/>
        <family val="2"/>
        <charset val="204"/>
      </rPr>
      <t> </t>
    </r>
  </si>
  <si>
    <t>промежуточных</t>
  </si>
  <si>
    <t>исполнительная схема №1 разработки и засыпки траншеи</t>
  </si>
  <si>
    <t>прокладке заземлителя </t>
  </si>
  <si>
    <t>прокладка заземлителя</t>
  </si>
  <si>
    <t>засыпке траншеи</t>
  </si>
  <si>
    <t>засыпка траншеи после</t>
  </si>
  <si>
    <t>промежуточные</t>
  </si>
  <si>
    <t xml:space="preserve"> ППР,   </t>
  </si>
  <si>
    <t xml:space="preserve">ППР,   </t>
  </si>
  <si>
    <t>.  Бурение ø450 мм на глубину 3000 мм.</t>
  </si>
  <si>
    <t>- номер проекта</t>
  </si>
  <si>
    <t>Номер проекта</t>
  </si>
  <si>
    <t>Наименования раздела проекта</t>
  </si>
  <si>
    <t>№ п/п</t>
  </si>
  <si>
    <t>Раздел № п/п</t>
  </si>
  <si>
    <t>стройконтроль № п/п</t>
  </si>
  <si>
    <t>`</t>
  </si>
  <si>
    <t xml:space="preserve">стройконтроль </t>
  </si>
  <si>
    <t>Генподрядчик</t>
  </si>
  <si>
    <t>Стройконтроль генподрядчика</t>
  </si>
  <si>
    <t>Подрядчик</t>
  </si>
  <si>
    <t>Номер акта задавать трехзначным (двузначным, четырехзначным), вместо нулей перед числом допускаются пробелы ! (зависит от последнего номера акта). В порядке возрастания !</t>
  </si>
  <si>
    <t xml:space="preserve"> (исполнительные схемы и чертежи, результаты экспертиз, обследований, лабораторных и иных испытаний выполненных работ, </t>
  </si>
  <si>
    <t>проведенных в процессе строительного контроля)</t>
  </si>
  <si>
    <t>1.1</t>
  </si>
  <si>
    <t xml:space="preserve">  1</t>
  </si>
  <si>
    <t>22.02.2017</t>
  </si>
  <si>
    <t>Инженер 1</t>
  </si>
  <si>
    <t>Инженер 2</t>
  </si>
  <si>
    <t>Инженер 3</t>
  </si>
  <si>
    <t>Начальник 1</t>
  </si>
  <si>
    <t>Инженер 4</t>
  </si>
  <si>
    <t>Начальник 5</t>
  </si>
  <si>
    <t>Петров</t>
  </si>
  <si>
    <t>Сидоров</t>
  </si>
  <si>
    <t>Жуков</t>
  </si>
  <si>
    <t>Ильин</t>
  </si>
  <si>
    <t>Загорный</t>
  </si>
  <si>
    <t>Уткин</t>
  </si>
  <si>
    <t>приказ №1</t>
  </si>
  <si>
    <t>приказ № 2</t>
  </si>
  <si>
    <t>приказ № 3</t>
  </si>
  <si>
    <t xml:space="preserve">приказ № 4 </t>
  </si>
  <si>
    <t>приказ № 5</t>
  </si>
  <si>
    <t>приказ № 6</t>
  </si>
  <si>
    <t>Стройка</t>
  </si>
  <si>
    <t>Павлов</t>
  </si>
  <si>
    <t xml:space="preserve">ООО "Веник" </t>
  </si>
  <si>
    <t>Узел 1</t>
  </si>
  <si>
    <t>Узел 2</t>
  </si>
  <si>
    <t>Узел 3</t>
  </si>
  <si>
    <t>Узел 5</t>
  </si>
  <si>
    <t>Узел 4</t>
  </si>
  <si>
    <t>Узел 6</t>
  </si>
  <si>
    <t>Узел 7</t>
  </si>
  <si>
    <t>Узел 8</t>
  </si>
  <si>
    <t>Узел 9</t>
  </si>
  <si>
    <t>Узел 10</t>
  </si>
  <si>
    <t>Сертификат</t>
  </si>
  <si>
    <t>круг В1 сертификат 1</t>
  </si>
  <si>
    <t xml:space="preserve">круг В1 сертификат №2 </t>
  </si>
  <si>
    <t xml:space="preserve">ООО "Река" </t>
  </si>
  <si>
    <t xml:space="preserve">ООО "Рыба" </t>
  </si>
  <si>
    <t xml:space="preserve">Прораб </t>
  </si>
  <si>
    <t xml:space="preserve"> распоряжение </t>
  </si>
  <si>
    <t>Иванов</t>
  </si>
  <si>
    <t xml:space="preserve">Ведущий </t>
  </si>
  <si>
    <t>Усов</t>
  </si>
  <si>
    <t>Козлов</t>
  </si>
  <si>
    <t>Левин</t>
  </si>
  <si>
    <t>Плетнин</t>
  </si>
  <si>
    <t>Рабочий</t>
  </si>
  <si>
    <t>Летнев</t>
  </si>
  <si>
    <t>Угаров</t>
  </si>
  <si>
    <t>Залетный</t>
  </si>
  <si>
    <t xml:space="preserve"> ООО "Река"</t>
  </si>
  <si>
    <t>2012, 2013, 2014, 2015</t>
  </si>
  <si>
    <t>паспорт 1, 2, 3, 4</t>
  </si>
  <si>
    <t>(тип опоры)</t>
  </si>
  <si>
    <t>Лицо, выполнившее работы, подлежащие освидетельствованию</t>
  </si>
  <si>
    <t>(тип комплекта опор)</t>
  </si>
  <si>
    <t>количество строчек в форме менять нельзя, только заполнять</t>
  </si>
  <si>
    <t xml:space="preserve">Технические материалы природного происхождения, …………………………………, техника,  рабочие, иные вымышленные материалы ,   И так далее, далее …………..  в предела  предложенных  четырех строчек,   количество строк в форме менять нельзя </t>
  </si>
  <si>
    <t>2</t>
  </si>
  <si>
    <t>Реестр</t>
  </si>
  <si>
    <t>№ акта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</si>
</sst>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[$-F800]dddd\,\ mmmm\ dd\,\ yyyy"/>
  </numFmts>
  <fonts count="51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7.5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.5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.5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6.5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10"/>
      <color rgb="FFFFFF00"/>
      <name val="Times New Roman"/>
      <family val="1"/>
      <charset val="204"/>
    </font>
    <font>
      <sz val="10"/>
      <color rgb="FF006699"/>
      <name val="Monaco"/>
      <family val="3"/>
    </font>
    <font>
      <b/>
      <sz val="11"/>
      <color rgb="FFFFFF00"/>
      <name val="Times New Roman"/>
      <family val="1"/>
      <charset val="204"/>
    </font>
    <font>
      <sz val="10"/>
      <name val="Calibri"/>
      <family val="2"/>
      <charset val="204"/>
    </font>
    <font>
      <b/>
      <sz val="10"/>
      <color rgb="FFFFC000"/>
      <name val="Times New Roman"/>
      <family val="1"/>
      <charset val="204"/>
    </font>
    <font>
      <b/>
      <sz val="10"/>
      <color rgb="FFCCECFF"/>
      <name val="System"/>
      <family val="2"/>
      <charset val="204"/>
    </font>
    <font>
      <b/>
      <sz val="10"/>
      <color rgb="FFCCECFF"/>
      <name val="Times New Roman"/>
      <family val="1"/>
      <charset val="204"/>
    </font>
    <font>
      <sz val="10"/>
      <name val="Arial Cyr"/>
      <charset val="204"/>
    </font>
    <font>
      <sz val="10"/>
      <color rgb="FFC0000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8"/>
      <color rgb="FFFFC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ahoma"/>
      <family val="2"/>
      <charset val="204"/>
    </font>
    <font>
      <sz val="10"/>
      <color rgb="FFCCECFF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rgb="FFCCFFFF"/>
      <name val="Times New Roman"/>
      <family val="1"/>
      <charset val="204"/>
    </font>
    <font>
      <b/>
      <sz val="16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0"/>
      <color rgb="FFC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7">
    <xf numFmtId="0" fontId="0" fillId="0" borderId="0"/>
    <xf numFmtId="0" fontId="13" fillId="0" borderId="0"/>
    <xf numFmtId="0" fontId="15" fillId="0" borderId="0"/>
    <xf numFmtId="0" fontId="1" fillId="0" borderId="0"/>
    <xf numFmtId="0" fontId="1" fillId="0" borderId="0"/>
    <xf numFmtId="0" fontId="28" fillId="0" borderId="0"/>
    <xf numFmtId="44" fontId="48" fillId="0" borderId="0" applyFont="0" applyFill="0" applyBorder="0" applyAlignment="0" applyProtection="0"/>
  </cellStyleXfs>
  <cellXfs count="299">
    <xf numFmtId="0" fontId="0" fillId="0" borderId="0" xfId="0"/>
    <xf numFmtId="0" fontId="6" fillId="0" borderId="0" xfId="0" applyFont="1" applyAlignment="1">
      <alignment vertical="center"/>
    </xf>
    <xf numFmtId="0" fontId="14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Alignment="1"/>
    <xf numFmtId="0" fontId="7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0" fontId="11" fillId="0" borderId="0" xfId="2" applyFont="1" applyAlignment="1">
      <alignment horizontal="center" vertical="center"/>
    </xf>
    <xf numFmtId="14" fontId="11" fillId="0" borderId="0" xfId="2" applyNumberFormat="1" applyFont="1" applyAlignment="1">
      <alignment horizontal="center" vertical="center"/>
    </xf>
    <xf numFmtId="0" fontId="12" fillId="0" borderId="1" xfId="2" applyFont="1" applyFill="1" applyBorder="1" applyAlignment="1">
      <alignment vertical="distributed" wrapText="1"/>
    </xf>
    <xf numFmtId="0" fontId="6" fillId="0" borderId="0" xfId="2" applyFont="1" applyFill="1" applyAlignment="1"/>
    <xf numFmtId="0" fontId="11" fillId="0" borderId="0" xfId="2" applyFont="1" applyAlignment="1">
      <alignment horizontal="center"/>
    </xf>
    <xf numFmtId="14" fontId="11" fillId="0" borderId="0" xfId="2" applyNumberFormat="1" applyFont="1" applyAlignment="1">
      <alignment horizontal="center"/>
    </xf>
    <xf numFmtId="0" fontId="7" fillId="0" borderId="0" xfId="2" applyFont="1" applyFill="1" applyAlignment="1">
      <alignment vertical="center"/>
    </xf>
    <xf numFmtId="0" fontId="12" fillId="0" borderId="2" xfId="2" applyFont="1" applyFill="1" applyBorder="1" applyAlignment="1">
      <alignment vertical="center"/>
    </xf>
    <xf numFmtId="0" fontId="11" fillId="0" borderId="0" xfId="2" applyNumberFormat="1" applyFont="1" applyAlignment="1">
      <alignment horizontal="center" vertical="center"/>
    </xf>
    <xf numFmtId="0" fontId="3" fillId="0" borderId="0" xfId="2" applyFont="1" applyFill="1" applyAlignment="1">
      <alignment vertical="center"/>
    </xf>
    <xf numFmtId="0" fontId="6" fillId="0" borderId="0" xfId="2" applyFont="1" applyFill="1" applyBorder="1" applyAlignment="1">
      <alignment vertical="center"/>
    </xf>
    <xf numFmtId="0" fontId="3" fillId="0" borderId="0" xfId="2" applyFont="1" applyAlignment="1"/>
    <xf numFmtId="0" fontId="14" fillId="0" borderId="0" xfId="1" applyFont="1" applyFill="1" applyAlignment="1">
      <alignment vertical="center"/>
    </xf>
    <xf numFmtId="0" fontId="6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5" fillId="0" borderId="0" xfId="2" applyFont="1" applyBorder="1" applyAlignment="1">
      <alignment vertical="justify"/>
    </xf>
    <xf numFmtId="0" fontId="5" fillId="0" borderId="1" xfId="2" applyFont="1" applyBorder="1" applyAlignment="1">
      <alignment vertical="justify"/>
    </xf>
    <xf numFmtId="0" fontId="5" fillId="0" borderId="1" xfId="2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14" fontId="5" fillId="0" borderId="0" xfId="2" applyNumberFormat="1" applyFont="1" applyFill="1" applyBorder="1" applyAlignment="1">
      <alignment vertical="center"/>
    </xf>
    <xf numFmtId="0" fontId="15" fillId="0" borderId="0" xfId="0" applyFont="1" applyAlignment="1">
      <alignment wrapText="1"/>
    </xf>
    <xf numFmtId="0" fontId="22" fillId="0" borderId="0" xfId="0" applyFont="1"/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/>
    <xf numFmtId="0" fontId="0" fillId="0" borderId="0" xfId="0" applyAlignment="1">
      <alignment vertical="center"/>
    </xf>
    <xf numFmtId="0" fontId="21" fillId="4" borderId="4" xfId="0" applyFont="1" applyFill="1" applyBorder="1" applyAlignment="1">
      <alignment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/>
    </xf>
    <xf numFmtId="0" fontId="24" fillId="0" borderId="0" xfId="0" applyFont="1" applyAlignment="1">
      <alignment wrapText="1"/>
    </xf>
    <xf numFmtId="0" fontId="18" fillId="2" borderId="4" xfId="0" applyFont="1" applyFill="1" applyBorder="1" applyAlignment="1">
      <alignment vertical="center"/>
    </xf>
    <xf numFmtId="0" fontId="25" fillId="6" borderId="0" xfId="0" applyFont="1" applyFill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6" borderId="0" xfId="0" applyFont="1" applyFill="1" applyAlignment="1">
      <alignment horizontal="center" vertical="center" wrapText="1"/>
    </xf>
    <xf numFmtId="0" fontId="25" fillId="6" borderId="0" xfId="0" applyFont="1" applyFill="1" applyAlignment="1">
      <alignment vertical="center"/>
    </xf>
    <xf numFmtId="14" fontId="26" fillId="6" borderId="0" xfId="0" applyNumberFormat="1" applyFont="1" applyFill="1" applyAlignment="1">
      <alignment horizontal="center" vertical="center"/>
    </xf>
    <xf numFmtId="0" fontId="26" fillId="6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14" fontId="0" fillId="0" borderId="0" xfId="0" applyNumberFormat="1" applyFill="1" applyBorder="1" applyAlignment="1">
      <alignment vertical="center" wrapText="1"/>
    </xf>
    <xf numFmtId="0" fontId="15" fillId="0" borderId="0" xfId="0" quotePrefix="1" applyFont="1" applyFill="1" applyBorder="1" applyAlignment="1">
      <alignment vertical="center" wrapText="1"/>
    </xf>
    <xf numFmtId="14" fontId="20" fillId="0" borderId="0" xfId="0" applyNumberFormat="1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 wrapText="1"/>
    </xf>
    <xf numFmtId="0" fontId="25" fillId="6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5" fillId="7" borderId="7" xfId="0" applyFont="1" applyFill="1" applyBorder="1" applyAlignment="1">
      <alignment vertical="center"/>
    </xf>
    <xf numFmtId="0" fontId="4" fillId="0" borderId="0" xfId="2" applyFont="1" applyAlignment="1">
      <alignment horizontal="right" vertical="center"/>
    </xf>
    <xf numFmtId="0" fontId="3" fillId="0" borderId="0" xfId="2" applyFont="1" applyAlignment="1">
      <alignment horizontal="left" vertical="center"/>
    </xf>
    <xf numFmtId="0" fontId="16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2" applyFont="1" applyFill="1" applyBorder="1" applyAlignment="1">
      <alignment vertical="center" wrapText="1"/>
    </xf>
    <xf numFmtId="0" fontId="9" fillId="0" borderId="0" xfId="0" applyFont="1" applyBorder="1"/>
    <xf numFmtId="0" fontId="4" fillId="0" borderId="0" xfId="2" applyFont="1" applyAlignment="1">
      <alignment horizontal="center" vertical="center"/>
    </xf>
    <xf numFmtId="0" fontId="30" fillId="0" borderId="0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2" applyFont="1" applyFill="1" applyAlignment="1">
      <alignment vertical="center"/>
    </xf>
    <xf numFmtId="0" fontId="9" fillId="0" borderId="0" xfId="2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14" fontId="31" fillId="0" borderId="0" xfId="0" applyNumberFormat="1" applyFont="1" applyFill="1" applyBorder="1" applyAlignment="1">
      <alignment horizontal="center" vertical="center" wrapText="1"/>
    </xf>
    <xf numFmtId="49" fontId="33" fillId="0" borderId="0" xfId="0" applyNumberFormat="1" applyFont="1" applyFill="1" applyBorder="1" applyAlignment="1">
      <alignment horizontal="center" vertical="center" wrapText="1"/>
    </xf>
    <xf numFmtId="49" fontId="31" fillId="0" borderId="0" xfId="0" applyNumberFormat="1" applyFont="1" applyFill="1" applyBorder="1" applyAlignment="1">
      <alignment horizontal="center" vertical="center" wrapText="1"/>
    </xf>
    <xf numFmtId="0" fontId="31" fillId="0" borderId="0" xfId="0" applyNumberFormat="1" applyFont="1" applyFill="1" applyBorder="1" applyAlignment="1">
      <alignment horizontal="center" vertical="center" wrapText="1"/>
    </xf>
    <xf numFmtId="0" fontId="30" fillId="0" borderId="0" xfId="0" applyNumberFormat="1" applyFont="1" applyFill="1" applyBorder="1" applyAlignment="1">
      <alignment horizontal="center" vertical="center" wrapText="1"/>
    </xf>
    <xf numFmtId="0" fontId="35" fillId="6" borderId="0" xfId="0" applyFont="1" applyFill="1" applyAlignment="1">
      <alignment horizontal="center" vertical="center" wrapText="1"/>
    </xf>
    <xf numFmtId="0" fontId="15" fillId="0" borderId="7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quotePrefix="1" applyFont="1" applyFill="1" applyBorder="1" applyAlignment="1">
      <alignment vertical="top" wrapText="1"/>
    </xf>
    <xf numFmtId="0" fontId="15" fillId="0" borderId="7" xfId="0" applyFont="1" applyFill="1" applyBorder="1" applyAlignment="1">
      <alignment horizontal="left" vertical="top" wrapText="1"/>
    </xf>
    <xf numFmtId="0" fontId="37" fillId="0" borderId="7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vertical="center" wrapText="1"/>
    </xf>
    <xf numFmtId="0" fontId="37" fillId="0" borderId="5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vertical="center" wrapText="1"/>
    </xf>
    <xf numFmtId="0" fontId="31" fillId="0" borderId="0" xfId="0" quotePrefix="1" applyFont="1" applyFill="1" applyBorder="1" applyAlignment="1">
      <alignment vertical="center" wrapText="1"/>
    </xf>
    <xf numFmtId="0" fontId="15" fillId="0" borderId="12" xfId="0" quotePrefix="1" applyFont="1" applyFill="1" applyBorder="1" applyAlignment="1">
      <alignment vertical="center" wrapText="1"/>
    </xf>
    <xf numFmtId="0" fontId="31" fillId="0" borderId="5" xfId="0" applyFont="1" applyFill="1" applyBorder="1" applyAlignment="1">
      <alignment vertical="center" wrapText="1"/>
    </xf>
    <xf numFmtId="49" fontId="31" fillId="0" borderId="5" xfId="0" applyNumberFormat="1" applyFont="1" applyFill="1" applyBorder="1" applyAlignment="1">
      <alignment horizontal="center" vertical="center" wrapText="1"/>
    </xf>
    <xf numFmtId="0" fontId="31" fillId="0" borderId="5" xfId="0" applyNumberFormat="1" applyFont="1" applyFill="1" applyBorder="1" applyAlignment="1">
      <alignment horizontal="center" vertical="center" wrapText="1"/>
    </xf>
    <xf numFmtId="0" fontId="30" fillId="0" borderId="5" xfId="0" applyNumberFormat="1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14" fontId="31" fillId="0" borderId="5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quotePrefix="1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15" fillId="0" borderId="5" xfId="0" quotePrefix="1" applyFont="1" applyFill="1" applyBorder="1" applyAlignment="1">
      <alignment vertical="top" wrapText="1"/>
    </xf>
    <xf numFmtId="0" fontId="18" fillId="2" borderId="4" xfId="0" applyFont="1" applyFill="1" applyBorder="1" applyAlignment="1">
      <alignment horizontal="left" vertical="center"/>
    </xf>
    <xf numFmtId="0" fontId="30" fillId="0" borderId="0" xfId="0" applyFont="1" applyFill="1" applyAlignment="1">
      <alignment horizontal="center" vertical="center" wrapText="1"/>
    </xf>
    <xf numFmtId="0" fontId="25" fillId="6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vertical="center"/>
    </xf>
    <xf numFmtId="49" fontId="3" fillId="0" borderId="0" xfId="2" applyNumberFormat="1" applyFont="1" applyFill="1" applyBorder="1" applyAlignment="1">
      <alignment horizontal="center" vertical="center"/>
    </xf>
    <xf numFmtId="0" fontId="39" fillId="8" borderId="4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0" fontId="29" fillId="0" borderId="4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/>
    </xf>
    <xf numFmtId="0" fontId="40" fillId="4" borderId="4" xfId="0" applyFont="1" applyFill="1" applyBorder="1" applyAlignment="1">
      <alignment horizontal="center" vertical="center" wrapText="1"/>
    </xf>
    <xf numFmtId="0" fontId="41" fillId="6" borderId="0" xfId="0" applyFont="1" applyFill="1" applyAlignment="1">
      <alignment horizontal="center" vertical="center" wrapText="1"/>
    </xf>
    <xf numFmtId="0" fontId="25" fillId="6" borderId="0" xfId="0" applyFont="1" applyFill="1" applyAlignment="1">
      <alignment horizontal="left" vertical="center" wrapText="1"/>
    </xf>
    <xf numFmtId="0" fontId="6" fillId="0" borderId="0" xfId="2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3" fillId="0" borderId="0" xfId="2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2" fillId="6" borderId="0" xfId="0" applyFont="1" applyFill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3" fillId="6" borderId="4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vertical="center" wrapText="1"/>
    </xf>
    <xf numFmtId="0" fontId="18" fillId="2" borderId="4" xfId="0" applyFont="1" applyFill="1" applyBorder="1" applyAlignment="1">
      <alignment vertical="center" wrapText="1"/>
    </xf>
    <xf numFmtId="0" fontId="40" fillId="2" borderId="4" xfId="0" applyFont="1" applyFill="1" applyBorder="1" applyAlignment="1">
      <alignment horizontal="center" vertical="center" wrapText="1"/>
    </xf>
    <xf numFmtId="14" fontId="26" fillId="6" borderId="0" xfId="0" applyNumberFormat="1" applyFont="1" applyFill="1" applyAlignment="1">
      <alignment vertical="center"/>
    </xf>
    <xf numFmtId="0" fontId="0" fillId="0" borderId="14" xfId="0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14" fontId="0" fillId="0" borderId="14" xfId="0" applyNumberForma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4" xfId="0" quotePrefix="1" applyFont="1" applyFill="1" applyBorder="1" applyAlignment="1">
      <alignment vertical="center" wrapText="1"/>
    </xf>
    <xf numFmtId="14" fontId="0" fillId="0" borderId="14" xfId="0" applyNumberFormat="1" applyFill="1" applyBorder="1" applyAlignment="1">
      <alignment vertical="center" wrapText="1"/>
    </xf>
    <xf numFmtId="14" fontId="20" fillId="0" borderId="14" xfId="0" applyNumberFormat="1" applyFont="1" applyFill="1" applyBorder="1" applyAlignment="1">
      <alignment vertical="center" wrapText="1"/>
    </xf>
    <xf numFmtId="49" fontId="25" fillId="6" borderId="0" xfId="0" applyNumberFormat="1" applyFont="1" applyFill="1" applyAlignment="1">
      <alignment horizontal="center" vertical="center" wrapText="1"/>
    </xf>
    <xf numFmtId="49" fontId="25" fillId="6" borderId="0" xfId="0" applyNumberFormat="1" applyFont="1" applyFill="1" applyAlignment="1">
      <alignment horizontal="left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4" fillId="0" borderId="0" xfId="2" applyFont="1" applyAlignment="1">
      <alignment horizontal="left" vertical="center"/>
    </xf>
    <xf numFmtId="49" fontId="44" fillId="0" borderId="0" xfId="0" applyNumberFormat="1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 wrapText="1"/>
    </xf>
    <xf numFmtId="49" fontId="29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49" fontId="36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45" fillId="0" borderId="14" xfId="0" applyFont="1" applyFill="1" applyBorder="1" applyAlignment="1">
      <alignment horizontal="left" vertical="center"/>
    </xf>
    <xf numFmtId="49" fontId="0" fillId="0" borderId="0" xfId="0" applyNumberFormat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34" fillId="0" borderId="0" xfId="0" applyNumberFormat="1" applyFont="1" applyFill="1" applyBorder="1" applyAlignment="1">
      <alignment horizontal="center" vertical="center" wrapText="1"/>
    </xf>
    <xf numFmtId="0" fontId="33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wrapText="1"/>
    </xf>
    <xf numFmtId="49" fontId="0" fillId="6" borderId="0" xfId="0" applyNumberFormat="1" applyFill="1" applyAlignment="1">
      <alignment vertical="center"/>
    </xf>
    <xf numFmtId="0" fontId="31" fillId="0" borderId="7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47" fillId="0" borderId="0" xfId="2" applyFont="1" applyAlignment="1">
      <alignment vertical="center"/>
    </xf>
    <xf numFmtId="0" fontId="40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25" fillId="0" borderId="0" xfId="0" applyFont="1" applyFill="1" applyBorder="1" applyAlignment="1">
      <alignment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47" fillId="0" borderId="14" xfId="2" applyFont="1" applyBorder="1" applyAlignment="1">
      <alignment vertical="center"/>
    </xf>
    <xf numFmtId="0" fontId="0" fillId="0" borderId="15" xfId="0" applyFill="1" applyBorder="1" applyAlignment="1">
      <alignment vertical="center" wrapText="1"/>
    </xf>
    <xf numFmtId="0" fontId="6" fillId="0" borderId="0" xfId="2" applyFont="1" applyAlignment="1">
      <alignment horizontal="left" vertical="center"/>
    </xf>
    <xf numFmtId="14" fontId="29" fillId="0" borderId="0" xfId="0" applyNumberFormat="1" applyFont="1" applyFill="1" applyBorder="1" applyAlignment="1">
      <alignment horizontal="center" vertical="center" wrapText="1"/>
    </xf>
    <xf numFmtId="14" fontId="15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horizontal="right" vertical="center"/>
    </xf>
    <xf numFmtId="0" fontId="10" fillId="0" borderId="0" xfId="2" applyFont="1" applyFill="1" applyAlignment="1">
      <alignment horizontal="left" vertical="center"/>
    </xf>
    <xf numFmtId="0" fontId="5" fillId="0" borderId="0" xfId="2" applyFont="1" applyFill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46" fillId="0" borderId="7" xfId="0" applyFont="1" applyFill="1" applyBorder="1" applyAlignment="1">
      <alignment vertical="center" wrapText="1"/>
    </xf>
    <xf numFmtId="0" fontId="15" fillId="0" borderId="7" xfId="0" applyNumberFormat="1" applyFont="1" applyFill="1" applyBorder="1" applyAlignment="1">
      <alignment horizontal="center" vertical="center" wrapText="1"/>
    </xf>
    <xf numFmtId="49" fontId="31" fillId="0" borderId="0" xfId="6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wrapText="1"/>
    </xf>
    <xf numFmtId="0" fontId="15" fillId="0" borderId="0" xfId="0" applyFont="1" applyAlignment="1">
      <alignment vertical="center"/>
    </xf>
    <xf numFmtId="0" fontId="15" fillId="0" borderId="6" xfId="0" applyFont="1" applyFill="1" applyBorder="1" applyAlignment="1">
      <alignment horizontal="center" vertical="center" wrapText="1"/>
    </xf>
    <xf numFmtId="49" fontId="49" fillId="0" borderId="13" xfId="0" applyNumberFormat="1" applyFont="1" applyFill="1" applyBorder="1" applyAlignment="1">
      <alignment horizontal="center" vertical="center" wrapText="1"/>
    </xf>
    <xf numFmtId="49" fontId="49" fillId="0" borderId="17" xfId="0" applyNumberFormat="1" applyFont="1" applyFill="1" applyBorder="1" applyAlignment="1">
      <alignment horizontal="center" vertical="center" wrapText="1"/>
    </xf>
    <xf numFmtId="0" fontId="49" fillId="0" borderId="18" xfId="0" applyFont="1" applyFill="1" applyBorder="1" applyAlignment="1">
      <alignment horizontal="center" vertical="center" wrapText="1"/>
    </xf>
    <xf numFmtId="0" fontId="49" fillId="0" borderId="19" xfId="0" applyFont="1" applyFill="1" applyBorder="1" applyAlignment="1">
      <alignment horizontal="center" vertical="center" wrapText="1"/>
    </xf>
    <xf numFmtId="0" fontId="49" fillId="0" borderId="20" xfId="0" applyFont="1" applyFill="1" applyBorder="1" applyAlignment="1">
      <alignment horizontal="center" vertical="center" wrapText="1"/>
    </xf>
    <xf numFmtId="14" fontId="31" fillId="0" borderId="7" xfId="0" applyNumberFormat="1" applyFont="1" applyFill="1" applyBorder="1" applyAlignment="1">
      <alignment horizontal="center" vertical="center" wrapText="1"/>
    </xf>
    <xf numFmtId="49" fontId="15" fillId="0" borderId="7" xfId="6" applyNumberFormat="1" applyFont="1" applyFill="1" applyBorder="1" applyAlignment="1">
      <alignment horizontal="center" vertical="center" wrapText="1"/>
    </xf>
    <xf numFmtId="49" fontId="30" fillId="0" borderId="7" xfId="0" applyNumberFormat="1" applyFont="1" applyFill="1" applyBorder="1" applyAlignment="1">
      <alignment horizontal="center" vertical="center" wrapText="1"/>
    </xf>
    <xf numFmtId="14" fontId="15" fillId="0" borderId="7" xfId="0" applyNumberFormat="1" applyFont="1" applyFill="1" applyBorder="1" applyAlignment="1">
      <alignment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14" fontId="15" fillId="0" borderId="0" xfId="0" applyNumberFormat="1" applyFont="1" applyFill="1" applyBorder="1" applyAlignment="1">
      <alignment vertical="center" wrapText="1"/>
    </xf>
    <xf numFmtId="49" fontId="15" fillId="0" borderId="0" xfId="0" applyNumberFormat="1" applyFont="1" applyFill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14" fontId="15" fillId="0" borderId="5" xfId="0" applyNumberFormat="1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49" fontId="31" fillId="0" borderId="1" xfId="6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left" vertical="top" wrapText="1"/>
    </xf>
    <xf numFmtId="0" fontId="4" fillId="0" borderId="1" xfId="2" applyNumberFormat="1" applyFont="1" applyFill="1" applyBorder="1" applyAlignment="1">
      <alignment horizontal="right" vertical="center"/>
    </xf>
    <xf numFmtId="0" fontId="5" fillId="0" borderId="1" xfId="2" applyNumberFormat="1" applyFont="1" applyFill="1" applyBorder="1" applyAlignment="1">
      <alignment horizontal="left" vertical="center"/>
    </xf>
    <xf numFmtId="49" fontId="50" fillId="0" borderId="0" xfId="2" applyNumberFormat="1" applyFont="1" applyAlignment="1">
      <alignment horizontal="center" vertical="center"/>
    </xf>
    <xf numFmtId="0" fontId="3" fillId="0" borderId="0" xfId="2" applyFont="1" applyAlignment="1">
      <alignment vertical="top"/>
    </xf>
    <xf numFmtId="0" fontId="12" fillId="0" borderId="0" xfId="2" applyFont="1" applyFill="1" applyBorder="1" applyAlignment="1">
      <alignment wrapText="1"/>
    </xf>
    <xf numFmtId="0" fontId="9" fillId="0" borderId="1" xfId="2" applyFont="1" applyBorder="1" applyAlignment="1">
      <alignment vertical="center" wrapText="1"/>
    </xf>
    <xf numFmtId="0" fontId="9" fillId="0" borderId="0" xfId="2" applyFont="1" applyBorder="1" applyAlignment="1"/>
    <xf numFmtId="0" fontId="9" fillId="0" borderId="0" xfId="2" applyFont="1" applyBorder="1" applyAlignment="1">
      <alignment vertical="center" wrapText="1"/>
    </xf>
    <xf numFmtId="0" fontId="19" fillId="0" borderId="7" xfId="0" applyFont="1" applyFill="1" applyBorder="1" applyAlignment="1">
      <alignment vertical="top" wrapText="1"/>
    </xf>
    <xf numFmtId="0" fontId="17" fillId="0" borderId="0" xfId="2" applyFont="1" applyFill="1" applyBorder="1" applyAlignment="1">
      <alignment vertical="top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17" fillId="0" borderId="0" xfId="2" applyFont="1" applyFill="1" applyBorder="1" applyAlignment="1">
      <alignment horizontal="left" vertical="top"/>
    </xf>
    <xf numFmtId="0" fontId="7" fillId="0" borderId="2" xfId="2" applyFont="1" applyBorder="1" applyAlignment="1">
      <alignment horizontal="center" vertical="center"/>
    </xf>
    <xf numFmtId="0" fontId="9" fillId="0" borderId="1" xfId="2" applyFont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left" vertical="center"/>
    </xf>
    <xf numFmtId="0" fontId="9" fillId="0" borderId="1" xfId="2" applyFont="1" applyBorder="1" applyAlignment="1">
      <alignment horizontal="right"/>
    </xf>
    <xf numFmtId="0" fontId="7" fillId="0" borderId="3" xfId="2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7" fillId="0" borderId="0" xfId="2" applyFont="1" applyBorder="1" applyAlignment="1">
      <alignment horizontal="center" vertical="center" wrapText="1"/>
    </xf>
    <xf numFmtId="0" fontId="6" fillId="0" borderId="0" xfId="2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9" fillId="0" borderId="1" xfId="0" quotePrefix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/>
    </xf>
    <xf numFmtId="0" fontId="9" fillId="0" borderId="1" xfId="2" applyFont="1" applyBorder="1" applyAlignment="1">
      <alignment horizontal="left" wrapText="1"/>
    </xf>
    <xf numFmtId="0" fontId="7" fillId="0" borderId="0" xfId="2" applyFont="1" applyAlignment="1">
      <alignment horizontal="center" vertical="center"/>
    </xf>
    <xf numFmtId="0" fontId="5" fillId="0" borderId="1" xfId="2" quotePrefix="1" applyFont="1" applyBorder="1" applyAlignment="1">
      <alignment horizontal="left" vertical="center"/>
    </xf>
    <xf numFmtId="0" fontId="9" fillId="0" borderId="0" xfId="2" applyFont="1" applyBorder="1" applyAlignment="1">
      <alignment horizontal="left" wrapText="1"/>
    </xf>
    <xf numFmtId="0" fontId="8" fillId="0" borderId="2" xfId="2" applyFont="1" applyBorder="1" applyAlignment="1">
      <alignment horizontal="center" vertical="center"/>
    </xf>
    <xf numFmtId="164" fontId="9" fillId="0" borderId="1" xfId="6" applyNumberFormat="1" applyFont="1" applyFill="1" applyBorder="1" applyAlignment="1">
      <alignment horizontal="center" vertical="center"/>
    </xf>
    <xf numFmtId="164" fontId="9" fillId="0" borderId="3" xfId="6" applyNumberFormat="1" applyFont="1" applyFill="1" applyBorder="1" applyAlignment="1">
      <alignment horizontal="center" vertical="center"/>
    </xf>
    <xf numFmtId="0" fontId="9" fillId="0" borderId="1" xfId="2" applyFont="1" applyBorder="1" applyAlignment="1">
      <alignment horizontal="left" vertical="center"/>
    </xf>
    <xf numFmtId="0" fontId="6" fillId="0" borderId="0" xfId="2" applyFont="1" applyAlignment="1">
      <alignment horizontal="left" vertical="center" wrapText="1"/>
    </xf>
    <xf numFmtId="0" fontId="5" fillId="0" borderId="1" xfId="2" applyFont="1" applyBorder="1" applyAlignment="1">
      <alignment horizontal="right"/>
    </xf>
    <xf numFmtId="0" fontId="12" fillId="0" borderId="1" xfId="2" applyFont="1" applyFill="1" applyBorder="1" applyAlignment="1">
      <alignment horizontal="left"/>
    </xf>
    <xf numFmtId="0" fontId="12" fillId="0" borderId="1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left" vertical="center"/>
    </xf>
    <xf numFmtId="0" fontId="12" fillId="0" borderId="1" xfId="2" applyFont="1" applyFill="1" applyBorder="1" applyAlignment="1">
      <alignment horizontal="center" wrapText="1"/>
    </xf>
    <xf numFmtId="0" fontId="10" fillId="0" borderId="0" xfId="2" applyFont="1" applyFill="1" applyAlignment="1">
      <alignment horizontal="left" vertical="center"/>
    </xf>
    <xf numFmtId="0" fontId="7" fillId="0" borderId="0" xfId="2" applyFont="1" applyFill="1" applyAlignment="1">
      <alignment horizontal="center" vertical="center"/>
    </xf>
    <xf numFmtId="0" fontId="4" fillId="0" borderId="1" xfId="2" applyFont="1" applyFill="1" applyBorder="1" applyAlignment="1">
      <alignment horizontal="left" vertical="center" wrapText="1"/>
    </xf>
    <xf numFmtId="0" fontId="12" fillId="0" borderId="1" xfId="2" applyFont="1" applyFill="1" applyBorder="1" applyAlignment="1">
      <alignment horizontal="left" vertical="center" wrapText="1"/>
    </xf>
    <xf numFmtId="0" fontId="8" fillId="0" borderId="0" xfId="2" applyNumberFormat="1" applyFont="1" applyAlignment="1">
      <alignment horizontal="right" vertical="center" wrapText="1"/>
    </xf>
    <xf numFmtId="0" fontId="12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0" fontId="7" fillId="0" borderId="2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distributed" wrapText="1"/>
    </xf>
    <xf numFmtId="0" fontId="7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left" wrapText="1"/>
    </xf>
    <xf numFmtId="0" fontId="5" fillId="0" borderId="0" xfId="2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2" applyFont="1" applyBorder="1" applyAlignment="1">
      <alignment horizontal="left"/>
    </xf>
    <xf numFmtId="0" fontId="9" fillId="0" borderId="1" xfId="2" applyFont="1" applyBorder="1" applyAlignment="1">
      <alignment horizontal="left" vertical="top" wrapText="1"/>
    </xf>
    <xf numFmtId="0" fontId="9" fillId="0" borderId="1" xfId="2" applyFont="1" applyBorder="1" applyAlignment="1">
      <alignment horizontal="left" vertical="top"/>
    </xf>
    <xf numFmtId="0" fontId="7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top" wrapText="1"/>
    </xf>
    <xf numFmtId="0" fontId="9" fillId="0" borderId="1" xfId="2" applyFont="1" applyFill="1" applyBorder="1" applyAlignment="1">
      <alignment horizontal="left" vertical="top" wrapText="1"/>
    </xf>
    <xf numFmtId="0" fontId="9" fillId="0" borderId="0" xfId="2" applyFont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5" fillId="0" borderId="0" xfId="2" quotePrefix="1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8" fillId="0" borderId="0" xfId="2" applyFont="1" applyAlignment="1">
      <alignment horizontal="right" vertical="center" wrapText="1"/>
    </xf>
    <xf numFmtId="0" fontId="9" fillId="0" borderId="1" xfId="2" applyFont="1" applyBorder="1" applyAlignment="1">
      <alignment horizontal="center" vertical="center" wrapText="1"/>
    </xf>
    <xf numFmtId="164" fontId="9" fillId="0" borderId="1" xfId="2" applyNumberFormat="1" applyFont="1" applyFill="1" applyBorder="1" applyAlignment="1">
      <alignment horizontal="center" vertical="center"/>
    </xf>
    <xf numFmtId="164" fontId="9" fillId="0" borderId="3" xfId="2" applyNumberFormat="1" applyFont="1" applyFill="1" applyBorder="1" applyAlignment="1">
      <alignment horizontal="center" vertical="center"/>
    </xf>
  </cellXfs>
  <cellStyles count="7">
    <cellStyle name="Normal_Шапка1" xfId="5"/>
    <cellStyle name="Денежный" xfId="6" builtinId="4"/>
    <cellStyle name="Обычный" xfId="0" builtinId="0"/>
    <cellStyle name="Обычный 2" xfId="2"/>
    <cellStyle name="Обычный 3" xfId="3"/>
    <cellStyle name="Обычный 3 2" xfId="4"/>
    <cellStyle name="Обычный_Пример акта" xfId="1"/>
  </cellStyles>
  <dxfs count="0"/>
  <tableStyles count="0" defaultTableStyle="TableStyleMedium9" defaultPivotStyle="PivotStyleLight16"/>
  <colors>
    <mruColors>
      <color rgb="FFFFCCFF"/>
      <color rgb="FF0000FF"/>
      <color rgb="FFCCFFFF"/>
      <color rgb="FF336699"/>
      <color rgb="FF6600FF"/>
      <color rgb="FFCCECFF"/>
      <color rgb="FF99FF33"/>
      <color rgb="FF009999"/>
      <color rgb="FF008080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6600FF"/>
    <pageSetUpPr fitToPage="1"/>
  </sheetPr>
  <dimension ref="B1:M28"/>
  <sheetViews>
    <sheetView view="pageBreakPreview" zoomScale="85" zoomScaleNormal="100" zoomScaleSheetLayoutView="85" workbookViewId="0">
      <selection activeCell="B5" sqref="B5"/>
    </sheetView>
  </sheetViews>
  <sheetFormatPr defaultRowHeight="12.75"/>
  <cols>
    <col min="2" max="2" width="35" style="32" customWidth="1"/>
    <col min="3" max="3" width="9.1640625" style="32" customWidth="1"/>
    <col min="4" max="4" width="68" style="32" customWidth="1"/>
    <col min="5" max="5" width="26" customWidth="1"/>
    <col min="6" max="6" width="39.5" customWidth="1"/>
    <col min="8" max="8" width="7.5" customWidth="1"/>
    <col min="9" max="9" width="20.6640625" customWidth="1"/>
    <col min="10" max="10" width="83.1640625" customWidth="1"/>
    <col min="11" max="11" width="53.33203125" customWidth="1"/>
    <col min="12" max="12" width="11.1640625" style="126" customWidth="1"/>
    <col min="13" max="13" width="24.5" customWidth="1"/>
  </cols>
  <sheetData>
    <row r="1" spans="2:13">
      <c r="B1" s="42" t="s">
        <v>59</v>
      </c>
      <c r="C1" s="42"/>
    </row>
    <row r="2" spans="2:13">
      <c r="B2" s="34"/>
      <c r="C2" s="34"/>
    </row>
    <row r="3" spans="2:13" ht="38.25" customHeight="1">
      <c r="B3" s="132" t="s">
        <v>29</v>
      </c>
      <c r="C3" s="133" t="s">
        <v>92</v>
      </c>
      <c r="D3" s="43" t="s">
        <v>120</v>
      </c>
      <c r="E3" s="107"/>
      <c r="F3" s="107"/>
      <c r="H3" s="114" t="s">
        <v>89</v>
      </c>
      <c r="I3" s="112" t="s">
        <v>86</v>
      </c>
      <c r="J3" s="109" t="s">
        <v>87</v>
      </c>
      <c r="K3" s="129" t="s">
        <v>133</v>
      </c>
      <c r="L3" s="125"/>
    </row>
    <row r="4" spans="2:13" s="38" customFormat="1" ht="35.25" customHeight="1">
      <c r="B4" s="40" t="s">
        <v>55</v>
      </c>
      <c r="C4" s="40" t="s">
        <v>88</v>
      </c>
      <c r="D4" s="40" t="s">
        <v>52</v>
      </c>
      <c r="E4" s="41" t="s">
        <v>53</v>
      </c>
      <c r="F4" s="40" t="s">
        <v>54</v>
      </c>
      <c r="H4" s="115">
        <v>1</v>
      </c>
      <c r="I4" s="110">
        <v>1</v>
      </c>
      <c r="J4" s="110" t="s">
        <v>123</v>
      </c>
      <c r="K4" s="130" t="s">
        <v>134</v>
      </c>
      <c r="L4" s="127"/>
      <c r="M4" s="128"/>
    </row>
    <row r="5" spans="2:13" ht="46.5" customHeight="1">
      <c r="B5" s="39" t="s">
        <v>42</v>
      </c>
      <c r="C5" s="116">
        <v>1</v>
      </c>
      <c r="D5" s="36" t="s">
        <v>102</v>
      </c>
      <c r="E5" s="37" t="s">
        <v>108</v>
      </c>
      <c r="F5" s="37" t="s">
        <v>114</v>
      </c>
      <c r="H5" s="115">
        <v>2</v>
      </c>
      <c r="I5" s="110">
        <v>2</v>
      </c>
      <c r="J5" s="110" t="s">
        <v>124</v>
      </c>
      <c r="K5" s="131" t="s">
        <v>135</v>
      </c>
      <c r="L5" s="125"/>
      <c r="M5" s="125"/>
    </row>
    <row r="6" spans="2:13" ht="46.5" customHeight="1">
      <c r="B6" s="39"/>
      <c r="C6" s="116">
        <v>2</v>
      </c>
      <c r="D6" s="36" t="s">
        <v>103</v>
      </c>
      <c r="E6" s="37" t="s">
        <v>109</v>
      </c>
      <c r="F6" s="37" t="s">
        <v>115</v>
      </c>
      <c r="H6" s="115">
        <v>3</v>
      </c>
      <c r="I6" s="110">
        <v>3</v>
      </c>
      <c r="J6" s="110" t="s">
        <v>125</v>
      </c>
      <c r="K6" s="130" t="s">
        <v>134</v>
      </c>
      <c r="L6" s="127"/>
      <c r="M6" s="128"/>
    </row>
    <row r="7" spans="2:13" ht="46.5" customHeight="1">
      <c r="B7" s="39"/>
      <c r="C7" s="116">
        <v>3</v>
      </c>
      <c r="D7" s="36" t="s">
        <v>104</v>
      </c>
      <c r="E7" s="37" t="s">
        <v>110</v>
      </c>
      <c r="F7" s="37" t="s">
        <v>116</v>
      </c>
      <c r="H7" s="115">
        <v>4</v>
      </c>
      <c r="I7" s="110">
        <v>4</v>
      </c>
      <c r="J7" s="110" t="s">
        <v>127</v>
      </c>
      <c r="K7" s="130" t="s">
        <v>134</v>
      </c>
      <c r="L7" s="127"/>
      <c r="M7" s="125"/>
    </row>
    <row r="8" spans="2:13" ht="46.5" customHeight="1">
      <c r="B8" s="39"/>
      <c r="C8" s="116">
        <v>4</v>
      </c>
      <c r="D8" s="36" t="s">
        <v>105</v>
      </c>
      <c r="E8" s="37" t="s">
        <v>111</v>
      </c>
      <c r="F8" s="37" t="s">
        <v>117</v>
      </c>
      <c r="H8" s="115">
        <v>5</v>
      </c>
      <c r="I8" s="110">
        <v>5</v>
      </c>
      <c r="J8" s="110" t="s">
        <v>126</v>
      </c>
      <c r="K8" s="130" t="s">
        <v>134</v>
      </c>
      <c r="L8" s="125"/>
      <c r="M8" s="125"/>
    </row>
    <row r="9" spans="2:13" ht="46.5" customHeight="1">
      <c r="B9" s="39"/>
      <c r="C9" s="116">
        <v>5</v>
      </c>
      <c r="D9" s="36" t="s">
        <v>106</v>
      </c>
      <c r="E9" s="37" t="s">
        <v>112</v>
      </c>
      <c r="F9" s="37" t="s">
        <v>118</v>
      </c>
      <c r="H9" s="115">
        <v>6</v>
      </c>
      <c r="I9" s="110">
        <v>6</v>
      </c>
      <c r="J9" s="110" t="s">
        <v>128</v>
      </c>
      <c r="K9" s="130" t="s">
        <v>134</v>
      </c>
      <c r="L9" s="125"/>
      <c r="M9" s="125"/>
    </row>
    <row r="10" spans="2:13" ht="46.5" customHeight="1">
      <c r="B10" s="39"/>
      <c r="C10" s="116">
        <v>6</v>
      </c>
      <c r="D10" s="36" t="s">
        <v>107</v>
      </c>
      <c r="E10" s="37" t="s">
        <v>113</v>
      </c>
      <c r="F10" s="37" t="s">
        <v>119</v>
      </c>
      <c r="H10" s="115">
        <v>7</v>
      </c>
      <c r="I10" s="110">
        <v>7</v>
      </c>
      <c r="J10" s="110" t="s">
        <v>129</v>
      </c>
      <c r="K10" s="130" t="s">
        <v>134</v>
      </c>
      <c r="L10" s="125"/>
      <c r="M10" s="125"/>
    </row>
    <row r="11" spans="2:13" ht="46.5" customHeight="1">
      <c r="B11" s="39"/>
      <c r="C11" s="116">
        <v>7</v>
      </c>
      <c r="D11" s="36"/>
      <c r="E11" s="37"/>
      <c r="F11" s="37"/>
      <c r="H11" s="115">
        <v>8</v>
      </c>
      <c r="I11" s="110">
        <v>8</v>
      </c>
      <c r="J11" s="110" t="s">
        <v>130</v>
      </c>
      <c r="K11" s="131" t="s">
        <v>135</v>
      </c>
      <c r="L11" s="125"/>
      <c r="M11" s="125"/>
    </row>
    <row r="12" spans="2:13" ht="46.5" customHeight="1">
      <c r="B12" s="39"/>
      <c r="C12" s="116">
        <v>8</v>
      </c>
      <c r="D12" s="36"/>
      <c r="E12" s="37"/>
      <c r="F12" s="37"/>
      <c r="H12" s="115">
        <v>9</v>
      </c>
      <c r="I12" s="110">
        <v>9</v>
      </c>
      <c r="J12" s="110" t="s">
        <v>131</v>
      </c>
      <c r="K12" s="131" t="s">
        <v>135</v>
      </c>
      <c r="L12" s="125"/>
      <c r="M12" s="128"/>
    </row>
    <row r="13" spans="2:13" ht="46.5" customHeight="1">
      <c r="B13" s="39"/>
      <c r="C13" s="116">
        <v>9</v>
      </c>
      <c r="D13" s="36"/>
      <c r="E13" s="37"/>
      <c r="F13" s="37"/>
      <c r="H13" s="115">
        <v>10</v>
      </c>
      <c r="I13" s="110">
        <v>10</v>
      </c>
      <c r="J13" s="110" t="s">
        <v>132</v>
      </c>
      <c r="K13" s="131" t="s">
        <v>135</v>
      </c>
      <c r="L13" s="125"/>
      <c r="M13" s="128"/>
    </row>
    <row r="14" spans="2:13" ht="46.5" customHeight="1">
      <c r="B14" s="39"/>
      <c r="C14" s="116">
        <v>10</v>
      </c>
      <c r="D14" s="36"/>
      <c r="E14" s="37"/>
      <c r="F14" s="37"/>
    </row>
    <row r="15" spans="2:13" ht="33" customHeight="1">
      <c r="B15" s="39" t="s">
        <v>3</v>
      </c>
      <c r="C15" s="178">
        <v>1</v>
      </c>
      <c r="D15" s="36" t="s">
        <v>136</v>
      </c>
      <c r="E15" s="37" t="s">
        <v>121</v>
      </c>
      <c r="F15" s="37" t="s">
        <v>114</v>
      </c>
    </row>
    <row r="16" spans="2:13" ht="33" customHeight="1">
      <c r="B16" s="39"/>
      <c r="C16" s="178">
        <v>2</v>
      </c>
      <c r="D16" s="36" t="s">
        <v>136</v>
      </c>
      <c r="E16" s="37" t="s">
        <v>142</v>
      </c>
      <c r="F16" s="37" t="s">
        <v>115</v>
      </c>
    </row>
    <row r="17" spans="2:13" ht="61.5" customHeight="1">
      <c r="B17" s="39" t="s">
        <v>5</v>
      </c>
      <c r="C17" s="178">
        <v>1</v>
      </c>
      <c r="D17" s="36" t="s">
        <v>137</v>
      </c>
      <c r="E17" s="37" t="s">
        <v>143</v>
      </c>
      <c r="F17" s="37" t="s">
        <v>114</v>
      </c>
    </row>
    <row r="18" spans="2:13" ht="61.5" customHeight="1">
      <c r="B18" s="39"/>
      <c r="C18" s="178">
        <v>2</v>
      </c>
      <c r="D18" s="36" t="s">
        <v>137</v>
      </c>
      <c r="E18" s="37" t="s">
        <v>144</v>
      </c>
      <c r="F18" s="37" t="s">
        <v>115</v>
      </c>
    </row>
    <row r="19" spans="2:13" ht="72" customHeight="1">
      <c r="B19" s="39" t="s">
        <v>49</v>
      </c>
      <c r="C19" s="178"/>
      <c r="D19" s="36" t="s">
        <v>122</v>
      </c>
      <c r="E19" s="37" t="s">
        <v>145</v>
      </c>
      <c r="F19" s="37" t="s">
        <v>114</v>
      </c>
    </row>
    <row r="20" spans="2:13" ht="49.5" customHeight="1">
      <c r="B20" s="39" t="s">
        <v>51</v>
      </c>
      <c r="C20" s="178">
        <v>1</v>
      </c>
      <c r="D20" s="36" t="s">
        <v>138</v>
      </c>
      <c r="E20" s="37" t="s">
        <v>146</v>
      </c>
      <c r="F20" s="37" t="s">
        <v>114</v>
      </c>
    </row>
    <row r="21" spans="2:13" ht="49.5" customHeight="1">
      <c r="B21" s="39"/>
      <c r="C21" s="178">
        <v>2</v>
      </c>
      <c r="D21" s="36" t="s">
        <v>138</v>
      </c>
      <c r="E21" s="37" t="s">
        <v>147</v>
      </c>
      <c r="F21" s="37" t="s">
        <v>115</v>
      </c>
    </row>
    <row r="22" spans="2:13" ht="49.5" customHeight="1">
      <c r="B22" s="39"/>
      <c r="C22" s="178">
        <v>3</v>
      </c>
      <c r="D22" s="36" t="s">
        <v>138</v>
      </c>
      <c r="E22" s="37" t="s">
        <v>148</v>
      </c>
      <c r="F22" s="37" t="s">
        <v>116</v>
      </c>
    </row>
    <row r="23" spans="2:13" ht="49.5" customHeight="1">
      <c r="B23" s="39"/>
      <c r="C23" s="178">
        <v>4</v>
      </c>
      <c r="D23" s="36" t="s">
        <v>138</v>
      </c>
      <c r="E23" s="37" t="s">
        <v>149</v>
      </c>
      <c r="F23" s="37" t="s">
        <v>117</v>
      </c>
    </row>
    <row r="24" spans="2:13" ht="49.5" customHeight="1">
      <c r="B24" s="39"/>
      <c r="C24" s="178">
        <v>5</v>
      </c>
      <c r="D24" s="36"/>
      <c r="E24" s="37"/>
      <c r="F24" s="37"/>
      <c r="H24" s="175"/>
      <c r="I24" s="176"/>
      <c r="J24" s="176"/>
      <c r="K24" s="177"/>
      <c r="L24" s="125"/>
      <c r="M24" s="128"/>
    </row>
    <row r="25" spans="2:13" ht="38.25">
      <c r="B25" s="39" t="s">
        <v>58</v>
      </c>
      <c r="C25" s="178"/>
      <c r="D25" s="36" t="s">
        <v>141</v>
      </c>
      <c r="E25" s="36" t="s">
        <v>140</v>
      </c>
      <c r="F25" s="37" t="s">
        <v>139</v>
      </c>
    </row>
    <row r="28" spans="2:13" ht="13.5">
      <c r="B28" s="35"/>
      <c r="C28" s="35"/>
    </row>
  </sheetData>
  <pageMargins left="0.7" right="0.24" top="0.42" bottom="0.75" header="0.3" footer="0.3"/>
  <pageSetup paperSize="9"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</sheetPr>
  <dimension ref="A1:AR253"/>
  <sheetViews>
    <sheetView topLeftCell="B1" zoomScale="85" zoomScaleNormal="85" workbookViewId="0">
      <pane ySplit="7" topLeftCell="A17" activePane="bottomLeft" state="frozen"/>
      <selection pane="bottomLeft" activeCell="C19" sqref="C19"/>
    </sheetView>
  </sheetViews>
  <sheetFormatPr defaultRowHeight="12.75"/>
  <cols>
    <col min="1" max="1" width="9.1640625" style="50" hidden="1" customWidth="1"/>
    <col min="2" max="2" width="8.6640625" style="52" customWidth="1"/>
    <col min="3" max="3" width="10.6640625" style="146" customWidth="1"/>
    <col min="4" max="4" width="8.6640625" style="146" customWidth="1"/>
    <col min="5" max="5" width="9" style="52" customWidth="1"/>
    <col min="6" max="9" width="7.1640625" style="52" customWidth="1"/>
    <col min="10" max="10" width="9.5" style="52" customWidth="1"/>
    <col min="11" max="11" width="7.6640625" style="52" customWidth="1"/>
    <col min="12" max="12" width="14.33203125" style="52" hidden="1" customWidth="1"/>
    <col min="13" max="13" width="9.1640625" style="52" customWidth="1"/>
    <col min="14" max="14" width="8.1640625" style="52" customWidth="1"/>
    <col min="15" max="15" width="10" style="50" customWidth="1"/>
    <col min="16" max="16" width="15.6640625" style="50" hidden="1" customWidth="1"/>
    <col min="17" max="17" width="13" style="50" hidden="1" customWidth="1"/>
    <col min="18" max="18" width="18.33203125" style="52" hidden="1" customWidth="1"/>
    <col min="19" max="19" width="16.5" style="50" hidden="1" customWidth="1"/>
    <col min="20" max="21" width="6.5" style="52" hidden="1" customWidth="1"/>
    <col min="22" max="23" width="18.33203125" style="52" hidden="1" customWidth="1"/>
    <col min="24" max="24" width="26.5" style="52" hidden="1" customWidth="1"/>
    <col min="25" max="25" width="17.83203125" style="52" hidden="1" customWidth="1"/>
    <col min="26" max="28" width="9.5" style="52" hidden="1" customWidth="1"/>
    <col min="29" max="29" width="10.6640625" style="52" hidden="1" customWidth="1"/>
    <col min="30" max="31" width="9.5" style="52" hidden="1" customWidth="1"/>
    <col min="32" max="32" width="15.1640625" style="50" hidden="1" customWidth="1"/>
    <col min="33" max="33" width="51" style="50" customWidth="1"/>
    <col min="34" max="34" width="38.5" style="50" customWidth="1"/>
    <col min="35" max="35" width="22.6640625" style="50" customWidth="1"/>
    <col min="36" max="36" width="22" style="50" customWidth="1"/>
    <col min="37" max="37" width="26" style="50" customWidth="1"/>
    <col min="38" max="38" width="51.6640625" style="50" customWidth="1"/>
    <col min="39" max="39" width="49.33203125" style="50" customWidth="1"/>
    <col min="40" max="40" width="13.33203125" style="50" customWidth="1"/>
    <col min="41" max="41" width="13.1640625" style="51" customWidth="1"/>
    <col min="42" max="42" width="22.33203125" style="50" customWidth="1"/>
    <col min="43" max="43" width="24.83203125" style="50" customWidth="1"/>
    <col min="44" max="44" width="31" style="50" customWidth="1"/>
    <col min="45" max="45" width="27.1640625" style="50" customWidth="1"/>
    <col min="46" max="16384" width="9.33203125" style="50"/>
  </cols>
  <sheetData>
    <row r="1" spans="1:44" s="38" customFormat="1">
      <c r="A1" s="38">
        <v>1</v>
      </c>
      <c r="B1" s="134"/>
      <c r="C1" s="171"/>
      <c r="D1" s="171"/>
      <c r="E1" s="124"/>
      <c r="F1" s="124"/>
      <c r="G1" s="124"/>
      <c r="H1" s="124"/>
      <c r="I1" s="124"/>
      <c r="J1" s="124"/>
      <c r="K1" s="48"/>
      <c r="L1" s="48"/>
      <c r="M1" s="134"/>
      <c r="N1" s="60"/>
      <c r="O1" s="49"/>
      <c r="P1" s="134"/>
      <c r="Q1" s="49"/>
      <c r="R1" s="78"/>
      <c r="S1" s="47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47"/>
      <c r="AG1" s="47"/>
      <c r="AH1" s="44"/>
      <c r="AI1" s="44"/>
      <c r="AJ1" s="44"/>
      <c r="AK1" s="47"/>
      <c r="AL1" s="47"/>
      <c r="AM1" s="47"/>
      <c r="AN1" s="47"/>
      <c r="AO1" s="47"/>
      <c r="AP1" s="47"/>
      <c r="AQ1" s="47"/>
      <c r="AR1" s="47"/>
    </row>
    <row r="2" spans="1:44" s="45" customFormat="1">
      <c r="A2" s="38">
        <v>1</v>
      </c>
      <c r="B2" s="46" t="s">
        <v>159</v>
      </c>
      <c r="C2" s="143" t="s">
        <v>160</v>
      </c>
      <c r="D2" s="143"/>
      <c r="E2" s="46"/>
      <c r="F2" s="46"/>
      <c r="G2" s="123"/>
      <c r="H2" s="123"/>
      <c r="I2" s="123"/>
      <c r="J2" s="123"/>
      <c r="K2" s="117"/>
      <c r="L2" s="117"/>
      <c r="M2" s="117"/>
      <c r="N2" s="46"/>
      <c r="O2" s="44"/>
      <c r="P2" s="46"/>
      <c r="Q2" s="46"/>
      <c r="R2" s="46"/>
      <c r="S2" s="44"/>
      <c r="T2" s="84"/>
      <c r="U2" s="84"/>
      <c r="V2" s="44"/>
      <c r="W2" s="44"/>
      <c r="X2" s="46"/>
      <c r="Y2" s="46"/>
      <c r="Z2" s="46"/>
      <c r="AA2" s="46"/>
      <c r="AB2" s="46"/>
      <c r="AC2" s="46"/>
      <c r="AD2" s="46"/>
      <c r="AE2" s="46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</row>
    <row r="3" spans="1:44" s="45" customFormat="1" ht="13.5" thickBot="1">
      <c r="A3" s="38">
        <v>1</v>
      </c>
      <c r="B3" s="118">
        <v>1</v>
      </c>
      <c r="C3" s="144">
        <v>2</v>
      </c>
      <c r="D3" s="144"/>
      <c r="E3" s="118">
        <v>3</v>
      </c>
      <c r="F3" s="118">
        <v>4</v>
      </c>
      <c r="G3" s="118">
        <v>5</v>
      </c>
      <c r="H3" s="118"/>
      <c r="I3" s="118"/>
      <c r="J3" s="118"/>
      <c r="K3" s="118">
        <v>6</v>
      </c>
      <c r="L3" s="118">
        <v>7</v>
      </c>
      <c r="M3" s="118">
        <v>8</v>
      </c>
      <c r="N3" s="118">
        <v>9</v>
      </c>
      <c r="O3" s="118">
        <v>10</v>
      </c>
      <c r="P3" s="118">
        <v>11</v>
      </c>
      <c r="Q3" s="118">
        <v>12</v>
      </c>
      <c r="R3" s="118">
        <v>13</v>
      </c>
      <c r="S3" s="118">
        <v>6</v>
      </c>
      <c r="T3" s="118">
        <v>14</v>
      </c>
      <c r="U3" s="118">
        <v>15</v>
      </c>
      <c r="V3" s="118">
        <v>16</v>
      </c>
      <c r="W3" s="118"/>
      <c r="X3" s="118">
        <v>17</v>
      </c>
      <c r="Y3" s="118">
        <v>18</v>
      </c>
      <c r="Z3" s="118">
        <v>19</v>
      </c>
      <c r="AA3" s="118">
        <v>20</v>
      </c>
      <c r="AB3" s="118"/>
      <c r="AC3" s="118">
        <v>21</v>
      </c>
      <c r="AD3" s="118">
        <v>22</v>
      </c>
      <c r="AE3" s="118">
        <v>23</v>
      </c>
      <c r="AF3" s="118">
        <v>24</v>
      </c>
      <c r="AG3" s="118">
        <v>25</v>
      </c>
      <c r="AH3" s="118">
        <v>26</v>
      </c>
      <c r="AI3" s="118"/>
      <c r="AJ3" s="118"/>
      <c r="AK3" s="118">
        <v>27</v>
      </c>
      <c r="AL3" s="118">
        <v>28</v>
      </c>
      <c r="AM3" s="118">
        <v>29</v>
      </c>
      <c r="AN3" s="118">
        <v>30</v>
      </c>
      <c r="AO3" s="118">
        <v>31</v>
      </c>
      <c r="AP3" s="118">
        <v>32</v>
      </c>
      <c r="AQ3" s="118">
        <v>33</v>
      </c>
      <c r="AR3" s="118">
        <v>34</v>
      </c>
    </row>
    <row r="4" spans="1:44" s="150" customFormat="1" ht="12.75" customHeight="1" thickBot="1">
      <c r="A4" s="38">
        <v>1</v>
      </c>
      <c r="B4" s="179"/>
      <c r="C4" s="180"/>
      <c r="D4" s="180"/>
      <c r="E4" s="135"/>
      <c r="F4" s="135"/>
      <c r="G4" s="163"/>
      <c r="H4" s="163"/>
      <c r="I4" s="163"/>
      <c r="J4" s="163"/>
      <c r="K4" s="135"/>
      <c r="L4" s="136"/>
      <c r="M4" s="137"/>
      <c r="N4" s="137"/>
      <c r="O4" s="138"/>
      <c r="P4" s="136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6"/>
      <c r="AD4" s="136"/>
      <c r="AE4" s="136"/>
      <c r="AF4" s="136"/>
      <c r="AG4" s="136"/>
      <c r="AH4" s="140"/>
      <c r="AI4" s="140"/>
      <c r="AJ4" s="140"/>
      <c r="AK4" s="141"/>
      <c r="AL4" s="142"/>
      <c r="AM4" s="136"/>
      <c r="AN4" s="136"/>
      <c r="AO4" s="137"/>
      <c r="AP4" s="137"/>
      <c r="AQ4" s="137"/>
      <c r="AR4" s="181"/>
    </row>
    <row r="5" spans="1:44" s="150" customFormat="1" ht="26.25" hidden="1" customHeight="1">
      <c r="A5" s="38">
        <v>1</v>
      </c>
      <c r="B5" s="61"/>
      <c r="C5" s="164"/>
      <c r="D5" s="148"/>
      <c r="E5" s="61"/>
      <c r="F5" s="61"/>
      <c r="G5" s="149"/>
      <c r="H5" s="149"/>
      <c r="I5" s="149"/>
      <c r="J5" s="149"/>
      <c r="K5" s="61"/>
      <c r="L5" s="55"/>
      <c r="O5" s="157"/>
      <c r="P5" s="55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55"/>
      <c r="AD5" s="55"/>
      <c r="AE5" s="55"/>
      <c r="AF5" s="55"/>
      <c r="AG5" s="55"/>
      <c r="AH5" s="57"/>
      <c r="AI5" s="57"/>
      <c r="AJ5" s="57"/>
      <c r="AK5" s="56"/>
      <c r="AL5" s="58"/>
      <c r="AM5" s="55"/>
      <c r="AN5" s="55"/>
    </row>
    <row r="6" spans="1:44" s="150" customFormat="1" ht="15.75" hidden="1" customHeight="1">
      <c r="A6" s="38">
        <v>1</v>
      </c>
      <c r="B6" s="61"/>
      <c r="C6" s="158"/>
      <c r="D6" s="158"/>
      <c r="E6" s="159"/>
      <c r="F6" s="159"/>
      <c r="G6" s="159"/>
      <c r="H6" s="159"/>
      <c r="I6" s="159"/>
      <c r="J6" s="159"/>
      <c r="K6" s="61"/>
      <c r="L6" s="61"/>
      <c r="M6" s="160"/>
      <c r="N6" s="77"/>
      <c r="O6" s="90"/>
      <c r="P6" s="71"/>
      <c r="Q6" s="55"/>
      <c r="R6" s="154"/>
      <c r="S6" s="55"/>
      <c r="T6" s="155"/>
      <c r="U6" s="155"/>
      <c r="V6" s="155"/>
      <c r="W6" s="155"/>
      <c r="X6" s="156"/>
      <c r="Y6" s="156"/>
      <c r="Z6" s="80"/>
      <c r="AA6" s="82"/>
      <c r="AB6" s="82"/>
      <c r="AC6" s="161"/>
      <c r="AD6" s="161"/>
      <c r="AE6" s="162"/>
      <c r="AF6" s="55"/>
      <c r="AG6" s="152"/>
      <c r="AH6" s="152"/>
      <c r="AI6" s="152"/>
      <c r="AJ6" s="152"/>
      <c r="AK6" s="55"/>
      <c r="AL6" s="153"/>
      <c r="AM6" s="153"/>
      <c r="AN6" s="56"/>
      <c r="AO6" s="58"/>
      <c r="AP6" s="102"/>
      <c r="AQ6" s="55"/>
    </row>
    <row r="7" spans="1:44" s="53" customFormat="1" ht="26.25" hidden="1" customHeight="1">
      <c r="A7" s="38">
        <v>1</v>
      </c>
      <c r="B7" s="61"/>
      <c r="C7" s="148"/>
      <c r="D7" s="148"/>
      <c r="E7" s="148"/>
      <c r="F7" s="61"/>
      <c r="G7" s="149"/>
      <c r="H7" s="149"/>
      <c r="I7" s="149"/>
      <c r="J7" s="149"/>
      <c r="K7" s="61"/>
      <c r="L7" s="55"/>
      <c r="M7" s="150"/>
      <c r="N7" s="150"/>
      <c r="O7" s="157"/>
      <c r="P7" s="55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55"/>
      <c r="AD7" s="55"/>
      <c r="AE7" s="55"/>
      <c r="AF7" s="55"/>
      <c r="AG7" s="55"/>
      <c r="AH7" s="57"/>
      <c r="AI7" s="57"/>
      <c r="AJ7" s="57"/>
      <c r="AK7" s="56"/>
      <c r="AL7" s="58"/>
      <c r="AM7" s="55"/>
      <c r="AN7" s="55"/>
      <c r="AO7" s="150"/>
      <c r="AP7" s="150"/>
      <c r="AQ7" s="150"/>
      <c r="AR7" s="150"/>
    </row>
    <row r="8" spans="1:44" s="53" customFormat="1" ht="15.75">
      <c r="A8" s="38">
        <v>1</v>
      </c>
      <c r="B8" s="61"/>
      <c r="C8" s="158"/>
      <c r="D8" s="158"/>
      <c r="E8" s="159"/>
      <c r="F8" s="159"/>
      <c r="G8" s="159"/>
      <c r="H8" s="159"/>
      <c r="I8" s="159"/>
      <c r="J8" s="159"/>
      <c r="K8" s="61"/>
      <c r="L8" s="61"/>
      <c r="M8" s="160"/>
      <c r="N8" s="77"/>
      <c r="O8" s="90"/>
      <c r="P8" s="71"/>
      <c r="Q8" s="55"/>
      <c r="R8" s="183"/>
      <c r="S8" s="55"/>
      <c r="T8" s="155"/>
      <c r="U8" s="155"/>
      <c r="V8" s="155"/>
      <c r="W8" s="155"/>
      <c r="X8" s="156"/>
      <c r="Y8" s="156"/>
      <c r="Z8" s="80"/>
      <c r="AA8" s="81"/>
      <c r="AB8" s="81"/>
      <c r="AC8" s="161"/>
      <c r="AD8" s="161"/>
      <c r="AE8" s="162"/>
      <c r="AF8" s="55"/>
      <c r="AG8" s="152"/>
      <c r="AH8" s="152"/>
      <c r="AI8" s="152"/>
      <c r="AJ8" s="152"/>
      <c r="AK8" s="55"/>
      <c r="AL8" s="153"/>
      <c r="AM8" s="153"/>
      <c r="AN8" s="56"/>
      <c r="AO8" s="58"/>
      <c r="AP8" s="102"/>
      <c r="AQ8" s="55"/>
      <c r="AR8" s="150"/>
    </row>
    <row r="9" spans="1:44" s="53" customFormat="1" ht="15">
      <c r="A9" s="38">
        <v>1</v>
      </c>
      <c r="B9" s="61"/>
      <c r="C9" s="165"/>
      <c r="D9" s="165"/>
      <c r="E9" s="77"/>
      <c r="F9" s="77"/>
      <c r="G9" s="77"/>
      <c r="H9" s="77"/>
      <c r="I9" s="77"/>
      <c r="J9" s="77"/>
      <c r="K9" s="61"/>
      <c r="L9" s="61"/>
      <c r="M9" s="61"/>
      <c r="N9" s="77"/>
      <c r="O9" s="90"/>
      <c r="P9" s="73"/>
      <c r="Q9" s="73"/>
      <c r="R9" s="79"/>
      <c r="S9" s="73"/>
      <c r="T9" s="74"/>
      <c r="U9" s="74"/>
      <c r="V9" s="74"/>
      <c r="W9" s="74"/>
      <c r="X9" s="74"/>
      <c r="Y9" s="74"/>
      <c r="Z9" s="166"/>
      <c r="AA9" s="82"/>
      <c r="AB9" s="82"/>
      <c r="AC9" s="167"/>
      <c r="AD9" s="167"/>
      <c r="AE9" s="83"/>
      <c r="AF9" s="55"/>
      <c r="AG9" s="86"/>
      <c r="AH9" s="55"/>
      <c r="AI9" s="55"/>
      <c r="AJ9" s="55"/>
      <c r="AK9" s="71"/>
      <c r="AL9" s="55"/>
      <c r="AM9" s="57"/>
      <c r="AN9" s="56"/>
      <c r="AO9" s="58"/>
      <c r="AP9" s="102"/>
      <c r="AQ9" s="55"/>
      <c r="AR9" s="150"/>
    </row>
    <row r="10" spans="1:44" s="53" customFormat="1" ht="14.25" thickBot="1">
      <c r="A10" s="38">
        <v>1</v>
      </c>
      <c r="B10" s="61"/>
      <c r="C10" s="174"/>
      <c r="D10" s="145"/>
      <c r="E10" s="77"/>
      <c r="F10" s="77"/>
      <c r="G10" s="77"/>
      <c r="H10" s="77"/>
      <c r="I10" s="77"/>
      <c r="J10" s="77"/>
      <c r="K10" s="61"/>
      <c r="L10" s="61"/>
      <c r="M10" s="61"/>
      <c r="N10" s="77"/>
      <c r="O10" s="90"/>
      <c r="P10" s="73"/>
      <c r="Q10" s="73"/>
      <c r="R10" s="79"/>
      <c r="S10" s="73"/>
      <c r="T10" s="74"/>
      <c r="U10" s="74"/>
      <c r="V10" s="74"/>
      <c r="W10" s="74"/>
      <c r="X10" s="74"/>
      <c r="Y10" s="74"/>
      <c r="Z10" s="81"/>
      <c r="AA10" s="82"/>
      <c r="AB10" s="82"/>
      <c r="AC10" s="83"/>
      <c r="AD10" s="83"/>
      <c r="AE10" s="83"/>
      <c r="AF10" s="55"/>
      <c r="AG10" s="55"/>
      <c r="AH10" s="55"/>
      <c r="AI10" s="55"/>
      <c r="AJ10" s="55"/>
      <c r="AK10" s="71"/>
      <c r="AL10" s="87"/>
      <c r="AM10" s="87"/>
      <c r="AN10" s="56"/>
      <c r="AO10" s="58"/>
      <c r="AP10" s="102"/>
      <c r="AQ10" s="55"/>
      <c r="AR10" s="150"/>
    </row>
    <row r="11" spans="1:44" s="53" customFormat="1" ht="13.5" thickBot="1">
      <c r="A11" s="38">
        <v>1</v>
      </c>
      <c r="B11" s="61"/>
      <c r="C11" s="145"/>
      <c r="D11" s="145"/>
      <c r="E11" s="77"/>
      <c r="F11" s="77"/>
      <c r="G11" s="77"/>
      <c r="H11" s="77"/>
      <c r="I11" s="77"/>
      <c r="J11" s="77"/>
      <c r="K11" s="61"/>
      <c r="L11" s="61"/>
      <c r="M11" s="61"/>
      <c r="N11" s="77"/>
      <c r="O11" s="90"/>
      <c r="P11" s="73"/>
      <c r="Q11" s="73"/>
      <c r="R11" s="79"/>
      <c r="S11" s="73"/>
      <c r="T11" s="74"/>
      <c r="U11" s="74"/>
      <c r="V11" s="74"/>
      <c r="W11" s="74"/>
      <c r="X11" s="74"/>
      <c r="Y11" s="74"/>
      <c r="Z11" s="81"/>
      <c r="AA11" s="82"/>
      <c r="AB11" s="82"/>
      <c r="AC11" s="82"/>
      <c r="AD11" s="82"/>
      <c r="AE11" s="83"/>
      <c r="AF11" s="55"/>
      <c r="AG11" s="55"/>
      <c r="AH11" s="55"/>
      <c r="AI11" s="55"/>
      <c r="AJ11" s="55"/>
      <c r="AK11" s="71"/>
      <c r="AL11" s="55"/>
      <c r="AM11" s="57"/>
      <c r="AN11" s="56"/>
      <c r="AO11" s="58"/>
      <c r="AP11" s="102"/>
      <c r="AQ11" s="55"/>
      <c r="AR11" s="150"/>
    </row>
    <row r="12" spans="1:44" s="53" customFormat="1" ht="15.75" thickBot="1">
      <c r="A12" s="38">
        <v>1</v>
      </c>
      <c r="B12" s="61"/>
      <c r="C12" s="145"/>
      <c r="D12" s="145"/>
      <c r="E12" s="77"/>
      <c r="F12" s="77"/>
      <c r="G12" s="77"/>
      <c r="H12" s="77"/>
      <c r="I12" s="77"/>
      <c r="J12" s="77"/>
      <c r="K12" s="61"/>
      <c r="L12" s="61"/>
      <c r="M12" s="61"/>
      <c r="N12" s="77"/>
      <c r="O12" s="90"/>
      <c r="P12" s="73"/>
      <c r="Q12" s="73"/>
      <c r="R12" s="79"/>
      <c r="S12" s="73"/>
      <c r="T12" s="74"/>
      <c r="U12" s="74"/>
      <c r="V12" s="74"/>
      <c r="W12" s="74"/>
      <c r="X12" s="74"/>
      <c r="Y12" s="74"/>
      <c r="Z12" s="81"/>
      <c r="AA12" s="82"/>
      <c r="AB12" s="82"/>
      <c r="AC12" s="83"/>
      <c r="AD12" s="83"/>
      <c r="AE12" s="83"/>
      <c r="AF12" s="168"/>
      <c r="AG12" s="55"/>
      <c r="AH12" s="55"/>
      <c r="AI12" s="55"/>
      <c r="AJ12" s="55"/>
      <c r="AK12" s="71"/>
      <c r="AL12" s="55"/>
      <c r="AM12" s="103"/>
      <c r="AN12" s="56"/>
      <c r="AO12" s="58"/>
      <c r="AP12" s="102"/>
      <c r="AQ12" s="170"/>
      <c r="AR12" s="150"/>
    </row>
    <row r="13" spans="1:44" s="53" customFormat="1" ht="13.5" thickBot="1">
      <c r="A13" s="38">
        <v>1</v>
      </c>
      <c r="B13" s="61"/>
      <c r="C13" s="145"/>
      <c r="D13" s="145"/>
      <c r="E13" s="77"/>
      <c r="F13" s="77"/>
      <c r="G13" s="77"/>
      <c r="H13" s="77"/>
      <c r="I13" s="77"/>
      <c r="J13" s="77"/>
      <c r="K13" s="61"/>
      <c r="L13" s="61"/>
      <c r="M13" s="61"/>
      <c r="N13" s="77"/>
      <c r="O13" s="90"/>
      <c r="P13" s="73"/>
      <c r="Q13" s="73"/>
      <c r="R13" s="79"/>
      <c r="S13" s="73"/>
      <c r="T13" s="74"/>
      <c r="U13" s="74"/>
      <c r="V13" s="74"/>
      <c r="W13" s="74"/>
      <c r="X13" s="74"/>
      <c r="Y13" s="74"/>
      <c r="Z13" s="82"/>
      <c r="AA13" s="82"/>
      <c r="AB13" s="82"/>
      <c r="AC13" s="83"/>
      <c r="AD13" s="83"/>
      <c r="AE13" s="82"/>
      <c r="AF13" s="55"/>
      <c r="AG13" s="55"/>
      <c r="AH13" s="55"/>
      <c r="AI13" s="55"/>
      <c r="AJ13" s="55"/>
      <c r="AK13" s="71"/>
      <c r="AL13" s="169"/>
      <c r="AM13" s="94"/>
      <c r="AN13" s="56"/>
      <c r="AO13" s="58"/>
      <c r="AP13" s="102"/>
      <c r="AQ13" s="55"/>
      <c r="AR13" s="150"/>
    </row>
    <row r="14" spans="1:44" s="53" customFormat="1" ht="27" thickBot="1">
      <c r="A14" s="38">
        <v>1</v>
      </c>
      <c r="B14" s="61"/>
      <c r="C14" s="148"/>
      <c r="D14" s="148"/>
      <c r="E14" s="148"/>
      <c r="F14" s="61"/>
      <c r="G14" s="149"/>
      <c r="H14" s="149"/>
      <c r="I14" s="149"/>
      <c r="J14" s="149"/>
      <c r="K14" s="61"/>
      <c r="L14" s="55"/>
      <c r="M14" s="150"/>
      <c r="N14" s="150"/>
      <c r="O14" s="157"/>
      <c r="P14" s="55"/>
      <c r="Q14" s="151"/>
      <c r="R14" s="184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55"/>
      <c r="AD14" s="55"/>
      <c r="AE14" s="55"/>
      <c r="AF14" s="55"/>
      <c r="AG14" s="55"/>
      <c r="AH14" s="57"/>
      <c r="AI14" s="57"/>
      <c r="AJ14" s="57"/>
      <c r="AK14" s="56"/>
      <c r="AL14" s="58"/>
      <c r="AM14" s="55"/>
      <c r="AN14" s="55"/>
      <c r="AO14" s="150"/>
      <c r="AP14" s="150"/>
      <c r="AQ14" s="150"/>
      <c r="AR14" s="150"/>
    </row>
    <row r="15" spans="1:44" s="53" customFormat="1" ht="16.5" thickBot="1">
      <c r="A15" s="38">
        <v>1</v>
      </c>
      <c r="B15" s="61"/>
      <c r="C15" s="158"/>
      <c r="D15" s="158"/>
      <c r="E15" s="159"/>
      <c r="F15" s="159"/>
      <c r="G15" s="159"/>
      <c r="H15" s="159"/>
      <c r="I15" s="159"/>
      <c r="J15" s="159"/>
      <c r="K15" s="61"/>
      <c r="L15" s="61"/>
      <c r="M15" s="160"/>
      <c r="N15" s="77"/>
      <c r="O15" s="90"/>
      <c r="P15" s="71"/>
      <c r="Q15" s="55"/>
      <c r="R15" s="183"/>
      <c r="S15" s="55"/>
      <c r="T15" s="155"/>
      <c r="U15" s="155"/>
      <c r="V15" s="155"/>
      <c r="W15" s="155"/>
      <c r="X15" s="156"/>
      <c r="Y15" s="156"/>
      <c r="Z15" s="80"/>
      <c r="AA15" s="81"/>
      <c r="AB15" s="81"/>
      <c r="AC15" s="161"/>
      <c r="AD15" s="161"/>
      <c r="AE15" s="162"/>
      <c r="AF15" s="55"/>
      <c r="AG15" s="152"/>
      <c r="AH15" s="152"/>
      <c r="AI15" s="152"/>
      <c r="AJ15" s="152"/>
      <c r="AK15" s="55"/>
      <c r="AL15" s="153"/>
      <c r="AM15" s="153"/>
      <c r="AN15" s="56"/>
      <c r="AO15" s="58"/>
      <c r="AP15" s="102"/>
      <c r="AQ15" s="55"/>
      <c r="AR15" s="150"/>
    </row>
    <row r="16" spans="1:44" s="53" customFormat="1" ht="15.75" thickBot="1">
      <c r="A16" s="38">
        <v>1</v>
      </c>
      <c r="B16" s="61"/>
      <c r="C16" s="165"/>
      <c r="D16" s="165"/>
      <c r="E16" s="77"/>
      <c r="F16" s="77"/>
      <c r="G16" s="77"/>
      <c r="H16" s="77"/>
      <c r="I16" s="77"/>
      <c r="J16" s="77"/>
      <c r="K16" s="61"/>
      <c r="L16" s="61"/>
      <c r="M16" s="61"/>
      <c r="N16" s="77"/>
      <c r="O16" s="90"/>
      <c r="P16" s="73"/>
      <c r="Q16" s="73"/>
      <c r="R16" s="79"/>
      <c r="S16" s="73"/>
      <c r="T16" s="74"/>
      <c r="U16" s="74"/>
      <c r="V16" s="74"/>
      <c r="W16" s="74"/>
      <c r="X16" s="74"/>
      <c r="Y16" s="74"/>
      <c r="Z16" s="166"/>
      <c r="AA16" s="82"/>
      <c r="AB16" s="82"/>
      <c r="AC16" s="167"/>
      <c r="AD16" s="167"/>
      <c r="AE16" s="83"/>
      <c r="AF16" s="55"/>
      <c r="AG16" s="86"/>
      <c r="AH16" s="55"/>
      <c r="AI16" s="55"/>
      <c r="AJ16" s="55"/>
      <c r="AK16" s="71"/>
      <c r="AL16" s="55"/>
      <c r="AM16" s="57"/>
      <c r="AN16" s="56"/>
      <c r="AO16" s="58"/>
      <c r="AP16" s="102"/>
      <c r="AQ16" s="55"/>
      <c r="AR16" s="150"/>
    </row>
    <row r="17" spans="1:44" s="53" customFormat="1" ht="13.5" thickBot="1">
      <c r="A17" s="38">
        <v>1</v>
      </c>
      <c r="B17" s="61"/>
      <c r="C17" s="145"/>
      <c r="D17" s="145"/>
      <c r="E17" s="77"/>
      <c r="F17" s="77"/>
      <c r="G17" s="77"/>
      <c r="H17" s="77"/>
      <c r="I17" s="77"/>
      <c r="J17" s="77"/>
      <c r="K17" s="61"/>
      <c r="L17" s="61"/>
      <c r="M17" s="61"/>
      <c r="N17" s="77"/>
      <c r="O17" s="90"/>
      <c r="P17" s="73"/>
      <c r="Q17" s="73"/>
      <c r="R17" s="79"/>
      <c r="S17" s="73"/>
      <c r="T17" s="74"/>
      <c r="U17" s="74"/>
      <c r="V17" s="74"/>
      <c r="W17" s="74"/>
      <c r="X17" s="74"/>
      <c r="Y17" s="74"/>
      <c r="Z17" s="81"/>
      <c r="AA17" s="82"/>
      <c r="AB17" s="82"/>
      <c r="AC17" s="83"/>
      <c r="AD17" s="83"/>
      <c r="AE17" s="83"/>
      <c r="AF17" s="55"/>
      <c r="AG17" s="55"/>
      <c r="AH17" s="55"/>
      <c r="AI17" s="55"/>
      <c r="AJ17" s="55"/>
      <c r="AK17" s="71"/>
      <c r="AL17" s="87"/>
      <c r="AM17" s="87"/>
      <c r="AN17" s="56"/>
      <c r="AO17" s="58"/>
      <c r="AP17" s="102"/>
      <c r="AQ17" s="55"/>
      <c r="AR17" s="150"/>
    </row>
    <row r="18" spans="1:44" s="53" customFormat="1" ht="13.5" thickBot="1">
      <c r="A18" s="38">
        <v>1</v>
      </c>
      <c r="B18" s="61"/>
      <c r="C18" s="145"/>
      <c r="D18" s="145"/>
      <c r="E18" s="77"/>
      <c r="F18" s="77"/>
      <c r="G18" s="77"/>
      <c r="H18" s="77"/>
      <c r="I18" s="77"/>
      <c r="J18" s="77"/>
      <c r="K18" s="61"/>
      <c r="L18" s="61"/>
      <c r="M18" s="61"/>
      <c r="N18" s="77"/>
      <c r="O18" s="90"/>
      <c r="P18" s="73"/>
      <c r="Q18" s="73"/>
      <c r="R18" s="79"/>
      <c r="S18" s="73"/>
      <c r="T18" s="74"/>
      <c r="U18" s="74"/>
      <c r="V18" s="74"/>
      <c r="W18" s="74"/>
      <c r="X18" s="74"/>
      <c r="Y18" s="74"/>
      <c r="Z18" s="81"/>
      <c r="AA18" s="82"/>
      <c r="AB18" s="82"/>
      <c r="AC18" s="82"/>
      <c r="AD18" s="82"/>
      <c r="AE18" s="83"/>
      <c r="AF18" s="55"/>
      <c r="AG18" s="55"/>
      <c r="AH18" s="55"/>
      <c r="AI18" s="55"/>
      <c r="AJ18" s="55"/>
      <c r="AK18" s="71"/>
      <c r="AL18" s="55"/>
      <c r="AM18" s="57"/>
      <c r="AN18" s="56"/>
      <c r="AO18" s="58"/>
      <c r="AP18" s="102"/>
      <c r="AQ18" s="55"/>
      <c r="AR18" s="150"/>
    </row>
    <row r="19" spans="1:44" ht="90" customHeight="1" thickBot="1">
      <c r="A19" s="197">
        <v>1</v>
      </c>
      <c r="B19" s="198">
        <f t="shared" ref="B19" si="0">B18+1</f>
        <v>1</v>
      </c>
      <c r="C19" s="199" t="s">
        <v>100</v>
      </c>
      <c r="D19" s="200"/>
      <c r="E19" s="201">
        <v>2</v>
      </c>
      <c r="F19" s="202">
        <v>2</v>
      </c>
      <c r="G19" s="201">
        <v>6</v>
      </c>
      <c r="H19" s="203">
        <v>2</v>
      </c>
      <c r="I19" s="203">
        <v>2</v>
      </c>
      <c r="J19" s="202">
        <v>4</v>
      </c>
      <c r="K19" s="173">
        <v>1</v>
      </c>
      <c r="L19" s="173">
        <f>C19*10+K19</f>
        <v>11</v>
      </c>
      <c r="M19" s="192" t="str">
        <f>C19</f>
        <v xml:space="preserve">  1</v>
      </c>
      <c r="N19" s="105" t="s">
        <v>70</v>
      </c>
      <c r="O19" s="89" t="str">
        <f>CONCATENATE(M19,"-БК")</f>
        <v xml:space="preserve">  1-БК</v>
      </c>
      <c r="P19" s="193">
        <f>LOOKUP(E19,Исх.данные_1!H$4:H$13,Исх.данные_1!I$4:I$13)</f>
        <v>2</v>
      </c>
      <c r="Q19" s="85" t="str">
        <f>CONCATENATE(P19," л.",F19)</f>
        <v>2 л.2</v>
      </c>
      <c r="R19" s="204" t="str">
        <f>S19</f>
        <v>22.02.2017</v>
      </c>
      <c r="S19" s="205" t="s">
        <v>101</v>
      </c>
      <c r="T19" s="173">
        <v>4</v>
      </c>
      <c r="U19" s="173"/>
      <c r="V19" s="173" t="s">
        <v>151</v>
      </c>
      <c r="W19" s="173"/>
      <c r="X19" s="105" t="s">
        <v>152</v>
      </c>
      <c r="Y19" s="105"/>
      <c r="Z19" s="206"/>
      <c r="AA19" s="172" t="str">
        <f>D20</f>
        <v>(тип опоры)</v>
      </c>
      <c r="AB19" s="172"/>
      <c r="AC19" s="194"/>
      <c r="AD19" s="194"/>
      <c r="AE19" s="194" t="s">
        <v>75</v>
      </c>
      <c r="AF19" s="85" t="s">
        <v>72</v>
      </c>
      <c r="AG19" s="221" t="str">
        <f>CONCATENATE(" и  осмотр геометрических параметров котлованов для установки ",AE19," опор ",AA19," в количестве ",T19," компл. №№ поз.опор ",V19," И так далее, далее …………..  в предела  предложенных  пяти строчек,   количество строк в форме менять нельзя …...........")</f>
        <v xml:space="preserve"> и  осмотр геометрических параметров котлованов для установки промежуточных опор (тип опоры) в количестве 4 компл. №№ поз.опор 2012, 2013, 2014, 2015 И так далее, далее …………..  в предела  предложенных  пяти строчек,   количество строк в форме менять нельзя …...........</v>
      </c>
      <c r="AH19" s="88" t="s">
        <v>84</v>
      </c>
      <c r="AI19" s="88"/>
      <c r="AJ19" s="88"/>
      <c r="AK19" s="85" t="s">
        <v>150</v>
      </c>
      <c r="AL19" s="230" t="s">
        <v>157</v>
      </c>
      <c r="AM19" s="230" t="s">
        <v>60</v>
      </c>
      <c r="AN19" s="207" t="str">
        <f t="shared" ref="AN19:AN25" si="1">R19</f>
        <v>22.02.2017</v>
      </c>
      <c r="AO19" s="207" t="str">
        <f t="shared" ref="AO19:AO25" si="2">R19</f>
        <v>22.02.2017</v>
      </c>
      <c r="AP19" s="85" t="s">
        <v>82</v>
      </c>
      <c r="AQ19" s="54" t="s">
        <v>65</v>
      </c>
      <c r="AR19" s="113"/>
    </row>
    <row r="20" spans="1:44" ht="54.75" customHeight="1">
      <c r="A20" s="197">
        <v>1</v>
      </c>
      <c r="B20" s="208">
        <f t="shared" ref="B20:B32" si="3">B19+1</f>
        <v>2</v>
      </c>
      <c r="C20" s="165"/>
      <c r="D20" s="165" t="s">
        <v>153</v>
      </c>
      <c r="E20" s="108">
        <f t="shared" ref="E20:J20" si="4">E19</f>
        <v>2</v>
      </c>
      <c r="F20" s="108">
        <f t="shared" si="4"/>
        <v>2</v>
      </c>
      <c r="G20" s="108">
        <f t="shared" si="4"/>
        <v>6</v>
      </c>
      <c r="H20" s="108">
        <f t="shared" si="4"/>
        <v>2</v>
      </c>
      <c r="I20" s="108">
        <f t="shared" si="4"/>
        <v>2</v>
      </c>
      <c r="J20" s="108">
        <f t="shared" si="4"/>
        <v>4</v>
      </c>
      <c r="K20" s="209">
        <f t="shared" ref="K20:K32" si="5">K19+1</f>
        <v>2</v>
      </c>
      <c r="L20" s="209">
        <f>C19*10+K20</f>
        <v>12</v>
      </c>
      <c r="M20" s="208" t="str">
        <f t="shared" ref="M20:M32" si="6">M19</f>
        <v xml:space="preserve">  1</v>
      </c>
      <c r="N20" s="77" t="s">
        <v>70</v>
      </c>
      <c r="O20" s="90" t="str">
        <f>CONCATENATE(M20,"-УО")</f>
        <v xml:space="preserve">  1-УО</v>
      </c>
      <c r="P20" s="73">
        <f t="shared" ref="P20:Q20" si="7">P19</f>
        <v>2</v>
      </c>
      <c r="Q20" s="73" t="str">
        <f t="shared" si="7"/>
        <v>2 л.2</v>
      </c>
      <c r="R20" s="79" t="str">
        <f>R19</f>
        <v>22.02.2017</v>
      </c>
      <c r="S20" s="195" t="str">
        <f>S19</f>
        <v>22.02.2017</v>
      </c>
      <c r="T20" s="74">
        <f t="shared" ref="T20:T32" si="8">T19</f>
        <v>4</v>
      </c>
      <c r="U20" s="74"/>
      <c r="V20" s="74" t="str">
        <f t="shared" ref="V20:V32" si="9">V19</f>
        <v>2012, 2013, 2014, 2015</v>
      </c>
      <c r="W20" s="74"/>
      <c r="X20" s="74" t="str">
        <f t="shared" ref="X20:X32" si="10">X19</f>
        <v>паспорт 1, 2, 3, 4</v>
      </c>
      <c r="Y20" s="74"/>
      <c r="Z20" s="210" t="s">
        <v>99</v>
      </c>
      <c r="AA20" s="82" t="str">
        <f t="shared" ref="AA20:AA32" si="11">AA19</f>
        <v>(тип опоры)</v>
      </c>
      <c r="AB20" s="82"/>
      <c r="AC20" s="83" t="s">
        <v>155</v>
      </c>
      <c r="AD20" s="83"/>
      <c r="AE20" s="83" t="str">
        <f>AE19</f>
        <v>промежуточных</v>
      </c>
      <c r="AF20" s="55" t="s">
        <v>67</v>
      </c>
      <c r="AG20" s="169" t="str">
        <f>CONCATENATE(AE20," опор ",AA20," в количестве ",T19," шт.  И так далее, далее …………..  в предела  предложенных  пяти строчек,   количество строк в форме менять нельзя …...........")</f>
        <v>промежуточных опор (тип опоры) в количестве 4 шт.  И так далее, далее …………..  в предела  предложенных  пяти строчек,   количество строк в форме менять нельзя …...........</v>
      </c>
      <c r="AH20" s="55" t="str">
        <f>CONCATENATE("(№№ поз.опор ", V20," )")</f>
        <v>(№№ поз.опор 2012, 2013, 2014, 2015 )</v>
      </c>
      <c r="AI20" s="55"/>
      <c r="AJ20" s="55"/>
      <c r="AK20" s="71" t="str">
        <f t="shared" ref="AK20:AK32" si="12">AK19</f>
        <v xml:space="preserve"> ООО "Река"</v>
      </c>
      <c r="AL20" s="102" t="str">
        <f>CONCATENATE(" комплект ",AE22," опоры ",AC20," = ",T20," шт. (паспорт №№",X20," )  И так далее, далее …………..  в предела  предложенных  четырех  строчек,   количество строк в форме менять нельзя …...........")</f>
        <v xml:space="preserve"> комплект  промежуточной опоры (тип комплекта опор) = 4 шт. (паспорт №№паспорт 1, 2, 3, 4 )  И так далее, далее …………..  в предела  предложенных  четырех  строчек,   количество строк в форме менять нельзя …...........</v>
      </c>
      <c r="AM20" s="103" t="str">
        <f>CONCATENATE("исполнительная схема №",Z20," установки опор ",AA20)</f>
        <v>исполнительная схема №1.1 установки опор (тип опоры)</v>
      </c>
      <c r="AN20" s="211" t="str">
        <f t="shared" si="1"/>
        <v>22.02.2017</v>
      </c>
      <c r="AO20" s="211" t="str">
        <f t="shared" si="2"/>
        <v>22.02.2017</v>
      </c>
      <c r="AP20" s="55" t="s">
        <v>83</v>
      </c>
      <c r="AQ20" s="59" t="s">
        <v>66</v>
      </c>
      <c r="AR20" s="113"/>
    </row>
    <row r="21" spans="1:44" ht="38.25">
      <c r="A21" s="197">
        <v>1</v>
      </c>
      <c r="B21" s="208">
        <f t="shared" si="3"/>
        <v>3</v>
      </c>
      <c r="C21" s="186"/>
      <c r="D21" s="186"/>
      <c r="E21" s="108">
        <f t="shared" ref="E21:J21" si="13">E20</f>
        <v>2</v>
      </c>
      <c r="F21" s="108">
        <f t="shared" si="13"/>
        <v>2</v>
      </c>
      <c r="G21" s="108">
        <f t="shared" si="13"/>
        <v>6</v>
      </c>
      <c r="H21" s="108">
        <f t="shared" si="13"/>
        <v>2</v>
      </c>
      <c r="I21" s="108">
        <f t="shared" si="13"/>
        <v>2</v>
      </c>
      <c r="J21" s="108">
        <f t="shared" si="13"/>
        <v>4</v>
      </c>
      <c r="K21" s="151">
        <f t="shared" si="5"/>
        <v>3</v>
      </c>
      <c r="L21" s="212">
        <f>C19*10+K21</f>
        <v>13</v>
      </c>
      <c r="M21" s="208" t="str">
        <f t="shared" si="6"/>
        <v xml:space="preserve">  1</v>
      </c>
      <c r="N21" s="77" t="s">
        <v>70</v>
      </c>
      <c r="O21" s="90" t="str">
        <f>CONCATENATE(M21,"-ЗК")</f>
        <v xml:space="preserve">  1-ЗК</v>
      </c>
      <c r="P21" s="73">
        <f t="shared" ref="P21:Q21" si="14">P20</f>
        <v>2</v>
      </c>
      <c r="Q21" s="73" t="str">
        <f t="shared" si="14"/>
        <v>2 л.2</v>
      </c>
      <c r="R21" s="79" t="str">
        <f>R20</f>
        <v>22.02.2017</v>
      </c>
      <c r="S21" s="195" t="str">
        <f t="shared" ref="S21:S25" si="15">S20</f>
        <v>22.02.2017</v>
      </c>
      <c r="T21" s="74">
        <f t="shared" si="8"/>
        <v>4</v>
      </c>
      <c r="U21" s="74"/>
      <c r="V21" s="74" t="str">
        <f t="shared" si="9"/>
        <v>2012, 2013, 2014, 2015</v>
      </c>
      <c r="W21" s="74"/>
      <c r="X21" s="74" t="str">
        <f t="shared" si="10"/>
        <v>паспорт 1, 2, 3, 4</v>
      </c>
      <c r="Y21" s="74"/>
      <c r="Z21" s="81"/>
      <c r="AA21" s="82" t="str">
        <f t="shared" si="11"/>
        <v>(тип опоры)</v>
      </c>
      <c r="AB21" s="82"/>
      <c r="AC21" s="83"/>
      <c r="AD21" s="83"/>
      <c r="AE21" s="83" t="s">
        <v>81</v>
      </c>
      <c r="AF21" s="55" t="s">
        <v>68</v>
      </c>
      <c r="AG21" s="55" t="str">
        <f>CONCATENATE("грунтом, выбранным из котлована с последующим послойным уплотнением на ",AE23)</f>
        <v>грунтом, выбранным из котлована с последующим послойным уплотнением на промежуточных</v>
      </c>
      <c r="AH21" s="55" t="str">
        <f>CONCATENATE(" опорах ",AA21," в количестве ",T21," шт. (№№ поз.опор ",V21," )  ")</f>
        <v xml:space="preserve"> опорах (тип опоры) в количестве 4 шт. (№№ поз.опор 2012, 2013, 2014, 2015 )  </v>
      </c>
      <c r="AI21" s="55"/>
      <c r="AJ21" s="55"/>
      <c r="AK21" s="71" t="str">
        <f t="shared" si="12"/>
        <v xml:space="preserve"> ООО "Река"</v>
      </c>
      <c r="AL21" s="87" t="s">
        <v>61</v>
      </c>
      <c r="AM21" s="87" t="s">
        <v>61</v>
      </c>
      <c r="AN21" s="211" t="str">
        <f t="shared" si="1"/>
        <v>22.02.2017</v>
      </c>
      <c r="AO21" s="211" t="str">
        <f t="shared" si="2"/>
        <v>22.02.2017</v>
      </c>
      <c r="AP21" s="55" t="s">
        <v>83</v>
      </c>
      <c r="AQ21" s="59" t="s">
        <v>69</v>
      </c>
      <c r="AR21" s="113"/>
    </row>
    <row r="22" spans="1:44" ht="63.75">
      <c r="A22" s="197">
        <v>1</v>
      </c>
      <c r="B22" s="208">
        <f t="shared" si="3"/>
        <v>4</v>
      </c>
      <c r="C22" s="186"/>
      <c r="D22" s="186"/>
      <c r="E22" s="77">
        <f t="shared" ref="E22:J22" si="16">E21</f>
        <v>2</v>
      </c>
      <c r="F22" s="77">
        <f t="shared" si="16"/>
        <v>2</v>
      </c>
      <c r="G22" s="77">
        <f t="shared" si="16"/>
        <v>6</v>
      </c>
      <c r="H22" s="77">
        <f t="shared" si="16"/>
        <v>2</v>
      </c>
      <c r="I22" s="77">
        <f t="shared" si="16"/>
        <v>2</v>
      </c>
      <c r="J22" s="77">
        <f t="shared" si="16"/>
        <v>4</v>
      </c>
      <c r="K22" s="151">
        <f t="shared" si="5"/>
        <v>4</v>
      </c>
      <c r="L22" s="151">
        <f>C19*10+K22</f>
        <v>14</v>
      </c>
      <c r="M22" s="208" t="str">
        <f t="shared" si="6"/>
        <v xml:space="preserve">  1</v>
      </c>
      <c r="N22" s="77" t="s">
        <v>71</v>
      </c>
      <c r="O22" s="90" t="str">
        <f>CONCATENATE(M22,"-ОП")</f>
        <v xml:space="preserve">  1-ОП</v>
      </c>
      <c r="P22" s="73">
        <f t="shared" ref="P22:R22" si="17">P21</f>
        <v>2</v>
      </c>
      <c r="Q22" s="73" t="str">
        <f t="shared" si="17"/>
        <v>2 л.2</v>
      </c>
      <c r="R22" s="79" t="str">
        <f t="shared" si="17"/>
        <v>22.02.2017</v>
      </c>
      <c r="S22" s="195" t="str">
        <f t="shared" si="15"/>
        <v>22.02.2017</v>
      </c>
      <c r="T22" s="74">
        <f t="shared" si="8"/>
        <v>4</v>
      </c>
      <c r="U22" s="74"/>
      <c r="V22" s="74" t="str">
        <f t="shared" si="9"/>
        <v>2012, 2013, 2014, 2015</v>
      </c>
      <c r="W22" s="74"/>
      <c r="X22" s="74" t="str">
        <f t="shared" si="10"/>
        <v>паспорт 1, 2, 3, 4</v>
      </c>
      <c r="Y22" s="74"/>
      <c r="Z22" s="81"/>
      <c r="AA22" s="82" t="str">
        <f t="shared" si="11"/>
        <v>(тип опоры)</v>
      </c>
      <c r="AB22" s="82"/>
      <c r="AC22" s="82" t="str">
        <f>AC20</f>
        <v>(тип комплекта опор)</v>
      </c>
      <c r="AD22" s="82"/>
      <c r="AE22" s="83" t="s">
        <v>73</v>
      </c>
      <c r="AF22" s="55"/>
      <c r="AG22" s="55" t="str">
        <f>CONCATENATE("Железобетонные опоры ВЛЗ-10кВ: ",AE21," опоры ",AA22," в кол-ве ",T19," шт. ")</f>
        <v xml:space="preserve">Железобетонные опоры ВЛЗ-10кВ: промежуточные опоры (тип опоры) в кол-ве 4 шт. </v>
      </c>
      <c r="AH22" s="55" t="str">
        <f>CONCATENATE(" №№ поз.опор ",V22)</f>
        <v xml:space="preserve"> №№ поз.опор 2012, 2013, 2014, 2015</v>
      </c>
      <c r="AI22" s="55"/>
      <c r="AJ22" s="55"/>
      <c r="AK22" s="71" t="str">
        <f t="shared" si="12"/>
        <v xml:space="preserve"> ООО "Река"</v>
      </c>
      <c r="AL22" s="55" t="str">
        <f>AL20</f>
        <v xml:space="preserve"> комплект  промежуточной опоры (тип комплекта опор) = 4 шт. (паспорт №№паспорт 1, 2, 3, 4 )  И так далее, далее …………..  в предела  предложенных  четырех  строчек,   количество строк в форме менять нельзя …...........</v>
      </c>
      <c r="AM22" s="57" t="str">
        <f>CONCATENATE("АОСР № ",O19," от ",R19,"г. на бурение котлованов, АОСР № ",O20," от ",R20,"г. на сборку и установку опор, АОСР № ",O21," от ",R21,"г. на засыпку котлованов")</f>
        <v>АОСР №   1-БК от 22.02.2017г. на бурение котлованов, АОСР №   1-УО от 22.02.2017г. на сборку и установку опор, АОСР №   1-ЗК от 22.02.2017г. на засыпку котлованов</v>
      </c>
      <c r="AN22" s="211" t="str">
        <f t="shared" si="1"/>
        <v>22.02.2017</v>
      </c>
      <c r="AO22" s="211" t="str">
        <f t="shared" si="2"/>
        <v>22.02.2017</v>
      </c>
      <c r="AP22" s="55" t="s">
        <v>83</v>
      </c>
      <c r="AQ22" s="59" t="s">
        <v>50</v>
      </c>
      <c r="AR22" s="113"/>
    </row>
    <row r="23" spans="1:44" ht="30">
      <c r="A23" s="197">
        <v>1</v>
      </c>
      <c r="B23" s="208">
        <f t="shared" si="3"/>
        <v>5</v>
      </c>
      <c r="C23" s="186"/>
      <c r="D23" s="186"/>
      <c r="E23" s="77">
        <f t="shared" ref="E23:J23" si="18">E22</f>
        <v>2</v>
      </c>
      <c r="F23" s="77">
        <f t="shared" si="18"/>
        <v>2</v>
      </c>
      <c r="G23" s="77">
        <f t="shared" si="18"/>
        <v>6</v>
      </c>
      <c r="H23" s="77">
        <f t="shared" si="18"/>
        <v>2</v>
      </c>
      <c r="I23" s="77">
        <f t="shared" si="18"/>
        <v>2</v>
      </c>
      <c r="J23" s="77">
        <f t="shared" si="18"/>
        <v>4</v>
      </c>
      <c r="K23" s="151">
        <f t="shared" si="5"/>
        <v>5</v>
      </c>
      <c r="L23" s="151">
        <f>C19*10+K23</f>
        <v>15</v>
      </c>
      <c r="M23" s="208" t="str">
        <f t="shared" si="6"/>
        <v xml:space="preserve">  1</v>
      </c>
      <c r="N23" s="77" t="s">
        <v>70</v>
      </c>
      <c r="O23" s="90" t="str">
        <f>CONCATENATE(M23,"-РТ")</f>
        <v xml:space="preserve">  1-РТ</v>
      </c>
      <c r="P23" s="73">
        <f t="shared" ref="P23:R23" si="19">P22</f>
        <v>2</v>
      </c>
      <c r="Q23" s="73" t="str">
        <f t="shared" si="19"/>
        <v>2 л.2</v>
      </c>
      <c r="R23" s="79" t="str">
        <f t="shared" si="19"/>
        <v>22.02.2017</v>
      </c>
      <c r="S23" s="195" t="str">
        <f t="shared" si="15"/>
        <v>22.02.2017</v>
      </c>
      <c r="T23" s="74">
        <f t="shared" si="8"/>
        <v>4</v>
      </c>
      <c r="U23" s="74"/>
      <c r="V23" s="74" t="str">
        <f t="shared" si="9"/>
        <v>2012, 2013, 2014, 2015</v>
      </c>
      <c r="W23" s="74"/>
      <c r="X23" s="74" t="str">
        <f t="shared" si="10"/>
        <v>паспорт 1, 2, 3, 4</v>
      </c>
      <c r="Y23" s="74"/>
      <c r="Z23" s="81"/>
      <c r="AA23" s="82" t="str">
        <f t="shared" si="11"/>
        <v>(тип опоры)</v>
      </c>
      <c r="AB23" s="82"/>
      <c r="AC23" s="83"/>
      <c r="AD23" s="83"/>
      <c r="AE23" s="83" t="s">
        <v>75</v>
      </c>
      <c r="AF23" s="168" t="s">
        <v>74</v>
      </c>
      <c r="AG23" s="55" t="str">
        <f>CONCATENATE("прокладки заземления на ",AE23," опорах ",AA23," в количестве ",T23," компл.")</f>
        <v>прокладки заземления на промежуточных опорах (тип опоры) в количестве 4 компл.</v>
      </c>
      <c r="AH23" s="55" t="str">
        <f>CONCATENATE(" №№ поз.опор ",V23)</f>
        <v xml:space="preserve"> №№ поз.опор 2012, 2013, 2014, 2015</v>
      </c>
      <c r="AI23" s="55"/>
      <c r="AJ23" s="55"/>
      <c r="AK23" s="71" t="str">
        <f t="shared" si="12"/>
        <v xml:space="preserve"> ООО "Река"</v>
      </c>
      <c r="AL23" s="55" t="s">
        <v>50</v>
      </c>
      <c r="AM23" s="57" t="s">
        <v>76</v>
      </c>
      <c r="AN23" s="211" t="str">
        <f t="shared" si="1"/>
        <v>22.02.2017</v>
      </c>
      <c r="AO23" s="211" t="str">
        <f t="shared" si="2"/>
        <v>22.02.2017</v>
      </c>
      <c r="AP23" s="55" t="s">
        <v>82</v>
      </c>
      <c r="AQ23" s="196" t="s">
        <v>77</v>
      </c>
      <c r="AR23" s="113"/>
    </row>
    <row r="24" spans="1:44" ht="38.25">
      <c r="A24" s="197">
        <v>1</v>
      </c>
      <c r="B24" s="208">
        <f t="shared" si="3"/>
        <v>6</v>
      </c>
      <c r="C24" s="186"/>
      <c r="D24" s="186"/>
      <c r="E24" s="77">
        <f t="shared" ref="E24:J24" si="20">E23</f>
        <v>2</v>
      </c>
      <c r="F24" s="77">
        <f t="shared" si="20"/>
        <v>2</v>
      </c>
      <c r="G24" s="77">
        <f t="shared" si="20"/>
        <v>6</v>
      </c>
      <c r="H24" s="77">
        <f t="shared" si="20"/>
        <v>2</v>
      </c>
      <c r="I24" s="77">
        <f t="shared" si="20"/>
        <v>2</v>
      </c>
      <c r="J24" s="77">
        <f t="shared" si="20"/>
        <v>4</v>
      </c>
      <c r="K24" s="151">
        <f t="shared" si="5"/>
        <v>6</v>
      </c>
      <c r="L24" s="151">
        <f>C19*10+K24</f>
        <v>16</v>
      </c>
      <c r="M24" s="208" t="str">
        <f t="shared" si="6"/>
        <v xml:space="preserve">  1</v>
      </c>
      <c r="N24" s="77" t="s">
        <v>70</v>
      </c>
      <c r="O24" s="90" t="str">
        <f>CONCATENATE(M24,"-ЗО")</f>
        <v xml:space="preserve">  1-ЗО</v>
      </c>
      <c r="P24" s="73">
        <f t="shared" ref="P24:R24" si="21">P23</f>
        <v>2</v>
      </c>
      <c r="Q24" s="73" t="str">
        <f t="shared" si="21"/>
        <v>2 л.2</v>
      </c>
      <c r="R24" s="79" t="str">
        <f t="shared" si="21"/>
        <v>22.02.2017</v>
      </c>
      <c r="S24" s="195" t="str">
        <f t="shared" si="15"/>
        <v>22.02.2017</v>
      </c>
      <c r="T24" s="74">
        <f t="shared" si="8"/>
        <v>4</v>
      </c>
      <c r="U24" s="74"/>
      <c r="V24" s="74" t="str">
        <f t="shared" si="9"/>
        <v>2012, 2013, 2014, 2015</v>
      </c>
      <c r="W24" s="74"/>
      <c r="X24" s="74" t="str">
        <f t="shared" si="10"/>
        <v>паспорт 1, 2, 3, 4</v>
      </c>
      <c r="Y24" s="74"/>
      <c r="Z24" s="82" t="str">
        <f>CONCATENATE("2.",M24)</f>
        <v>2.  1</v>
      </c>
      <c r="AA24" s="82" t="str">
        <f t="shared" si="11"/>
        <v>(тип опоры)</v>
      </c>
      <c r="AB24" s="82"/>
      <c r="AC24" s="83"/>
      <c r="AD24" s="83"/>
      <c r="AE24" s="82" t="str">
        <f>AE23</f>
        <v>промежуточных</v>
      </c>
      <c r="AF24" s="55" t="s">
        <v>78</v>
      </c>
      <c r="AG24" s="55" t="str">
        <f>CONCATENATE("в траншее и прокладка по опоре на ",AE24,"  опорах ",AA24," в количестве ",T24," компл.")</f>
        <v>в траншее и прокладка по опоре на промежуточных  опорах (тип опоры) в количестве 4 компл.</v>
      </c>
      <c r="AH24" s="55" t="str">
        <f>CONCATENATE(" №№ поз.опор ",V24)</f>
        <v xml:space="preserve"> №№ поз.опор 2012, 2013, 2014, 2015</v>
      </c>
      <c r="AI24" s="55"/>
      <c r="AJ24" s="55"/>
      <c r="AK24" s="71" t="str">
        <f t="shared" si="12"/>
        <v xml:space="preserve"> ООО "Река"</v>
      </c>
      <c r="AL24" s="86" t="str">
        <f>LOOKUP(E24,Исх.данные_1!H$4:H$13,(CONCATENATE(Исх.данные_1!K$4:K$13)))</f>
        <v xml:space="preserve">круг В1 сертификат №2 </v>
      </c>
      <c r="AM24" s="94" t="str">
        <f>CONCATENATE("исполнительная схема №",Z24," прокладки заземлителя")</f>
        <v>исполнительная схема №2.  1 прокладки заземлителя</v>
      </c>
      <c r="AN24" s="211" t="str">
        <f t="shared" si="1"/>
        <v>22.02.2017</v>
      </c>
      <c r="AO24" s="211" t="str">
        <f t="shared" si="2"/>
        <v>22.02.2017</v>
      </c>
      <c r="AP24" s="55" t="s">
        <v>82</v>
      </c>
      <c r="AQ24" s="59" t="s">
        <v>79</v>
      </c>
      <c r="AR24" s="113"/>
    </row>
    <row r="25" spans="1:44" ht="22.5" customHeight="1" thickBot="1">
      <c r="A25" s="197">
        <v>1</v>
      </c>
      <c r="B25" s="213">
        <f t="shared" si="3"/>
        <v>7</v>
      </c>
      <c r="C25" s="214"/>
      <c r="D25" s="214"/>
      <c r="E25" s="92">
        <f t="shared" ref="E25:J25" si="22">E24</f>
        <v>2</v>
      </c>
      <c r="F25" s="92">
        <f t="shared" si="22"/>
        <v>2</v>
      </c>
      <c r="G25" s="92">
        <f t="shared" si="22"/>
        <v>6</v>
      </c>
      <c r="H25" s="92">
        <f t="shared" si="22"/>
        <v>2</v>
      </c>
      <c r="I25" s="92">
        <f t="shared" si="22"/>
        <v>2</v>
      </c>
      <c r="J25" s="92">
        <f t="shared" si="22"/>
        <v>4</v>
      </c>
      <c r="K25" s="215">
        <f t="shared" si="5"/>
        <v>7</v>
      </c>
      <c r="L25" s="215">
        <f>C19*10+K25</f>
        <v>17</v>
      </c>
      <c r="M25" s="213" t="str">
        <f t="shared" si="6"/>
        <v xml:space="preserve">  1</v>
      </c>
      <c r="N25" s="92" t="s">
        <v>70</v>
      </c>
      <c r="O25" s="91" t="str">
        <f>CONCATENATE(M25,"-ЗТ")</f>
        <v xml:space="preserve">  1-ЗТ</v>
      </c>
      <c r="P25" s="96">
        <f t="shared" ref="P25:R25" si="23">P24</f>
        <v>2</v>
      </c>
      <c r="Q25" s="96" t="str">
        <f t="shared" si="23"/>
        <v>2 л.2</v>
      </c>
      <c r="R25" s="101" t="str">
        <f t="shared" si="23"/>
        <v>22.02.2017</v>
      </c>
      <c r="S25" s="220" t="str">
        <f t="shared" si="15"/>
        <v>22.02.2017</v>
      </c>
      <c r="T25" s="100">
        <f t="shared" si="8"/>
        <v>4</v>
      </c>
      <c r="U25" s="100"/>
      <c r="V25" s="100" t="str">
        <f t="shared" si="9"/>
        <v>2012, 2013, 2014, 2015</v>
      </c>
      <c r="W25" s="100"/>
      <c r="X25" s="100" t="str">
        <f t="shared" si="10"/>
        <v>паспорт 1, 2, 3, 4</v>
      </c>
      <c r="Y25" s="100"/>
      <c r="Z25" s="97"/>
      <c r="AA25" s="82" t="str">
        <f t="shared" si="11"/>
        <v>(тип опоры)</v>
      </c>
      <c r="AB25" s="98"/>
      <c r="AC25" s="99"/>
      <c r="AD25" s="99"/>
      <c r="AE25" s="98" t="str">
        <f>AE24</f>
        <v>промежуточных</v>
      </c>
      <c r="AF25" s="72" t="s">
        <v>80</v>
      </c>
      <c r="AG25" s="72" t="str">
        <f>CONCATENATE("прокладки заземления на ",AE25," опорах ",AA25," в количестве ",T25," компл.")</f>
        <v>прокладки заземления на промежуточных опорах (тип опоры) в количестве 4 компл.</v>
      </c>
      <c r="AH25" s="72" t="str">
        <f>CONCATENATE(" №№ поз.опор ",V25)</f>
        <v xml:space="preserve"> №№ поз.опор 2012, 2013, 2014, 2015</v>
      </c>
      <c r="AI25" s="72"/>
      <c r="AJ25" s="72"/>
      <c r="AK25" s="93" t="str">
        <f t="shared" si="12"/>
        <v xml:space="preserve"> ООО "Река"</v>
      </c>
      <c r="AL25" s="72" t="s">
        <v>50</v>
      </c>
      <c r="AM25" s="106" t="s">
        <v>61</v>
      </c>
      <c r="AN25" s="216" t="str">
        <f t="shared" si="1"/>
        <v>22.02.2017</v>
      </c>
      <c r="AO25" s="216" t="str">
        <f t="shared" si="2"/>
        <v>22.02.2017</v>
      </c>
      <c r="AP25" s="72" t="s">
        <v>82</v>
      </c>
      <c r="AQ25" s="95" t="s">
        <v>61</v>
      </c>
      <c r="AR25" s="113"/>
    </row>
    <row r="26" spans="1:44" ht="90" customHeight="1" thickBot="1">
      <c r="A26" s="197">
        <v>1</v>
      </c>
      <c r="B26" s="198">
        <f t="shared" si="3"/>
        <v>8</v>
      </c>
      <c r="C26" s="199" t="s">
        <v>158</v>
      </c>
      <c r="D26" s="200"/>
      <c r="E26" s="201">
        <v>2</v>
      </c>
      <c r="F26" s="202">
        <v>2</v>
      </c>
      <c r="G26" s="201">
        <v>6</v>
      </c>
      <c r="H26" s="203">
        <v>2</v>
      </c>
      <c r="I26" s="203">
        <v>2</v>
      </c>
      <c r="J26" s="202">
        <v>4</v>
      </c>
      <c r="K26" s="173">
        <v>1</v>
      </c>
      <c r="L26" s="173">
        <f>C26*10+K26</f>
        <v>21</v>
      </c>
      <c r="M26" s="192" t="str">
        <f>C26</f>
        <v>2</v>
      </c>
      <c r="N26" s="105" t="s">
        <v>70</v>
      </c>
      <c r="O26" s="89" t="str">
        <f>CONCATENATE(M26,"-БК")</f>
        <v>2-БК</v>
      </c>
      <c r="P26" s="193">
        <f>LOOKUP(E26,Исх.данные_1!H$4:H$13,Исх.данные_1!I$4:I$13)</f>
        <v>2</v>
      </c>
      <c r="Q26" s="85" t="str">
        <f>CONCATENATE(P26," л.",F26)</f>
        <v>2 л.2</v>
      </c>
      <c r="R26" s="204" t="str">
        <f>S26</f>
        <v>22.02.2017</v>
      </c>
      <c r="S26" s="205" t="s">
        <v>101</v>
      </c>
      <c r="T26" s="173">
        <v>4</v>
      </c>
      <c r="U26" s="173"/>
      <c r="V26" s="173" t="s">
        <v>151</v>
      </c>
      <c r="W26" s="173"/>
      <c r="X26" s="105" t="s">
        <v>152</v>
      </c>
      <c r="Y26" s="105"/>
      <c r="Z26" s="206"/>
      <c r="AA26" s="172" t="str">
        <f>D27</f>
        <v>(тип опоры)</v>
      </c>
      <c r="AB26" s="172"/>
      <c r="AC26" s="194"/>
      <c r="AD26" s="194"/>
      <c r="AE26" s="194" t="s">
        <v>75</v>
      </c>
      <c r="AF26" s="85" t="s">
        <v>72</v>
      </c>
      <c r="AG26" s="221" t="str">
        <f>CONCATENATE(" и  осмотр геометрических параметров котлованов для установки ",AE26," опор ",AA26," в количестве ",T26," компл. №№ поз.опор ",V26," И так далее, далее …………..  в предела  предложенных  пяти строчек,   количество строк в форме менять нельзя …...........")</f>
        <v xml:space="preserve"> и  осмотр геометрических параметров котлованов для установки промежуточных опор (тип опоры) в количестве 4 компл. №№ поз.опор 2012, 2013, 2014, 2015 И так далее, далее …………..  в предела  предложенных  пяти строчек,   количество строк в форме менять нельзя …...........</v>
      </c>
      <c r="AH26" s="88" t="s">
        <v>84</v>
      </c>
      <c r="AI26" s="88"/>
      <c r="AJ26" s="88"/>
      <c r="AK26" s="85" t="s">
        <v>150</v>
      </c>
      <c r="AL26" s="230" t="s">
        <v>157</v>
      </c>
      <c r="AM26" s="230" t="s">
        <v>60</v>
      </c>
      <c r="AN26" s="207" t="str">
        <f t="shared" ref="AN26:AN32" si="24">R26</f>
        <v>22.02.2017</v>
      </c>
      <c r="AO26" s="207" t="str">
        <f t="shared" ref="AO26:AO32" si="25">R26</f>
        <v>22.02.2017</v>
      </c>
      <c r="AP26" s="85" t="s">
        <v>82</v>
      </c>
      <c r="AQ26" s="54" t="s">
        <v>65</v>
      </c>
      <c r="AR26" s="113"/>
    </row>
    <row r="27" spans="1:44" ht="54.75" customHeight="1">
      <c r="A27" s="197">
        <v>1</v>
      </c>
      <c r="B27" s="208">
        <f t="shared" si="3"/>
        <v>9</v>
      </c>
      <c r="C27" s="165"/>
      <c r="D27" s="165" t="s">
        <v>153</v>
      </c>
      <c r="E27" s="108">
        <f t="shared" ref="E27:J27" si="26">E26</f>
        <v>2</v>
      </c>
      <c r="F27" s="108">
        <f t="shared" si="26"/>
        <v>2</v>
      </c>
      <c r="G27" s="108">
        <f t="shared" si="26"/>
        <v>6</v>
      </c>
      <c r="H27" s="108">
        <f t="shared" si="26"/>
        <v>2</v>
      </c>
      <c r="I27" s="108">
        <f t="shared" si="26"/>
        <v>2</v>
      </c>
      <c r="J27" s="108">
        <f t="shared" si="26"/>
        <v>4</v>
      </c>
      <c r="K27" s="209">
        <f t="shared" si="5"/>
        <v>2</v>
      </c>
      <c r="L27" s="209">
        <f>C26*10+K27</f>
        <v>22</v>
      </c>
      <c r="M27" s="208" t="str">
        <f t="shared" si="6"/>
        <v>2</v>
      </c>
      <c r="N27" s="77" t="s">
        <v>70</v>
      </c>
      <c r="O27" s="90" t="str">
        <f>CONCATENATE(M27,"-УО")</f>
        <v>2-УО</v>
      </c>
      <c r="P27" s="73">
        <f t="shared" ref="P27:Q27" si="27">P26</f>
        <v>2</v>
      </c>
      <c r="Q27" s="73" t="str">
        <f t="shared" si="27"/>
        <v>2 л.2</v>
      </c>
      <c r="R27" s="79" t="str">
        <f>R26</f>
        <v>22.02.2017</v>
      </c>
      <c r="S27" s="195" t="str">
        <f>S26</f>
        <v>22.02.2017</v>
      </c>
      <c r="T27" s="74">
        <f t="shared" si="8"/>
        <v>4</v>
      </c>
      <c r="U27" s="74"/>
      <c r="V27" s="74" t="str">
        <f t="shared" si="9"/>
        <v>2012, 2013, 2014, 2015</v>
      </c>
      <c r="W27" s="74"/>
      <c r="X27" s="74" t="str">
        <f t="shared" si="10"/>
        <v>паспорт 1, 2, 3, 4</v>
      </c>
      <c r="Y27" s="74"/>
      <c r="Z27" s="210" t="s">
        <v>99</v>
      </c>
      <c r="AA27" s="82" t="str">
        <f t="shared" si="11"/>
        <v>(тип опоры)</v>
      </c>
      <c r="AB27" s="82"/>
      <c r="AC27" s="83" t="s">
        <v>155</v>
      </c>
      <c r="AD27" s="83"/>
      <c r="AE27" s="83" t="str">
        <f>AE26</f>
        <v>промежуточных</v>
      </c>
      <c r="AF27" s="55" t="s">
        <v>67</v>
      </c>
      <c r="AG27" s="169" t="str">
        <f>CONCATENATE(AE27," опор ",AA27," в количестве ",T26," шт.  И так далее, далее …………..  в предела  предложенных  пяти строчек,   количество строк в форме менять нельзя …...........")</f>
        <v>промежуточных опор (тип опоры) в количестве 4 шт.  И так далее, далее …………..  в предела  предложенных  пяти строчек,   количество строк в форме менять нельзя …...........</v>
      </c>
      <c r="AH27" s="55" t="str">
        <f>CONCATENATE("(№№ поз.опор ", V27," )")</f>
        <v>(№№ поз.опор 2012, 2013, 2014, 2015 )</v>
      </c>
      <c r="AI27" s="55"/>
      <c r="AJ27" s="55"/>
      <c r="AK27" s="71" t="str">
        <f t="shared" si="12"/>
        <v xml:space="preserve"> ООО "Река"</v>
      </c>
      <c r="AL27" s="102" t="str">
        <f>CONCATENATE(" комплект ",AE29," опоры ",AC27," = ",T27," шт. (паспорт №№",X27," )  И так далее, далее …………..  в предела  предложенных  четырех  строчек,   количество строк в форме менять нельзя …...........")</f>
        <v xml:space="preserve"> комплект  промежуточной опоры (тип комплекта опор) = 4 шт. (паспорт №№паспорт 1, 2, 3, 4 )  И так далее, далее …………..  в предела  предложенных  четырех  строчек,   количество строк в форме менять нельзя …...........</v>
      </c>
      <c r="AM27" s="103" t="str">
        <f>CONCATENATE("исполнительная схема №",Z27," установки опор ",AA27)</f>
        <v>исполнительная схема №1.1 установки опор (тип опоры)</v>
      </c>
      <c r="AN27" s="211" t="str">
        <f t="shared" si="24"/>
        <v>22.02.2017</v>
      </c>
      <c r="AO27" s="211" t="str">
        <f t="shared" si="25"/>
        <v>22.02.2017</v>
      </c>
      <c r="AP27" s="55" t="s">
        <v>83</v>
      </c>
      <c r="AQ27" s="59" t="s">
        <v>66</v>
      </c>
      <c r="AR27" s="113"/>
    </row>
    <row r="28" spans="1:44" ht="38.25">
      <c r="A28" s="197">
        <v>1</v>
      </c>
      <c r="B28" s="208">
        <f t="shared" si="3"/>
        <v>10</v>
      </c>
      <c r="C28" s="186"/>
      <c r="D28" s="186"/>
      <c r="E28" s="108">
        <f t="shared" ref="E28:J28" si="28">E27</f>
        <v>2</v>
      </c>
      <c r="F28" s="108">
        <f t="shared" si="28"/>
        <v>2</v>
      </c>
      <c r="G28" s="108">
        <f t="shared" si="28"/>
        <v>6</v>
      </c>
      <c r="H28" s="108">
        <f t="shared" si="28"/>
        <v>2</v>
      </c>
      <c r="I28" s="108">
        <f t="shared" si="28"/>
        <v>2</v>
      </c>
      <c r="J28" s="108">
        <f t="shared" si="28"/>
        <v>4</v>
      </c>
      <c r="K28" s="151">
        <f t="shared" si="5"/>
        <v>3</v>
      </c>
      <c r="L28" s="212">
        <f>C26*10+K28</f>
        <v>23</v>
      </c>
      <c r="M28" s="208" t="str">
        <f t="shared" si="6"/>
        <v>2</v>
      </c>
      <c r="N28" s="77" t="s">
        <v>70</v>
      </c>
      <c r="O28" s="90" t="str">
        <f>CONCATENATE(M28,"-ЗК")</f>
        <v>2-ЗК</v>
      </c>
      <c r="P28" s="73">
        <f t="shared" ref="P28:Q28" si="29">P27</f>
        <v>2</v>
      </c>
      <c r="Q28" s="73" t="str">
        <f t="shared" si="29"/>
        <v>2 л.2</v>
      </c>
      <c r="R28" s="79" t="str">
        <f>R27</f>
        <v>22.02.2017</v>
      </c>
      <c r="S28" s="195" t="str">
        <f t="shared" ref="S28:S32" si="30">S27</f>
        <v>22.02.2017</v>
      </c>
      <c r="T28" s="74">
        <f t="shared" si="8"/>
        <v>4</v>
      </c>
      <c r="U28" s="74"/>
      <c r="V28" s="74" t="str">
        <f t="shared" si="9"/>
        <v>2012, 2013, 2014, 2015</v>
      </c>
      <c r="W28" s="74"/>
      <c r="X28" s="74" t="str">
        <f t="shared" si="10"/>
        <v>паспорт 1, 2, 3, 4</v>
      </c>
      <c r="Y28" s="74"/>
      <c r="Z28" s="81"/>
      <c r="AA28" s="82" t="str">
        <f t="shared" si="11"/>
        <v>(тип опоры)</v>
      </c>
      <c r="AB28" s="82"/>
      <c r="AC28" s="83"/>
      <c r="AD28" s="83"/>
      <c r="AE28" s="83" t="s">
        <v>81</v>
      </c>
      <c r="AF28" s="55" t="s">
        <v>68</v>
      </c>
      <c r="AG28" s="55" t="str">
        <f>CONCATENATE("грунтом, выбранным из котлована с последующим послойным уплотнением на ",AE30)</f>
        <v>грунтом, выбранным из котлована с последующим послойным уплотнением на промежуточных</v>
      </c>
      <c r="AH28" s="55" t="str">
        <f>CONCATENATE(" опорах ",AA28," в количестве ",T28," шт. (№№ поз.опор ",V28," )  ")</f>
        <v xml:space="preserve"> опорах (тип опоры) в количестве 4 шт. (№№ поз.опор 2012, 2013, 2014, 2015 )  </v>
      </c>
      <c r="AI28" s="55"/>
      <c r="AJ28" s="55"/>
      <c r="AK28" s="71" t="str">
        <f t="shared" si="12"/>
        <v xml:space="preserve"> ООО "Река"</v>
      </c>
      <c r="AL28" s="87" t="s">
        <v>61</v>
      </c>
      <c r="AM28" s="87" t="s">
        <v>61</v>
      </c>
      <c r="AN28" s="211" t="str">
        <f t="shared" si="24"/>
        <v>22.02.2017</v>
      </c>
      <c r="AO28" s="211" t="str">
        <f t="shared" si="25"/>
        <v>22.02.2017</v>
      </c>
      <c r="AP28" s="55" t="s">
        <v>83</v>
      </c>
      <c r="AQ28" s="59" t="s">
        <v>69</v>
      </c>
      <c r="AR28" s="113"/>
    </row>
    <row r="29" spans="1:44" ht="63.75">
      <c r="A29" s="197">
        <v>1</v>
      </c>
      <c r="B29" s="208">
        <f t="shared" si="3"/>
        <v>11</v>
      </c>
      <c r="C29" s="186"/>
      <c r="D29" s="186"/>
      <c r="E29" s="77">
        <f t="shared" ref="E29:J29" si="31">E28</f>
        <v>2</v>
      </c>
      <c r="F29" s="77">
        <f t="shared" si="31"/>
        <v>2</v>
      </c>
      <c r="G29" s="77">
        <f t="shared" si="31"/>
        <v>6</v>
      </c>
      <c r="H29" s="77">
        <f t="shared" si="31"/>
        <v>2</v>
      </c>
      <c r="I29" s="77">
        <f t="shared" si="31"/>
        <v>2</v>
      </c>
      <c r="J29" s="77">
        <f t="shared" si="31"/>
        <v>4</v>
      </c>
      <c r="K29" s="151">
        <f t="shared" si="5"/>
        <v>4</v>
      </c>
      <c r="L29" s="151">
        <f>C26*10+K29</f>
        <v>24</v>
      </c>
      <c r="M29" s="208" t="str">
        <f t="shared" si="6"/>
        <v>2</v>
      </c>
      <c r="N29" s="77" t="s">
        <v>71</v>
      </c>
      <c r="O29" s="90" t="str">
        <f>CONCATENATE(M29,"-ОП")</f>
        <v>2-ОП</v>
      </c>
      <c r="P29" s="73">
        <f t="shared" ref="P29:R29" si="32">P28</f>
        <v>2</v>
      </c>
      <c r="Q29" s="73" t="str">
        <f t="shared" si="32"/>
        <v>2 л.2</v>
      </c>
      <c r="R29" s="79" t="str">
        <f t="shared" si="32"/>
        <v>22.02.2017</v>
      </c>
      <c r="S29" s="195" t="str">
        <f t="shared" si="30"/>
        <v>22.02.2017</v>
      </c>
      <c r="T29" s="74">
        <f t="shared" si="8"/>
        <v>4</v>
      </c>
      <c r="U29" s="74"/>
      <c r="V29" s="74" t="str">
        <f t="shared" si="9"/>
        <v>2012, 2013, 2014, 2015</v>
      </c>
      <c r="W29" s="74"/>
      <c r="X29" s="74" t="str">
        <f t="shared" si="10"/>
        <v>паспорт 1, 2, 3, 4</v>
      </c>
      <c r="Y29" s="74"/>
      <c r="Z29" s="81"/>
      <c r="AA29" s="82" t="str">
        <f t="shared" si="11"/>
        <v>(тип опоры)</v>
      </c>
      <c r="AB29" s="82"/>
      <c r="AC29" s="82" t="str">
        <f>AC27</f>
        <v>(тип комплекта опор)</v>
      </c>
      <c r="AD29" s="82"/>
      <c r="AE29" s="83" t="s">
        <v>73</v>
      </c>
      <c r="AF29" s="55"/>
      <c r="AG29" s="55" t="str">
        <f>CONCATENATE("Железобетонные опоры ВЛЗ-10кВ: ",AE28," опоры ",AA29," в кол-ве ",T26," шт. ")</f>
        <v xml:space="preserve">Железобетонные опоры ВЛЗ-10кВ: промежуточные опоры (тип опоры) в кол-ве 4 шт. </v>
      </c>
      <c r="AH29" s="55" t="str">
        <f>CONCATENATE(" №№ поз.опор ",V29)</f>
        <v xml:space="preserve"> №№ поз.опор 2012, 2013, 2014, 2015</v>
      </c>
      <c r="AI29" s="55"/>
      <c r="AJ29" s="55"/>
      <c r="AK29" s="71" t="str">
        <f t="shared" si="12"/>
        <v xml:space="preserve"> ООО "Река"</v>
      </c>
      <c r="AL29" s="55" t="str">
        <f>AL27</f>
        <v xml:space="preserve"> комплект  промежуточной опоры (тип комплекта опор) = 4 шт. (паспорт №№паспорт 1, 2, 3, 4 )  И так далее, далее …………..  в предела  предложенных  четырех  строчек,   количество строк в форме менять нельзя …...........</v>
      </c>
      <c r="AM29" s="57" t="str">
        <f>CONCATENATE("АОСР № ",O26," от ",R26,"г. на бурение котлованов, АОСР № ",O27," от ",R27,"г. на сборку и установку опор, АОСР № ",O28," от ",R28,"г. на засыпку котлованов")</f>
        <v>АОСР № 2-БК от 22.02.2017г. на бурение котлованов, АОСР № 2-УО от 22.02.2017г. на сборку и установку опор, АОСР № 2-ЗК от 22.02.2017г. на засыпку котлованов</v>
      </c>
      <c r="AN29" s="211" t="str">
        <f t="shared" si="24"/>
        <v>22.02.2017</v>
      </c>
      <c r="AO29" s="211" t="str">
        <f t="shared" si="25"/>
        <v>22.02.2017</v>
      </c>
      <c r="AP29" s="55" t="s">
        <v>83</v>
      </c>
      <c r="AQ29" s="59" t="s">
        <v>50</v>
      </c>
      <c r="AR29" s="113"/>
    </row>
    <row r="30" spans="1:44" ht="30">
      <c r="A30" s="197">
        <v>1</v>
      </c>
      <c r="B30" s="208">
        <f t="shared" si="3"/>
        <v>12</v>
      </c>
      <c r="C30" s="186"/>
      <c r="D30" s="186"/>
      <c r="E30" s="77">
        <f t="shared" ref="E30:J30" si="33">E29</f>
        <v>2</v>
      </c>
      <c r="F30" s="77">
        <f t="shared" si="33"/>
        <v>2</v>
      </c>
      <c r="G30" s="77">
        <f t="shared" si="33"/>
        <v>6</v>
      </c>
      <c r="H30" s="77">
        <f t="shared" si="33"/>
        <v>2</v>
      </c>
      <c r="I30" s="77">
        <f t="shared" si="33"/>
        <v>2</v>
      </c>
      <c r="J30" s="77">
        <f t="shared" si="33"/>
        <v>4</v>
      </c>
      <c r="K30" s="151">
        <f t="shared" si="5"/>
        <v>5</v>
      </c>
      <c r="L30" s="151">
        <f>C26*10+K30</f>
        <v>25</v>
      </c>
      <c r="M30" s="208" t="str">
        <f t="shared" si="6"/>
        <v>2</v>
      </c>
      <c r="N30" s="77" t="s">
        <v>70</v>
      </c>
      <c r="O30" s="90" t="str">
        <f>CONCATENATE(M30,"-РТ")</f>
        <v>2-РТ</v>
      </c>
      <c r="P30" s="73">
        <f t="shared" ref="P30:R30" si="34">P29</f>
        <v>2</v>
      </c>
      <c r="Q30" s="73" t="str">
        <f t="shared" si="34"/>
        <v>2 л.2</v>
      </c>
      <c r="R30" s="79" t="str">
        <f t="shared" si="34"/>
        <v>22.02.2017</v>
      </c>
      <c r="S30" s="195" t="str">
        <f t="shared" si="30"/>
        <v>22.02.2017</v>
      </c>
      <c r="T30" s="74">
        <f t="shared" si="8"/>
        <v>4</v>
      </c>
      <c r="U30" s="74"/>
      <c r="V30" s="74" t="str">
        <f t="shared" si="9"/>
        <v>2012, 2013, 2014, 2015</v>
      </c>
      <c r="W30" s="74"/>
      <c r="X30" s="74" t="str">
        <f t="shared" si="10"/>
        <v>паспорт 1, 2, 3, 4</v>
      </c>
      <c r="Y30" s="74"/>
      <c r="Z30" s="81"/>
      <c r="AA30" s="82" t="str">
        <f t="shared" si="11"/>
        <v>(тип опоры)</v>
      </c>
      <c r="AB30" s="82"/>
      <c r="AC30" s="83"/>
      <c r="AD30" s="83"/>
      <c r="AE30" s="83" t="s">
        <v>75</v>
      </c>
      <c r="AF30" s="168" t="s">
        <v>74</v>
      </c>
      <c r="AG30" s="55" t="str">
        <f>CONCATENATE("прокладки заземления на ",AE30," опорах ",AA30," в количестве ",T30," компл.")</f>
        <v>прокладки заземления на промежуточных опорах (тип опоры) в количестве 4 компл.</v>
      </c>
      <c r="AH30" s="55" t="str">
        <f>CONCATENATE(" №№ поз.опор ",V30)</f>
        <v xml:space="preserve"> №№ поз.опор 2012, 2013, 2014, 2015</v>
      </c>
      <c r="AI30" s="55"/>
      <c r="AJ30" s="55"/>
      <c r="AK30" s="71" t="str">
        <f t="shared" si="12"/>
        <v xml:space="preserve"> ООО "Река"</v>
      </c>
      <c r="AL30" s="55" t="s">
        <v>50</v>
      </c>
      <c r="AM30" s="57" t="s">
        <v>76</v>
      </c>
      <c r="AN30" s="211" t="str">
        <f t="shared" si="24"/>
        <v>22.02.2017</v>
      </c>
      <c r="AO30" s="211" t="str">
        <f t="shared" si="25"/>
        <v>22.02.2017</v>
      </c>
      <c r="AP30" s="55" t="s">
        <v>82</v>
      </c>
      <c r="AQ30" s="196" t="s">
        <v>77</v>
      </c>
      <c r="AR30" s="113"/>
    </row>
    <row r="31" spans="1:44" ht="25.5">
      <c r="A31" s="197">
        <v>1</v>
      </c>
      <c r="B31" s="208">
        <f t="shared" si="3"/>
        <v>13</v>
      </c>
      <c r="C31" s="186"/>
      <c r="D31" s="186"/>
      <c r="E31" s="77">
        <f t="shared" ref="E31:J31" si="35">E30</f>
        <v>2</v>
      </c>
      <c r="F31" s="77">
        <f t="shared" si="35"/>
        <v>2</v>
      </c>
      <c r="G31" s="77">
        <f t="shared" si="35"/>
        <v>6</v>
      </c>
      <c r="H31" s="77">
        <f t="shared" si="35"/>
        <v>2</v>
      </c>
      <c r="I31" s="77">
        <f t="shared" si="35"/>
        <v>2</v>
      </c>
      <c r="J31" s="77">
        <f t="shared" si="35"/>
        <v>4</v>
      </c>
      <c r="K31" s="151">
        <f t="shared" si="5"/>
        <v>6</v>
      </c>
      <c r="L31" s="151">
        <f>C26*10+K31</f>
        <v>26</v>
      </c>
      <c r="M31" s="208" t="str">
        <f t="shared" si="6"/>
        <v>2</v>
      </c>
      <c r="N31" s="77" t="s">
        <v>70</v>
      </c>
      <c r="O31" s="90" t="str">
        <f>CONCATENATE(M31,"-ЗО")</f>
        <v>2-ЗО</v>
      </c>
      <c r="P31" s="73">
        <f t="shared" ref="P31:R31" si="36">P30</f>
        <v>2</v>
      </c>
      <c r="Q31" s="73" t="str">
        <f t="shared" si="36"/>
        <v>2 л.2</v>
      </c>
      <c r="R31" s="79" t="str">
        <f t="shared" si="36"/>
        <v>22.02.2017</v>
      </c>
      <c r="S31" s="195" t="str">
        <f t="shared" si="30"/>
        <v>22.02.2017</v>
      </c>
      <c r="T31" s="74">
        <f t="shared" si="8"/>
        <v>4</v>
      </c>
      <c r="U31" s="74"/>
      <c r="V31" s="74" t="str">
        <f t="shared" si="9"/>
        <v>2012, 2013, 2014, 2015</v>
      </c>
      <c r="W31" s="74"/>
      <c r="X31" s="74" t="str">
        <f t="shared" si="10"/>
        <v>паспорт 1, 2, 3, 4</v>
      </c>
      <c r="Y31" s="74"/>
      <c r="Z31" s="82" t="str">
        <f>CONCATENATE("2.",M31)</f>
        <v>2.2</v>
      </c>
      <c r="AA31" s="82" t="str">
        <f t="shared" si="11"/>
        <v>(тип опоры)</v>
      </c>
      <c r="AB31" s="82"/>
      <c r="AC31" s="83"/>
      <c r="AD31" s="83"/>
      <c r="AE31" s="82" t="str">
        <f>AE30</f>
        <v>промежуточных</v>
      </c>
      <c r="AF31" s="55" t="s">
        <v>78</v>
      </c>
      <c r="AG31" s="55" t="str">
        <f>CONCATENATE("в траншее и прокладка по опоре на ",AE31,"  опорах ",AA31," в количестве ",T31," компл.")</f>
        <v>в траншее и прокладка по опоре на промежуточных  опорах (тип опоры) в количестве 4 компл.</v>
      </c>
      <c r="AH31" s="55" t="str">
        <f>CONCATENATE(" №№ поз.опор ",V31)</f>
        <v xml:space="preserve"> №№ поз.опор 2012, 2013, 2014, 2015</v>
      </c>
      <c r="AI31" s="55"/>
      <c r="AJ31" s="55"/>
      <c r="AK31" s="71" t="str">
        <f t="shared" si="12"/>
        <v xml:space="preserve"> ООО "Река"</v>
      </c>
      <c r="AL31" s="86" t="str">
        <f>LOOKUP(E31,Исх.данные_1!H$4:H$13,(CONCATENATE(Исх.данные_1!K$4:K$13)))</f>
        <v xml:space="preserve">круг В1 сертификат №2 </v>
      </c>
      <c r="AM31" s="94" t="str">
        <f>CONCATENATE("исполнительная схема №",Z31," прокладки заземлителя")</f>
        <v>исполнительная схема №2.2 прокладки заземлителя</v>
      </c>
      <c r="AN31" s="211" t="str">
        <f t="shared" si="24"/>
        <v>22.02.2017</v>
      </c>
      <c r="AO31" s="211" t="str">
        <f t="shared" si="25"/>
        <v>22.02.2017</v>
      </c>
      <c r="AP31" s="55" t="s">
        <v>82</v>
      </c>
      <c r="AQ31" s="59" t="s">
        <v>79</v>
      </c>
      <c r="AR31" s="113"/>
    </row>
    <row r="32" spans="1:44" ht="22.5" customHeight="1" thickBot="1">
      <c r="A32" s="197">
        <v>1</v>
      </c>
      <c r="B32" s="213">
        <f t="shared" si="3"/>
        <v>14</v>
      </c>
      <c r="C32" s="214"/>
      <c r="D32" s="214"/>
      <c r="E32" s="92">
        <f t="shared" ref="E32:J32" si="37">E31</f>
        <v>2</v>
      </c>
      <c r="F32" s="92">
        <f t="shared" si="37"/>
        <v>2</v>
      </c>
      <c r="G32" s="92">
        <f t="shared" si="37"/>
        <v>6</v>
      </c>
      <c r="H32" s="92">
        <f t="shared" si="37"/>
        <v>2</v>
      </c>
      <c r="I32" s="92">
        <f t="shared" si="37"/>
        <v>2</v>
      </c>
      <c r="J32" s="92">
        <f t="shared" si="37"/>
        <v>4</v>
      </c>
      <c r="K32" s="215">
        <f t="shared" si="5"/>
        <v>7</v>
      </c>
      <c r="L32" s="215">
        <f>C26*10+K32</f>
        <v>27</v>
      </c>
      <c r="M32" s="213" t="str">
        <f t="shared" si="6"/>
        <v>2</v>
      </c>
      <c r="N32" s="92" t="s">
        <v>70</v>
      </c>
      <c r="O32" s="91" t="str">
        <f>CONCATENATE(M32,"-ЗТ")</f>
        <v>2-ЗТ</v>
      </c>
      <c r="P32" s="96">
        <f t="shared" ref="P32:R32" si="38">P31</f>
        <v>2</v>
      </c>
      <c r="Q32" s="96" t="str">
        <f t="shared" si="38"/>
        <v>2 л.2</v>
      </c>
      <c r="R32" s="101" t="str">
        <f t="shared" si="38"/>
        <v>22.02.2017</v>
      </c>
      <c r="S32" s="220" t="str">
        <f t="shared" si="30"/>
        <v>22.02.2017</v>
      </c>
      <c r="T32" s="100">
        <f t="shared" si="8"/>
        <v>4</v>
      </c>
      <c r="U32" s="100"/>
      <c r="V32" s="100" t="str">
        <f t="shared" si="9"/>
        <v>2012, 2013, 2014, 2015</v>
      </c>
      <c r="W32" s="100"/>
      <c r="X32" s="100" t="str">
        <f t="shared" si="10"/>
        <v>паспорт 1, 2, 3, 4</v>
      </c>
      <c r="Y32" s="100"/>
      <c r="Z32" s="97"/>
      <c r="AA32" s="82" t="str">
        <f t="shared" si="11"/>
        <v>(тип опоры)</v>
      </c>
      <c r="AB32" s="98"/>
      <c r="AC32" s="99"/>
      <c r="AD32" s="99"/>
      <c r="AE32" s="98" t="str">
        <f>AE31</f>
        <v>промежуточных</v>
      </c>
      <c r="AF32" s="72" t="s">
        <v>80</v>
      </c>
      <c r="AG32" s="72" t="str">
        <f>CONCATENATE("прокладки заземления на ",AE32," опорах ",AA32," в количестве ",T32," компл.")</f>
        <v>прокладки заземления на промежуточных опорах (тип опоры) в количестве 4 компл.</v>
      </c>
      <c r="AH32" s="72" t="str">
        <f>CONCATENATE(" №№ поз.опор ",V32)</f>
        <v xml:space="preserve"> №№ поз.опор 2012, 2013, 2014, 2015</v>
      </c>
      <c r="AI32" s="72"/>
      <c r="AJ32" s="72"/>
      <c r="AK32" s="93" t="str">
        <f t="shared" si="12"/>
        <v xml:space="preserve"> ООО "Река"</v>
      </c>
      <c r="AL32" s="72" t="s">
        <v>50</v>
      </c>
      <c r="AM32" s="106" t="s">
        <v>61</v>
      </c>
      <c r="AN32" s="216" t="str">
        <f t="shared" si="24"/>
        <v>22.02.2017</v>
      </c>
      <c r="AO32" s="216" t="str">
        <f t="shared" si="25"/>
        <v>22.02.2017</v>
      </c>
      <c r="AP32" s="72" t="s">
        <v>82</v>
      </c>
      <c r="AQ32" s="95" t="s">
        <v>61</v>
      </c>
      <c r="AR32" s="113"/>
    </row>
    <row r="33" spans="1:44">
      <c r="A33" s="197">
        <v>1</v>
      </c>
      <c r="B33" s="217"/>
      <c r="C33" s="218"/>
      <c r="D33" s="218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104"/>
      <c r="P33" s="104"/>
      <c r="Q33" s="104"/>
      <c r="R33" s="219"/>
      <c r="S33" s="104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</row>
    <row r="34" spans="1:44">
      <c r="A34" s="38">
        <v>1</v>
      </c>
      <c r="R34" s="185"/>
    </row>
    <row r="35" spans="1:44">
      <c r="A35" s="38">
        <v>1</v>
      </c>
      <c r="R35" s="185"/>
    </row>
    <row r="36" spans="1:44">
      <c r="A36" s="38">
        <v>1</v>
      </c>
      <c r="R36" s="185"/>
    </row>
    <row r="37" spans="1:44">
      <c r="A37" s="38">
        <v>1</v>
      </c>
      <c r="R37" s="185"/>
    </row>
    <row r="38" spans="1:44">
      <c r="A38" s="38">
        <v>1</v>
      </c>
      <c r="R38" s="185"/>
    </row>
    <row r="39" spans="1:44">
      <c r="A39" s="38">
        <v>1</v>
      </c>
      <c r="R39" s="185"/>
    </row>
    <row r="40" spans="1:44">
      <c r="A40" s="38">
        <v>1</v>
      </c>
      <c r="R40" s="185"/>
    </row>
    <row r="41" spans="1:44">
      <c r="A41" s="38">
        <v>1</v>
      </c>
      <c r="R41" s="185"/>
    </row>
    <row r="42" spans="1:44">
      <c r="A42" s="38">
        <v>1</v>
      </c>
      <c r="R42" s="185"/>
    </row>
    <row r="43" spans="1:44">
      <c r="A43" s="38">
        <v>1</v>
      </c>
      <c r="R43" s="185"/>
    </row>
    <row r="44" spans="1:44">
      <c r="A44" s="38">
        <v>1</v>
      </c>
      <c r="R44" s="185"/>
    </row>
    <row r="45" spans="1:44">
      <c r="A45" s="38">
        <v>1</v>
      </c>
      <c r="R45" s="185"/>
    </row>
    <row r="46" spans="1:44">
      <c r="A46" s="38">
        <v>1</v>
      </c>
      <c r="R46" s="185"/>
    </row>
    <row r="47" spans="1:44">
      <c r="A47" s="38">
        <v>1</v>
      </c>
      <c r="R47" s="185"/>
    </row>
    <row r="48" spans="1:44">
      <c r="A48" s="38">
        <v>1</v>
      </c>
      <c r="R48" s="185"/>
    </row>
    <row r="49" spans="1:18">
      <c r="A49" s="38">
        <v>1</v>
      </c>
      <c r="R49" s="185"/>
    </row>
    <row r="50" spans="1:18">
      <c r="A50" s="38">
        <v>1</v>
      </c>
      <c r="R50" s="185"/>
    </row>
    <row r="51" spans="1:18">
      <c r="A51" s="38">
        <v>1</v>
      </c>
      <c r="R51" s="185"/>
    </row>
    <row r="52" spans="1:18">
      <c r="A52" s="38">
        <v>1</v>
      </c>
      <c r="R52" s="185"/>
    </row>
    <row r="53" spans="1:18">
      <c r="A53" s="38">
        <v>1</v>
      </c>
      <c r="R53" s="185"/>
    </row>
    <row r="54" spans="1:18">
      <c r="A54" s="38">
        <v>1</v>
      </c>
      <c r="R54" s="185"/>
    </row>
    <row r="55" spans="1:18">
      <c r="A55" s="38">
        <v>1</v>
      </c>
      <c r="R55" s="185"/>
    </row>
    <row r="56" spans="1:18">
      <c r="A56" s="38">
        <v>1</v>
      </c>
      <c r="R56" s="185"/>
    </row>
    <row r="57" spans="1:18">
      <c r="A57" s="38">
        <v>1</v>
      </c>
      <c r="R57" s="185"/>
    </row>
    <row r="58" spans="1:18">
      <c r="A58" s="38">
        <v>1</v>
      </c>
      <c r="R58" s="185"/>
    </row>
    <row r="59" spans="1:18">
      <c r="A59" s="38">
        <v>1</v>
      </c>
      <c r="R59" s="185"/>
    </row>
    <row r="60" spans="1:18">
      <c r="A60" s="38">
        <v>1</v>
      </c>
      <c r="R60" s="185"/>
    </row>
    <row r="61" spans="1:18">
      <c r="A61" s="38">
        <v>1</v>
      </c>
      <c r="R61" s="185"/>
    </row>
    <row r="62" spans="1:18">
      <c r="A62" s="38">
        <v>1</v>
      </c>
      <c r="R62" s="185"/>
    </row>
    <row r="63" spans="1:18">
      <c r="A63" s="38">
        <v>1</v>
      </c>
      <c r="R63" s="185"/>
    </row>
    <row r="64" spans="1:18">
      <c r="A64" s="38">
        <v>1</v>
      </c>
      <c r="R64" s="185"/>
    </row>
    <row r="65" spans="1:18">
      <c r="A65" s="38">
        <v>1</v>
      </c>
      <c r="R65" s="185"/>
    </row>
    <row r="66" spans="1:18">
      <c r="A66" s="38">
        <v>1</v>
      </c>
      <c r="R66" s="185"/>
    </row>
    <row r="67" spans="1:18">
      <c r="A67" s="38">
        <v>1</v>
      </c>
      <c r="R67" s="185"/>
    </row>
    <row r="68" spans="1:18">
      <c r="A68" s="38">
        <v>1</v>
      </c>
      <c r="R68" s="185"/>
    </row>
    <row r="69" spans="1:18">
      <c r="A69" s="38">
        <v>1</v>
      </c>
      <c r="R69" s="185"/>
    </row>
    <row r="70" spans="1:18">
      <c r="A70" s="38">
        <v>1</v>
      </c>
      <c r="R70" s="185"/>
    </row>
    <row r="71" spans="1:18">
      <c r="A71" s="38">
        <v>1</v>
      </c>
      <c r="R71" s="185"/>
    </row>
    <row r="72" spans="1:18">
      <c r="A72" s="38">
        <v>1</v>
      </c>
      <c r="R72" s="185"/>
    </row>
    <row r="73" spans="1:18">
      <c r="A73" s="38">
        <v>1</v>
      </c>
      <c r="R73" s="185"/>
    </row>
    <row r="74" spans="1:18">
      <c r="A74" s="38">
        <v>1</v>
      </c>
      <c r="R74" s="185"/>
    </row>
    <row r="75" spans="1:18">
      <c r="A75" s="38">
        <v>1</v>
      </c>
      <c r="R75" s="185"/>
    </row>
    <row r="76" spans="1:18">
      <c r="A76" s="38">
        <v>1</v>
      </c>
      <c r="R76" s="185"/>
    </row>
    <row r="77" spans="1:18">
      <c r="A77" s="38">
        <v>1</v>
      </c>
      <c r="R77" s="185"/>
    </row>
    <row r="78" spans="1:18">
      <c r="A78" s="38">
        <v>1</v>
      </c>
      <c r="R78" s="185"/>
    </row>
    <row r="79" spans="1:18">
      <c r="A79" s="38">
        <v>1</v>
      </c>
      <c r="R79" s="185"/>
    </row>
    <row r="80" spans="1:18">
      <c r="A80" s="38">
        <v>1</v>
      </c>
      <c r="R80" s="185"/>
    </row>
    <row r="81" spans="1:18">
      <c r="A81" s="38">
        <v>1</v>
      </c>
      <c r="R81" s="185"/>
    </row>
    <row r="82" spans="1:18">
      <c r="A82" s="38">
        <v>1</v>
      </c>
      <c r="R82" s="185"/>
    </row>
    <row r="83" spans="1:18">
      <c r="A83" s="38">
        <v>1</v>
      </c>
      <c r="R83" s="185"/>
    </row>
    <row r="84" spans="1:18">
      <c r="A84" s="38">
        <v>1</v>
      </c>
      <c r="R84" s="185"/>
    </row>
    <row r="85" spans="1:18">
      <c r="A85" s="38">
        <v>1</v>
      </c>
      <c r="R85" s="185"/>
    </row>
    <row r="86" spans="1:18">
      <c r="A86" s="38">
        <v>1</v>
      </c>
      <c r="R86" s="185"/>
    </row>
    <row r="87" spans="1:18">
      <c r="A87" s="38">
        <v>1</v>
      </c>
      <c r="R87" s="185"/>
    </row>
    <row r="88" spans="1:18">
      <c r="A88" s="38">
        <v>1</v>
      </c>
      <c r="R88" s="185"/>
    </row>
    <row r="89" spans="1:18">
      <c r="A89" s="38">
        <v>1</v>
      </c>
      <c r="R89" s="185"/>
    </row>
    <row r="90" spans="1:18">
      <c r="A90" s="38">
        <v>1</v>
      </c>
      <c r="R90" s="185"/>
    </row>
    <row r="91" spans="1:18">
      <c r="A91" s="38">
        <v>1</v>
      </c>
      <c r="R91" s="185"/>
    </row>
    <row r="92" spans="1:18">
      <c r="A92" s="38">
        <v>1</v>
      </c>
      <c r="R92" s="185"/>
    </row>
    <row r="93" spans="1:18">
      <c r="A93" s="38">
        <v>1</v>
      </c>
      <c r="R93" s="185"/>
    </row>
    <row r="94" spans="1:18">
      <c r="A94" s="38">
        <v>1</v>
      </c>
      <c r="R94" s="185"/>
    </row>
    <row r="95" spans="1:18">
      <c r="A95" s="38">
        <v>1</v>
      </c>
      <c r="R95" s="185"/>
    </row>
    <row r="96" spans="1:18">
      <c r="A96" s="38">
        <v>1</v>
      </c>
      <c r="R96" s="185"/>
    </row>
    <row r="97" spans="1:18">
      <c r="A97" s="38">
        <v>1</v>
      </c>
      <c r="R97" s="185"/>
    </row>
    <row r="98" spans="1:18">
      <c r="A98" s="38">
        <v>1</v>
      </c>
      <c r="R98" s="185"/>
    </row>
    <row r="99" spans="1:18">
      <c r="A99" s="38">
        <v>1</v>
      </c>
      <c r="R99" s="185"/>
    </row>
    <row r="100" spans="1:18">
      <c r="A100" s="38">
        <v>1</v>
      </c>
      <c r="R100" s="185"/>
    </row>
    <row r="101" spans="1:18">
      <c r="A101" s="38">
        <v>1</v>
      </c>
      <c r="R101" s="185"/>
    </row>
    <row r="102" spans="1:18">
      <c r="A102" s="38">
        <v>1</v>
      </c>
      <c r="R102" s="185"/>
    </row>
    <row r="103" spans="1:18">
      <c r="A103" s="38">
        <v>1</v>
      </c>
      <c r="R103" s="185"/>
    </row>
    <row r="104" spans="1:18">
      <c r="A104" s="38">
        <v>1</v>
      </c>
      <c r="R104" s="185"/>
    </row>
    <row r="105" spans="1:18">
      <c r="A105" s="38">
        <v>1</v>
      </c>
      <c r="R105" s="185"/>
    </row>
    <row r="106" spans="1:18">
      <c r="A106" s="38">
        <v>1</v>
      </c>
      <c r="R106" s="185"/>
    </row>
    <row r="107" spans="1:18">
      <c r="A107" s="38">
        <v>1</v>
      </c>
      <c r="R107" s="185"/>
    </row>
    <row r="108" spans="1:18">
      <c r="A108" s="38">
        <v>1</v>
      </c>
      <c r="R108" s="185"/>
    </row>
    <row r="109" spans="1:18">
      <c r="A109" s="38">
        <v>1</v>
      </c>
      <c r="R109" s="185"/>
    </row>
    <row r="110" spans="1:18">
      <c r="A110" s="38">
        <v>1</v>
      </c>
      <c r="R110" s="185"/>
    </row>
    <row r="111" spans="1:18">
      <c r="A111" s="38">
        <v>1</v>
      </c>
      <c r="R111" s="185"/>
    </row>
    <row r="112" spans="1:18">
      <c r="A112" s="38">
        <v>1</v>
      </c>
      <c r="R112" s="185"/>
    </row>
    <row r="113" spans="1:18">
      <c r="A113" s="38">
        <v>1</v>
      </c>
      <c r="R113" s="185"/>
    </row>
    <row r="114" spans="1:18">
      <c r="A114" s="38">
        <v>1</v>
      </c>
      <c r="R114" s="185"/>
    </row>
    <row r="115" spans="1:18">
      <c r="A115" s="38">
        <v>1</v>
      </c>
      <c r="R115" s="185"/>
    </row>
    <row r="116" spans="1:18">
      <c r="A116" s="38">
        <v>1</v>
      </c>
      <c r="R116" s="185"/>
    </row>
    <row r="117" spans="1:18">
      <c r="A117" s="38">
        <v>1</v>
      </c>
      <c r="R117" s="185"/>
    </row>
    <row r="118" spans="1:18">
      <c r="A118" s="38">
        <v>1</v>
      </c>
      <c r="R118" s="185"/>
    </row>
    <row r="119" spans="1:18">
      <c r="A119" s="38">
        <v>1</v>
      </c>
      <c r="R119" s="185"/>
    </row>
    <row r="120" spans="1:18">
      <c r="A120" s="38">
        <v>1</v>
      </c>
      <c r="R120" s="185"/>
    </row>
    <row r="121" spans="1:18">
      <c r="A121" s="38">
        <v>1</v>
      </c>
      <c r="R121" s="185"/>
    </row>
    <row r="122" spans="1:18">
      <c r="A122" s="38">
        <v>1</v>
      </c>
      <c r="R122" s="185"/>
    </row>
    <row r="123" spans="1:18">
      <c r="A123" s="38">
        <v>1</v>
      </c>
      <c r="R123" s="185"/>
    </row>
    <row r="124" spans="1:18">
      <c r="A124" s="38">
        <v>1</v>
      </c>
      <c r="R124" s="185"/>
    </row>
    <row r="125" spans="1:18">
      <c r="A125" s="38">
        <v>1</v>
      </c>
      <c r="R125" s="185"/>
    </row>
    <row r="126" spans="1:18">
      <c r="A126" s="38">
        <v>1</v>
      </c>
      <c r="R126" s="185"/>
    </row>
    <row r="127" spans="1:18">
      <c r="A127" s="38">
        <v>1</v>
      </c>
      <c r="R127" s="185"/>
    </row>
    <row r="128" spans="1:18">
      <c r="A128" s="38">
        <v>1</v>
      </c>
      <c r="R128" s="185"/>
    </row>
    <row r="129" spans="1:18">
      <c r="A129" s="38">
        <v>1</v>
      </c>
      <c r="R129" s="185"/>
    </row>
    <row r="130" spans="1:18">
      <c r="A130" s="38">
        <v>1</v>
      </c>
      <c r="R130" s="185"/>
    </row>
    <row r="131" spans="1:18">
      <c r="A131" s="38">
        <v>1</v>
      </c>
      <c r="R131" s="185"/>
    </row>
    <row r="132" spans="1:18">
      <c r="A132" s="38">
        <v>1</v>
      </c>
      <c r="R132" s="185"/>
    </row>
    <row r="133" spans="1:18">
      <c r="A133" s="38">
        <v>1</v>
      </c>
      <c r="R133" s="185"/>
    </row>
    <row r="134" spans="1:18">
      <c r="A134" s="38">
        <v>1</v>
      </c>
      <c r="R134" s="185"/>
    </row>
    <row r="135" spans="1:18">
      <c r="A135" s="38">
        <v>1</v>
      </c>
      <c r="R135" s="185"/>
    </row>
    <row r="136" spans="1:18">
      <c r="A136" s="38">
        <v>1</v>
      </c>
      <c r="R136" s="185"/>
    </row>
    <row r="137" spans="1:18">
      <c r="A137" s="38">
        <v>1</v>
      </c>
      <c r="R137" s="185"/>
    </row>
    <row r="138" spans="1:18">
      <c r="A138" s="38">
        <v>1</v>
      </c>
      <c r="R138" s="185"/>
    </row>
    <row r="139" spans="1:18">
      <c r="A139" s="38">
        <v>1</v>
      </c>
      <c r="R139" s="185"/>
    </row>
    <row r="140" spans="1:18">
      <c r="A140" s="38">
        <v>1</v>
      </c>
      <c r="R140" s="185"/>
    </row>
    <row r="141" spans="1:18">
      <c r="A141" s="38">
        <v>1</v>
      </c>
      <c r="R141" s="185"/>
    </row>
    <row r="142" spans="1:18">
      <c r="A142" s="38">
        <v>1</v>
      </c>
      <c r="R142" s="185"/>
    </row>
    <row r="143" spans="1:18">
      <c r="A143" s="38">
        <v>1</v>
      </c>
      <c r="R143" s="185"/>
    </row>
    <row r="144" spans="1:18">
      <c r="A144" s="38">
        <v>1</v>
      </c>
      <c r="R144" s="185"/>
    </row>
    <row r="145" spans="1:18">
      <c r="A145" s="38">
        <v>1</v>
      </c>
      <c r="R145" s="185"/>
    </row>
    <row r="146" spans="1:18">
      <c r="A146" s="38">
        <v>1</v>
      </c>
      <c r="R146" s="185"/>
    </row>
    <row r="147" spans="1:18">
      <c r="A147" s="38">
        <v>1</v>
      </c>
      <c r="R147" s="185"/>
    </row>
    <row r="148" spans="1:18">
      <c r="A148" s="38">
        <v>1</v>
      </c>
      <c r="R148" s="185"/>
    </row>
    <row r="149" spans="1:18">
      <c r="A149" s="38">
        <v>1</v>
      </c>
      <c r="R149" s="185"/>
    </row>
    <row r="150" spans="1:18">
      <c r="A150" s="38">
        <v>1</v>
      </c>
      <c r="R150" s="185"/>
    </row>
    <row r="151" spans="1:18">
      <c r="A151" s="38">
        <v>1</v>
      </c>
      <c r="R151" s="185"/>
    </row>
    <row r="152" spans="1:18">
      <c r="A152" s="38">
        <v>1</v>
      </c>
      <c r="R152" s="185"/>
    </row>
    <row r="153" spans="1:18">
      <c r="A153" s="38">
        <v>1</v>
      </c>
      <c r="R153" s="185"/>
    </row>
    <row r="154" spans="1:18">
      <c r="A154" s="38">
        <v>1</v>
      </c>
      <c r="R154" s="185"/>
    </row>
    <row r="155" spans="1:18">
      <c r="A155" s="38">
        <v>1</v>
      </c>
      <c r="R155" s="185"/>
    </row>
    <row r="156" spans="1:18">
      <c r="A156" s="38">
        <v>1</v>
      </c>
      <c r="R156" s="185"/>
    </row>
    <row r="157" spans="1:18">
      <c r="A157" s="38">
        <v>1</v>
      </c>
      <c r="R157" s="185"/>
    </row>
    <row r="158" spans="1:18">
      <c r="A158" s="38">
        <v>1</v>
      </c>
      <c r="R158" s="185"/>
    </row>
    <row r="159" spans="1:18">
      <c r="A159" s="38">
        <v>1</v>
      </c>
      <c r="R159" s="185"/>
    </row>
    <row r="160" spans="1:18">
      <c r="A160" s="38">
        <v>1</v>
      </c>
      <c r="R160" s="185"/>
    </row>
    <row r="161" spans="1:18">
      <c r="A161" s="38">
        <v>1</v>
      </c>
      <c r="R161" s="185"/>
    </row>
    <row r="162" spans="1:18">
      <c r="A162" s="38">
        <v>1</v>
      </c>
      <c r="R162" s="185"/>
    </row>
    <row r="163" spans="1:18">
      <c r="A163" s="38">
        <v>1</v>
      </c>
      <c r="R163" s="185"/>
    </row>
    <row r="164" spans="1:18">
      <c r="A164" s="38">
        <v>1</v>
      </c>
      <c r="R164" s="185"/>
    </row>
    <row r="165" spans="1:18">
      <c r="A165" s="38">
        <v>1</v>
      </c>
      <c r="R165" s="185"/>
    </row>
    <row r="166" spans="1:18">
      <c r="A166" s="38">
        <v>1</v>
      </c>
      <c r="R166" s="185"/>
    </row>
    <row r="167" spans="1:18">
      <c r="A167" s="38">
        <v>1</v>
      </c>
      <c r="R167" s="185"/>
    </row>
    <row r="168" spans="1:18">
      <c r="A168" s="38">
        <v>1</v>
      </c>
      <c r="R168" s="185"/>
    </row>
    <row r="169" spans="1:18">
      <c r="A169" s="38">
        <v>1</v>
      </c>
      <c r="R169" s="185"/>
    </row>
    <row r="170" spans="1:18">
      <c r="A170" s="38">
        <v>1</v>
      </c>
      <c r="R170" s="185"/>
    </row>
    <row r="171" spans="1:18">
      <c r="A171" s="38">
        <v>1</v>
      </c>
      <c r="R171" s="185"/>
    </row>
    <row r="172" spans="1:18">
      <c r="A172" s="38">
        <v>1</v>
      </c>
      <c r="R172" s="185"/>
    </row>
    <row r="173" spans="1:18">
      <c r="A173" s="38">
        <v>1</v>
      </c>
      <c r="R173" s="185"/>
    </row>
    <row r="174" spans="1:18">
      <c r="A174" s="38">
        <v>1</v>
      </c>
      <c r="R174" s="185"/>
    </row>
    <row r="175" spans="1:18">
      <c r="A175" s="38">
        <v>1</v>
      </c>
      <c r="R175" s="185"/>
    </row>
    <row r="176" spans="1:18">
      <c r="A176" s="38">
        <v>1</v>
      </c>
      <c r="R176" s="185"/>
    </row>
    <row r="177" spans="1:18">
      <c r="A177" s="38">
        <v>1</v>
      </c>
      <c r="R177" s="185"/>
    </row>
    <row r="178" spans="1:18">
      <c r="A178" s="38">
        <v>1</v>
      </c>
      <c r="R178" s="185"/>
    </row>
    <row r="179" spans="1:18">
      <c r="A179" s="38">
        <v>1</v>
      </c>
      <c r="R179" s="185"/>
    </row>
    <row r="180" spans="1:18">
      <c r="A180" s="38">
        <v>1</v>
      </c>
      <c r="R180" s="185"/>
    </row>
    <row r="181" spans="1:18">
      <c r="A181" s="38">
        <v>1</v>
      </c>
      <c r="R181" s="185"/>
    </row>
    <row r="182" spans="1:18">
      <c r="A182" s="38">
        <v>1</v>
      </c>
      <c r="R182" s="185"/>
    </row>
    <row r="183" spans="1:18">
      <c r="A183" s="38">
        <v>1</v>
      </c>
      <c r="R183" s="185"/>
    </row>
    <row r="184" spans="1:18">
      <c r="A184" s="38">
        <v>1</v>
      </c>
      <c r="R184" s="185"/>
    </row>
    <row r="185" spans="1:18">
      <c r="A185" s="38">
        <v>1</v>
      </c>
      <c r="R185" s="185"/>
    </row>
    <row r="186" spans="1:18">
      <c r="A186" s="38">
        <v>1</v>
      </c>
      <c r="R186" s="185"/>
    </row>
    <row r="187" spans="1:18">
      <c r="A187" s="38">
        <v>1</v>
      </c>
      <c r="R187" s="185"/>
    </row>
    <row r="188" spans="1:18">
      <c r="A188" s="38">
        <v>1</v>
      </c>
      <c r="R188" s="185"/>
    </row>
    <row r="189" spans="1:18">
      <c r="A189" s="38">
        <v>1</v>
      </c>
      <c r="R189" s="185"/>
    </row>
    <row r="190" spans="1:18">
      <c r="A190" s="38">
        <v>1</v>
      </c>
      <c r="R190" s="185"/>
    </row>
    <row r="191" spans="1:18">
      <c r="A191" s="38">
        <v>1</v>
      </c>
      <c r="R191" s="185"/>
    </row>
    <row r="192" spans="1:18">
      <c r="A192" s="38">
        <v>1</v>
      </c>
      <c r="R192" s="185"/>
    </row>
    <row r="193" spans="1:18">
      <c r="A193" s="38">
        <v>1</v>
      </c>
      <c r="R193" s="185"/>
    </row>
    <row r="194" spans="1:18">
      <c r="A194" s="38">
        <v>1</v>
      </c>
      <c r="R194" s="185"/>
    </row>
    <row r="195" spans="1:18">
      <c r="A195" s="38">
        <v>1</v>
      </c>
      <c r="R195" s="185"/>
    </row>
    <row r="196" spans="1:18">
      <c r="A196" s="38">
        <v>1</v>
      </c>
      <c r="R196" s="185"/>
    </row>
    <row r="197" spans="1:18">
      <c r="A197" s="38">
        <v>1</v>
      </c>
      <c r="R197" s="185"/>
    </row>
    <row r="198" spans="1:18">
      <c r="A198" s="38">
        <v>1</v>
      </c>
      <c r="R198" s="185"/>
    </row>
    <row r="199" spans="1:18">
      <c r="A199" s="38">
        <v>1</v>
      </c>
      <c r="R199" s="185"/>
    </row>
    <row r="200" spans="1:18">
      <c r="A200" s="38">
        <v>1</v>
      </c>
      <c r="R200" s="185"/>
    </row>
    <row r="201" spans="1:18">
      <c r="A201" s="38">
        <v>1</v>
      </c>
      <c r="R201" s="185"/>
    </row>
    <row r="202" spans="1:18">
      <c r="A202" s="38">
        <v>1</v>
      </c>
      <c r="R202" s="185"/>
    </row>
    <row r="203" spans="1:18">
      <c r="A203" s="38">
        <v>1</v>
      </c>
      <c r="R203" s="185"/>
    </row>
    <row r="204" spans="1:18">
      <c r="A204" s="38">
        <v>1</v>
      </c>
      <c r="R204" s="185"/>
    </row>
    <row r="205" spans="1:18">
      <c r="A205" s="38">
        <v>1</v>
      </c>
      <c r="R205" s="185"/>
    </row>
    <row r="206" spans="1:18">
      <c r="A206" s="38">
        <v>1</v>
      </c>
      <c r="R206" s="185"/>
    </row>
    <row r="207" spans="1:18">
      <c r="A207" s="38">
        <v>1</v>
      </c>
      <c r="R207" s="185"/>
    </row>
    <row r="208" spans="1:18">
      <c r="A208" s="38">
        <v>1</v>
      </c>
      <c r="R208" s="185"/>
    </row>
    <row r="209" spans="1:18">
      <c r="A209" s="38">
        <v>1</v>
      </c>
      <c r="R209" s="185"/>
    </row>
    <row r="210" spans="1:18">
      <c r="A210" s="38">
        <v>1</v>
      </c>
      <c r="R210" s="185"/>
    </row>
    <row r="211" spans="1:18">
      <c r="A211" s="38">
        <v>1</v>
      </c>
      <c r="R211" s="185"/>
    </row>
    <row r="212" spans="1:18">
      <c r="A212" s="38">
        <v>1</v>
      </c>
      <c r="R212" s="185"/>
    </row>
    <row r="213" spans="1:18">
      <c r="A213" s="38">
        <v>1</v>
      </c>
      <c r="R213" s="185"/>
    </row>
    <row r="214" spans="1:18">
      <c r="A214" s="38">
        <v>1</v>
      </c>
      <c r="R214" s="185"/>
    </row>
    <row r="215" spans="1:18">
      <c r="A215" s="38">
        <v>1</v>
      </c>
      <c r="R215" s="185"/>
    </row>
    <row r="216" spans="1:18">
      <c r="A216" s="38">
        <v>1</v>
      </c>
      <c r="R216" s="185"/>
    </row>
    <row r="217" spans="1:18">
      <c r="A217" s="38">
        <v>1</v>
      </c>
      <c r="R217" s="185"/>
    </row>
    <row r="218" spans="1:18">
      <c r="A218" s="38">
        <v>1</v>
      </c>
      <c r="R218" s="185"/>
    </row>
    <row r="219" spans="1:18">
      <c r="A219" s="38">
        <v>1</v>
      </c>
    </row>
    <row r="220" spans="1:18">
      <c r="A220" s="38">
        <v>1</v>
      </c>
    </row>
    <row r="221" spans="1:18">
      <c r="A221" s="38">
        <v>1</v>
      </c>
    </row>
    <row r="222" spans="1:18">
      <c r="A222" s="38">
        <v>1</v>
      </c>
    </row>
    <row r="223" spans="1:18">
      <c r="A223" s="38">
        <v>1</v>
      </c>
    </row>
    <row r="224" spans="1:18">
      <c r="A224" s="38">
        <v>1</v>
      </c>
    </row>
    <row r="225" spans="1:1">
      <c r="A225" s="38">
        <v>1</v>
      </c>
    </row>
    <row r="226" spans="1:1">
      <c r="A226" s="38">
        <v>1</v>
      </c>
    </row>
    <row r="227" spans="1:1">
      <c r="A227" s="38">
        <v>1</v>
      </c>
    </row>
    <row r="228" spans="1:1">
      <c r="A228" s="38">
        <v>1</v>
      </c>
    </row>
    <row r="229" spans="1:1">
      <c r="A229" s="38">
        <v>1</v>
      </c>
    </row>
    <row r="230" spans="1:1">
      <c r="A230" s="38">
        <v>1</v>
      </c>
    </row>
    <row r="231" spans="1:1">
      <c r="A231" s="38">
        <v>1</v>
      </c>
    </row>
    <row r="232" spans="1:1">
      <c r="A232" s="38">
        <v>1</v>
      </c>
    </row>
    <row r="233" spans="1:1">
      <c r="A233" s="38">
        <v>1</v>
      </c>
    </row>
    <row r="234" spans="1:1">
      <c r="A234" s="38">
        <v>1</v>
      </c>
    </row>
    <row r="235" spans="1:1">
      <c r="A235" s="38">
        <v>1</v>
      </c>
    </row>
    <row r="236" spans="1:1">
      <c r="A236" s="38">
        <v>1</v>
      </c>
    </row>
    <row r="237" spans="1:1">
      <c r="A237" s="38">
        <v>1</v>
      </c>
    </row>
    <row r="238" spans="1:1">
      <c r="A238" s="38">
        <v>1</v>
      </c>
    </row>
    <row r="239" spans="1:1">
      <c r="A239" s="38">
        <v>1</v>
      </c>
    </row>
    <row r="240" spans="1:1">
      <c r="A240" s="38">
        <v>1</v>
      </c>
    </row>
    <row r="241" spans="1:1">
      <c r="A241" s="38">
        <v>1</v>
      </c>
    </row>
    <row r="242" spans="1:1">
      <c r="A242" s="38">
        <v>1</v>
      </c>
    </row>
    <row r="243" spans="1:1">
      <c r="A243" s="38">
        <v>1</v>
      </c>
    </row>
    <row r="244" spans="1:1">
      <c r="A244" s="38">
        <v>1</v>
      </c>
    </row>
    <row r="245" spans="1:1">
      <c r="A245" s="38">
        <v>1</v>
      </c>
    </row>
    <row r="246" spans="1:1">
      <c r="A246" s="38">
        <v>1</v>
      </c>
    </row>
    <row r="247" spans="1:1">
      <c r="A247" s="38">
        <v>1</v>
      </c>
    </row>
    <row r="248" spans="1:1">
      <c r="A248" s="38">
        <v>1</v>
      </c>
    </row>
    <row r="249" spans="1:1">
      <c r="A249" s="38">
        <v>1</v>
      </c>
    </row>
    <row r="250" spans="1:1">
      <c r="A250" s="38">
        <v>1</v>
      </c>
    </row>
    <row r="251" spans="1:1">
      <c r="A251" s="38">
        <v>1</v>
      </c>
    </row>
    <row r="252" spans="1:1">
      <c r="A252" s="38">
        <v>1</v>
      </c>
    </row>
    <row r="253" spans="1:1">
      <c r="A253" s="38">
        <v>1</v>
      </c>
    </row>
  </sheetData>
  <autoFilter ref="B3:AS3"/>
  <pageMargins left="0.15748031496062992" right="0.15748031496062992" top="0.15748031496062992" bottom="0.15748031496062992" header="0.15748031496062992" footer="0.15748031496062992"/>
  <pageSetup paperSize="9" scale="1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0000"/>
    <pageSetUpPr fitToPage="1"/>
  </sheetPr>
  <dimension ref="A1:Z121"/>
  <sheetViews>
    <sheetView tabSelected="1" view="pageBreakPreview" zoomScale="115" zoomScaleNormal="100" zoomScaleSheetLayoutView="115" workbookViewId="0">
      <pane ySplit="1" topLeftCell="A54" activePane="bottomLeft" state="frozen"/>
      <selection pane="bottomLeft" activeCell="M75" sqref="M75"/>
    </sheetView>
  </sheetViews>
  <sheetFormatPr defaultRowHeight="12.75"/>
  <cols>
    <col min="1" max="1" width="9.33203125" style="6"/>
    <col min="2" max="2" width="10.83203125" style="6" customWidth="1"/>
    <col min="3" max="3" width="5.33203125" style="6" customWidth="1"/>
    <col min="4" max="4" width="5" style="6" customWidth="1"/>
    <col min="5" max="5" width="11.5" style="6" bestFit="1" customWidth="1"/>
    <col min="6" max="7" width="9.33203125" style="6"/>
    <col min="8" max="8" width="6" style="6" customWidth="1"/>
    <col min="9" max="9" width="11.5" style="6" customWidth="1"/>
    <col min="10" max="10" width="9.5" style="6" customWidth="1"/>
    <col min="11" max="11" width="10.6640625" style="6" customWidth="1"/>
    <col min="12" max="12" width="13.6640625" style="6" customWidth="1"/>
    <col min="13" max="13" width="13.1640625" style="6" customWidth="1"/>
    <col min="14" max="14" width="27" style="6" customWidth="1"/>
    <col min="15" max="15" width="45.83203125" style="6" customWidth="1"/>
    <col min="16" max="16384" width="9.33203125" style="6"/>
  </cols>
  <sheetData>
    <row r="1" spans="1:15" ht="23.25" customHeight="1">
      <c r="A1" s="222">
        <f>LOOKUP(E1,Исх.данные_2!C6:C8933,Исх.данные_2!B6:B8933)</f>
        <v>8</v>
      </c>
      <c r="B1" s="6" t="s">
        <v>63</v>
      </c>
      <c r="C1" s="223"/>
      <c r="E1" s="224" t="s">
        <v>158</v>
      </c>
      <c r="F1" s="64" t="s">
        <v>64</v>
      </c>
      <c r="H1" s="147" t="s">
        <v>70</v>
      </c>
      <c r="I1" s="64"/>
      <c r="J1" s="63" t="str">
        <f>LOOKUP(A1,Исх.данные_2!B6:B8933,Исх.данные_2!O6:O8933)</f>
        <v>2-БК</v>
      </c>
      <c r="K1" s="64"/>
      <c r="N1" s="25" t="s">
        <v>96</v>
      </c>
    </row>
    <row r="2" spans="1:15" ht="48" customHeight="1">
      <c r="A2" s="272" t="s">
        <v>30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N2" s="122">
        <f>LOOKUP(N3,Исх.данные_1!H4:H13,Исх.данные_1!I4:I13)</f>
        <v>2</v>
      </c>
      <c r="O2" s="225"/>
    </row>
    <row r="3" spans="1:15" s="3" customFormat="1" ht="15.75">
      <c r="A3" s="7" t="s">
        <v>29</v>
      </c>
      <c r="B3" s="75"/>
      <c r="C3" s="75"/>
      <c r="D3" s="75"/>
      <c r="E3" s="75"/>
      <c r="F3" s="76"/>
      <c r="G3" s="273" t="str">
        <f>Исх.данные_1!D3</f>
        <v>Стройка</v>
      </c>
      <c r="H3" s="273"/>
      <c r="I3" s="273"/>
      <c r="J3" s="273"/>
      <c r="K3" s="273"/>
      <c r="L3" s="273"/>
      <c r="N3" s="120">
        <f>LOOKUP(A1,Исх.данные_2!B6:B8933,Исх.данные_2!E6:E8933)</f>
        <v>2</v>
      </c>
      <c r="O3" s="121" t="s">
        <v>85</v>
      </c>
    </row>
    <row r="4" spans="1:15" s="3" customFormat="1" ht="15.75">
      <c r="A4" s="274" t="str">
        <f>CONCATENATE(Исх.данные_1!E3,". ",Исх.данные_1!F3,". ",N4)</f>
        <v>. . Узел 2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9"/>
      <c r="N4" s="122" t="str">
        <f>LOOKUP(N3,Исх.данные_1!H4:H13,Исх.данные_1!J4:J13)</f>
        <v>Узел 2</v>
      </c>
    </row>
    <row r="5" spans="1:15" s="5" customFormat="1" ht="12" customHeight="1">
      <c r="A5" s="275" t="s">
        <v>26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9"/>
      <c r="N5" s="10"/>
    </row>
    <row r="6" spans="1:15" s="3" customFormat="1" ht="13.5" customHeight="1">
      <c r="A6" s="7" t="s">
        <v>33</v>
      </c>
      <c r="B6" s="7"/>
      <c r="C6" s="7"/>
      <c r="D6" s="7"/>
      <c r="E6" s="11"/>
      <c r="F6" s="11"/>
      <c r="G6" s="276"/>
      <c r="H6" s="276"/>
      <c r="I6" s="276"/>
      <c r="J6" s="276"/>
      <c r="K6" s="276"/>
      <c r="L6" s="276"/>
      <c r="M6" s="9"/>
      <c r="N6" s="10"/>
    </row>
    <row r="7" spans="1:15" s="3" customFormat="1" ht="9.9499999999999993" customHeight="1">
      <c r="A7" s="269" t="s">
        <v>34</v>
      </c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9"/>
      <c r="N7" s="10"/>
    </row>
    <row r="8" spans="1:15" s="3" customFormat="1" ht="12" customHeight="1">
      <c r="A8" s="270"/>
      <c r="B8" s="271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9"/>
      <c r="N8" s="10"/>
    </row>
    <row r="9" spans="1:15" s="5" customFormat="1" ht="24" customHeight="1">
      <c r="A9" s="265" t="s">
        <v>35</v>
      </c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9"/>
      <c r="N9" s="10"/>
    </row>
    <row r="10" spans="1:15" s="3" customFormat="1" ht="13.5" customHeight="1">
      <c r="A10" s="271"/>
      <c r="B10" s="271"/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M10" s="9"/>
      <c r="N10" s="10"/>
    </row>
    <row r="11" spans="1:15" s="5" customFormat="1" ht="20.25" customHeight="1">
      <c r="A11" s="265" t="s">
        <v>36</v>
      </c>
      <c r="B11" s="265"/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9"/>
      <c r="N11" s="10"/>
    </row>
    <row r="12" spans="1:15" s="4" customFormat="1" ht="14.25" customHeight="1">
      <c r="A12" s="12" t="s">
        <v>27</v>
      </c>
      <c r="B12" s="12"/>
      <c r="C12" s="12"/>
      <c r="D12" s="12"/>
      <c r="E12" s="12"/>
      <c r="F12" s="12"/>
      <c r="G12" s="261"/>
      <c r="H12" s="261"/>
      <c r="I12" s="261"/>
      <c r="J12" s="261"/>
      <c r="K12" s="261"/>
      <c r="L12" s="261"/>
      <c r="M12" s="13"/>
      <c r="N12" s="14"/>
    </row>
    <row r="13" spans="1:15" s="5" customFormat="1" ht="9" customHeight="1">
      <c r="A13" s="15"/>
      <c r="B13" s="15"/>
      <c r="C13" s="15"/>
      <c r="D13" s="15"/>
      <c r="E13" s="15"/>
      <c r="F13" s="15"/>
      <c r="G13" s="15" t="s">
        <v>34</v>
      </c>
      <c r="H13" s="15"/>
      <c r="I13" s="15"/>
      <c r="J13" s="15"/>
      <c r="K13" s="15"/>
      <c r="L13" s="15"/>
      <c r="M13" s="9"/>
      <c r="N13" s="10"/>
    </row>
    <row r="14" spans="1:15" s="3" customFormat="1" ht="15.75" hidden="1" customHeight="1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9"/>
      <c r="N14" s="10"/>
    </row>
    <row r="15" spans="1:15" s="5" customFormat="1" ht="12" hidden="1" customHeight="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9"/>
      <c r="N15" s="10"/>
    </row>
    <row r="16" spans="1:15" s="3" customFormat="1" ht="15.75">
      <c r="A16" s="264"/>
      <c r="B16" s="264"/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9"/>
      <c r="N16" s="10"/>
    </row>
    <row r="17" spans="1:25" s="3" customFormat="1" ht="20.25" customHeight="1">
      <c r="A17" s="263" t="s">
        <v>35</v>
      </c>
      <c r="B17" s="263"/>
      <c r="C17" s="263"/>
      <c r="D17" s="263"/>
      <c r="E17" s="263"/>
      <c r="F17" s="263"/>
      <c r="G17" s="263"/>
      <c r="H17" s="263"/>
      <c r="I17" s="263"/>
      <c r="J17" s="263"/>
      <c r="K17" s="263"/>
      <c r="L17" s="263"/>
      <c r="M17" s="9"/>
      <c r="N17" s="10"/>
    </row>
    <row r="18" spans="1:25" s="3" customFormat="1" ht="14.25" customHeight="1">
      <c r="A18" s="264"/>
      <c r="B18" s="264"/>
      <c r="C18" s="264"/>
      <c r="D18" s="264"/>
      <c r="E18" s="264"/>
      <c r="F18" s="264"/>
      <c r="G18" s="264"/>
      <c r="H18" s="264"/>
      <c r="I18" s="264"/>
      <c r="J18" s="264"/>
      <c r="K18" s="264"/>
      <c r="L18" s="264"/>
      <c r="M18" s="9"/>
      <c r="N18" s="10"/>
    </row>
    <row r="19" spans="1:25" s="5" customFormat="1" ht="19.5" customHeight="1">
      <c r="A19" s="265" t="s">
        <v>36</v>
      </c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9"/>
      <c r="N19" s="10"/>
    </row>
    <row r="20" spans="1:25" s="5" customFormat="1" ht="4.5" hidden="1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9"/>
      <c r="N20" s="10"/>
    </row>
    <row r="21" spans="1:25" s="3" customFormat="1" ht="15" customHeight="1">
      <c r="A21" s="7" t="s">
        <v>28</v>
      </c>
      <c r="B21" s="7"/>
      <c r="C21" s="7"/>
      <c r="D21" s="7"/>
      <c r="E21" s="7"/>
      <c r="F21" s="7"/>
      <c r="G21" s="7"/>
      <c r="H21" s="7"/>
      <c r="I21" s="266"/>
      <c r="J21" s="266"/>
      <c r="K21" s="266"/>
      <c r="L21" s="266"/>
      <c r="M21" s="9"/>
      <c r="N21" s="10"/>
    </row>
    <row r="22" spans="1:25" s="3" customFormat="1" ht="9.75" customHeight="1">
      <c r="A22" s="7"/>
      <c r="B22" s="7"/>
      <c r="C22" s="7"/>
      <c r="D22" s="7"/>
      <c r="E22" s="7"/>
      <c r="F22" s="7"/>
      <c r="G22" s="15" t="s">
        <v>37</v>
      </c>
      <c r="H22" s="7"/>
      <c r="I22" s="16"/>
      <c r="J22" s="16"/>
      <c r="K22" s="16"/>
      <c r="L22" s="16"/>
      <c r="M22" s="9"/>
      <c r="N22" s="10"/>
    </row>
    <row r="23" spans="1:25" s="3" customFormat="1" ht="14.25" customHeight="1">
      <c r="A23" s="267"/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17"/>
    </row>
    <row r="24" spans="1:25" s="5" customFormat="1" ht="25.5" customHeight="1">
      <c r="A24" s="263" t="s">
        <v>38</v>
      </c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9"/>
    </row>
    <row r="25" spans="1:25" s="3" customFormat="1" ht="13.5" customHeight="1">
      <c r="A25" s="267"/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17"/>
      <c r="N25" s="10"/>
    </row>
    <row r="26" spans="1:25" s="5" customFormat="1" ht="21" customHeight="1">
      <c r="A26" s="265" t="s">
        <v>36</v>
      </c>
      <c r="B26" s="265"/>
      <c r="C26" s="265"/>
      <c r="D26" s="265"/>
      <c r="E26" s="265"/>
      <c r="F26" s="265"/>
      <c r="G26" s="265"/>
      <c r="H26" s="265"/>
      <c r="I26" s="265"/>
      <c r="J26" s="265"/>
      <c r="K26" s="265"/>
      <c r="L26" s="265"/>
      <c r="M26" s="9"/>
      <c r="N26" s="10"/>
    </row>
    <row r="27" spans="1:25" s="3" customFormat="1" ht="13.5" customHeight="1">
      <c r="A27" s="268" t="s">
        <v>154</v>
      </c>
      <c r="B27" s="268"/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9"/>
      <c r="N27" s="10"/>
    </row>
    <row r="28" spans="1:25" s="3" customFormat="1" ht="29.25" customHeight="1">
      <c r="A28" s="264"/>
      <c r="B28" s="264"/>
      <c r="C28" s="264"/>
      <c r="D28" s="264"/>
      <c r="E28" s="264"/>
      <c r="F28" s="264"/>
      <c r="G28" s="264"/>
      <c r="H28" s="264"/>
      <c r="I28" s="264"/>
      <c r="J28" s="264"/>
      <c r="K28" s="264"/>
      <c r="L28" s="264"/>
      <c r="N28" s="264" t="s">
        <v>39</v>
      </c>
      <c r="O28" s="264"/>
      <c r="P28" s="264"/>
      <c r="Q28" s="264"/>
      <c r="R28" s="264"/>
      <c r="S28" s="264"/>
      <c r="T28" s="264"/>
      <c r="U28" s="264"/>
      <c r="V28" s="264"/>
      <c r="W28" s="264"/>
      <c r="X28" s="264"/>
      <c r="Y28" s="264"/>
    </row>
    <row r="29" spans="1:25" s="5" customFormat="1" ht="35.25" customHeight="1">
      <c r="A29" s="263" t="s">
        <v>40</v>
      </c>
      <c r="B29" s="263"/>
      <c r="C29" s="263"/>
      <c r="D29" s="263"/>
      <c r="E29" s="263"/>
      <c r="F29" s="263"/>
      <c r="G29" s="263"/>
      <c r="H29" s="263"/>
      <c r="I29" s="263"/>
      <c r="J29" s="263"/>
      <c r="K29" s="263"/>
      <c r="L29" s="263"/>
    </row>
    <row r="30" spans="1:25" s="3" customFormat="1" ht="13.5" customHeight="1">
      <c r="A30" s="262"/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</row>
    <row r="31" spans="1:25" s="5" customFormat="1" ht="21" customHeight="1">
      <c r="A31" s="265" t="s">
        <v>41</v>
      </c>
      <c r="B31" s="265"/>
      <c r="C31" s="265"/>
      <c r="D31" s="265"/>
      <c r="E31" s="265"/>
      <c r="F31" s="265"/>
      <c r="G31" s="265"/>
      <c r="H31" s="265"/>
      <c r="I31" s="265"/>
      <c r="J31" s="265"/>
      <c r="K31" s="265"/>
      <c r="L31" s="265"/>
      <c r="M31" s="9"/>
      <c r="N31" s="10"/>
    </row>
    <row r="32" spans="1:25" s="3" customFormat="1" ht="6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6" ht="15" customHeight="1">
      <c r="A33" s="280" t="s">
        <v>0</v>
      </c>
      <c r="B33" s="280"/>
      <c r="C33" s="280"/>
      <c r="D33" s="280"/>
      <c r="E33" s="280"/>
      <c r="F33" s="280"/>
      <c r="G33" s="280"/>
      <c r="H33" s="280"/>
      <c r="I33" s="280"/>
      <c r="J33" s="280"/>
      <c r="K33" s="280"/>
      <c r="L33" s="280"/>
    </row>
    <row r="34" spans="1:26" ht="15" customHeight="1">
      <c r="A34" s="280" t="s">
        <v>1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</row>
    <row r="35" spans="1:26" ht="12" customHeight="1">
      <c r="A35" s="189" t="s">
        <v>2</v>
      </c>
      <c r="B35" s="281" t="str">
        <f>LOOKUP(A1,Исх.данные_2!B6:B8933,Исх.данные_2!O6:O8933)</f>
        <v>2-БК</v>
      </c>
      <c r="C35" s="281"/>
      <c r="D35" s="7"/>
      <c r="E35" s="7"/>
      <c r="F35" s="7"/>
      <c r="G35" s="7"/>
      <c r="H35" s="7"/>
      <c r="I35" s="33"/>
      <c r="J35" s="291" t="str">
        <f>LOOKUP(A1,Исх.данные_2!B6:B8933,Исх.данные_2!R6:R8933)</f>
        <v>22.02.2017</v>
      </c>
      <c r="K35" s="291"/>
      <c r="L35" s="291"/>
    </row>
    <row r="36" spans="1:26" ht="8.2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26" s="3" customFormat="1" ht="15.75">
      <c r="A37" s="7" t="s">
        <v>48</v>
      </c>
      <c r="B37" s="7"/>
      <c r="C37" s="7"/>
      <c r="D37" s="7"/>
      <c r="E37" s="7"/>
      <c r="F37" s="7"/>
      <c r="G37" s="8"/>
      <c r="H37" s="8"/>
      <c r="I37" s="8"/>
      <c r="J37" s="8"/>
      <c r="K37" s="8"/>
      <c r="L37" s="8"/>
      <c r="N37" s="182" t="s">
        <v>90</v>
      </c>
    </row>
    <row r="38" spans="1:26" ht="15.75">
      <c r="A38" s="279" t="str">
        <f>LOOKUP(N$38,Исх.данные_1!C$5:C$14,(CONCATENATE(Исх.данные_1!D$5:D$14,"  ",Исх.данные_1!E$5:E$14,",   ",Исх.данные_1!F$5:F$14)))</f>
        <v>Начальник 5  Уткин,   приказ № 6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N38" s="120">
        <f>LOOKUP(A$1,Исх.данные_2!B6:B8933,Исх.данные_2!G6:G8933)</f>
        <v>6</v>
      </c>
      <c r="O38" s="226" t="s">
        <v>91</v>
      </c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</row>
    <row r="39" spans="1:26" s="5" customFormat="1" ht="11.25">
      <c r="A39" s="277" t="s">
        <v>4</v>
      </c>
      <c r="B39" s="277"/>
      <c r="C39" s="277"/>
      <c r="D39" s="277"/>
      <c r="E39" s="277"/>
      <c r="F39" s="277"/>
      <c r="G39" s="277"/>
      <c r="H39" s="277"/>
      <c r="I39" s="277"/>
      <c r="J39" s="277"/>
      <c r="K39" s="277"/>
      <c r="L39" s="277"/>
    </row>
    <row r="40" spans="1:26" s="3" customFormat="1" ht="15.75">
      <c r="A40" s="19" t="s">
        <v>3</v>
      </c>
      <c r="B40" s="19"/>
      <c r="C40" s="19"/>
      <c r="D40" s="19"/>
      <c r="E40" s="19"/>
      <c r="F40" s="19"/>
      <c r="G40" s="19"/>
      <c r="H40" s="19"/>
      <c r="I40" s="278"/>
      <c r="J40" s="278"/>
      <c r="K40" s="278"/>
      <c r="L40" s="278"/>
      <c r="N40" s="182" t="s">
        <v>93</v>
      </c>
    </row>
    <row r="41" spans="1:26" ht="15.75">
      <c r="A41" s="279" t="str">
        <f>LOOKUP(N$41,Исх.данные_1!C$15:C$16,(CONCATENATE(Исх.данные_1!D$15:D$16,"  ",Исх.данные_1!E$15:E$16,",   ",Исх.данные_1!F$15:F$16)))</f>
        <v>ООО "Река"   Усов,   приказ № 2</v>
      </c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N41" s="120">
        <f>LOOKUP(A$1,Исх.данные_2!B6:B8937,Исх.данные_2!H6:H8937)</f>
        <v>2</v>
      </c>
    </row>
    <row r="42" spans="1:26" ht="12" customHeight="1">
      <c r="A42" s="275" t="s">
        <v>4</v>
      </c>
      <c r="B42" s="275"/>
      <c r="C42" s="275"/>
      <c r="D42" s="275"/>
      <c r="E42" s="275"/>
      <c r="F42" s="275"/>
      <c r="G42" s="275"/>
      <c r="H42" s="275"/>
      <c r="I42" s="275"/>
      <c r="J42" s="275"/>
      <c r="K42" s="275"/>
      <c r="L42" s="275"/>
    </row>
    <row r="43" spans="1:26" s="3" customFormat="1" ht="15.75">
      <c r="A43" s="19" t="s">
        <v>5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N43" s="182" t="s">
        <v>94</v>
      </c>
    </row>
    <row r="44" spans="1:26" ht="15.75" customHeight="1">
      <c r="A44" s="279" t="str">
        <f>LOOKUP(N$44,Исх.данные_1!C$17:C$18,(CONCATENATE(Исх.данные_1!D$17:D$18,"  ",Исх.данные_1!E$17:E$18,",   ",Исх.данные_1!F$17:F$18)))</f>
        <v>ООО "Рыба"   Левин,   приказ № 2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N44" s="120">
        <f>LOOKUP(A$1,Исх.данные_2!B6:B8937,Исх.данные_2!I6:I8937)</f>
        <v>2</v>
      </c>
    </row>
    <row r="45" spans="1:26" ht="10.5" customHeight="1">
      <c r="A45" s="275" t="s">
        <v>4</v>
      </c>
      <c r="B45" s="275"/>
      <c r="C45" s="275"/>
      <c r="D45" s="275"/>
      <c r="E45" s="275"/>
      <c r="F45" s="275"/>
      <c r="G45" s="275"/>
      <c r="H45" s="275"/>
      <c r="I45" s="275"/>
      <c r="J45" s="275"/>
      <c r="K45" s="275"/>
      <c r="L45" s="275"/>
    </row>
    <row r="46" spans="1:26" s="3" customFormat="1" ht="15.75">
      <c r="A46" s="3" t="s">
        <v>51</v>
      </c>
      <c r="N46" s="182" t="s">
        <v>95</v>
      </c>
    </row>
    <row r="47" spans="1:26" s="4" customFormat="1" ht="15.75" customHeight="1">
      <c r="A47" s="279" t="str">
        <f>LOOKUP(N$47,Исх.данные_1!C$20:C$24,(CONCATENATE(Исх.данные_1!D$20:D$24,"  ",Исх.данные_1!E$20:E$24,",   ",Исх.данные_1!F$20:F$24)))</f>
        <v xml:space="preserve">Прораб   Залетный,   приказ № 4 </v>
      </c>
      <c r="B47" s="279"/>
      <c r="C47" s="279"/>
      <c r="D47" s="279"/>
      <c r="E47" s="279"/>
      <c r="F47" s="279"/>
      <c r="G47" s="279"/>
      <c r="H47" s="279"/>
      <c r="I47" s="279"/>
      <c r="J47" s="279"/>
      <c r="K47" s="279"/>
      <c r="L47" s="279"/>
      <c r="N47" s="120">
        <f>LOOKUP(A$1,Исх.данные_2!B6:B8937,Исх.данные_2!J6:J8937)</f>
        <v>4</v>
      </c>
    </row>
    <row r="48" spans="1:26" ht="10.5" customHeight="1">
      <c r="A48" s="285" t="s">
        <v>4</v>
      </c>
      <c r="B48" s="285"/>
      <c r="C48" s="285"/>
      <c r="D48" s="285"/>
      <c r="E48" s="285"/>
      <c r="F48" s="285"/>
      <c r="G48" s="285"/>
      <c r="H48" s="285"/>
      <c r="I48" s="285"/>
      <c r="J48" s="285"/>
      <c r="K48" s="285"/>
      <c r="L48" s="285"/>
    </row>
    <row r="49" spans="1:17" s="20" customFormat="1" ht="14.25" customHeight="1">
      <c r="A49" s="4" t="s">
        <v>6</v>
      </c>
      <c r="K49" s="293"/>
      <c r="L49" s="294"/>
    </row>
    <row r="50" spans="1:17" ht="27" customHeight="1">
      <c r="A50" s="251" t="str">
        <f>CONCATENATE(Исх.данные_1!D25,", ",Исх.данные_1!E25,", ",Исх.данные_1!F25)</f>
        <v xml:space="preserve">Ведущий , Иванов,  распоряжение </v>
      </c>
      <c r="B50" s="282"/>
      <c r="C50" s="282"/>
      <c r="D50" s="282"/>
      <c r="E50" s="282"/>
      <c r="F50" s="282"/>
      <c r="G50" s="282"/>
      <c r="H50" s="282"/>
      <c r="I50" s="282"/>
      <c r="J50" s="282"/>
      <c r="K50" s="282"/>
      <c r="L50" s="282"/>
    </row>
    <row r="51" spans="1:17" ht="12.75" customHeight="1">
      <c r="A51" s="235" t="s">
        <v>4</v>
      </c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</row>
    <row r="52" spans="1:17" ht="4.5" hidden="1" customHeight="1">
      <c r="A52" s="283"/>
      <c r="B52" s="284"/>
      <c r="C52" s="284"/>
      <c r="D52" s="284"/>
      <c r="E52" s="284"/>
      <c r="F52" s="284"/>
      <c r="G52" s="284"/>
      <c r="H52" s="284"/>
      <c r="I52" s="284"/>
      <c r="J52" s="284"/>
      <c r="K52" s="284"/>
      <c r="L52" s="284"/>
    </row>
    <row r="53" spans="1:17" ht="1.5" hidden="1" customHeight="1">
      <c r="A53" s="235" t="s">
        <v>4</v>
      </c>
      <c r="B53" s="235"/>
      <c r="C53" s="235"/>
      <c r="D53" s="235"/>
      <c r="E53" s="235"/>
      <c r="F53" s="235"/>
      <c r="G53" s="235"/>
      <c r="H53" s="235"/>
      <c r="I53" s="235"/>
      <c r="J53" s="235"/>
      <c r="K53" s="235"/>
      <c r="L53" s="235"/>
    </row>
    <row r="54" spans="1:17" s="3" customFormat="1" ht="11.25" customHeight="1">
      <c r="A54" s="3" t="s">
        <v>7</v>
      </c>
      <c r="G54" s="290"/>
      <c r="H54" s="290"/>
      <c r="I54" s="290"/>
      <c r="J54" s="290"/>
      <c r="K54" s="290"/>
      <c r="L54" s="290"/>
    </row>
    <row r="55" spans="1:17" ht="14.25" customHeight="1">
      <c r="A55" s="258"/>
      <c r="B55" s="258"/>
      <c r="C55" s="258"/>
      <c r="D55" s="258"/>
      <c r="E55" s="258"/>
      <c r="F55" s="258"/>
      <c r="G55" s="258"/>
      <c r="H55" s="258"/>
      <c r="I55" s="258"/>
      <c r="J55" s="258"/>
      <c r="K55" s="258"/>
      <c r="L55" s="258"/>
    </row>
    <row r="56" spans="1:17" s="5" customFormat="1" ht="10.5" customHeight="1">
      <c r="A56" s="235" t="s">
        <v>8</v>
      </c>
      <c r="B56" s="235"/>
      <c r="C56" s="235"/>
      <c r="D56" s="235"/>
      <c r="E56" s="235"/>
      <c r="F56" s="235"/>
      <c r="G56" s="235"/>
      <c r="H56" s="235"/>
      <c r="I56" s="235"/>
      <c r="J56" s="235"/>
      <c r="K56" s="235"/>
      <c r="L56" s="235"/>
    </row>
    <row r="57" spans="1:17" s="5" customFormat="1" ht="11.25" hidden="1" customHeight="1">
      <c r="A57" s="190"/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17" s="3" customFormat="1" ht="15" customHeight="1" thickBot="1">
      <c r="A58" s="3" t="s">
        <v>9</v>
      </c>
    </row>
    <row r="59" spans="1:17" s="3" customFormat="1" ht="15.75" customHeight="1">
      <c r="A59" s="3" t="s">
        <v>43</v>
      </c>
      <c r="I59" s="292" t="str">
        <f>LOOKUP(A1,Исх.данные_2!B6:B8933,Исх.данные_2!AF6:AF8933)</f>
        <v xml:space="preserve">бурение котлованов под опоры </v>
      </c>
      <c r="J59" s="292"/>
      <c r="K59" s="292"/>
      <c r="L59" s="292"/>
      <c r="O59" s="62" t="s">
        <v>62</v>
      </c>
    </row>
    <row r="60" spans="1:17" ht="14.25" customHeight="1">
      <c r="A60" s="289" t="str">
        <f>M60</f>
        <v xml:space="preserve"> и  осмотр геометрических параметров котлованов для установки промежуточных опор (тип опоры) в количестве 4 компл. №№ поз.опор 2012, 2013, 2014, 2015 И так далее, далее …………..  в предела  предложенных  пяти строчек,   количество строк в форме менять нельзя …............  Бурение ø450 мм на глубину 3000 мм.</v>
      </c>
      <c r="B60" s="289"/>
      <c r="C60" s="289"/>
      <c r="D60" s="289"/>
      <c r="E60" s="289"/>
      <c r="F60" s="289"/>
      <c r="G60" s="289"/>
      <c r="H60" s="289"/>
      <c r="I60" s="289"/>
      <c r="J60" s="289"/>
      <c r="K60" s="289"/>
      <c r="L60" s="289"/>
      <c r="M60" s="231" t="str">
        <f>CONCATENATE(LOOKUP(A1,Исх.данные_2!B6:B8933,Исх.данные_2!AG6:AG8933), LOOKUP(A1,Исх.данные_2!B6:B8933,Исх.данные_2!AH6:AH8933))</f>
        <v xml:space="preserve"> и  осмотр геометрических параметров котлованов для установки промежуточных опор (тип опоры) в количестве 4 компл. №№ поз.опор 2012, 2013, 2014, 2015 И так далее, далее …………..  в предела  предложенных  пяти строчек,   количество строк в форме менять нельзя …............  Бурение ø450 мм на глубину 3000 мм.</v>
      </c>
      <c r="N60" s="3"/>
      <c r="O60" s="3"/>
      <c r="P60" s="3"/>
      <c r="Q60" s="3"/>
    </row>
    <row r="61" spans="1:17" ht="16.5" customHeight="1">
      <c r="A61" s="247"/>
      <c r="B61" s="247"/>
      <c r="C61" s="247"/>
      <c r="D61" s="247"/>
      <c r="E61" s="247"/>
      <c r="F61" s="247"/>
      <c r="G61" s="247"/>
      <c r="H61" s="247"/>
      <c r="I61" s="247"/>
      <c r="J61" s="247"/>
      <c r="K61" s="247"/>
      <c r="L61" s="247"/>
      <c r="M61" s="231"/>
      <c r="N61" s="3"/>
      <c r="O61" s="3"/>
      <c r="P61" s="3"/>
      <c r="Q61" s="3"/>
    </row>
    <row r="62" spans="1:17" ht="16.5" customHeight="1">
      <c r="A62" s="247"/>
      <c r="B62" s="247"/>
      <c r="C62" s="247"/>
      <c r="D62" s="247"/>
      <c r="E62" s="247"/>
      <c r="F62" s="247"/>
      <c r="G62" s="247"/>
      <c r="H62" s="247"/>
      <c r="I62" s="247"/>
      <c r="J62" s="247"/>
      <c r="K62" s="247"/>
      <c r="L62" s="247"/>
      <c r="M62" s="231"/>
      <c r="N62" s="3"/>
      <c r="O62" s="3"/>
      <c r="P62" s="3"/>
      <c r="Q62" s="3"/>
    </row>
    <row r="63" spans="1:17" ht="16.5" customHeight="1">
      <c r="A63" s="247"/>
      <c r="B63" s="247"/>
      <c r="C63" s="247"/>
      <c r="D63" s="247"/>
      <c r="E63" s="247"/>
      <c r="F63" s="247"/>
      <c r="G63" s="247"/>
      <c r="H63" s="247"/>
      <c r="I63" s="247"/>
      <c r="J63" s="247"/>
      <c r="K63" s="247"/>
      <c r="L63" s="247"/>
      <c r="M63" s="231"/>
      <c r="N63" s="3"/>
      <c r="O63" s="3"/>
      <c r="P63" s="3"/>
      <c r="Q63" s="3"/>
    </row>
    <row r="64" spans="1:17" ht="16.5" customHeight="1">
      <c r="A64" s="247" t="s">
        <v>156</v>
      </c>
      <c r="B64" s="247"/>
      <c r="C64" s="247"/>
      <c r="D64" s="247"/>
      <c r="E64" s="247"/>
      <c r="F64" s="247"/>
      <c r="G64" s="247"/>
      <c r="H64" s="247"/>
      <c r="I64" s="247"/>
      <c r="J64" s="247"/>
      <c r="K64" s="247"/>
      <c r="L64" s="247"/>
      <c r="M64" s="231"/>
      <c r="N64" s="3"/>
      <c r="O64" s="3"/>
      <c r="P64" s="3"/>
      <c r="Q64" s="3"/>
    </row>
    <row r="65" spans="1:17" ht="12.75" customHeight="1">
      <c r="A65" s="285" t="s">
        <v>11</v>
      </c>
      <c r="B65" s="285"/>
      <c r="C65" s="285"/>
      <c r="D65" s="285"/>
      <c r="E65" s="285"/>
      <c r="F65" s="285"/>
      <c r="G65" s="285"/>
      <c r="H65" s="285"/>
      <c r="I65" s="285"/>
      <c r="J65" s="285"/>
      <c r="K65" s="285"/>
      <c r="L65" s="285"/>
      <c r="M65" s="3"/>
      <c r="N65" s="3"/>
      <c r="O65" s="3"/>
      <c r="P65" s="3"/>
      <c r="Q65" s="3"/>
    </row>
    <row r="66" spans="1:17" ht="15.75" hidden="1">
      <c r="A66" s="286"/>
      <c r="B66" s="286"/>
      <c r="C66" s="286"/>
      <c r="D66" s="286"/>
      <c r="E66" s="286"/>
      <c r="F66" s="286"/>
      <c r="G66" s="286"/>
      <c r="H66" s="286"/>
      <c r="I66" s="286"/>
      <c r="J66" s="286"/>
      <c r="K66" s="286"/>
      <c r="L66" s="286"/>
      <c r="M66" s="288"/>
      <c r="N66" s="288"/>
      <c r="O66" s="288"/>
      <c r="P66" s="288"/>
      <c r="Q66" s="3"/>
    </row>
    <row r="67" spans="1:17" ht="15.75" hidden="1">
      <c r="A67" s="287"/>
      <c r="B67" s="287"/>
      <c r="C67" s="287"/>
      <c r="D67" s="287"/>
      <c r="E67" s="287"/>
      <c r="F67" s="287"/>
      <c r="G67" s="287"/>
      <c r="H67" s="287"/>
      <c r="I67" s="287"/>
      <c r="J67" s="287"/>
      <c r="K67" s="287"/>
      <c r="L67" s="287"/>
      <c r="M67" s="288"/>
      <c r="N67" s="288"/>
      <c r="O67" s="288"/>
      <c r="P67" s="288"/>
      <c r="Q67" s="3"/>
    </row>
    <row r="68" spans="1:17" ht="11.25" hidden="1" customHeight="1">
      <c r="A68" s="235" t="s">
        <v>11</v>
      </c>
      <c r="B68" s="235"/>
      <c r="C68" s="235"/>
      <c r="D68" s="235"/>
      <c r="E68" s="235"/>
      <c r="F68" s="235"/>
      <c r="G68" s="235"/>
      <c r="H68" s="235"/>
      <c r="I68" s="235"/>
      <c r="J68" s="235"/>
      <c r="K68" s="235"/>
      <c r="L68" s="235"/>
      <c r="M68" s="69"/>
      <c r="N68" s="22"/>
      <c r="O68" s="22"/>
      <c r="P68" s="22"/>
      <c r="Q68" s="3"/>
    </row>
    <row r="69" spans="1:17" ht="15" customHeight="1">
      <c r="A69" s="7" t="s">
        <v>10</v>
      </c>
      <c r="B69" s="18"/>
      <c r="C69" s="18"/>
      <c r="D69" s="18"/>
      <c r="E69" s="18"/>
      <c r="F69" s="66"/>
      <c r="G69" s="66"/>
      <c r="H69" s="236"/>
      <c r="I69" s="236"/>
      <c r="J69" s="236"/>
      <c r="K69" s="236"/>
      <c r="L69" s="236"/>
      <c r="M69" s="3"/>
      <c r="N69" s="3"/>
      <c r="O69" s="3"/>
      <c r="P69" s="3"/>
      <c r="Q69" s="3"/>
    </row>
    <row r="70" spans="1:17" s="2" customFormat="1" ht="11.25" hidden="1" customHeight="1">
      <c r="A70" s="21"/>
      <c r="B70" s="21"/>
      <c r="C70" s="21"/>
      <c r="D70" s="21"/>
      <c r="E70" s="21"/>
      <c r="F70" s="65"/>
      <c r="G70" s="67"/>
      <c r="H70" s="237"/>
      <c r="I70" s="238"/>
      <c r="J70" s="238"/>
      <c r="K70" s="238"/>
      <c r="L70" s="238"/>
      <c r="M70" s="3"/>
      <c r="N70" s="3"/>
      <c r="O70" s="3"/>
      <c r="P70" s="3"/>
      <c r="Q70" s="3"/>
    </row>
    <row r="71" spans="1:17" ht="15" customHeight="1">
      <c r="A71" s="239" t="str">
        <f>CONCATENATE("РД  ",LOOKUP(A1,Исх.данные_2!B6:B8933,Исх.данные_2!Q6:Q8933),"      ",LOOKUP(A1,Исх.данные_2!B6:B8933,Исх.данные_2!AK6:AK8933))</f>
        <v>РД  2 л.2       ООО "Река"</v>
      </c>
      <c r="B71" s="239"/>
      <c r="C71" s="239"/>
      <c r="D71" s="239"/>
      <c r="E71" s="239"/>
      <c r="F71" s="239"/>
      <c r="G71" s="239"/>
      <c r="H71" s="239"/>
      <c r="I71" s="239"/>
      <c r="J71" s="239"/>
      <c r="K71" s="239"/>
      <c r="L71" s="239"/>
      <c r="M71" s="3"/>
      <c r="N71" s="3"/>
      <c r="O71" s="3"/>
      <c r="P71" s="3"/>
      <c r="Q71" s="3"/>
    </row>
    <row r="72" spans="1:17" s="5" customFormat="1" ht="12" customHeight="1">
      <c r="A72" s="241" t="s">
        <v>44</v>
      </c>
      <c r="B72" s="241"/>
      <c r="C72" s="241"/>
      <c r="D72" s="241"/>
      <c r="E72" s="241"/>
      <c r="F72" s="241"/>
      <c r="G72" s="241"/>
      <c r="H72" s="241"/>
      <c r="I72" s="241"/>
      <c r="J72" s="241"/>
      <c r="K72" s="241"/>
      <c r="L72" s="241"/>
      <c r="M72" s="3"/>
      <c r="N72" s="3"/>
      <c r="O72" s="3"/>
      <c r="P72" s="3"/>
      <c r="Q72" s="3"/>
    </row>
    <row r="73" spans="1:17" s="5" customFormat="1" ht="12" customHeight="1">
      <c r="A73" s="235" t="s">
        <v>45</v>
      </c>
      <c r="B73" s="235"/>
      <c r="C73" s="235"/>
      <c r="D73" s="235"/>
      <c r="E73" s="235"/>
      <c r="F73" s="235"/>
      <c r="G73" s="235"/>
      <c r="H73" s="235"/>
      <c r="I73" s="235"/>
      <c r="J73" s="235"/>
      <c r="K73" s="235"/>
      <c r="L73" s="235"/>
      <c r="M73" s="3"/>
      <c r="N73" s="3"/>
      <c r="O73" s="3"/>
      <c r="P73" s="3"/>
      <c r="Q73" s="3"/>
    </row>
    <row r="74" spans="1:17" s="3" customFormat="1" ht="15" customHeight="1">
      <c r="A74" s="1" t="s">
        <v>12</v>
      </c>
      <c r="B74" s="1"/>
      <c r="C74" s="1"/>
      <c r="D74" s="1"/>
      <c r="E74" s="1"/>
      <c r="F74" s="1"/>
      <c r="G74" s="242"/>
      <c r="H74" s="242"/>
      <c r="I74" s="242"/>
      <c r="J74" s="242"/>
      <c r="K74" s="242"/>
      <c r="L74" s="242"/>
    </row>
    <row r="75" spans="1:17" s="31" customFormat="1" ht="15" customHeight="1">
      <c r="A75" s="243" t="str">
        <f ca="1">M75</f>
        <v xml:space="preserve">Технические материалы природного происхождения, …………………………………, техника,  рабочие, иные вымышленные материалы ,   И так далее, далее …………..  в предела  предложенных  четырех строчек,   количество строк в форме менять нельзя </v>
      </c>
      <c r="B75" s="243"/>
      <c r="C75" s="243"/>
      <c r="D75" s="243"/>
      <c r="E75" s="243"/>
      <c r="F75" s="243"/>
      <c r="G75" s="243"/>
      <c r="H75" s="243"/>
      <c r="I75" s="243"/>
      <c r="J75" s="243"/>
      <c r="K75" s="243"/>
      <c r="L75" s="243"/>
      <c r="M75" s="233" t="str">
        <f ca="1">LOOKUP(A1,Исх.данные_2!B6:B8951,Исх.данные_2!AL6:AL8939)</f>
        <v xml:space="preserve">Технические материалы природного происхождения, …………………………………, техника,  рабочие, иные вымышленные материалы ,   И так далее, далее …………..  в предела  предложенных  четырех строчек,   количество строк в форме менять нельзя </v>
      </c>
    </row>
    <row r="76" spans="1:17" s="31" customFormat="1" ht="15" customHeight="1">
      <c r="A76" s="246"/>
      <c r="B76" s="246"/>
      <c r="C76" s="246"/>
      <c r="D76" s="246"/>
      <c r="E76" s="246"/>
      <c r="F76" s="246"/>
      <c r="G76" s="246"/>
      <c r="H76" s="246"/>
      <c r="I76" s="246"/>
      <c r="J76" s="246"/>
      <c r="K76" s="246"/>
      <c r="L76" s="246"/>
      <c r="M76" s="232"/>
    </row>
    <row r="77" spans="1:17" s="31" customFormat="1" ht="15" customHeight="1">
      <c r="A77" s="246"/>
      <c r="B77" s="246"/>
      <c r="C77" s="246"/>
      <c r="D77" s="246"/>
      <c r="E77" s="246"/>
      <c r="F77" s="246"/>
      <c r="G77" s="246"/>
      <c r="H77" s="246"/>
      <c r="I77" s="246"/>
      <c r="J77" s="246"/>
      <c r="K77" s="246"/>
      <c r="L77" s="246"/>
      <c r="M77" s="232"/>
    </row>
    <row r="78" spans="1:17" s="31" customFormat="1" ht="15" customHeight="1">
      <c r="A78" s="247" t="s">
        <v>156</v>
      </c>
      <c r="B78" s="247"/>
      <c r="C78" s="247"/>
      <c r="D78" s="247"/>
      <c r="E78" s="247"/>
      <c r="F78" s="247"/>
      <c r="G78" s="247"/>
      <c r="H78" s="247"/>
      <c r="I78" s="247"/>
      <c r="J78" s="247"/>
      <c r="K78" s="247"/>
      <c r="L78" s="247"/>
      <c r="M78" s="232"/>
    </row>
    <row r="79" spans="1:17" s="5" customFormat="1" ht="12" customHeight="1">
      <c r="A79" s="235" t="s">
        <v>31</v>
      </c>
      <c r="B79" s="235"/>
      <c r="C79" s="235"/>
      <c r="D79" s="235"/>
      <c r="E79" s="235"/>
      <c r="F79" s="235"/>
      <c r="G79" s="235"/>
      <c r="H79" s="235"/>
      <c r="I79" s="235"/>
      <c r="J79" s="235"/>
      <c r="K79" s="235"/>
      <c r="L79" s="235"/>
      <c r="M79" s="3"/>
      <c r="N79" s="3"/>
      <c r="O79" s="3"/>
      <c r="P79" s="3"/>
      <c r="Q79" s="3"/>
    </row>
    <row r="80" spans="1:17" ht="15" customHeight="1">
      <c r="A80" s="3" t="s">
        <v>13</v>
      </c>
      <c r="M80" s="3"/>
      <c r="N80" s="3"/>
      <c r="O80" s="3"/>
      <c r="P80" s="3"/>
      <c r="Q80" s="3"/>
    </row>
    <row r="81" spans="1:20" s="3" customFormat="1" ht="12.75" customHeight="1">
      <c r="A81" s="3" t="s">
        <v>14</v>
      </c>
      <c r="C81" s="236" t="str">
        <f>LOOKUP(A1,Исх.данные_2!B6:B8933,Исх.данные_2!AM6:AM8933)</f>
        <v xml:space="preserve"> ----</v>
      </c>
      <c r="D81" s="236"/>
      <c r="E81" s="236"/>
      <c r="F81" s="236"/>
      <c r="G81" s="236"/>
      <c r="H81" s="236"/>
      <c r="I81" s="236"/>
      <c r="J81" s="236"/>
      <c r="K81" s="236"/>
      <c r="L81" s="236"/>
    </row>
    <row r="82" spans="1:20" s="5" customFormat="1" ht="22.5" customHeight="1">
      <c r="A82" s="244" t="s">
        <v>46</v>
      </c>
      <c r="B82" s="244"/>
      <c r="C82" s="244"/>
      <c r="D82" s="244"/>
      <c r="E82" s="244"/>
      <c r="F82" s="244"/>
      <c r="G82" s="244"/>
      <c r="H82" s="244"/>
      <c r="I82" s="244"/>
      <c r="J82" s="244"/>
      <c r="K82" s="244"/>
      <c r="L82" s="244"/>
      <c r="M82" s="3"/>
      <c r="N82" s="3"/>
      <c r="O82" s="3"/>
      <c r="P82" s="3"/>
      <c r="Q82" s="3"/>
    </row>
    <row r="83" spans="1:20" ht="16.5" customHeight="1">
      <c r="B83" s="227"/>
      <c r="C83" s="227"/>
      <c r="D83" s="227"/>
      <c r="E83" s="227"/>
      <c r="F83" s="227"/>
      <c r="G83" s="227"/>
      <c r="H83" s="227"/>
      <c r="I83" s="227"/>
      <c r="J83" s="227"/>
      <c r="K83" s="227"/>
      <c r="L83" s="227"/>
      <c r="M83" s="3"/>
      <c r="N83" s="3"/>
      <c r="O83" s="3"/>
      <c r="P83" s="3"/>
      <c r="Q83" s="3"/>
    </row>
    <row r="84" spans="1:20" s="5" customFormat="1" ht="6.75" customHeight="1">
      <c r="A84" s="235"/>
      <c r="B84" s="235"/>
      <c r="C84" s="235"/>
      <c r="D84" s="235"/>
      <c r="E84" s="235"/>
      <c r="F84" s="235"/>
      <c r="G84" s="235"/>
      <c r="H84" s="235"/>
      <c r="I84" s="235"/>
      <c r="J84" s="235"/>
      <c r="K84" s="235"/>
      <c r="L84" s="235"/>
      <c r="M84" s="3"/>
      <c r="N84" s="3"/>
      <c r="O84" s="3"/>
      <c r="P84" s="3"/>
      <c r="Q84" s="3"/>
    </row>
    <row r="85" spans="1:20" s="3" customFormat="1" ht="15" customHeight="1">
      <c r="A85" s="3" t="s">
        <v>56</v>
      </c>
      <c r="D85" s="187" t="s">
        <v>57</v>
      </c>
      <c r="E85" s="256" t="str">
        <f>LOOKUP(БК!A1,Исх.данные_2!B6:B8933,Исх.данные_2!AN6:AN8933)</f>
        <v>22.02.2017</v>
      </c>
      <c r="F85" s="256"/>
      <c r="G85" s="256"/>
      <c r="H85" s="256"/>
    </row>
    <row r="86" spans="1:20" s="3" customFormat="1" ht="15" customHeight="1">
      <c r="A86" s="245" t="s">
        <v>15</v>
      </c>
      <c r="B86" s="245"/>
      <c r="C86" s="245"/>
      <c r="D86" s="245"/>
      <c r="E86" s="257" t="str">
        <f>J35</f>
        <v>22.02.2017</v>
      </c>
      <c r="F86" s="257"/>
      <c r="G86" s="257"/>
      <c r="H86" s="257"/>
    </row>
    <row r="87" spans="1:20" s="3" customFormat="1" ht="15" customHeight="1">
      <c r="A87" s="3" t="s">
        <v>16</v>
      </c>
      <c r="G87" s="250"/>
      <c r="H87" s="250"/>
      <c r="I87" s="250"/>
      <c r="J87" s="250"/>
      <c r="K87" s="250"/>
      <c r="L87" s="250"/>
    </row>
    <row r="88" spans="1:20" s="5" customFormat="1" ht="12" customHeight="1">
      <c r="G88" s="255" t="s">
        <v>17</v>
      </c>
      <c r="H88" s="255"/>
      <c r="I88" s="255"/>
      <c r="J88" s="255"/>
      <c r="K88" s="255"/>
      <c r="L88" s="255"/>
      <c r="M88" s="3"/>
      <c r="N88" s="3"/>
      <c r="O88" s="3"/>
      <c r="P88" s="3"/>
      <c r="Q88" s="3"/>
    </row>
    <row r="89" spans="1:20" ht="15" customHeight="1">
      <c r="A89" s="258" t="str">
        <f>CONCATENATE(LOOKUP(A1,Исх.данные_2!B6:B8933,Исх.данные_2!AP6:AP8933),"РД  ",LOOKUP(A1,Исх.данные_2!B6:B8933,Исх.данные_2!P6:P8933))</f>
        <v xml:space="preserve"> ППР,   РД  2</v>
      </c>
      <c r="B89" s="258"/>
      <c r="C89" s="258"/>
      <c r="D89" s="258"/>
      <c r="E89" s="258"/>
      <c r="F89" s="258"/>
      <c r="G89" s="258"/>
      <c r="H89" s="258"/>
      <c r="I89" s="258"/>
      <c r="J89" s="258"/>
      <c r="K89" s="258"/>
      <c r="L89" s="258"/>
      <c r="M89" s="22"/>
      <c r="N89" s="22"/>
      <c r="O89" s="22"/>
    </row>
    <row r="90" spans="1:20" s="5" customFormat="1" ht="12" customHeight="1">
      <c r="A90" s="255" t="s">
        <v>47</v>
      </c>
      <c r="B90" s="255"/>
      <c r="C90" s="255"/>
      <c r="D90" s="255"/>
      <c r="E90" s="255"/>
      <c r="F90" s="255"/>
      <c r="G90" s="255"/>
      <c r="H90" s="255"/>
      <c r="I90" s="255"/>
      <c r="J90" s="255"/>
      <c r="K90" s="255"/>
      <c r="L90" s="255"/>
      <c r="M90" s="23"/>
      <c r="N90" s="23"/>
      <c r="O90" s="23"/>
    </row>
    <row r="91" spans="1:20" ht="15" customHeight="1">
      <c r="A91" s="3" t="s">
        <v>18</v>
      </c>
      <c r="H91" s="228"/>
      <c r="I91" s="228"/>
      <c r="J91" s="228"/>
      <c r="K91" s="228"/>
      <c r="L91" s="228"/>
      <c r="M91" s="228"/>
      <c r="N91" s="228"/>
      <c r="O91" s="228"/>
      <c r="P91" s="228"/>
      <c r="Q91" s="228"/>
      <c r="R91" s="228"/>
      <c r="S91" s="228"/>
      <c r="T91" s="228"/>
    </row>
    <row r="92" spans="1:20" ht="12.75" customHeight="1">
      <c r="A92" s="242" t="str">
        <f>LOOKUP(A1,Исх.данные_2!B6:B8933,Исх.данные_2!AQ6:AQ8933)</f>
        <v>установке опор</v>
      </c>
      <c r="B92" s="242"/>
      <c r="C92" s="242"/>
      <c r="D92" s="242"/>
      <c r="E92" s="242"/>
      <c r="F92" s="242"/>
      <c r="G92" s="242"/>
      <c r="H92" s="242"/>
      <c r="I92" s="242"/>
      <c r="J92" s="242"/>
      <c r="K92" s="242"/>
      <c r="L92" s="242"/>
      <c r="M92" s="24"/>
      <c r="N92" s="24"/>
      <c r="O92" s="24"/>
    </row>
    <row r="93" spans="1:20" s="5" customFormat="1" ht="12" customHeight="1">
      <c r="A93" s="252" t="s">
        <v>19</v>
      </c>
      <c r="B93" s="252"/>
      <c r="C93" s="252"/>
      <c r="D93" s="252"/>
      <c r="E93" s="252"/>
      <c r="F93" s="252"/>
      <c r="G93" s="252"/>
      <c r="H93" s="252"/>
      <c r="I93" s="252"/>
      <c r="J93" s="252"/>
      <c r="K93" s="252"/>
      <c r="L93" s="252"/>
      <c r="M93" s="23"/>
      <c r="N93" s="23"/>
      <c r="O93" s="23"/>
    </row>
    <row r="94" spans="1:20" ht="27" customHeight="1">
      <c r="A94" s="3" t="s">
        <v>20</v>
      </c>
      <c r="E94" s="25"/>
      <c r="F94" s="253" t="s">
        <v>50</v>
      </c>
      <c r="G94" s="250"/>
      <c r="H94" s="250"/>
      <c r="I94" s="250"/>
      <c r="J94" s="250"/>
      <c r="K94" s="250"/>
      <c r="L94" s="250"/>
      <c r="M94" s="24"/>
      <c r="N94" s="24"/>
      <c r="O94" s="24"/>
    </row>
    <row r="95" spans="1:20" s="3" customFormat="1" ht="15" customHeight="1">
      <c r="A95" s="3" t="s">
        <v>22</v>
      </c>
      <c r="C95" s="191">
        <v>2</v>
      </c>
      <c r="D95" s="26"/>
      <c r="E95" s="3" t="s">
        <v>23</v>
      </c>
      <c r="M95" s="22"/>
      <c r="N95" s="22"/>
      <c r="O95" s="22"/>
    </row>
    <row r="96" spans="1:20" s="3" customFormat="1" ht="9" customHeight="1">
      <c r="A96" s="27"/>
      <c r="M96" s="22"/>
      <c r="N96" s="22"/>
      <c r="O96" s="22"/>
    </row>
    <row r="97" spans="1:15" s="3" customFormat="1" ht="15.75" customHeight="1">
      <c r="A97" s="3" t="s">
        <v>21</v>
      </c>
      <c r="M97" s="22"/>
      <c r="N97" s="22"/>
      <c r="O97" s="22"/>
    </row>
    <row r="98" spans="1:15" ht="15.75" customHeight="1">
      <c r="A98" s="248" t="str">
        <f>C81</f>
        <v xml:space="preserve"> ----</v>
      </c>
      <c r="B98" s="249"/>
      <c r="C98" s="249"/>
      <c r="D98" s="249"/>
      <c r="E98" s="249"/>
      <c r="F98" s="249"/>
      <c r="G98" s="249"/>
      <c r="H98" s="249"/>
      <c r="I98" s="249"/>
      <c r="J98" s="249"/>
      <c r="K98" s="249"/>
      <c r="L98" s="249"/>
      <c r="M98" s="24"/>
      <c r="N98" s="24"/>
      <c r="O98" s="24"/>
    </row>
    <row r="99" spans="1:15" ht="22.5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4"/>
      <c r="N99" s="24"/>
      <c r="O99" s="24"/>
    </row>
    <row r="100" spans="1:15" ht="15" customHeight="1">
      <c r="A100" s="3" t="s">
        <v>48</v>
      </c>
      <c r="M100" s="24"/>
      <c r="N100" s="119"/>
      <c r="O100" s="24"/>
    </row>
    <row r="101" spans="1:15" ht="10.5" customHeight="1">
      <c r="A101" s="254" t="str">
        <f>LOOKUP(N$38,Исх.данные_1!C$5:C$14,(CONCATENATE(Исх.данные_1!D$5:D$14)))</f>
        <v>Начальник 5</v>
      </c>
      <c r="B101" s="254"/>
      <c r="C101" s="254"/>
      <c r="D101" s="254"/>
      <c r="E101" s="254"/>
      <c r="F101" s="254"/>
      <c r="G101" s="254"/>
      <c r="H101" s="254"/>
      <c r="I101" s="28"/>
      <c r="J101" s="28"/>
      <c r="K101" s="28"/>
      <c r="L101" s="28"/>
      <c r="M101" s="24"/>
      <c r="N101" s="120"/>
      <c r="O101" s="24"/>
    </row>
    <row r="102" spans="1:15" ht="15.75" customHeight="1">
      <c r="A102" s="251"/>
      <c r="B102" s="251"/>
      <c r="C102" s="251"/>
      <c r="D102" s="251"/>
      <c r="E102" s="251"/>
      <c r="F102" s="251"/>
      <c r="G102" s="251"/>
      <c r="H102" s="251"/>
      <c r="I102" s="29"/>
      <c r="J102" s="29"/>
      <c r="K102" s="240" t="str">
        <f>LOOKUP(N$38,Исх.данные_1!C$5:C$14,(CONCATENATE(Исх.данные_1!E$5:E$14)))</f>
        <v>Уткин</v>
      </c>
      <c r="L102" s="240"/>
    </row>
    <row r="103" spans="1:15" s="5" customFormat="1" ht="12" customHeight="1">
      <c r="A103" s="235" t="s">
        <v>25</v>
      </c>
      <c r="B103" s="235"/>
      <c r="C103" s="235"/>
      <c r="D103" s="235"/>
      <c r="E103" s="235"/>
      <c r="F103" s="235"/>
      <c r="G103" s="235"/>
      <c r="H103" s="235"/>
      <c r="I103" s="235"/>
      <c r="J103" s="235"/>
      <c r="K103" s="235"/>
      <c r="L103" s="235"/>
      <c r="M103" s="23"/>
      <c r="N103" s="23"/>
      <c r="O103" s="23"/>
    </row>
    <row r="104" spans="1:15" ht="15" customHeight="1">
      <c r="A104" s="3" t="s">
        <v>3</v>
      </c>
      <c r="M104" s="24"/>
      <c r="N104" s="24"/>
      <c r="O104" s="24"/>
    </row>
    <row r="105" spans="1:15" ht="21" customHeight="1">
      <c r="A105" s="251" t="str">
        <f>LOOKUP(N$41,Исх.данные_1!C$15:C$16,(CONCATENATE(Исх.данные_1!D$15:D$16)))</f>
        <v xml:space="preserve">ООО "Река" </v>
      </c>
      <c r="B105" s="251"/>
      <c r="C105" s="251"/>
      <c r="D105" s="251"/>
      <c r="E105" s="251"/>
      <c r="F105" s="251"/>
      <c r="G105" s="251"/>
      <c r="H105" s="251"/>
      <c r="I105" s="30"/>
      <c r="J105" s="30"/>
      <c r="K105" s="240" t="str">
        <f>LOOKUP(N$41,Исх.данные_1!C$15:C$16,(CONCATENATE(Исх.данные_1!E$15:E$16)))</f>
        <v>Усов</v>
      </c>
      <c r="L105" s="240"/>
      <c r="M105" s="24"/>
      <c r="N105" s="24"/>
      <c r="O105" s="24"/>
    </row>
    <row r="106" spans="1:15" s="5" customFormat="1" ht="12.75" customHeight="1">
      <c r="A106" s="235" t="s">
        <v>25</v>
      </c>
      <c r="B106" s="235"/>
      <c r="C106" s="235"/>
      <c r="D106" s="235"/>
      <c r="E106" s="235"/>
      <c r="F106" s="235"/>
      <c r="G106" s="235"/>
      <c r="H106" s="235"/>
      <c r="I106" s="235"/>
      <c r="J106" s="235"/>
      <c r="K106" s="235"/>
      <c r="L106" s="235"/>
      <c r="M106" s="23"/>
      <c r="N106" s="23"/>
      <c r="O106" s="23"/>
    </row>
    <row r="107" spans="1:15" ht="13.5" customHeight="1">
      <c r="A107" s="3" t="s">
        <v>24</v>
      </c>
      <c r="I107" s="3"/>
    </row>
    <row r="108" spans="1:15" ht="21" customHeight="1">
      <c r="A108" s="251" t="str">
        <f>LOOKUP(N$44,Исх.данные_1!C$17:C$18,(CONCATENATE(Исх.данные_1!D$17:D$18)))</f>
        <v xml:space="preserve">ООО "Рыба" </v>
      </c>
      <c r="B108" s="251"/>
      <c r="C108" s="251"/>
      <c r="D108" s="251"/>
      <c r="E108" s="251"/>
      <c r="F108" s="251"/>
      <c r="G108" s="251"/>
      <c r="H108" s="251"/>
      <c r="I108" s="30"/>
      <c r="J108" s="30"/>
      <c r="K108" s="240" t="str">
        <f>LOOKUP(N$44,Исх.данные_1!C$17:C$18,(CONCATENATE(Исх.данные_1!E$17:E$18)))</f>
        <v>Левин</v>
      </c>
      <c r="L108" s="240"/>
    </row>
    <row r="109" spans="1:15" s="5" customFormat="1" ht="10.5" customHeight="1">
      <c r="A109" s="235" t="s">
        <v>25</v>
      </c>
      <c r="B109" s="235"/>
      <c r="C109" s="235"/>
      <c r="D109" s="235"/>
      <c r="E109" s="235"/>
      <c r="F109" s="235"/>
      <c r="G109" s="235"/>
      <c r="H109" s="235"/>
      <c r="I109" s="235"/>
      <c r="J109" s="235"/>
      <c r="K109" s="235"/>
      <c r="L109" s="235"/>
    </row>
    <row r="110" spans="1:15" s="3" customFormat="1" ht="28.5" customHeight="1">
      <c r="A110" s="259" t="s">
        <v>49</v>
      </c>
      <c r="B110" s="259"/>
      <c r="C110" s="259"/>
      <c r="D110" s="259"/>
      <c r="E110" s="259"/>
      <c r="F110" s="259"/>
      <c r="G110" s="259"/>
      <c r="H110" s="259"/>
      <c r="I110" s="259"/>
      <c r="J110" s="259"/>
      <c r="K110" s="259"/>
      <c r="L110" s="259"/>
    </row>
    <row r="111" spans="1:15" ht="14.25" customHeight="1">
      <c r="A111" s="251" t="str">
        <f>Исх.данные_1!D19</f>
        <v xml:space="preserve">ООО "Веник" </v>
      </c>
      <c r="B111" s="251"/>
      <c r="C111" s="251"/>
      <c r="D111" s="251"/>
      <c r="E111" s="251"/>
      <c r="F111" s="251"/>
      <c r="G111" s="251"/>
      <c r="H111" s="30"/>
      <c r="I111" s="30"/>
      <c r="J111" s="30"/>
      <c r="K111" s="240" t="str">
        <f>Исх.данные_1!E19</f>
        <v>Плетнин</v>
      </c>
      <c r="L111" s="240"/>
    </row>
    <row r="112" spans="1:15" s="5" customFormat="1" ht="10.5" customHeight="1">
      <c r="A112" s="235" t="s">
        <v>25</v>
      </c>
      <c r="B112" s="235"/>
      <c r="C112" s="235"/>
      <c r="D112" s="235"/>
      <c r="E112" s="235"/>
      <c r="F112" s="235"/>
      <c r="G112" s="235"/>
      <c r="H112" s="235"/>
      <c r="I112" s="235"/>
      <c r="J112" s="235"/>
      <c r="K112" s="235"/>
      <c r="L112" s="235"/>
    </row>
    <row r="113" spans="1:12" s="3" customFormat="1" ht="15" customHeight="1">
      <c r="A113" s="3" t="s">
        <v>51</v>
      </c>
    </row>
    <row r="114" spans="1:12" s="3" customFormat="1" ht="1.5" customHeight="1"/>
    <row r="115" spans="1:12" ht="15.75" customHeight="1">
      <c r="A115" s="251" t="str">
        <f>LOOKUP(N$47,Исх.данные_1!C$20:C$24,(CONCATENATE(Исх.данные_1!D$20:D$24)))</f>
        <v xml:space="preserve">Прораб </v>
      </c>
      <c r="B115" s="251"/>
      <c r="C115" s="251"/>
      <c r="D115" s="251"/>
      <c r="E115" s="251"/>
      <c r="F115" s="251"/>
      <c r="G115" s="251"/>
      <c r="H115" s="30"/>
      <c r="I115" s="30"/>
      <c r="J115" s="30"/>
      <c r="K115" s="240" t="str">
        <f>LOOKUP(N$47,Исх.данные_1!C$20:C$24,(CONCATENATE(Исх.данные_1!E$20:E$24)))</f>
        <v>Залетный</v>
      </c>
      <c r="L115" s="240"/>
    </row>
    <row r="116" spans="1:12" s="5" customFormat="1" ht="9.75" customHeight="1">
      <c r="A116" s="235" t="s">
        <v>25</v>
      </c>
      <c r="B116" s="235"/>
      <c r="C116" s="235"/>
      <c r="D116" s="235"/>
      <c r="E116" s="235"/>
      <c r="F116" s="235"/>
      <c r="G116" s="235"/>
      <c r="H116" s="235"/>
      <c r="I116" s="235"/>
      <c r="J116" s="235"/>
      <c r="K116" s="235"/>
      <c r="L116" s="235"/>
    </row>
    <row r="117" spans="1:12" s="3" customFormat="1" ht="15" customHeight="1">
      <c r="A117" s="3" t="s">
        <v>32</v>
      </c>
    </row>
    <row r="118" spans="1:12" ht="29.25" customHeight="1">
      <c r="A118" s="251" t="str">
        <f>Исх.данные_1!D25</f>
        <v xml:space="preserve">Ведущий </v>
      </c>
      <c r="B118" s="251"/>
      <c r="C118" s="251"/>
      <c r="D118" s="251"/>
      <c r="E118" s="251"/>
      <c r="F118" s="251"/>
      <c r="G118" s="251"/>
      <c r="H118" s="251"/>
      <c r="I118" s="251"/>
      <c r="J118" s="30"/>
      <c r="K118" s="240" t="str">
        <f>Исх.данные_1!E25</f>
        <v>Иванов</v>
      </c>
      <c r="L118" s="240"/>
    </row>
    <row r="119" spans="1:12" s="5" customFormat="1" ht="12" customHeight="1">
      <c r="A119" s="235" t="s">
        <v>25</v>
      </c>
      <c r="B119" s="235"/>
      <c r="C119" s="235"/>
      <c r="D119" s="235"/>
      <c r="E119" s="235"/>
      <c r="F119" s="235"/>
      <c r="G119" s="235"/>
      <c r="H119" s="235"/>
      <c r="I119" s="235"/>
      <c r="J119" s="235"/>
      <c r="K119" s="235"/>
      <c r="L119" s="235"/>
    </row>
    <row r="120" spans="1:12" ht="12" customHeight="1">
      <c r="A120" s="251"/>
      <c r="B120" s="251"/>
      <c r="C120" s="251"/>
      <c r="D120" s="251"/>
      <c r="E120" s="251"/>
      <c r="F120" s="251"/>
      <c r="G120" s="251"/>
      <c r="H120" s="251"/>
      <c r="I120" s="30"/>
      <c r="J120" s="30"/>
      <c r="K120" s="260"/>
      <c r="L120" s="260"/>
    </row>
    <row r="121" spans="1:12" s="5" customFormat="1" ht="12" customHeight="1">
      <c r="A121" s="235" t="s">
        <v>25</v>
      </c>
      <c r="B121" s="235"/>
      <c r="C121" s="235"/>
      <c r="D121" s="235"/>
      <c r="E121" s="235"/>
      <c r="F121" s="235"/>
      <c r="G121" s="235"/>
      <c r="H121" s="235"/>
      <c r="I121" s="235"/>
      <c r="J121" s="235"/>
      <c r="K121" s="235"/>
      <c r="L121" s="235"/>
    </row>
  </sheetData>
  <mergeCells count="106">
    <mergeCell ref="A66:L66"/>
    <mergeCell ref="A67:L67"/>
    <mergeCell ref="M67:P67"/>
    <mergeCell ref="A16:L16"/>
    <mergeCell ref="A60:L60"/>
    <mergeCell ref="A47:L47"/>
    <mergeCell ref="A48:L48"/>
    <mergeCell ref="A53:L53"/>
    <mergeCell ref="G54:L54"/>
    <mergeCell ref="A55:L55"/>
    <mergeCell ref="A56:L56"/>
    <mergeCell ref="M66:P66"/>
    <mergeCell ref="N28:Y28"/>
    <mergeCell ref="J35:L35"/>
    <mergeCell ref="I59:L59"/>
    <mergeCell ref="K49:L49"/>
    <mergeCell ref="A31:L31"/>
    <mergeCell ref="A33:L33"/>
    <mergeCell ref="A34:L34"/>
    <mergeCell ref="B35:C35"/>
    <mergeCell ref="A38:L38"/>
    <mergeCell ref="A50:L50"/>
    <mergeCell ref="A51:L51"/>
    <mergeCell ref="A52:L52"/>
    <mergeCell ref="A65:L65"/>
    <mergeCell ref="A45:L45"/>
    <mergeCell ref="A61:L61"/>
    <mergeCell ref="A62:L62"/>
    <mergeCell ref="A64:L64"/>
    <mergeCell ref="A63:L63"/>
    <mergeCell ref="A7:L7"/>
    <mergeCell ref="A8:L8"/>
    <mergeCell ref="A9:L9"/>
    <mergeCell ref="A10:L10"/>
    <mergeCell ref="A11:L11"/>
    <mergeCell ref="A2:L2"/>
    <mergeCell ref="G3:L3"/>
    <mergeCell ref="A4:L4"/>
    <mergeCell ref="A5:L5"/>
    <mergeCell ref="G6:L6"/>
    <mergeCell ref="A119:L119"/>
    <mergeCell ref="A120:H120"/>
    <mergeCell ref="K120:L120"/>
    <mergeCell ref="A121:L121"/>
    <mergeCell ref="K118:L118"/>
    <mergeCell ref="A118:I118"/>
    <mergeCell ref="G12:L12"/>
    <mergeCell ref="A30:L30"/>
    <mergeCell ref="A17:L17"/>
    <mergeCell ref="A18:L18"/>
    <mergeCell ref="A19:L19"/>
    <mergeCell ref="I21:L21"/>
    <mergeCell ref="A23:L23"/>
    <mergeCell ref="A24:L24"/>
    <mergeCell ref="A25:L25"/>
    <mergeCell ref="A26:L26"/>
    <mergeCell ref="A27:L27"/>
    <mergeCell ref="A28:L28"/>
    <mergeCell ref="A29:L29"/>
    <mergeCell ref="A39:L39"/>
    <mergeCell ref="I40:L40"/>
    <mergeCell ref="A41:L41"/>
    <mergeCell ref="A42:L42"/>
    <mergeCell ref="A44:L44"/>
    <mergeCell ref="A116:L116"/>
    <mergeCell ref="A108:H108"/>
    <mergeCell ref="K108:L108"/>
    <mergeCell ref="A109:L109"/>
    <mergeCell ref="A110:L110"/>
    <mergeCell ref="A111:G111"/>
    <mergeCell ref="K111:L111"/>
    <mergeCell ref="A112:L112"/>
    <mergeCell ref="A115:G115"/>
    <mergeCell ref="K115:L115"/>
    <mergeCell ref="A106:L106"/>
    <mergeCell ref="A98:L98"/>
    <mergeCell ref="A84:L84"/>
    <mergeCell ref="G87:L87"/>
    <mergeCell ref="A105:H105"/>
    <mergeCell ref="A92:L92"/>
    <mergeCell ref="A93:L93"/>
    <mergeCell ref="F94:L94"/>
    <mergeCell ref="A103:L103"/>
    <mergeCell ref="A101:H102"/>
    <mergeCell ref="K102:L102"/>
    <mergeCell ref="G88:L88"/>
    <mergeCell ref="E85:H85"/>
    <mergeCell ref="E86:H86"/>
    <mergeCell ref="A89:L89"/>
    <mergeCell ref="A90:L90"/>
    <mergeCell ref="A68:L68"/>
    <mergeCell ref="H69:L69"/>
    <mergeCell ref="H70:L70"/>
    <mergeCell ref="A71:L71"/>
    <mergeCell ref="K105:L105"/>
    <mergeCell ref="A72:L72"/>
    <mergeCell ref="A73:L73"/>
    <mergeCell ref="G74:L74"/>
    <mergeCell ref="A75:L75"/>
    <mergeCell ref="A79:L79"/>
    <mergeCell ref="C81:L81"/>
    <mergeCell ref="A82:L82"/>
    <mergeCell ref="A86:D86"/>
    <mergeCell ref="A76:L76"/>
    <mergeCell ref="A77:L77"/>
    <mergeCell ref="A78:L78"/>
  </mergeCells>
  <printOptions horizontalCentered="1"/>
  <pageMargins left="0.70866141732283472" right="0.70866141732283472" top="0.39370078740157483" bottom="0.19685039370078741" header="0.19685039370078741" footer="0.19685039370078741"/>
  <pageSetup paperSize="9" scale="87" fitToHeight="0" orientation="portrait" blackAndWhite="1" r:id="rId1"/>
  <headerFooter alignWithMargins="0"/>
  <rowBreaks count="1" manualBreakCount="1">
    <brk id="58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121"/>
  <sheetViews>
    <sheetView view="pageBreakPreview" zoomScale="115" zoomScaleNormal="100" zoomScaleSheetLayoutView="115" workbookViewId="0">
      <pane ySplit="1" topLeftCell="A51" activePane="bottomLeft" state="frozen"/>
      <selection pane="bottomLeft" activeCell="N73" sqref="N73"/>
    </sheetView>
  </sheetViews>
  <sheetFormatPr defaultRowHeight="12.75"/>
  <cols>
    <col min="1" max="1" width="9.33203125" style="6"/>
    <col min="2" max="2" width="10.83203125" style="6" customWidth="1"/>
    <col min="3" max="3" width="5.33203125" style="6" customWidth="1"/>
    <col min="4" max="4" width="5" style="6" customWidth="1"/>
    <col min="5" max="7" width="9.33203125" style="6"/>
    <col min="8" max="8" width="6" style="6" customWidth="1"/>
    <col min="9" max="9" width="11.5" style="6" customWidth="1"/>
    <col min="10" max="10" width="9.5" style="6" customWidth="1"/>
    <col min="11" max="11" width="10.6640625" style="6" customWidth="1"/>
    <col min="12" max="12" width="13.33203125" style="6" customWidth="1"/>
    <col min="13" max="13" width="13.1640625" style="6" customWidth="1"/>
    <col min="14" max="14" width="27" style="6" customWidth="1"/>
    <col min="15" max="15" width="45.83203125" style="6" customWidth="1"/>
    <col min="16" max="16384" width="9.33203125" style="6"/>
  </cols>
  <sheetData>
    <row r="1" spans="1:15" ht="21" customHeight="1">
      <c r="A1" s="222">
        <f>БК!A1+1</f>
        <v>9</v>
      </c>
      <c r="B1" s="6" t="s">
        <v>63</v>
      </c>
      <c r="C1" s="223"/>
      <c r="E1" s="70" t="str">
        <f>БК!E1</f>
        <v>2</v>
      </c>
      <c r="F1" s="64" t="s">
        <v>64</v>
      </c>
      <c r="H1" s="147" t="s">
        <v>70</v>
      </c>
      <c r="I1" s="64"/>
      <c r="J1" s="63" t="str">
        <f>LOOKUP(A1,Исх.данные_2!B6:B8933,Исх.данные_2!O6:O8933)</f>
        <v>2-УО</v>
      </c>
      <c r="K1" s="64"/>
      <c r="N1" s="111"/>
    </row>
    <row r="2" spans="1:15" ht="48" customHeight="1">
      <c r="A2" s="295" t="s">
        <v>30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N2" s="122">
        <f>LOOKUP(N3,Исх.данные_1!H4:H13,Исх.данные_1!I4:I13)</f>
        <v>2</v>
      </c>
    </row>
    <row r="3" spans="1:15" s="3" customFormat="1" ht="15" customHeight="1">
      <c r="A3" s="7" t="s">
        <v>29</v>
      </c>
      <c r="B3" s="75"/>
      <c r="C3" s="75"/>
      <c r="D3" s="75"/>
      <c r="E3" s="75"/>
      <c r="F3" s="76"/>
      <c r="G3" s="273" t="str">
        <f>Исх.данные_1!D3</f>
        <v>Стройка</v>
      </c>
      <c r="H3" s="273"/>
      <c r="I3" s="273"/>
      <c r="J3" s="273"/>
      <c r="K3" s="273"/>
      <c r="L3" s="273"/>
      <c r="N3" s="120">
        <f>LOOKUP(A1,Исх.данные_2!B6:B8933,Исх.данные_2!E6:E8933)</f>
        <v>2</v>
      </c>
      <c r="O3" s="121" t="s">
        <v>85</v>
      </c>
    </row>
    <row r="4" spans="1:15" s="3" customFormat="1" ht="17.25" customHeight="1">
      <c r="A4" s="274" t="str">
        <f>CONCATENATE(Исх.данные_1!E3,". ",Исх.данные_1!F3,". ",N4)</f>
        <v>. . Узел 2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9"/>
      <c r="N4" s="122" t="str">
        <f>LOOKUP(N3,Исх.данные_1!H4:H13,Исх.данные_1!J4:J13)</f>
        <v>Узел 2</v>
      </c>
    </row>
    <row r="5" spans="1:15" s="5" customFormat="1" ht="12" customHeight="1">
      <c r="A5" s="275" t="s">
        <v>26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9"/>
      <c r="N5" s="10"/>
    </row>
    <row r="6" spans="1:15" s="3" customFormat="1" ht="13.5" customHeight="1">
      <c r="A6" s="7" t="s">
        <v>33</v>
      </c>
      <c r="B6" s="7"/>
      <c r="C6" s="7"/>
      <c r="D6" s="7"/>
      <c r="E6" s="11"/>
      <c r="F6" s="11"/>
      <c r="G6" s="276"/>
      <c r="H6" s="276"/>
      <c r="I6" s="276"/>
      <c r="J6" s="276"/>
      <c r="K6" s="276"/>
      <c r="L6" s="276"/>
      <c r="M6" s="9"/>
      <c r="N6" s="10"/>
    </row>
    <row r="7" spans="1:15" s="3" customFormat="1" ht="9.9499999999999993" customHeight="1">
      <c r="A7" s="269" t="s">
        <v>34</v>
      </c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9"/>
      <c r="N7" s="10"/>
    </row>
    <row r="8" spans="1:15" s="3" customFormat="1" ht="12" customHeight="1">
      <c r="A8" s="270"/>
      <c r="B8" s="271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9"/>
      <c r="N8" s="10"/>
    </row>
    <row r="9" spans="1:15" s="5" customFormat="1" ht="24" customHeight="1">
      <c r="A9" s="265" t="s">
        <v>35</v>
      </c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9"/>
      <c r="N9" s="10"/>
    </row>
    <row r="10" spans="1:15" s="3" customFormat="1" ht="13.5" customHeight="1">
      <c r="A10" s="271"/>
      <c r="B10" s="271"/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M10" s="9"/>
      <c r="N10" s="10"/>
    </row>
    <row r="11" spans="1:15" s="5" customFormat="1" ht="20.25" customHeight="1">
      <c r="A11" s="265" t="s">
        <v>36</v>
      </c>
      <c r="B11" s="265"/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9"/>
      <c r="N11" s="10"/>
    </row>
    <row r="12" spans="1:15" s="4" customFormat="1" ht="14.25" customHeight="1">
      <c r="A12" s="12" t="s">
        <v>27</v>
      </c>
      <c r="B12" s="12"/>
      <c r="C12" s="12"/>
      <c r="D12" s="12"/>
      <c r="E12" s="12"/>
      <c r="F12" s="12"/>
      <c r="G12" s="261"/>
      <c r="H12" s="261"/>
      <c r="I12" s="261"/>
      <c r="J12" s="261"/>
      <c r="K12" s="261"/>
      <c r="L12" s="261"/>
      <c r="M12" s="13"/>
      <c r="N12" s="14"/>
    </row>
    <row r="13" spans="1:15" s="5" customFormat="1" ht="9" customHeight="1">
      <c r="A13" s="15"/>
      <c r="B13" s="15"/>
      <c r="C13" s="15"/>
      <c r="D13" s="15"/>
      <c r="E13" s="15"/>
      <c r="F13" s="15"/>
      <c r="G13" s="15" t="s">
        <v>34</v>
      </c>
      <c r="H13" s="15"/>
      <c r="I13" s="15"/>
      <c r="J13" s="15"/>
      <c r="K13" s="15"/>
      <c r="L13" s="15"/>
      <c r="M13" s="9"/>
      <c r="N13" s="10"/>
    </row>
    <row r="14" spans="1:15" s="3" customFormat="1" ht="15.75" hidden="1" customHeight="1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9"/>
      <c r="N14" s="10"/>
    </row>
    <row r="15" spans="1:15" s="5" customFormat="1" ht="12" hidden="1" customHeight="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9"/>
      <c r="N15" s="10"/>
    </row>
    <row r="16" spans="1:15" s="3" customFormat="1" ht="15.75">
      <c r="A16" s="264"/>
      <c r="B16" s="264"/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9"/>
      <c r="N16" s="10"/>
    </row>
    <row r="17" spans="1:25" s="3" customFormat="1" ht="20.25" customHeight="1">
      <c r="A17" s="263" t="s">
        <v>35</v>
      </c>
      <c r="B17" s="263"/>
      <c r="C17" s="263"/>
      <c r="D17" s="263"/>
      <c r="E17" s="263"/>
      <c r="F17" s="263"/>
      <c r="G17" s="263"/>
      <c r="H17" s="263"/>
      <c r="I17" s="263"/>
      <c r="J17" s="263"/>
      <c r="K17" s="263"/>
      <c r="L17" s="263"/>
      <c r="M17" s="9"/>
      <c r="N17" s="10"/>
    </row>
    <row r="18" spans="1:25" s="3" customFormat="1" ht="14.25" customHeight="1">
      <c r="A18" s="264"/>
      <c r="B18" s="264"/>
      <c r="C18" s="264"/>
      <c r="D18" s="264"/>
      <c r="E18" s="264"/>
      <c r="F18" s="264"/>
      <c r="G18" s="264"/>
      <c r="H18" s="264"/>
      <c r="I18" s="264"/>
      <c r="J18" s="264"/>
      <c r="K18" s="264"/>
      <c r="L18" s="264"/>
      <c r="M18" s="9"/>
      <c r="N18" s="10"/>
    </row>
    <row r="19" spans="1:25" s="5" customFormat="1" ht="19.5" customHeight="1">
      <c r="A19" s="265" t="s">
        <v>36</v>
      </c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9"/>
      <c r="N19" s="10"/>
    </row>
    <row r="20" spans="1:25" s="5" customFormat="1" ht="4.5" hidden="1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9"/>
      <c r="N20" s="10"/>
    </row>
    <row r="21" spans="1:25" s="3" customFormat="1" ht="15" customHeight="1">
      <c r="A21" s="7" t="s">
        <v>28</v>
      </c>
      <c r="B21" s="7"/>
      <c r="C21" s="7"/>
      <c r="D21" s="7"/>
      <c r="E21" s="7"/>
      <c r="F21" s="7"/>
      <c r="G21" s="7"/>
      <c r="H21" s="7"/>
      <c r="I21" s="266"/>
      <c r="J21" s="266"/>
      <c r="K21" s="266"/>
      <c r="L21" s="266"/>
      <c r="M21" s="9"/>
      <c r="N21" s="10"/>
    </row>
    <row r="22" spans="1:25" s="3" customFormat="1" ht="9.75" customHeight="1">
      <c r="A22" s="7"/>
      <c r="B22" s="7"/>
      <c r="C22" s="7"/>
      <c r="D22" s="7"/>
      <c r="E22" s="7"/>
      <c r="F22" s="7"/>
      <c r="G22" s="15" t="s">
        <v>37</v>
      </c>
      <c r="H22" s="7"/>
      <c r="I22" s="16"/>
      <c r="J22" s="16"/>
      <c r="K22" s="16"/>
      <c r="L22" s="16"/>
      <c r="M22" s="9"/>
      <c r="N22" s="10"/>
    </row>
    <row r="23" spans="1:25" s="3" customFormat="1" ht="14.25" customHeight="1">
      <c r="A23" s="267"/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17"/>
    </row>
    <row r="24" spans="1:25" s="5" customFormat="1" ht="25.5" customHeight="1">
      <c r="A24" s="263" t="s">
        <v>38</v>
      </c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9"/>
    </row>
    <row r="25" spans="1:25" s="3" customFormat="1" ht="13.5" customHeight="1">
      <c r="A25" s="267"/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17"/>
      <c r="N25" s="10"/>
    </row>
    <row r="26" spans="1:25" s="5" customFormat="1" ht="21" customHeight="1">
      <c r="A26" s="265" t="s">
        <v>36</v>
      </c>
      <c r="B26" s="265"/>
      <c r="C26" s="265"/>
      <c r="D26" s="265"/>
      <c r="E26" s="265"/>
      <c r="F26" s="265"/>
      <c r="G26" s="265"/>
      <c r="H26" s="265"/>
      <c r="I26" s="265"/>
      <c r="J26" s="265"/>
      <c r="K26" s="265"/>
      <c r="L26" s="265"/>
      <c r="M26" s="9"/>
      <c r="N26" s="10"/>
    </row>
    <row r="27" spans="1:25" s="3" customFormat="1" ht="13.5" customHeight="1">
      <c r="A27" s="188" t="s">
        <v>154</v>
      </c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9"/>
      <c r="N27" s="10"/>
    </row>
    <row r="28" spans="1:25" s="3" customFormat="1" ht="29.25" customHeight="1">
      <c r="A28" s="264"/>
      <c r="B28" s="264"/>
      <c r="C28" s="264"/>
      <c r="D28" s="264"/>
      <c r="E28" s="264"/>
      <c r="F28" s="264"/>
      <c r="G28" s="264"/>
      <c r="H28" s="264"/>
      <c r="I28" s="264"/>
      <c r="J28" s="264"/>
      <c r="K28" s="264"/>
      <c r="L28" s="264"/>
      <c r="N28" s="264" t="s">
        <v>39</v>
      </c>
      <c r="O28" s="264"/>
      <c r="P28" s="264"/>
      <c r="Q28" s="264"/>
      <c r="R28" s="264"/>
      <c r="S28" s="264"/>
      <c r="T28" s="264"/>
      <c r="U28" s="264"/>
      <c r="V28" s="264"/>
      <c r="W28" s="264"/>
      <c r="X28" s="264"/>
      <c r="Y28" s="264"/>
    </row>
    <row r="29" spans="1:25" s="5" customFormat="1" ht="35.25" customHeight="1">
      <c r="A29" s="263" t="s">
        <v>40</v>
      </c>
      <c r="B29" s="263"/>
      <c r="C29" s="263"/>
      <c r="D29" s="263"/>
      <c r="E29" s="263"/>
      <c r="F29" s="263"/>
      <c r="G29" s="263"/>
      <c r="H29" s="263"/>
      <c r="I29" s="263"/>
      <c r="J29" s="263"/>
      <c r="K29" s="263"/>
      <c r="L29" s="263"/>
    </row>
    <row r="30" spans="1:25" s="3" customFormat="1" ht="13.5" customHeight="1">
      <c r="A30" s="262"/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</row>
    <row r="31" spans="1:25" s="5" customFormat="1" ht="21" customHeight="1">
      <c r="A31" s="265" t="s">
        <v>41</v>
      </c>
      <c r="B31" s="265"/>
      <c r="C31" s="265"/>
      <c r="D31" s="265"/>
      <c r="E31" s="265"/>
      <c r="F31" s="265"/>
      <c r="G31" s="265"/>
      <c r="H31" s="265"/>
      <c r="I31" s="265"/>
      <c r="J31" s="265"/>
      <c r="K31" s="265"/>
      <c r="L31" s="265"/>
      <c r="M31" s="9"/>
      <c r="N31" s="10"/>
    </row>
    <row r="32" spans="1:25" s="3" customFormat="1" ht="6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5" ht="15" customHeight="1">
      <c r="A33" s="280" t="s">
        <v>0</v>
      </c>
      <c r="B33" s="280"/>
      <c r="C33" s="280"/>
      <c r="D33" s="280"/>
      <c r="E33" s="280"/>
      <c r="F33" s="280"/>
      <c r="G33" s="280"/>
      <c r="H33" s="280"/>
      <c r="I33" s="280"/>
      <c r="J33" s="280"/>
      <c r="K33" s="280"/>
      <c r="L33" s="280"/>
    </row>
    <row r="34" spans="1:15" ht="15" customHeight="1">
      <c r="A34" s="280" t="s">
        <v>1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</row>
    <row r="35" spans="1:15" ht="12" customHeight="1">
      <c r="A35" s="189" t="s">
        <v>2</v>
      </c>
      <c r="B35" s="281" t="str">
        <f>LOOKUP(A1,Исх.данные_2!B6:B8933,Исх.данные_2!O6:O8933)</f>
        <v>2-УО</v>
      </c>
      <c r="C35" s="281"/>
      <c r="D35" s="7"/>
      <c r="E35" s="7"/>
      <c r="F35" s="7"/>
      <c r="G35" s="7"/>
      <c r="H35" s="7"/>
      <c r="I35" s="33"/>
      <c r="J35" s="291" t="str">
        <f>LOOKUP(A1,Исх.данные_2!B6:B8933,Исх.данные_2!R6:R8933)</f>
        <v>22.02.2017</v>
      </c>
      <c r="K35" s="291"/>
      <c r="L35" s="291"/>
    </row>
    <row r="36" spans="1:15" ht="8.2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5" s="3" customFormat="1" ht="15.75">
      <c r="A37" s="7" t="s">
        <v>48</v>
      </c>
      <c r="B37" s="7"/>
      <c r="C37" s="7"/>
      <c r="D37" s="7"/>
      <c r="E37" s="7"/>
      <c r="F37" s="7"/>
      <c r="G37" s="8"/>
      <c r="H37" s="8"/>
      <c r="I37" s="8"/>
      <c r="J37" s="8"/>
      <c r="K37" s="8"/>
      <c r="L37" s="8"/>
      <c r="N37" s="182" t="s">
        <v>90</v>
      </c>
    </row>
    <row r="38" spans="1:15" ht="14.25" customHeight="1">
      <c r="A38" s="279" t="str">
        <f>LOOKUP(N$38,Исх.данные_1!C$5:C$14,(CONCATENATE(Исх.данные_1!D$5:D$14,"  ",Исх.данные_1!E$5:E$14,",   ",Исх.данные_1!F$5:F$14)))</f>
        <v>Начальник 5  Уткин,   приказ № 6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N38" s="120">
        <f>LOOKUP(A$1,Исх.данные_2!B6:B8933,Исх.данные_2!G6:G8933)</f>
        <v>6</v>
      </c>
      <c r="O38" s="226" t="s">
        <v>91</v>
      </c>
    </row>
    <row r="39" spans="1:15" s="5" customFormat="1" ht="11.25">
      <c r="A39" s="277" t="s">
        <v>4</v>
      </c>
      <c r="B39" s="277"/>
      <c r="C39" s="277"/>
      <c r="D39" s="277"/>
      <c r="E39" s="277"/>
      <c r="F39" s="277"/>
      <c r="G39" s="277"/>
      <c r="H39" s="277"/>
      <c r="I39" s="277"/>
      <c r="J39" s="277"/>
      <c r="K39" s="277"/>
      <c r="L39" s="277"/>
    </row>
    <row r="40" spans="1:15" s="3" customFormat="1" ht="15.75">
      <c r="A40" s="19" t="s">
        <v>3</v>
      </c>
      <c r="B40" s="19"/>
      <c r="C40" s="19"/>
      <c r="D40" s="19"/>
      <c r="E40" s="19"/>
      <c r="F40" s="19"/>
      <c r="G40" s="19"/>
      <c r="H40" s="19"/>
      <c r="I40" s="278"/>
      <c r="J40" s="278"/>
      <c r="K40" s="278"/>
      <c r="L40" s="278"/>
      <c r="N40" s="182" t="s">
        <v>93</v>
      </c>
    </row>
    <row r="41" spans="1:15" ht="15.75" customHeight="1">
      <c r="A41" s="279" t="str">
        <f>LOOKUP(N$41,Исх.данные_1!C$15:C$16,(CONCATENATE(Исх.данные_1!D$15:D$16,"  ",Исх.данные_1!E$15:E$16,",   ",Исх.данные_1!F$15:F$16)))</f>
        <v>ООО "Река"   Усов,   приказ № 2</v>
      </c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N41" s="120">
        <f>LOOKUP(A$1,Исх.данные_2!B6:B8937,Исх.данные_2!H6:H8937)</f>
        <v>2</v>
      </c>
    </row>
    <row r="42" spans="1:15" ht="12" customHeight="1">
      <c r="A42" s="275" t="s">
        <v>4</v>
      </c>
      <c r="B42" s="275"/>
      <c r="C42" s="275"/>
      <c r="D42" s="275"/>
      <c r="E42" s="275"/>
      <c r="F42" s="275"/>
      <c r="G42" s="275"/>
      <c r="H42" s="275"/>
      <c r="I42" s="275"/>
      <c r="J42" s="275"/>
      <c r="K42" s="275"/>
      <c r="L42" s="275"/>
    </row>
    <row r="43" spans="1:15" s="3" customFormat="1" ht="15.75">
      <c r="A43" s="19" t="s">
        <v>5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N43" s="182" t="s">
        <v>94</v>
      </c>
    </row>
    <row r="44" spans="1:15" ht="15.75" customHeight="1">
      <c r="A44" s="279" t="str">
        <f>LOOKUP(N$44,Исх.данные_1!C$17:C$18,(CONCATENATE(Исх.данные_1!D$17:D$18,"  ",Исх.данные_1!E$17:E$18,",   ",Исх.данные_1!F$17:F$18)))</f>
        <v>ООО "Рыба"   Левин,   приказ № 2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N44" s="120">
        <f>LOOKUP(A$1,Исх.данные_2!B6:B8937,Исх.данные_2!I6:I8937)</f>
        <v>2</v>
      </c>
    </row>
    <row r="45" spans="1:15" ht="10.5" customHeight="1">
      <c r="A45" s="275" t="s">
        <v>4</v>
      </c>
      <c r="B45" s="275"/>
      <c r="C45" s="275"/>
      <c r="D45" s="275"/>
      <c r="E45" s="275"/>
      <c r="F45" s="275"/>
      <c r="G45" s="275"/>
      <c r="H45" s="275"/>
      <c r="I45" s="275"/>
      <c r="J45" s="275"/>
      <c r="K45" s="275"/>
      <c r="L45" s="275"/>
    </row>
    <row r="46" spans="1:15" s="3" customFormat="1" ht="15.75">
      <c r="A46" s="3" t="s">
        <v>51</v>
      </c>
      <c r="N46" s="182" t="s">
        <v>95</v>
      </c>
    </row>
    <row r="47" spans="1:15" s="4" customFormat="1" ht="15.75" customHeight="1">
      <c r="A47" s="279" t="str">
        <f>LOOKUP(N$47,Исх.данные_1!C$20:C$24,(CONCATENATE(Исх.данные_1!D$20:D$24,"  ",Исх.данные_1!E$20:E$24,",   ",Исх.данные_1!F$20:F$24)))</f>
        <v xml:space="preserve">Прораб   Залетный,   приказ № 4 </v>
      </c>
      <c r="B47" s="279"/>
      <c r="C47" s="279"/>
      <c r="D47" s="279"/>
      <c r="E47" s="279"/>
      <c r="F47" s="279"/>
      <c r="G47" s="279"/>
      <c r="H47" s="279"/>
      <c r="I47" s="279"/>
      <c r="J47" s="279"/>
      <c r="K47" s="279"/>
      <c r="L47" s="279"/>
      <c r="N47" s="120">
        <f>LOOKUP(A$1,Исх.данные_2!B6:B8937,Исх.данные_2!J6:J8937)</f>
        <v>4</v>
      </c>
    </row>
    <row r="48" spans="1:15" ht="10.5" customHeight="1">
      <c r="A48" s="285" t="s">
        <v>4</v>
      </c>
      <c r="B48" s="285"/>
      <c r="C48" s="285"/>
      <c r="D48" s="285"/>
      <c r="E48" s="285"/>
      <c r="F48" s="285"/>
      <c r="G48" s="285"/>
      <c r="H48" s="285"/>
      <c r="I48" s="285"/>
      <c r="J48" s="285"/>
      <c r="K48" s="285"/>
      <c r="L48" s="285"/>
    </row>
    <row r="49" spans="1:17" s="20" customFormat="1" ht="14.25" customHeight="1">
      <c r="A49" s="4" t="s">
        <v>6</v>
      </c>
      <c r="K49" s="293"/>
      <c r="L49" s="294"/>
    </row>
    <row r="50" spans="1:17" ht="27" customHeight="1">
      <c r="A50" s="251" t="str">
        <f>CONCATENATE(Исх.данные_1!D25,", ",Исх.данные_1!E25,", ",Исх.данные_1!F25)</f>
        <v xml:space="preserve">Ведущий , Иванов,  распоряжение </v>
      </c>
      <c r="B50" s="282"/>
      <c r="C50" s="282"/>
      <c r="D50" s="282"/>
      <c r="E50" s="282"/>
      <c r="F50" s="282"/>
      <c r="G50" s="282"/>
      <c r="H50" s="282"/>
      <c r="I50" s="282"/>
      <c r="J50" s="282"/>
      <c r="K50" s="282"/>
      <c r="L50" s="282"/>
    </row>
    <row r="51" spans="1:17" ht="12.75" customHeight="1">
      <c r="A51" s="235" t="s">
        <v>4</v>
      </c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</row>
    <row r="52" spans="1:17" ht="4.5" hidden="1" customHeight="1">
      <c r="A52" s="283"/>
      <c r="B52" s="284"/>
      <c r="C52" s="284"/>
      <c r="D52" s="284"/>
      <c r="E52" s="284"/>
      <c r="F52" s="284"/>
      <c r="G52" s="284"/>
      <c r="H52" s="284"/>
      <c r="I52" s="284"/>
      <c r="J52" s="284"/>
      <c r="K52" s="284"/>
      <c r="L52" s="284"/>
    </row>
    <row r="53" spans="1:17" ht="1.5" hidden="1" customHeight="1">
      <c r="A53" s="235" t="s">
        <v>4</v>
      </c>
      <c r="B53" s="235"/>
      <c r="C53" s="235"/>
      <c r="D53" s="235"/>
      <c r="E53" s="235"/>
      <c r="F53" s="235"/>
      <c r="G53" s="235"/>
      <c r="H53" s="235"/>
      <c r="I53" s="235"/>
      <c r="J53" s="235"/>
      <c r="K53" s="235"/>
      <c r="L53" s="235"/>
    </row>
    <row r="54" spans="1:17" s="3" customFormat="1" ht="11.25" customHeight="1">
      <c r="A54" s="3" t="s">
        <v>7</v>
      </c>
      <c r="G54" s="290"/>
      <c r="H54" s="290"/>
      <c r="I54" s="290"/>
      <c r="J54" s="290"/>
      <c r="K54" s="290"/>
      <c r="L54" s="290"/>
    </row>
    <row r="55" spans="1:17" ht="14.25" customHeight="1">
      <c r="A55" s="258"/>
      <c r="B55" s="258"/>
      <c r="C55" s="258"/>
      <c r="D55" s="258"/>
      <c r="E55" s="258"/>
      <c r="F55" s="258"/>
      <c r="G55" s="258"/>
      <c r="H55" s="258"/>
      <c r="I55" s="258"/>
      <c r="J55" s="258"/>
      <c r="K55" s="258"/>
      <c r="L55" s="258"/>
    </row>
    <row r="56" spans="1:17" s="5" customFormat="1" ht="10.5" customHeight="1">
      <c r="A56" s="235" t="s">
        <v>8</v>
      </c>
      <c r="B56" s="235"/>
      <c r="C56" s="235"/>
      <c r="D56" s="235"/>
      <c r="E56" s="235"/>
      <c r="F56" s="235"/>
      <c r="G56" s="235"/>
      <c r="H56" s="235"/>
      <c r="I56" s="235"/>
      <c r="J56" s="235"/>
      <c r="K56" s="235"/>
      <c r="L56" s="235"/>
    </row>
    <row r="57" spans="1:17" s="5" customFormat="1" ht="11.25" hidden="1" customHeight="1">
      <c r="A57" s="190"/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17" s="3" customFormat="1" ht="15" customHeight="1" thickBot="1">
      <c r="A58" s="3" t="s">
        <v>9</v>
      </c>
    </row>
    <row r="59" spans="1:17" s="3" customFormat="1" ht="15.75" customHeight="1">
      <c r="A59" s="3" t="s">
        <v>43</v>
      </c>
      <c r="I59" s="292" t="str">
        <f>LOOKUP(A1,Исх.данные_2!B6:B8933,Исх.данные_2!AF6:AF8933)</f>
        <v xml:space="preserve">сборка и установка </v>
      </c>
      <c r="J59" s="292"/>
      <c r="K59" s="292"/>
      <c r="L59" s="292"/>
      <c r="O59" s="62" t="s">
        <v>62</v>
      </c>
    </row>
    <row r="60" spans="1:17" ht="18" customHeight="1">
      <c r="A60" s="289" t="str">
        <f>M60</f>
        <v>промежуточных опор (тип опоры) в количестве 4 шт.  И так далее, далее …………..  в предела  предложенных  пяти строчек,   количество строк в форме менять нельзя …...........(№№ поз.опор 2012, 2013, 2014, 2015 )</v>
      </c>
      <c r="B60" s="289"/>
      <c r="C60" s="289"/>
      <c r="D60" s="289"/>
      <c r="E60" s="289"/>
      <c r="F60" s="289"/>
      <c r="G60" s="289"/>
      <c r="H60" s="289"/>
      <c r="I60" s="289"/>
      <c r="J60" s="289"/>
      <c r="K60" s="289"/>
      <c r="L60" s="289"/>
      <c r="M60" s="234" t="str">
        <f>CONCATENATE(LOOKUP(A1,Исх.данные_2!B6:B8933,Исх.данные_2!AG6:AG8933), LOOKUP(A1,Исх.данные_2!B6:B8933,Исх.данные_2!AH6:AH8933))</f>
        <v>промежуточных опор (тип опоры) в количестве 4 шт.  И так далее, далее …………..  в предела  предложенных  пяти строчек,   количество строк в форме менять нельзя …...........(№№ поз.опор 2012, 2013, 2014, 2015 )</v>
      </c>
      <c r="N60" s="3"/>
      <c r="O60" s="3"/>
      <c r="P60" s="3"/>
      <c r="Q60" s="3"/>
    </row>
    <row r="61" spans="1:17" ht="18" customHeight="1">
      <c r="A61" s="247"/>
      <c r="B61" s="247"/>
      <c r="C61" s="247"/>
      <c r="D61" s="247"/>
      <c r="E61" s="247"/>
      <c r="F61" s="247"/>
      <c r="G61" s="247"/>
      <c r="H61" s="247"/>
      <c r="I61" s="247"/>
      <c r="J61" s="247"/>
      <c r="K61" s="247"/>
      <c r="L61" s="247"/>
      <c r="M61" s="231"/>
      <c r="N61" s="3"/>
      <c r="O61" s="3"/>
      <c r="P61" s="3"/>
      <c r="Q61" s="3"/>
    </row>
    <row r="62" spans="1:17" ht="18" customHeight="1">
      <c r="A62" s="247"/>
      <c r="B62" s="247"/>
      <c r="C62" s="247"/>
      <c r="D62" s="247"/>
      <c r="E62" s="247"/>
      <c r="F62" s="247"/>
      <c r="G62" s="247"/>
      <c r="H62" s="247"/>
      <c r="I62" s="247"/>
      <c r="J62" s="247"/>
      <c r="K62" s="247"/>
      <c r="L62" s="247"/>
      <c r="M62" s="231"/>
      <c r="N62" s="3"/>
      <c r="O62" s="3"/>
      <c r="P62" s="3"/>
      <c r="Q62" s="3"/>
    </row>
    <row r="63" spans="1:17" ht="18" customHeight="1">
      <c r="A63" s="247"/>
      <c r="B63" s="247"/>
      <c r="C63" s="247"/>
      <c r="D63" s="247"/>
      <c r="E63" s="247"/>
      <c r="F63" s="247"/>
      <c r="G63" s="247"/>
      <c r="H63" s="247"/>
      <c r="I63" s="247"/>
      <c r="J63" s="247"/>
      <c r="K63" s="247"/>
      <c r="L63" s="247"/>
      <c r="M63" s="231"/>
      <c r="N63" s="3"/>
      <c r="O63" s="3"/>
      <c r="P63" s="3"/>
      <c r="Q63" s="3"/>
    </row>
    <row r="64" spans="1:17" ht="18" customHeight="1">
      <c r="A64" s="247" t="s">
        <v>156</v>
      </c>
      <c r="B64" s="247"/>
      <c r="C64" s="247"/>
      <c r="D64" s="247"/>
      <c r="E64" s="247"/>
      <c r="F64" s="247"/>
      <c r="G64" s="247"/>
      <c r="H64" s="247"/>
      <c r="I64" s="247"/>
      <c r="J64" s="247"/>
      <c r="K64" s="247"/>
      <c r="L64" s="247"/>
      <c r="M64" s="231"/>
      <c r="N64" s="3"/>
      <c r="O64" s="3"/>
      <c r="P64" s="3"/>
      <c r="Q64" s="3"/>
    </row>
    <row r="65" spans="1:17" ht="12.75" customHeight="1">
      <c r="A65" s="285" t="s">
        <v>11</v>
      </c>
      <c r="B65" s="285"/>
      <c r="C65" s="285"/>
      <c r="D65" s="285"/>
      <c r="E65" s="285"/>
      <c r="F65" s="285"/>
      <c r="G65" s="285"/>
      <c r="H65" s="285"/>
      <c r="I65" s="285"/>
      <c r="J65" s="285"/>
      <c r="K65" s="285"/>
      <c r="L65" s="285"/>
      <c r="M65" s="3"/>
      <c r="N65" s="3"/>
      <c r="O65" s="3"/>
      <c r="P65" s="3"/>
      <c r="Q65" s="3"/>
    </row>
    <row r="66" spans="1:17" ht="15.75" hidden="1" customHeight="1">
      <c r="A66" s="286"/>
      <c r="B66" s="286"/>
      <c r="C66" s="286"/>
      <c r="D66" s="286"/>
      <c r="E66" s="286"/>
      <c r="F66" s="286"/>
      <c r="G66" s="286"/>
      <c r="H66" s="286"/>
      <c r="I66" s="286"/>
      <c r="J66" s="286"/>
      <c r="K66" s="286"/>
      <c r="L66" s="286"/>
      <c r="M66" s="288"/>
      <c r="N66" s="288"/>
      <c r="O66" s="288"/>
      <c r="P66" s="288"/>
      <c r="Q66" s="3"/>
    </row>
    <row r="67" spans="1:17" ht="15.75" hidden="1" customHeight="1">
      <c r="A67" s="287"/>
      <c r="B67" s="287"/>
      <c r="C67" s="287"/>
      <c r="D67" s="287"/>
      <c r="E67" s="287"/>
      <c r="F67" s="287"/>
      <c r="G67" s="287"/>
      <c r="H67" s="287"/>
      <c r="I67" s="287"/>
      <c r="J67" s="287"/>
      <c r="K67" s="287"/>
      <c r="L67" s="287"/>
      <c r="M67" s="288"/>
      <c r="N67" s="288"/>
      <c r="O67" s="288"/>
      <c r="P67" s="288"/>
      <c r="Q67" s="3"/>
    </row>
    <row r="68" spans="1:17" ht="11.25" hidden="1" customHeight="1">
      <c r="A68" s="235" t="s">
        <v>11</v>
      </c>
      <c r="B68" s="235"/>
      <c r="C68" s="235"/>
      <c r="D68" s="235"/>
      <c r="E68" s="235"/>
      <c r="F68" s="235"/>
      <c r="G68" s="235"/>
      <c r="H68" s="235"/>
      <c r="I68" s="235"/>
      <c r="J68" s="235"/>
      <c r="K68" s="235"/>
      <c r="L68" s="235"/>
      <c r="M68" s="69"/>
      <c r="N68" s="22"/>
      <c r="O68" s="22"/>
      <c r="P68" s="22"/>
      <c r="Q68" s="3"/>
    </row>
    <row r="69" spans="1:17" ht="15" customHeight="1">
      <c r="A69" s="7" t="s">
        <v>10</v>
      </c>
      <c r="B69" s="18"/>
      <c r="C69" s="18"/>
      <c r="D69" s="18"/>
      <c r="E69" s="18"/>
      <c r="F69" s="66"/>
      <c r="G69" s="66"/>
      <c r="H69" s="236"/>
      <c r="I69" s="236"/>
      <c r="J69" s="236"/>
      <c r="K69" s="236"/>
      <c r="L69" s="236"/>
      <c r="M69" s="3"/>
      <c r="N69" s="3"/>
      <c r="O69" s="3"/>
      <c r="P69" s="3"/>
      <c r="Q69" s="3"/>
    </row>
    <row r="70" spans="1:17" s="2" customFormat="1" ht="11.25" hidden="1" customHeight="1">
      <c r="A70" s="21"/>
      <c r="B70" s="21"/>
      <c r="C70" s="21"/>
      <c r="D70" s="21"/>
      <c r="E70" s="21"/>
      <c r="F70" s="65"/>
      <c r="G70" s="67"/>
      <c r="H70" s="237"/>
      <c r="I70" s="238"/>
      <c r="J70" s="238"/>
      <c r="K70" s="238"/>
      <c r="L70" s="238"/>
      <c r="M70" s="22"/>
      <c r="N70" s="22"/>
      <c r="O70" s="22"/>
      <c r="P70" s="22"/>
      <c r="Q70" s="3"/>
    </row>
    <row r="71" spans="1:17" ht="15" customHeight="1">
      <c r="A71" s="239" t="str">
        <f>CONCATENATE("РД  ",LOOKUP(A1,Исх.данные_2!B6:B8933,Исх.данные_2!Q6:Q8933),"      ",LOOKUP(A1,Исх.данные_2!B6:B8933,Исх.данные_2!AK6:AK8933))</f>
        <v>РД  2 л.2       ООО "Река"</v>
      </c>
      <c r="B71" s="239"/>
      <c r="C71" s="239"/>
      <c r="D71" s="239"/>
      <c r="E71" s="239"/>
      <c r="F71" s="239"/>
      <c r="G71" s="239"/>
      <c r="H71" s="239"/>
      <c r="I71" s="239"/>
      <c r="J71" s="239"/>
      <c r="K71" s="239"/>
      <c r="L71" s="239"/>
      <c r="M71" s="22"/>
      <c r="N71" s="22"/>
      <c r="O71" s="22"/>
      <c r="P71" s="22"/>
      <c r="Q71" s="3"/>
    </row>
    <row r="72" spans="1:17" s="5" customFormat="1" ht="12" customHeight="1">
      <c r="A72" s="241" t="s">
        <v>44</v>
      </c>
      <c r="B72" s="241"/>
      <c r="C72" s="241"/>
      <c r="D72" s="241"/>
      <c r="E72" s="241"/>
      <c r="F72" s="241"/>
      <c r="G72" s="241"/>
      <c r="H72" s="241"/>
      <c r="I72" s="241"/>
      <c r="J72" s="241"/>
      <c r="K72" s="241"/>
      <c r="L72" s="241"/>
      <c r="M72" s="3"/>
      <c r="N72" s="3"/>
      <c r="O72" s="3"/>
      <c r="P72" s="3"/>
      <c r="Q72" s="3"/>
    </row>
    <row r="73" spans="1:17" s="5" customFormat="1" ht="12" customHeight="1">
      <c r="A73" s="235" t="s">
        <v>45</v>
      </c>
      <c r="B73" s="235"/>
      <c r="C73" s="235"/>
      <c r="D73" s="235"/>
      <c r="E73" s="235"/>
      <c r="F73" s="235"/>
      <c r="G73" s="235"/>
      <c r="H73" s="235"/>
      <c r="I73" s="235"/>
      <c r="J73" s="235"/>
      <c r="K73" s="235"/>
      <c r="L73" s="235"/>
      <c r="M73" s="3"/>
      <c r="N73" s="3"/>
      <c r="O73" s="3"/>
      <c r="P73" s="3"/>
      <c r="Q73" s="3"/>
    </row>
    <row r="74" spans="1:17" s="3" customFormat="1" ht="15" customHeight="1">
      <c r="A74" s="1" t="s">
        <v>12</v>
      </c>
      <c r="B74" s="1"/>
      <c r="C74" s="1"/>
      <c r="D74" s="1"/>
      <c r="E74" s="1"/>
      <c r="F74" s="1"/>
      <c r="G74" s="242"/>
      <c r="H74" s="242"/>
      <c r="I74" s="242"/>
      <c r="J74" s="242"/>
      <c r="K74" s="242"/>
      <c r="L74" s="242"/>
    </row>
    <row r="75" spans="1:17" s="31" customFormat="1" ht="18" customHeight="1">
      <c r="A75" s="289" t="str">
        <f ca="1">M75</f>
        <v xml:space="preserve"> комплект  промежуточной опоры (тип комплекта опор) = 4 шт. (паспорт №№паспорт 1, 2, 3, 4 )  И так далее, далее …………..  в предела  предложенных  четырех  строчек,   количество строк в форме менять нельзя …...........</v>
      </c>
      <c r="B75" s="289"/>
      <c r="C75" s="289"/>
      <c r="D75" s="289"/>
      <c r="E75" s="289"/>
      <c r="F75" s="289"/>
      <c r="G75" s="289"/>
      <c r="H75" s="289"/>
      <c r="I75" s="289"/>
      <c r="J75" s="289"/>
      <c r="K75" s="289"/>
      <c r="L75" s="289"/>
      <c r="M75" s="233" t="str">
        <f ca="1">LOOKUP(A1,Исх.данные_2!B6:B8951,Исх.данные_2!AL6:AL8939)</f>
        <v xml:space="preserve"> комплект  промежуточной опоры (тип комплекта опор) = 4 шт. (паспорт №№паспорт 1, 2, 3, 4 )  И так далее, далее …………..  в предела  предложенных  четырех  строчек,   количество строк в форме менять нельзя …...........</v>
      </c>
    </row>
    <row r="76" spans="1:17" s="31" customFormat="1" ht="18" customHeight="1">
      <c r="A76" s="246"/>
      <c r="B76" s="246"/>
      <c r="C76" s="246"/>
      <c r="D76" s="246"/>
      <c r="E76" s="246"/>
      <c r="F76" s="246"/>
      <c r="G76" s="246"/>
      <c r="H76" s="246"/>
      <c r="I76" s="246"/>
      <c r="J76" s="246"/>
      <c r="K76" s="246"/>
      <c r="L76" s="246"/>
      <c r="M76" s="233"/>
    </row>
    <row r="77" spans="1:17" s="31" customFormat="1" ht="18" customHeight="1">
      <c r="A77" s="246"/>
      <c r="B77" s="246"/>
      <c r="C77" s="246"/>
      <c r="D77" s="246"/>
      <c r="E77" s="246"/>
      <c r="F77" s="246"/>
      <c r="G77" s="246"/>
      <c r="H77" s="246"/>
      <c r="I77" s="246"/>
      <c r="J77" s="246"/>
      <c r="K77" s="246"/>
      <c r="L77" s="246"/>
      <c r="M77" s="233"/>
    </row>
    <row r="78" spans="1:17" s="31" customFormat="1" ht="18" customHeight="1">
      <c r="A78" s="247" t="s">
        <v>156</v>
      </c>
      <c r="B78" s="247"/>
      <c r="C78" s="247"/>
      <c r="D78" s="247"/>
      <c r="E78" s="247"/>
      <c r="F78" s="247"/>
      <c r="G78" s="247"/>
      <c r="H78" s="247"/>
      <c r="I78" s="247"/>
      <c r="J78" s="247"/>
      <c r="K78" s="247"/>
      <c r="L78" s="247"/>
      <c r="M78" s="233"/>
    </row>
    <row r="79" spans="1:17" s="5" customFormat="1" ht="12" customHeight="1">
      <c r="A79" s="235" t="s">
        <v>31</v>
      </c>
      <c r="B79" s="235"/>
      <c r="C79" s="235"/>
      <c r="D79" s="235"/>
      <c r="E79" s="235"/>
      <c r="F79" s="235"/>
      <c r="G79" s="235"/>
      <c r="H79" s="235"/>
      <c r="I79" s="235"/>
      <c r="J79" s="235"/>
      <c r="K79" s="235"/>
      <c r="L79" s="235"/>
      <c r="M79" s="3"/>
      <c r="N79" s="3"/>
      <c r="O79" s="3"/>
      <c r="P79" s="3"/>
      <c r="Q79" s="3"/>
    </row>
    <row r="80" spans="1:17" ht="15" customHeight="1">
      <c r="A80" s="3" t="s">
        <v>13</v>
      </c>
      <c r="M80" s="3"/>
      <c r="N80" s="3"/>
      <c r="O80" s="3"/>
      <c r="P80" s="3"/>
      <c r="Q80" s="3"/>
    </row>
    <row r="81" spans="1:20" s="3" customFormat="1" ht="12.75" customHeight="1">
      <c r="A81" s="3" t="s">
        <v>14</v>
      </c>
      <c r="C81" s="296" t="str">
        <f>LOOKUP(A1,Исх.данные_2!B6:B8933,Исх.данные_2!AM6:AM8933)</f>
        <v>исполнительная схема №1.1 установки опор (тип опоры)</v>
      </c>
      <c r="D81" s="296"/>
      <c r="E81" s="296"/>
      <c r="F81" s="296"/>
      <c r="G81" s="296"/>
      <c r="H81" s="296"/>
      <c r="I81" s="296"/>
      <c r="J81" s="296"/>
      <c r="K81" s="296"/>
      <c r="L81" s="296"/>
      <c r="M81" s="229"/>
      <c r="N81" s="229"/>
    </row>
    <row r="82" spans="1:20" s="5" customFormat="1" ht="10.5" customHeight="1">
      <c r="A82" s="244" t="s">
        <v>97</v>
      </c>
      <c r="B82" s="244"/>
      <c r="C82" s="244"/>
      <c r="D82" s="244"/>
      <c r="E82" s="244"/>
      <c r="F82" s="244"/>
      <c r="G82" s="244"/>
      <c r="H82" s="244"/>
      <c r="I82" s="244"/>
      <c r="J82" s="244"/>
      <c r="K82" s="244"/>
      <c r="L82" s="244"/>
      <c r="M82" s="3"/>
      <c r="N82" s="3"/>
      <c r="O82" s="3"/>
      <c r="P82" s="3"/>
      <c r="Q82" s="3"/>
    </row>
    <row r="83" spans="1:20" ht="12.75" customHeight="1">
      <c r="B83" s="227"/>
      <c r="C83" s="227"/>
      <c r="D83" s="227"/>
      <c r="E83" s="227"/>
      <c r="F83" s="227"/>
      <c r="G83" s="227"/>
      <c r="H83" s="227"/>
      <c r="I83" s="227"/>
      <c r="J83" s="227"/>
      <c r="K83" s="227"/>
      <c r="L83" s="227"/>
      <c r="M83" s="3"/>
      <c r="N83" s="3"/>
      <c r="O83" s="3"/>
      <c r="P83" s="3"/>
      <c r="Q83" s="3"/>
    </row>
    <row r="84" spans="1:20" s="5" customFormat="1" ht="10.5" customHeight="1">
      <c r="A84" s="235" t="s">
        <v>98</v>
      </c>
      <c r="B84" s="235"/>
      <c r="C84" s="235"/>
      <c r="D84" s="235"/>
      <c r="E84" s="235"/>
      <c r="F84" s="235"/>
      <c r="G84" s="235"/>
      <c r="H84" s="235"/>
      <c r="I84" s="235"/>
      <c r="J84" s="235"/>
      <c r="K84" s="235"/>
      <c r="L84" s="235"/>
      <c r="M84" s="3"/>
      <c r="N84" s="3"/>
      <c r="O84" s="3"/>
      <c r="P84" s="3"/>
      <c r="Q84" s="3"/>
    </row>
    <row r="85" spans="1:20" s="3" customFormat="1" ht="15" customHeight="1">
      <c r="A85" s="3" t="s">
        <v>56</v>
      </c>
      <c r="D85" s="187" t="s">
        <v>57</v>
      </c>
      <c r="E85" s="297" t="str">
        <f>LOOKUP(БК!A1,Исх.данные_2!B6:B8933,Исх.данные_2!AN6:AN8933)</f>
        <v>22.02.2017</v>
      </c>
      <c r="F85" s="297"/>
      <c r="G85" s="297"/>
      <c r="H85" s="297"/>
    </row>
    <row r="86" spans="1:20" s="3" customFormat="1" ht="15" customHeight="1">
      <c r="A86" s="245" t="s">
        <v>15</v>
      </c>
      <c r="B86" s="245"/>
      <c r="C86" s="245"/>
      <c r="D86" s="245"/>
      <c r="E86" s="298" t="str">
        <f>J35</f>
        <v>22.02.2017</v>
      </c>
      <c r="F86" s="298"/>
      <c r="G86" s="298"/>
      <c r="H86" s="298"/>
    </row>
    <row r="87" spans="1:20" s="3" customFormat="1" ht="15" customHeight="1">
      <c r="A87" s="3" t="s">
        <v>16</v>
      </c>
      <c r="G87" s="250"/>
      <c r="H87" s="250"/>
      <c r="I87" s="250"/>
      <c r="J87" s="250"/>
      <c r="K87" s="250"/>
      <c r="L87" s="250"/>
    </row>
    <row r="88" spans="1:20" s="5" customFormat="1" ht="12" customHeight="1">
      <c r="G88" s="255" t="s">
        <v>17</v>
      </c>
      <c r="H88" s="255"/>
      <c r="I88" s="255"/>
      <c r="J88" s="255"/>
      <c r="K88" s="255"/>
      <c r="L88" s="255"/>
      <c r="M88" s="3"/>
      <c r="N88" s="3"/>
      <c r="O88" s="3"/>
      <c r="P88" s="3"/>
      <c r="Q88" s="3"/>
    </row>
    <row r="89" spans="1:20" ht="15" customHeight="1">
      <c r="A89" s="258" t="str">
        <f>CONCATENATE(LOOKUP(A1,Исх.данные_2!B6:B8933,Исх.данные_2!AP6:AP8933),"РД  ",LOOKUP(A1,Исх.данные_2!B6:B8933,Исх.данные_2!P6:P8933))</f>
        <v>ППР,   РД  2</v>
      </c>
      <c r="B89" s="258"/>
      <c r="C89" s="258"/>
      <c r="D89" s="258"/>
      <c r="E89" s="258"/>
      <c r="F89" s="258"/>
      <c r="G89" s="258"/>
      <c r="H89" s="258"/>
      <c r="I89" s="258"/>
      <c r="J89" s="258"/>
      <c r="K89" s="258"/>
      <c r="L89" s="258"/>
      <c r="M89" s="22"/>
      <c r="N89" s="22"/>
      <c r="O89" s="22"/>
    </row>
    <row r="90" spans="1:20" s="5" customFormat="1" ht="12" customHeight="1">
      <c r="A90" s="255" t="s">
        <v>47</v>
      </c>
      <c r="B90" s="255"/>
      <c r="C90" s="255"/>
      <c r="D90" s="255"/>
      <c r="E90" s="255"/>
      <c r="F90" s="255"/>
      <c r="G90" s="255"/>
      <c r="H90" s="255"/>
      <c r="I90" s="255"/>
      <c r="J90" s="255"/>
      <c r="K90" s="255"/>
      <c r="L90" s="255"/>
      <c r="M90" s="23"/>
      <c r="N90" s="23"/>
      <c r="O90" s="23"/>
    </row>
    <row r="91" spans="1:20" ht="15" customHeight="1">
      <c r="A91" s="3" t="s">
        <v>18</v>
      </c>
      <c r="H91" s="228"/>
      <c r="I91" s="228"/>
      <c r="J91" s="228"/>
      <c r="K91" s="228"/>
      <c r="L91" s="228"/>
      <c r="M91" s="228"/>
      <c r="N91" s="228"/>
      <c r="O91" s="228"/>
      <c r="P91" s="228"/>
      <c r="Q91" s="228"/>
      <c r="R91" s="228"/>
      <c r="S91" s="228"/>
      <c r="T91" s="228"/>
    </row>
    <row r="92" spans="1:20" ht="12.75" customHeight="1">
      <c r="A92" s="242" t="str">
        <f>LOOKUP(A1,Исх.данные_2!B6:B8933,Исх.данные_2!AQ6:AQ8933)</f>
        <v>обратной засыпке котлована</v>
      </c>
      <c r="B92" s="242"/>
      <c r="C92" s="242"/>
      <c r="D92" s="242"/>
      <c r="E92" s="242"/>
      <c r="F92" s="242"/>
      <c r="G92" s="242"/>
      <c r="H92" s="242"/>
      <c r="I92" s="242"/>
      <c r="J92" s="242"/>
      <c r="K92" s="242"/>
      <c r="L92" s="242"/>
      <c r="M92" s="24"/>
      <c r="N92" s="24"/>
      <c r="O92" s="24"/>
    </row>
    <row r="93" spans="1:20" s="5" customFormat="1" ht="12" customHeight="1">
      <c r="A93" s="252" t="s">
        <v>19</v>
      </c>
      <c r="B93" s="252"/>
      <c r="C93" s="252"/>
      <c r="D93" s="252"/>
      <c r="E93" s="252"/>
      <c r="F93" s="252"/>
      <c r="G93" s="252"/>
      <c r="H93" s="252"/>
      <c r="I93" s="252"/>
      <c r="J93" s="252"/>
      <c r="K93" s="252"/>
      <c r="L93" s="252"/>
      <c r="M93" s="23"/>
      <c r="N93" s="23"/>
      <c r="O93" s="23"/>
    </row>
    <row r="94" spans="1:20" ht="20.25" customHeight="1">
      <c r="A94" s="3" t="s">
        <v>20</v>
      </c>
      <c r="E94" s="25"/>
      <c r="F94" s="253" t="s">
        <v>50</v>
      </c>
      <c r="G94" s="250"/>
      <c r="H94" s="250"/>
      <c r="I94" s="250"/>
      <c r="J94" s="250"/>
      <c r="K94" s="250"/>
      <c r="L94" s="250"/>
      <c r="M94" s="24"/>
      <c r="N94" s="24"/>
      <c r="O94" s="24"/>
    </row>
    <row r="95" spans="1:20" s="3" customFormat="1" ht="17.25" customHeight="1">
      <c r="A95" s="3" t="s">
        <v>22</v>
      </c>
      <c r="C95" s="191">
        <f>БК!C95</f>
        <v>2</v>
      </c>
      <c r="D95" s="26"/>
      <c r="E95" s="3" t="s">
        <v>23</v>
      </c>
      <c r="M95" s="22"/>
      <c r="N95" s="22"/>
      <c r="O95" s="22"/>
    </row>
    <row r="96" spans="1:20" s="3" customFormat="1" ht="9" customHeight="1">
      <c r="A96" s="27"/>
      <c r="M96" s="22"/>
      <c r="N96" s="22"/>
      <c r="O96" s="22"/>
    </row>
    <row r="97" spans="1:15" s="3" customFormat="1" ht="15.75" customHeight="1">
      <c r="A97" s="3" t="s">
        <v>21</v>
      </c>
      <c r="M97" s="22"/>
      <c r="N97" s="22"/>
      <c r="O97" s="22"/>
    </row>
    <row r="98" spans="1:15" ht="18.75" customHeight="1">
      <c r="A98" s="248" t="str">
        <f>C81</f>
        <v>исполнительная схема №1.1 установки опор (тип опоры)</v>
      </c>
      <c r="B98" s="249"/>
      <c r="C98" s="249"/>
      <c r="D98" s="249"/>
      <c r="E98" s="249"/>
      <c r="F98" s="249"/>
      <c r="G98" s="249"/>
      <c r="H98" s="249"/>
      <c r="I98" s="249"/>
      <c r="J98" s="249"/>
      <c r="K98" s="249"/>
      <c r="L98" s="249"/>
      <c r="M98" s="24"/>
      <c r="N98" s="24"/>
      <c r="O98" s="24"/>
    </row>
    <row r="99" spans="1:15" ht="22.5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4"/>
      <c r="N99" s="24"/>
      <c r="O99" s="24"/>
    </row>
    <row r="100" spans="1:15" ht="15" customHeight="1">
      <c r="A100" s="3" t="s">
        <v>48</v>
      </c>
      <c r="M100" s="24"/>
      <c r="N100" s="24"/>
      <c r="O100" s="24"/>
    </row>
    <row r="101" spans="1:15" ht="10.5" customHeight="1">
      <c r="A101" s="254" t="str">
        <f>LOOKUP(N$38,Исх.данные_1!C$5:C$14,(CONCATENATE(Исх.данные_1!D$5:D$14)))</f>
        <v>Начальник 5</v>
      </c>
      <c r="B101" s="254"/>
      <c r="C101" s="254"/>
      <c r="D101" s="254"/>
      <c r="E101" s="254"/>
      <c r="F101" s="254"/>
      <c r="G101" s="254"/>
      <c r="H101" s="254"/>
      <c r="I101" s="28"/>
      <c r="J101" s="28"/>
      <c r="K101" s="28"/>
      <c r="L101" s="28"/>
      <c r="M101" s="24"/>
      <c r="N101" s="24"/>
      <c r="O101" s="24"/>
    </row>
    <row r="102" spans="1:15" ht="15.75" customHeight="1">
      <c r="A102" s="251"/>
      <c r="B102" s="251"/>
      <c r="C102" s="251"/>
      <c r="D102" s="251"/>
      <c r="E102" s="251"/>
      <c r="F102" s="251"/>
      <c r="G102" s="251"/>
      <c r="H102" s="251"/>
      <c r="I102" s="29"/>
      <c r="J102" s="29"/>
      <c r="K102" s="240" t="str">
        <f>LOOKUP(N$38,Исх.данные_1!C$5:C$14,(CONCATENATE(Исх.данные_1!E$5:E$14)))</f>
        <v>Уткин</v>
      </c>
      <c r="L102" s="240"/>
    </row>
    <row r="103" spans="1:15" s="5" customFormat="1" ht="12" customHeight="1">
      <c r="A103" s="235" t="s">
        <v>25</v>
      </c>
      <c r="B103" s="235"/>
      <c r="C103" s="235"/>
      <c r="D103" s="235"/>
      <c r="E103" s="235"/>
      <c r="F103" s="235"/>
      <c r="G103" s="235"/>
      <c r="H103" s="235"/>
      <c r="I103" s="235"/>
      <c r="J103" s="235"/>
      <c r="K103" s="235"/>
      <c r="L103" s="235"/>
      <c r="M103" s="23"/>
      <c r="N103" s="23"/>
      <c r="O103" s="23"/>
    </row>
    <row r="104" spans="1:15" ht="15" customHeight="1">
      <c r="A104" s="3" t="s">
        <v>3</v>
      </c>
      <c r="M104" s="24"/>
      <c r="N104" s="24"/>
      <c r="O104" s="24"/>
    </row>
    <row r="105" spans="1:15" ht="21" customHeight="1">
      <c r="A105" s="251" t="str">
        <f>LOOKUP(N$41,Исх.данные_1!C$15:C$16,(CONCATENATE(Исх.данные_1!D$15:D$16)))</f>
        <v xml:space="preserve">ООО "Река" </v>
      </c>
      <c r="B105" s="251"/>
      <c r="C105" s="251"/>
      <c r="D105" s="251"/>
      <c r="E105" s="251"/>
      <c r="F105" s="251"/>
      <c r="G105" s="251"/>
      <c r="H105" s="251"/>
      <c r="I105" s="30"/>
      <c r="J105" s="30"/>
      <c r="K105" s="240" t="str">
        <f>LOOKUP(N$41,Исх.данные_1!C$15:C$16,(CONCATENATE(Исх.данные_1!E$15:E$16)))</f>
        <v>Усов</v>
      </c>
      <c r="L105" s="240"/>
      <c r="M105" s="24"/>
      <c r="N105" s="24"/>
      <c r="O105" s="24"/>
    </row>
    <row r="106" spans="1:15" s="5" customFormat="1" ht="12.75" customHeight="1">
      <c r="A106" s="235" t="s">
        <v>25</v>
      </c>
      <c r="B106" s="235"/>
      <c r="C106" s="235"/>
      <c r="D106" s="235"/>
      <c r="E106" s="235"/>
      <c r="F106" s="235"/>
      <c r="G106" s="235"/>
      <c r="H106" s="235"/>
      <c r="I106" s="235"/>
      <c r="J106" s="235"/>
      <c r="K106" s="235"/>
      <c r="L106" s="235"/>
      <c r="M106" s="23"/>
      <c r="N106" s="23"/>
      <c r="O106" s="23"/>
    </row>
    <row r="107" spans="1:15" ht="13.5" customHeight="1">
      <c r="A107" s="3" t="s">
        <v>24</v>
      </c>
      <c r="I107" s="3"/>
    </row>
    <row r="108" spans="1:15" ht="21" customHeight="1">
      <c r="A108" s="251" t="str">
        <f>LOOKUP(N$44,Исх.данные_1!C$17:C$18,(CONCATENATE(Исх.данные_1!D$17:D$18)))</f>
        <v xml:space="preserve">ООО "Рыба" </v>
      </c>
      <c r="B108" s="251"/>
      <c r="C108" s="251"/>
      <c r="D108" s="251"/>
      <c r="E108" s="251"/>
      <c r="F108" s="251"/>
      <c r="G108" s="251"/>
      <c r="H108" s="251"/>
      <c r="I108" s="30"/>
      <c r="J108" s="30"/>
      <c r="K108" s="240" t="str">
        <f>LOOKUP(N$44,Исх.данные_1!C$17:C$18,(CONCATENATE(Исх.данные_1!E$17:E$18)))</f>
        <v>Левин</v>
      </c>
      <c r="L108" s="240"/>
    </row>
    <row r="109" spans="1:15" s="5" customFormat="1" ht="10.5" customHeight="1">
      <c r="A109" s="235" t="s">
        <v>25</v>
      </c>
      <c r="B109" s="235"/>
      <c r="C109" s="235"/>
      <c r="D109" s="235"/>
      <c r="E109" s="235"/>
      <c r="F109" s="235"/>
      <c r="G109" s="235"/>
      <c r="H109" s="235"/>
      <c r="I109" s="235"/>
      <c r="J109" s="235"/>
      <c r="K109" s="235"/>
      <c r="L109" s="235"/>
    </row>
    <row r="110" spans="1:15" s="3" customFormat="1" ht="28.5" customHeight="1">
      <c r="A110" s="259" t="s">
        <v>49</v>
      </c>
      <c r="B110" s="259"/>
      <c r="C110" s="259"/>
      <c r="D110" s="259"/>
      <c r="E110" s="259"/>
      <c r="F110" s="259"/>
      <c r="G110" s="259"/>
      <c r="H110" s="259"/>
      <c r="I110" s="259"/>
      <c r="J110" s="259"/>
      <c r="K110" s="259"/>
      <c r="L110" s="259"/>
    </row>
    <row r="111" spans="1:15" ht="14.25" customHeight="1">
      <c r="A111" s="251" t="str">
        <f>Исх.данные_1!D19</f>
        <v xml:space="preserve">ООО "Веник" </v>
      </c>
      <c r="B111" s="251"/>
      <c r="C111" s="251"/>
      <c r="D111" s="251"/>
      <c r="E111" s="251"/>
      <c r="F111" s="251"/>
      <c r="G111" s="251"/>
      <c r="H111" s="30"/>
      <c r="I111" s="30"/>
      <c r="J111" s="30"/>
      <c r="K111" s="240" t="str">
        <f>Исх.данные_1!E19</f>
        <v>Плетнин</v>
      </c>
      <c r="L111" s="240"/>
    </row>
    <row r="112" spans="1:15" s="5" customFormat="1" ht="10.5" customHeight="1">
      <c r="A112" s="235" t="s">
        <v>25</v>
      </c>
      <c r="B112" s="235"/>
      <c r="C112" s="235"/>
      <c r="D112" s="235"/>
      <c r="E112" s="235"/>
      <c r="F112" s="235"/>
      <c r="G112" s="235"/>
      <c r="H112" s="235"/>
      <c r="I112" s="235"/>
      <c r="J112" s="235"/>
      <c r="K112" s="235"/>
      <c r="L112" s="235"/>
    </row>
    <row r="113" spans="1:12" s="3" customFormat="1" ht="15" customHeight="1">
      <c r="A113" s="3" t="s">
        <v>51</v>
      </c>
    </row>
    <row r="114" spans="1:12" s="3" customFormat="1" ht="1.5" customHeight="1"/>
    <row r="115" spans="1:12" ht="15.75" customHeight="1">
      <c r="A115" s="251" t="str">
        <f>LOOKUP(N$47,Исх.данные_1!C$20:C$24,(CONCATENATE(Исх.данные_1!D$20:D$24)))</f>
        <v xml:space="preserve">Прораб </v>
      </c>
      <c r="B115" s="251"/>
      <c r="C115" s="251"/>
      <c r="D115" s="251"/>
      <c r="E115" s="251"/>
      <c r="F115" s="251"/>
      <c r="G115" s="251"/>
      <c r="H115" s="30"/>
      <c r="I115" s="30"/>
      <c r="J115" s="30"/>
      <c r="K115" s="240" t="str">
        <f>LOOKUP(N$47,Исх.данные_1!C$20:C$24,(CONCATENATE(Исх.данные_1!E$20:E$24)))</f>
        <v>Залетный</v>
      </c>
      <c r="L115" s="240"/>
    </row>
    <row r="116" spans="1:12" s="5" customFormat="1" ht="9.75" customHeight="1">
      <c r="A116" s="235" t="s">
        <v>25</v>
      </c>
      <c r="B116" s="235"/>
      <c r="C116" s="235"/>
      <c r="D116" s="235"/>
      <c r="E116" s="235"/>
      <c r="F116" s="235"/>
      <c r="G116" s="235"/>
      <c r="H116" s="235"/>
      <c r="I116" s="235"/>
      <c r="J116" s="235"/>
      <c r="K116" s="235"/>
      <c r="L116" s="235"/>
    </row>
    <row r="117" spans="1:12" s="3" customFormat="1" ht="15" customHeight="1">
      <c r="A117" s="3" t="s">
        <v>32</v>
      </c>
    </row>
    <row r="118" spans="1:12" ht="29.25" customHeight="1">
      <c r="A118" s="251" t="str">
        <f>Исх.данные_1!D25</f>
        <v xml:space="preserve">Ведущий </v>
      </c>
      <c r="B118" s="251"/>
      <c r="C118" s="251"/>
      <c r="D118" s="251"/>
      <c r="E118" s="251"/>
      <c r="F118" s="251"/>
      <c r="G118" s="251"/>
      <c r="H118" s="251"/>
      <c r="I118" s="251"/>
      <c r="J118" s="30"/>
      <c r="K118" s="240" t="str">
        <f>Исх.данные_1!E25</f>
        <v>Иванов</v>
      </c>
      <c r="L118" s="240"/>
    </row>
    <row r="119" spans="1:12" s="5" customFormat="1" ht="12" customHeight="1">
      <c r="A119" s="235" t="s">
        <v>25</v>
      </c>
      <c r="B119" s="235"/>
      <c r="C119" s="235"/>
      <c r="D119" s="235"/>
      <c r="E119" s="235"/>
      <c r="F119" s="235"/>
      <c r="G119" s="235"/>
      <c r="H119" s="235"/>
      <c r="I119" s="235"/>
      <c r="J119" s="235"/>
      <c r="K119" s="235"/>
      <c r="L119" s="235"/>
    </row>
    <row r="120" spans="1:12" ht="12" customHeight="1">
      <c r="A120" s="251"/>
      <c r="B120" s="251"/>
      <c r="C120" s="251"/>
      <c r="D120" s="251"/>
      <c r="E120" s="251"/>
      <c r="F120" s="251"/>
      <c r="G120" s="251"/>
      <c r="H120" s="251"/>
      <c r="I120" s="30"/>
      <c r="J120" s="30"/>
      <c r="K120" s="260"/>
      <c r="L120" s="260"/>
    </row>
    <row r="121" spans="1:12" s="5" customFormat="1" ht="12" customHeight="1">
      <c r="A121" s="235" t="s">
        <v>25</v>
      </c>
      <c r="B121" s="235"/>
      <c r="C121" s="235"/>
      <c r="D121" s="235"/>
      <c r="E121" s="235"/>
      <c r="F121" s="235"/>
      <c r="G121" s="235"/>
      <c r="H121" s="235"/>
      <c r="I121" s="235"/>
      <c r="J121" s="235"/>
      <c r="K121" s="235"/>
      <c r="L121" s="235"/>
    </row>
  </sheetData>
  <mergeCells count="105">
    <mergeCell ref="A121:L121"/>
    <mergeCell ref="A116:L116"/>
    <mergeCell ref="A118:I118"/>
    <mergeCell ref="K118:L118"/>
    <mergeCell ref="A119:L119"/>
    <mergeCell ref="A120:H120"/>
    <mergeCell ref="K120:L120"/>
    <mergeCell ref="A115:G115"/>
    <mergeCell ref="K115:L115"/>
    <mergeCell ref="A103:L103"/>
    <mergeCell ref="A105:H105"/>
    <mergeCell ref="K105:L105"/>
    <mergeCell ref="A106:L106"/>
    <mergeCell ref="A108:H108"/>
    <mergeCell ref="K108:L108"/>
    <mergeCell ref="A109:L109"/>
    <mergeCell ref="A110:L110"/>
    <mergeCell ref="A111:G111"/>
    <mergeCell ref="K111:L111"/>
    <mergeCell ref="A112:L112"/>
    <mergeCell ref="A101:H102"/>
    <mergeCell ref="K102:L102"/>
    <mergeCell ref="E85:H85"/>
    <mergeCell ref="A86:D86"/>
    <mergeCell ref="E86:H86"/>
    <mergeCell ref="G87:L87"/>
    <mergeCell ref="G88:L88"/>
    <mergeCell ref="A89:L89"/>
    <mergeCell ref="A90:L90"/>
    <mergeCell ref="A92:L92"/>
    <mergeCell ref="A93:L93"/>
    <mergeCell ref="F94:L94"/>
    <mergeCell ref="A98:L98"/>
    <mergeCell ref="M66:P66"/>
    <mergeCell ref="A67:L67"/>
    <mergeCell ref="M67:P67"/>
    <mergeCell ref="A84:L84"/>
    <mergeCell ref="H69:L69"/>
    <mergeCell ref="H70:L70"/>
    <mergeCell ref="A71:L71"/>
    <mergeCell ref="A72:L72"/>
    <mergeCell ref="A73:L73"/>
    <mergeCell ref="G74:L74"/>
    <mergeCell ref="A75:L75"/>
    <mergeCell ref="A79:L79"/>
    <mergeCell ref="C81:L81"/>
    <mergeCell ref="A82:L82"/>
    <mergeCell ref="A68:L68"/>
    <mergeCell ref="A76:L76"/>
    <mergeCell ref="A60:L60"/>
    <mergeCell ref="A65:L65"/>
    <mergeCell ref="A66:L66"/>
    <mergeCell ref="I59:L59"/>
    <mergeCell ref="B35:C35"/>
    <mergeCell ref="J35:L35"/>
    <mergeCell ref="A51:L51"/>
    <mergeCell ref="A38:L38"/>
    <mergeCell ref="A39:L39"/>
    <mergeCell ref="I40:L40"/>
    <mergeCell ref="A41:L41"/>
    <mergeCell ref="A42:L42"/>
    <mergeCell ref="A44:L44"/>
    <mergeCell ref="A45:L45"/>
    <mergeCell ref="A47:L47"/>
    <mergeCell ref="A48:L48"/>
    <mergeCell ref="A52:L52"/>
    <mergeCell ref="A53:L53"/>
    <mergeCell ref="G54:L54"/>
    <mergeCell ref="A55:L55"/>
    <mergeCell ref="A56:L56"/>
    <mergeCell ref="A19:L19"/>
    <mergeCell ref="I21:L21"/>
    <mergeCell ref="A23:L23"/>
    <mergeCell ref="K49:L49"/>
    <mergeCell ref="A50:L50"/>
    <mergeCell ref="N28:Y28"/>
    <mergeCell ref="A30:L30"/>
    <mergeCell ref="A31:L31"/>
    <mergeCell ref="A33:L33"/>
    <mergeCell ref="A34:L34"/>
    <mergeCell ref="A29:L29"/>
    <mergeCell ref="A77:L77"/>
    <mergeCell ref="A78:L78"/>
    <mergeCell ref="A61:L61"/>
    <mergeCell ref="A62:L62"/>
    <mergeCell ref="A63:L63"/>
    <mergeCell ref="A64:L64"/>
    <mergeCell ref="A16:L16"/>
    <mergeCell ref="A2:L2"/>
    <mergeCell ref="G3:L3"/>
    <mergeCell ref="A4:L4"/>
    <mergeCell ref="A5:L5"/>
    <mergeCell ref="G6:L6"/>
    <mergeCell ref="A7:L7"/>
    <mergeCell ref="A8:L8"/>
    <mergeCell ref="A9:L9"/>
    <mergeCell ref="A10:L10"/>
    <mergeCell ref="A11:L11"/>
    <mergeCell ref="G12:L12"/>
    <mergeCell ref="A24:L24"/>
    <mergeCell ref="A25:L25"/>
    <mergeCell ref="A26:L26"/>
    <mergeCell ref="A28:L28"/>
    <mergeCell ref="A17:L17"/>
    <mergeCell ref="A18:L18"/>
  </mergeCells>
  <printOptions horizontalCentered="1"/>
  <pageMargins left="0.70866141732283472" right="0.70866141732283472" top="0.39370078740157483" bottom="0.19685039370078741" header="0.19685039370078741" footer="0.19685039370078741"/>
  <pageSetup paperSize="9" scale="89" fitToHeight="0" orientation="portrait" blackAndWhite="1" r:id="rId1"/>
  <headerFooter alignWithMargins="0"/>
  <rowBreaks count="1" manualBreakCount="1">
    <brk id="5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Исх.данные_1</vt:lpstr>
      <vt:lpstr>Исх.данные_2</vt:lpstr>
      <vt:lpstr>БК</vt:lpstr>
      <vt:lpstr>УО</vt:lpstr>
      <vt:lpstr>БК!Область_печати</vt:lpstr>
      <vt:lpstr>Исх.данные_1!Область_печати</vt:lpstr>
      <vt:lpstr>УО!Область_печати</vt:lpstr>
    </vt:vector>
  </TitlesOfParts>
  <Company>Затримайлов И.М.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Медов А.В.</dc:creator>
  <cp:lastModifiedBy>Медов</cp:lastModifiedBy>
  <cp:lastPrinted>2017-04-01T05:57:41Z</cp:lastPrinted>
  <dcterms:created xsi:type="dcterms:W3CDTF">2010-10-04T12:16:25Z</dcterms:created>
  <dcterms:modified xsi:type="dcterms:W3CDTF">2017-04-01T06:23:55Z</dcterms:modified>
</cp:coreProperties>
</file>