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People">Список!$B$2:$B$28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445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J11" i="1" l="1" a="1"/>
  <c r="AJ11" i="1"/>
  <c r="AJ43" i="1" a="1"/>
  <c r="AJ43" i="1" s="1"/>
  <c r="AJ42" i="1" a="1"/>
  <c r="AJ42" i="1" s="1"/>
  <c r="AJ41" i="1" a="1"/>
  <c r="AJ41" i="1" s="1"/>
  <c r="AJ40" i="1" a="1"/>
  <c r="AJ40" i="1" s="1"/>
  <c r="AJ39" i="1" a="1"/>
  <c r="AJ39" i="1" s="1"/>
  <c r="AJ38" i="1" a="1"/>
  <c r="AJ38" i="1" s="1"/>
  <c r="AJ37" i="1" a="1"/>
  <c r="AJ37" i="1" s="1"/>
  <c r="AJ36" i="1" a="1"/>
  <c r="AJ36" i="1" s="1"/>
  <c r="AJ35" i="1" a="1"/>
  <c r="AJ35" i="1" s="1"/>
  <c r="AJ34" i="1" a="1"/>
  <c r="AJ34" i="1" s="1"/>
  <c r="AJ33" i="1" a="1"/>
  <c r="AJ33" i="1" s="1"/>
  <c r="AJ32" i="1" a="1"/>
  <c r="AJ32" i="1" s="1"/>
  <c r="AJ31" i="1" a="1"/>
  <c r="AJ31" i="1" s="1"/>
  <c r="AJ30" i="1" a="1"/>
  <c r="AJ30" i="1" s="1"/>
  <c r="AJ29" i="1" a="1"/>
  <c r="AJ29" i="1" s="1"/>
  <c r="AJ28" i="1" a="1"/>
  <c r="AJ28" i="1" s="1"/>
  <c r="AJ27" i="1" a="1"/>
  <c r="AJ27" i="1" s="1"/>
  <c r="AJ26" i="1" a="1"/>
  <c r="AJ26" i="1" s="1"/>
  <c r="AJ24" i="1" a="1"/>
  <c r="AJ24" i="1" s="1"/>
  <c r="AJ23" i="1" a="1"/>
  <c r="AJ23" i="1" s="1"/>
  <c r="AJ22" i="1" a="1"/>
  <c r="AJ22" i="1" s="1"/>
  <c r="AJ21" i="1" a="1"/>
  <c r="AJ21" i="1" s="1"/>
  <c r="AJ20" i="1" a="1"/>
  <c r="AJ20" i="1" s="1"/>
  <c r="AJ19" i="1" a="1"/>
  <c r="AJ19" i="1" s="1"/>
  <c r="AJ18" i="1" a="1"/>
  <c r="AJ18" i="1" s="1"/>
  <c r="AJ17" i="1" a="1"/>
  <c r="AJ17" i="1" s="1"/>
  <c r="AJ16" i="1" a="1"/>
  <c r="AJ16" i="1" s="1"/>
  <c r="AJ15" i="1" a="1"/>
  <c r="AJ15" i="1" s="1"/>
  <c r="AJ14" i="1" a="1"/>
  <c r="AJ14" i="1" s="1"/>
  <c r="AJ13" i="1" a="1"/>
  <c r="AJ13" i="1" s="1"/>
  <c r="AJ9" i="1" a="1"/>
  <c r="AJ9" i="1" s="1"/>
  <c r="AJ8" i="1" a="1"/>
  <c r="AJ8" i="1" s="1"/>
  <c r="AJ7" i="1" a="1"/>
  <c r="AJ7" i="1" s="1"/>
  <c r="AJ6" i="1" a="1"/>
  <c r="AJ6" i="1" s="1"/>
  <c r="AJ5" i="1" a="1"/>
  <c r="AJ5" i="1" s="1"/>
  <c r="AJ25" i="1" a="1"/>
  <c r="AJ25" i="1"/>
  <c r="C7" i="12" l="1"/>
  <c r="B6" i="1"/>
  <c r="B7" i="1"/>
  <c r="B8" i="1"/>
  <c r="B9" i="1"/>
  <c r="B13" i="1"/>
  <c r="B15" i="1"/>
  <c r="B18" i="1"/>
  <c r="B19" i="1"/>
  <c r="B23" i="1"/>
  <c r="B2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C14" i="12"/>
  <c r="C73" i="12"/>
  <c r="C79" i="12"/>
  <c r="C53" i="12"/>
  <c r="C61" i="12"/>
  <c r="C93" i="12"/>
  <c r="C8" i="12"/>
  <c r="C52" i="12"/>
  <c r="C74" i="12"/>
  <c r="C86" i="12"/>
  <c r="C12" i="12"/>
  <c r="C32" i="12"/>
  <c r="C68" i="12"/>
  <c r="C70" i="12"/>
  <c r="C50" i="12"/>
  <c r="C42" i="12"/>
  <c r="C46" i="12"/>
  <c r="C58" i="12"/>
  <c r="C16" i="12"/>
  <c r="C23" i="12"/>
  <c r="C37" i="12"/>
  <c r="C101" i="12"/>
  <c r="C88" i="12"/>
  <c r="C75" i="12"/>
  <c r="C65" i="12"/>
  <c r="C35" i="12"/>
  <c r="C104" i="12"/>
  <c r="C95" i="12"/>
  <c r="C13" i="12"/>
  <c r="C82" i="12"/>
  <c r="C57" i="12"/>
  <c r="C39" i="12"/>
  <c r="C89" i="12"/>
  <c r="C15" i="12"/>
  <c r="C17" i="12"/>
  <c r="C44" i="12"/>
  <c r="C24" i="12"/>
  <c r="B25" i="1" s="1"/>
  <c r="C97" i="12"/>
  <c r="C96" i="12"/>
  <c r="C67" i="12"/>
  <c r="C10" i="12"/>
  <c r="C91" i="12"/>
  <c r="C20" i="12"/>
  <c r="C33" i="12"/>
  <c r="C81" i="12"/>
  <c r="C19" i="12"/>
  <c r="C4" i="12"/>
  <c r="B16" i="1" s="1"/>
  <c r="C92" i="12"/>
  <c r="C62" i="12"/>
  <c r="C11" i="12"/>
  <c r="C80" i="12"/>
  <c r="C99" i="12"/>
  <c r="C59" i="12"/>
  <c r="C55" i="12"/>
  <c r="C28" i="12"/>
  <c r="C98" i="12"/>
  <c r="C85" i="12"/>
  <c r="C29" i="12"/>
  <c r="C48" i="12"/>
  <c r="C51" i="12"/>
  <c r="C84" i="12"/>
  <c r="C47" i="12"/>
  <c r="C71" i="12"/>
  <c r="C36" i="12"/>
  <c r="C5" i="12"/>
  <c r="B14" i="1" s="1"/>
  <c r="C54" i="12"/>
  <c r="C3" i="12"/>
  <c r="C40" i="12"/>
  <c r="C18" i="12"/>
  <c r="C31" i="12"/>
  <c r="C22" i="12"/>
  <c r="C38" i="12"/>
  <c r="C105" i="12"/>
  <c r="C83" i="12"/>
  <c r="C63" i="12"/>
  <c r="C25" i="12"/>
  <c r="C78" i="12"/>
  <c r="C27" i="12"/>
  <c r="C64" i="12"/>
  <c r="C34" i="12"/>
  <c r="C21" i="12"/>
  <c r="C94" i="12"/>
  <c r="C77" i="12"/>
  <c r="C87" i="12"/>
  <c r="C69" i="12"/>
  <c r="C56" i="12"/>
  <c r="C100" i="12"/>
  <c r="C106" i="12"/>
  <c r="C103" i="12"/>
  <c r="C26" i="12"/>
  <c r="C76" i="12"/>
  <c r="C72" i="12"/>
  <c r="C102" i="12"/>
  <c r="C49" i="12"/>
  <c r="C45" i="12"/>
  <c r="C60" i="12"/>
  <c r="C30" i="12"/>
  <c r="C43" i="12"/>
  <c r="C41" i="12"/>
  <c r="C9" i="12"/>
  <c r="C66" i="12"/>
  <c r="C6" i="12"/>
  <c r="C90" i="12"/>
  <c r="C2" i="12"/>
  <c r="B10" i="1" s="1"/>
  <c r="AJ12" i="1" l="1" a="1"/>
  <c r="AJ12" i="1" s="1"/>
  <c r="AJ10" i="1" a="1"/>
  <c r="AJ10" i="1" s="1"/>
  <c r="B20" i="1"/>
  <c r="B21" i="1"/>
  <c r="B22" i="1"/>
  <c r="B17" i="1"/>
  <c r="B12" i="1"/>
  <c r="B11" i="1"/>
  <c r="B5" i="1"/>
</calcChain>
</file>

<file path=xl/sharedStrings.xml><?xml version="1.0" encoding="utf-8"?>
<sst xmlns="http://schemas.openxmlformats.org/spreadsheetml/2006/main" count="250" uniqueCount="225">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</sst>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1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hidden="1"/>
    </xf>
    <xf numFmtId="2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F91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0</xdr:row>
          <xdr:rowOff>85725</xdr:rowOff>
        </xdr:from>
        <xdr:to>
          <xdr:col>28</xdr:col>
          <xdr:colOff>19050</xdr:colOff>
          <xdr:row>1</xdr:row>
          <xdr:rowOff>47625</xdr:rowOff>
        </xdr:to>
        <xdr:sp macro="" textlink="">
          <xdr:nvSpPr>
            <xdr:cNvPr id="11277" name="Button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печать А3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95250</xdr:colOff>
          <xdr:row>0</xdr:row>
          <xdr:rowOff>85725</xdr:rowOff>
        </xdr:from>
        <xdr:to>
          <xdr:col>30</xdr:col>
          <xdr:colOff>152400</xdr:colOff>
          <xdr:row>1</xdr:row>
          <xdr:rowOff>47625</xdr:rowOff>
        </xdr:to>
        <xdr:sp macro="" textlink="">
          <xdr:nvSpPr>
            <xdr:cNvPr id="11278" name="Button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ERSONAL"/>
    </sheetNames>
    <definedNames>
      <definedName name="от_чисел"/>
      <definedName name="печать_а3_2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7030A0"/>
    <pageSetUpPr autoPageBreaks="0"/>
  </sheetPr>
  <dimension ref="B1:AJ46"/>
  <sheetViews>
    <sheetView showGridLines="0" showZeros="0" tabSelected="1" zoomScale="90" zoomScaleNormal="90" zoomScalePageLayoutView="50" workbookViewId="0">
      <pane ySplit="4" topLeftCell="A5" activePane="bottomLeft" state="frozen"/>
      <selection pane="bottomLeft" activeCell="AJ11" sqref="AJ11"/>
    </sheetView>
  </sheetViews>
  <sheetFormatPr defaultRowHeight="15" x14ac:dyDescent="0.25"/>
  <cols>
    <col min="1" max="1" width="5.28515625" style="8" customWidth="1"/>
    <col min="2" max="2" width="6" style="8" customWidth="1"/>
    <col min="3" max="3" width="16.7109375" style="8" customWidth="1"/>
    <col min="4" max="4" width="19.7109375" style="8" customWidth="1"/>
    <col min="5" max="35" width="4.28515625" style="8" customWidth="1"/>
    <col min="36" max="36" width="11.5703125" style="8" customWidth="1"/>
    <col min="37" max="16384" width="9.140625" style="8"/>
  </cols>
  <sheetData>
    <row r="1" spans="2:36" ht="22.5" x14ac:dyDescent="0.3">
      <c r="B1" s="72" t="s">
        <v>130</v>
      </c>
      <c r="C1" s="72"/>
      <c r="D1" s="74" t="s">
        <v>129</v>
      </c>
      <c r="E1" s="74"/>
      <c r="F1" s="74"/>
      <c r="G1" s="74"/>
      <c r="H1" s="74"/>
      <c r="I1" s="74" t="s">
        <v>142</v>
      </c>
      <c r="J1" s="74"/>
      <c r="K1" s="74"/>
      <c r="L1" s="74"/>
      <c r="M1" s="74"/>
      <c r="N1" s="74"/>
      <c r="O1" s="61" t="s">
        <v>0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9"/>
      <c r="AG1" s="10" t="s">
        <v>3</v>
      </c>
      <c r="AH1" s="10"/>
      <c r="AI1" s="10"/>
      <c r="AJ1" s="10"/>
    </row>
    <row r="2" spans="2:36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2:36" ht="15.75" x14ac:dyDescent="0.25">
      <c r="B3" s="62" t="s">
        <v>2</v>
      </c>
      <c r="C3" s="68" t="s">
        <v>5</v>
      </c>
      <c r="D3" s="69"/>
      <c r="E3" s="64" t="s">
        <v>1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5"/>
      <c r="AJ3" s="59" t="s">
        <v>4</v>
      </c>
    </row>
    <row r="4" spans="2:36" ht="15.75" x14ac:dyDescent="0.25">
      <c r="B4" s="63"/>
      <c r="C4" s="70"/>
      <c r="D4" s="71"/>
      <c r="E4" s="11">
        <v>1</v>
      </c>
      <c r="F4" s="12">
        <v>2</v>
      </c>
      <c r="G4" s="11">
        <v>3</v>
      </c>
      <c r="H4" s="12">
        <v>4</v>
      </c>
      <c r="I4" s="11">
        <v>5</v>
      </c>
      <c r="J4" s="12">
        <v>6</v>
      </c>
      <c r="K4" s="11">
        <v>7</v>
      </c>
      <c r="L4" s="12">
        <v>8</v>
      </c>
      <c r="M4" s="11">
        <v>9</v>
      </c>
      <c r="N4" s="12">
        <v>10</v>
      </c>
      <c r="O4" s="11">
        <v>11</v>
      </c>
      <c r="P4" s="12">
        <v>12</v>
      </c>
      <c r="Q4" s="11">
        <v>13</v>
      </c>
      <c r="R4" s="12">
        <v>14</v>
      </c>
      <c r="S4" s="11">
        <v>15</v>
      </c>
      <c r="T4" s="12">
        <v>16</v>
      </c>
      <c r="U4" s="11">
        <v>17</v>
      </c>
      <c r="V4" s="12">
        <v>18</v>
      </c>
      <c r="W4" s="11">
        <v>19</v>
      </c>
      <c r="X4" s="12">
        <v>20</v>
      </c>
      <c r="Y4" s="11">
        <v>21</v>
      </c>
      <c r="Z4" s="12">
        <v>22</v>
      </c>
      <c r="AA4" s="11">
        <v>23</v>
      </c>
      <c r="AB4" s="12">
        <v>24</v>
      </c>
      <c r="AC4" s="11">
        <v>25</v>
      </c>
      <c r="AD4" s="12">
        <v>26</v>
      </c>
      <c r="AE4" s="11">
        <v>27</v>
      </c>
      <c r="AF4" s="12">
        <v>28</v>
      </c>
      <c r="AG4" s="11">
        <v>29</v>
      </c>
      <c r="AH4" s="12">
        <v>30</v>
      </c>
      <c r="AI4" s="13">
        <v>31</v>
      </c>
      <c r="AJ4" s="60"/>
    </row>
    <row r="5" spans="2:36" ht="15.75" x14ac:dyDescent="0.25">
      <c r="B5" s="54" t="str">
        <f>IFERROR(VLOOKUP(C5,Список!$B$2:$C$150,2,0),"")</f>
        <v/>
      </c>
      <c r="C5" s="14"/>
      <c r="D5" s="56"/>
      <c r="E5" s="1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3"/>
      <c r="AJ5" s="57" t="str">
        <f t="array" ref="AJ5">IF(B5="","",IF(B4="",SUM(E5:AI5)*IF(E5&gt;12,0.12,1),IF(B3="",SUM(E5:AI5*E4:AI4)%,SUM(E5:AI5*E3:AI3)%)))</f>
        <v/>
      </c>
    </row>
    <row r="6" spans="2:36" ht="15.75" x14ac:dyDescent="0.25">
      <c r="B6" s="54" t="str">
        <f>IFERROR(VLOOKUP(C6,Список!$B$2:$C$150,2,0),"")</f>
        <v/>
      </c>
      <c r="C6" s="14"/>
      <c r="D6" s="56"/>
      <c r="E6" s="4"/>
      <c r="F6" s="1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6"/>
      <c r="AJ6" s="57" t="str">
        <f t="array" ref="AJ6">IF(B6="","",IF(B5="",SUM(E6:AI6)*IF(E6&gt;12,0.12,1),IF(B4="",SUM(E6:AI6*E5:AI5)%,SUM(E6:AI6*E4:AI4)%)))</f>
        <v/>
      </c>
    </row>
    <row r="7" spans="2:36" ht="15.75" x14ac:dyDescent="0.25">
      <c r="B7" s="54" t="str">
        <f>IFERROR(VLOOKUP(C7,Список!$B$2:$C$150,2,0),"")</f>
        <v/>
      </c>
      <c r="C7" s="14"/>
      <c r="D7" s="56"/>
      <c r="E7" s="1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3"/>
      <c r="AJ7" s="57" t="str">
        <f t="array" ref="AJ7">IF(B7="","",IF(B6="",SUM(E7:AI7)*IF(E7&gt;12,0.12,1),IF(B5="",SUM(E7:AI7*E6:AI6)%,SUM(E7:AI7*E5:AI5)%)))</f>
        <v/>
      </c>
    </row>
    <row r="8" spans="2:36" ht="15.75" x14ac:dyDescent="0.25">
      <c r="B8" s="54" t="str">
        <f>IFERROR(VLOOKUP(C8,Список!$B$2:$C$150,2,0),"")</f>
        <v/>
      </c>
      <c r="C8" s="14"/>
      <c r="D8" s="56"/>
      <c r="E8" s="7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57" t="str">
        <f t="array" ref="AJ8">IF(B8="","",IF(B7="",SUM(E8:AI8)*IF(E8&gt;12,0.12,1),IF(B6="",SUM(E8:AI8*E7:AI7)%,SUM(E8:AI8*E6:AI6)%)))</f>
        <v/>
      </c>
    </row>
    <row r="9" spans="2:36" ht="15.75" x14ac:dyDescent="0.25">
      <c r="B9" s="54" t="str">
        <f>IFERROR(VLOOKUP(C9,Список!$B$2:$C$150,2,0),"")</f>
        <v/>
      </c>
      <c r="C9" s="14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7" t="str">
        <f t="array" ref="AJ9">IF(B9="","",IF(B8="",SUM(E9:AI9)*IF(E9&gt;12,0.12,1),IF(B7="",SUM(E9:AI9*E8:AI8)%,SUM(E9:AI9*E7:AI7)%)))</f>
        <v/>
      </c>
    </row>
    <row r="10" spans="2:36" ht="15.75" x14ac:dyDescent="0.25">
      <c r="B10" s="27">
        <f>IFERROR(VLOOKUP(C10,Список!$B$2:$C$150,2,0),"")</f>
        <v>342</v>
      </c>
      <c r="C10" s="55" t="s">
        <v>27</v>
      </c>
      <c r="D10" s="15" t="s">
        <v>32</v>
      </c>
      <c r="E10" s="1">
        <v>12</v>
      </c>
      <c r="F10" s="1"/>
      <c r="G10" s="2"/>
      <c r="H10" s="1"/>
      <c r="I10" s="2"/>
      <c r="J10" s="1">
        <v>5</v>
      </c>
      <c r="K10" s="2"/>
      <c r="L10" s="1"/>
      <c r="M10" s="2"/>
      <c r="N10" s="1"/>
      <c r="O10" s="2">
        <v>12</v>
      </c>
      <c r="P10" s="1"/>
      <c r="Q10" s="2"/>
      <c r="R10" s="1"/>
      <c r="S10" s="2"/>
      <c r="T10" s="1"/>
      <c r="U10" s="2"/>
      <c r="V10" s="1"/>
      <c r="W10" s="2">
        <v>8</v>
      </c>
      <c r="X10" s="1"/>
      <c r="Y10" s="2"/>
      <c r="Z10" s="1"/>
      <c r="AA10" s="2"/>
      <c r="AB10" s="1"/>
      <c r="AC10" s="2"/>
      <c r="AD10" s="1"/>
      <c r="AE10" s="2"/>
      <c r="AF10" s="1">
        <v>10</v>
      </c>
      <c r="AG10" s="2"/>
      <c r="AH10" s="1"/>
      <c r="AI10" s="3"/>
      <c r="AJ10" s="57">
        <f t="array" ref="AJ10">IF(B10="","",IF(B9="",SUM(E10:AI10)*IF(E10&gt;12,0.12,1),IF(B8="",SUM(E10:AI10*E9:AI9)%,SUM(E10:AI10*E8:AI8)%)))</f>
        <v>47</v>
      </c>
    </row>
    <row r="11" spans="2:36" ht="15.75" x14ac:dyDescent="0.25">
      <c r="B11" s="27">
        <f>IFERROR(VLOOKUP(C11,Список!$B$2:$C$150,2,0),"")</f>
        <v>342</v>
      </c>
      <c r="C11" s="14" t="s">
        <v>27</v>
      </c>
      <c r="D11" s="17" t="s">
        <v>46</v>
      </c>
      <c r="E11" s="4"/>
      <c r="F11" s="1"/>
      <c r="G11" s="5"/>
      <c r="H11" s="4"/>
      <c r="I11" s="5"/>
      <c r="J11" s="4">
        <v>50</v>
      </c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>
        <v>20</v>
      </c>
      <c r="AG11" s="5"/>
      <c r="AH11" s="4"/>
      <c r="AI11" s="6"/>
      <c r="AJ11" s="57">
        <f t="array" ref="AJ11">IF(B11="","",IF(B10="",SUM(E11:AI11)*IF(E11&gt;12,0.12,1),IF(B9="",SUM(E11:AI11*E10:AI10)%,SUM(E11:AI11*E9:AI9)%)))</f>
        <v>4.5</v>
      </c>
    </row>
    <row r="12" spans="2:36" ht="15.75" x14ac:dyDescent="0.25">
      <c r="B12" s="27">
        <f>IFERROR(VLOOKUP(C12,Список!$B$2:$C$150,2,0),"")</f>
        <v>342</v>
      </c>
      <c r="C12" s="14" t="s">
        <v>27</v>
      </c>
      <c r="D12" s="17" t="s">
        <v>47</v>
      </c>
      <c r="E12" s="1">
        <v>100</v>
      </c>
      <c r="F12" s="1"/>
      <c r="G12" s="2"/>
      <c r="H12" s="1"/>
      <c r="I12" s="2"/>
      <c r="J12" s="1"/>
      <c r="K12" s="2"/>
      <c r="L12" s="1"/>
      <c r="M12" s="2"/>
      <c r="N12" s="1"/>
      <c r="O12" s="2">
        <v>50</v>
      </c>
      <c r="P12" s="1"/>
      <c r="Q12" s="2"/>
      <c r="R12" s="1"/>
      <c r="S12" s="2"/>
      <c r="T12" s="1"/>
      <c r="U12" s="2"/>
      <c r="V12" s="1"/>
      <c r="W12" s="2">
        <v>100</v>
      </c>
      <c r="X12" s="1"/>
      <c r="Y12" s="2"/>
      <c r="Z12" s="1"/>
      <c r="AA12" s="2"/>
      <c r="AB12" s="1"/>
      <c r="AC12" s="2"/>
      <c r="AD12" s="1"/>
      <c r="AE12" s="2"/>
      <c r="AF12" s="1">
        <v>50</v>
      </c>
      <c r="AG12" s="1"/>
      <c r="AH12" s="1"/>
      <c r="AI12" s="3"/>
      <c r="AJ12" s="57">
        <f t="array" ref="AJ12">IF(B12="","",IF(B11="",SUM(E12:AI12)*IF(E12&gt;12,0.12,1),IF(B10="",SUM(E12:AI12*E11:AI11)%,SUM(E12:AI12*E10:AI10)%)))</f>
        <v>31</v>
      </c>
    </row>
    <row r="13" spans="2:36" ht="15.75" x14ac:dyDescent="0.25">
      <c r="B13" s="27" t="str">
        <f>IFERROR(VLOOKUP(C13,Список!$B$2:$C$150,2,0),"")</f>
        <v/>
      </c>
      <c r="C13" s="18"/>
      <c r="D13" s="17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57" t="str">
        <f t="array" ref="AJ13">IF(B13="","",IF(B12="",SUM(E13:AI13)*IF(E13&gt;12,0.12,1),IF(B11="",SUM(E13:AI13*E12:AI12)%,SUM(E13:AI13*E11:AI11)%)))</f>
        <v/>
      </c>
    </row>
    <row r="14" spans="2:36" ht="15.75" x14ac:dyDescent="0.25">
      <c r="B14" s="27">
        <f>IFERROR(VLOOKUP(C14,Список!$B$2:$C$150,2,0),"")</f>
        <v>1609</v>
      </c>
      <c r="C14" s="14" t="s">
        <v>122</v>
      </c>
      <c r="D14" s="17" t="s">
        <v>41</v>
      </c>
      <c r="E14" s="1">
        <v>12</v>
      </c>
      <c r="F14" s="1"/>
      <c r="G14" s="2"/>
      <c r="H14" s="53"/>
      <c r="I14" s="2"/>
      <c r="J14" s="1"/>
      <c r="K14" s="2"/>
      <c r="L14" s="1"/>
      <c r="M14" s="2">
        <v>1</v>
      </c>
      <c r="N14" s="1"/>
      <c r="O14" s="2"/>
      <c r="P14" s="1"/>
      <c r="Q14" s="2"/>
      <c r="R14" s="58">
        <v>0.5</v>
      </c>
      <c r="S14" s="2"/>
      <c r="T14" s="1"/>
      <c r="U14" s="2"/>
      <c r="V14" s="1"/>
      <c r="W14" s="2"/>
      <c r="X14" s="1">
        <v>1</v>
      </c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57">
        <f t="array" ref="AJ14">IF(B14="","",IF(B13="",SUM(E14:AI14)*IF(E14&gt;12,0.12,1),IF(B12="",SUM(E14:AI14*E13:AI13)%,SUM(E14:AI14*E12:AI12)%)))</f>
        <v>14.5</v>
      </c>
    </row>
    <row r="15" spans="2:36" ht="15.75" x14ac:dyDescent="0.25">
      <c r="B15" s="27" t="str">
        <f>IFERROR(VLOOKUP(C15,Список!$B$2:$C$150,2,0),"")</f>
        <v/>
      </c>
      <c r="C15" s="14"/>
      <c r="D15" s="17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57" t="str">
        <f t="array" ref="AJ15">IF(B15="","",IF(B14="",SUM(E15:AI15)*IF(E15&gt;12,0.12,1),IF(B13="",SUM(E15:AI15*E14:AI14)%,SUM(E15:AI15*E13:AI13)%)))</f>
        <v/>
      </c>
    </row>
    <row r="16" spans="2:36" ht="15.75" x14ac:dyDescent="0.25">
      <c r="B16" s="27">
        <f>IFERROR(VLOOKUP(C16,Список!$B$2:$C$150,2,0),"")</f>
        <v>2234</v>
      </c>
      <c r="C16" s="18" t="s">
        <v>213</v>
      </c>
      <c r="D16" s="15" t="s">
        <v>38</v>
      </c>
      <c r="E16" s="1">
        <v>12</v>
      </c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>
        <v>10</v>
      </c>
      <c r="W16" s="2"/>
      <c r="X16" s="1"/>
      <c r="Y16" s="2"/>
      <c r="Z16" s="1"/>
      <c r="AA16" s="2"/>
      <c r="AB16" s="1"/>
      <c r="AC16" s="2">
        <v>8</v>
      </c>
      <c r="AD16" s="1"/>
      <c r="AE16" s="2"/>
      <c r="AF16" s="1"/>
      <c r="AG16" s="2"/>
      <c r="AH16" s="1"/>
      <c r="AI16" s="3"/>
      <c r="AJ16" s="57">
        <f t="array" ref="AJ16">IF(B16="","",IF(B15="",SUM(E16:AI16)*IF(E16&gt;12,0.12,1),IF(B14="",SUM(E16:AI16*E15:AI15)%,SUM(E16:AI16*E14:AI14)%)))</f>
        <v>30</v>
      </c>
    </row>
    <row r="17" spans="2:36" ht="15.75" x14ac:dyDescent="0.25">
      <c r="B17" s="27">
        <f>IFERROR(VLOOKUP(C17,Список!$B$2:$C$150,2,0),"")</f>
        <v>2234</v>
      </c>
      <c r="C17" s="14" t="s">
        <v>213</v>
      </c>
      <c r="D17" s="17" t="s">
        <v>62</v>
      </c>
      <c r="E17" s="4">
        <v>20</v>
      </c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>
        <v>20</v>
      </c>
      <c r="AD17" s="4"/>
      <c r="AE17" s="5"/>
      <c r="AF17" s="4"/>
      <c r="AG17" s="5"/>
      <c r="AH17" s="4"/>
      <c r="AI17" s="6"/>
      <c r="AJ17" s="57">
        <f t="array" ref="AJ17">IF(B17="","",IF(B16="",SUM(E17:AI17)*IF(E17&gt;12,0.12,1),IF(B15="",SUM(E17:AI17*E16:AI16)%,SUM(E17:AI17*E15:AI15)%)))</f>
        <v>4</v>
      </c>
    </row>
    <row r="18" spans="2:36" ht="15.75" x14ac:dyDescent="0.25">
      <c r="B18" s="27" t="str">
        <f>IFERROR(VLOOKUP(C18,Список!$B$2:$C$150,2,0),"")</f>
        <v/>
      </c>
      <c r="C18" s="14"/>
      <c r="D18" s="17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57" t="str">
        <f t="array" ref="AJ18">IF(B18="","",IF(B17="",SUM(E18:AI18)*IF(E18&gt;12,0.12,1),IF(B16="",SUM(E18:AI18*E17:AI17)%,SUM(E18:AI18*E16:AI16)%)))</f>
        <v/>
      </c>
    </row>
    <row r="19" spans="2:36" ht="15.75" x14ac:dyDescent="0.25">
      <c r="B19" s="27" t="str">
        <f>IFERROR(VLOOKUP(C19,Список!$B$2:$C$150,2,0),"")</f>
        <v/>
      </c>
      <c r="C19" s="14"/>
      <c r="D19" s="17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2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57" t="str">
        <f t="array" ref="AJ19">IF(B19="","",IF(B18="",SUM(E19:AI19)*IF(E19&gt;12,0.12,1),IF(B17="",SUM(E19:AI19*E18:AI18)%,SUM(E19:AI19*E17:AI17)%)))</f>
        <v/>
      </c>
    </row>
    <row r="20" spans="2:36" ht="15.75" x14ac:dyDescent="0.25">
      <c r="B20" s="27">
        <f>IFERROR(VLOOKUP(C20,Список!$B$2:$C$150,2,0),"")</f>
        <v>1339</v>
      </c>
      <c r="C20" s="14" t="s">
        <v>214</v>
      </c>
      <c r="D20" s="17" t="s">
        <v>63</v>
      </c>
      <c r="E20" s="1">
        <v>12</v>
      </c>
      <c r="F20" s="1"/>
      <c r="G20" s="1"/>
      <c r="H20" s="1">
        <v>8</v>
      </c>
      <c r="I20" s="1"/>
      <c r="J20" s="1"/>
      <c r="K20" s="1"/>
      <c r="L20" s="1"/>
      <c r="M20" s="1">
        <v>2</v>
      </c>
      <c r="N20" s="1"/>
      <c r="O20" s="1"/>
      <c r="P20" s="1"/>
      <c r="Q20" s="1"/>
      <c r="R20" s="1"/>
      <c r="S20" s="1"/>
      <c r="T20" s="1"/>
      <c r="U20" s="1"/>
      <c r="V20" s="1">
        <v>12</v>
      </c>
      <c r="W20" s="1"/>
      <c r="X20" s="1"/>
      <c r="Y20" s="1"/>
      <c r="Z20" s="1"/>
      <c r="AA20" s="1"/>
      <c r="AB20" s="1"/>
      <c r="AC20" s="1">
        <v>10</v>
      </c>
      <c r="AD20" s="1"/>
      <c r="AE20" s="1"/>
      <c r="AF20" s="1"/>
      <c r="AG20" s="1"/>
      <c r="AH20" s="1"/>
      <c r="AI20" s="1"/>
      <c r="AJ20" s="57">
        <f t="array" ref="AJ20">IF(B20="","",IF(B19="",SUM(E20:AI20)*IF(E20&gt;12,0.12,1),IF(B18="",SUM(E20:AI20*E19:AI19)%,SUM(E20:AI20*E18:AI18)%)))</f>
        <v>44</v>
      </c>
    </row>
    <row r="21" spans="2:36" ht="15.75" x14ac:dyDescent="0.25">
      <c r="B21" s="27">
        <f>IFERROR(VLOOKUP(C21,Список!$B$2:$C$150,2,0),"")</f>
        <v>1339</v>
      </c>
      <c r="C21" s="14" t="s">
        <v>214</v>
      </c>
      <c r="D21" s="17" t="s">
        <v>65</v>
      </c>
      <c r="E21" s="4">
        <v>50</v>
      </c>
      <c r="F21" s="4"/>
      <c r="G21" s="4"/>
      <c r="H21" s="4">
        <v>100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>
        <v>30</v>
      </c>
      <c r="AD21" s="4"/>
      <c r="AE21" s="4"/>
      <c r="AF21" s="4"/>
      <c r="AG21" s="4"/>
      <c r="AH21" s="4"/>
      <c r="AI21" s="4"/>
      <c r="AJ21" s="57">
        <f t="array" ref="AJ21">IF(B21="","",IF(B20="",SUM(E21:AI21)*IF(E21&gt;12,0.12,1),IF(B19="",SUM(E21:AI21*E20:AI20)%,SUM(E21:AI21*E19:AI19)%)))</f>
        <v>17</v>
      </c>
    </row>
    <row r="22" spans="2:36" ht="15.75" x14ac:dyDescent="0.25">
      <c r="B22" s="27">
        <f>IFERROR(VLOOKUP(C22,Список!$B$2:$C$150,2,0),"")</f>
        <v>1339</v>
      </c>
      <c r="C22" s="14" t="s">
        <v>214</v>
      </c>
      <c r="D22" s="17" t="s">
        <v>50</v>
      </c>
      <c r="E22" s="1">
        <v>100</v>
      </c>
      <c r="F22" s="1"/>
      <c r="G22" s="2"/>
      <c r="H22" s="1"/>
      <c r="I22" s="2"/>
      <c r="J22" s="1"/>
      <c r="K22" s="2"/>
      <c r="L22" s="1"/>
      <c r="M22" s="2">
        <v>50</v>
      </c>
      <c r="N22" s="1"/>
      <c r="O22" s="2"/>
      <c r="P22" s="1"/>
      <c r="Q22" s="2"/>
      <c r="R22" s="1"/>
      <c r="S22" s="2"/>
      <c r="T22" s="1"/>
      <c r="U22" s="2"/>
      <c r="V22" s="1">
        <v>20</v>
      </c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57">
        <f t="array" ref="AJ22">IF(B22="","",IF(B21="",SUM(E22:AI22)*IF(E22&gt;12,0.12,1),IF(B20="",SUM(E22:AI22*E21:AI21)%,SUM(E22:AI22*E20:AI20)%)))</f>
        <v>15.4</v>
      </c>
    </row>
    <row r="23" spans="2:36" ht="15.75" x14ac:dyDescent="0.25">
      <c r="B23" s="27" t="str">
        <f>IFERROR(VLOOKUP(C23,Список!$B$2:$C$150,2,0),"")</f>
        <v/>
      </c>
      <c r="C23" s="14"/>
      <c r="D23" s="17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57" t="str">
        <f t="array" ref="AJ23">IF(B23="","",IF(B22="",SUM(E23:AI23)*IF(E23&gt;12,0.12,1),IF(B21="",SUM(E23:AI23*E22:AI22)%,SUM(E23:AI23*E21:AI21)%)))</f>
        <v/>
      </c>
    </row>
    <row r="24" spans="2:36" ht="15.75" x14ac:dyDescent="0.25">
      <c r="B24" s="27" t="str">
        <f>IFERROR(VLOOKUP(C24,Список!$B$2:$C$150,2,0),"")</f>
        <v/>
      </c>
      <c r="C24" s="14"/>
      <c r="D24" s="17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57" t="str">
        <f t="array" ref="AJ24">IF(B24="","",IF(B23="",SUM(E24:AI24)*IF(E24&gt;12,0.12,1),IF(B22="",SUM(E24:AI24*E23:AI23)%,SUM(E24:AI24*E22:AI22)%)))</f>
        <v/>
      </c>
    </row>
    <row r="25" spans="2:36" ht="15.75" x14ac:dyDescent="0.25">
      <c r="B25" s="27">
        <f>IFERROR(VLOOKUP(C25,Список!$B$2:$C$150,2,0),"")</f>
        <v>381</v>
      </c>
      <c r="C25" s="18" t="s">
        <v>200</v>
      </c>
      <c r="D25" s="17" t="s">
        <v>52</v>
      </c>
      <c r="E25" s="4">
        <v>100</v>
      </c>
      <c r="F25" s="4"/>
      <c r="G25" s="5"/>
      <c r="H25" s="4"/>
      <c r="I25" s="1"/>
      <c r="J25" s="1"/>
      <c r="K25" s="1"/>
      <c r="L25" s="1"/>
      <c r="M25" s="1">
        <v>100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100</v>
      </c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57">
        <f t="array" ref="AJ25">IF(B25="","",IF(B24="",SUM(E25:AI25)*IF(E25&gt;12,0.12,1),IF(B23="",SUM(E25:AI25*E24:AI24)%,SUM(E25:AI25*E23:AI23)%)))</f>
        <v>36</v>
      </c>
    </row>
    <row r="26" spans="2:36" ht="15.75" x14ac:dyDescent="0.25">
      <c r="B26" s="27" t="str">
        <f>IFERROR(VLOOKUP(C26,Список!$B$2:$C$150,2,0),"")</f>
        <v/>
      </c>
      <c r="C26" s="14"/>
      <c r="D26" s="15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57" t="str">
        <f t="array" ref="AJ26">IF(B26="","",IF(B25="",SUM(E26:AI26)*IF(E26&gt;12,0.12,1),IF(B24="",SUM(E26:AI26*E25:AI25)%,SUM(E26:AI26*E24:AI24)%)))</f>
        <v/>
      </c>
    </row>
    <row r="27" spans="2:36" ht="15.75" x14ac:dyDescent="0.25">
      <c r="B27" s="27" t="str">
        <f>IFERROR(VLOOKUP(C27,Список!$B$2:$C$150,2,0),"")</f>
        <v/>
      </c>
      <c r="C27" s="14"/>
      <c r="D27" s="1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57" t="str">
        <f t="array" ref="AJ27">IF(B27="","",IF(B26="",SUM(E27:AI27)*IF(E27&gt;12,0.12,1),IF(B25="",SUM(E27:AI27*E26:AI26)%,SUM(E27:AI27*E25:AI25)%)))</f>
        <v/>
      </c>
    </row>
    <row r="28" spans="2:36" ht="15.75" x14ac:dyDescent="0.25">
      <c r="B28" s="27" t="str">
        <f>IFERROR(VLOOKUP(C28,Список!$B$2:$C$150,2,0),"")</f>
        <v/>
      </c>
      <c r="C28" s="19"/>
      <c r="D28" s="20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57" t="str">
        <f t="array" ref="AJ28">IF(B28="","",IF(B27="",SUM(E28:AI28)*IF(E28&gt;12,0.12,1),IF(B26="",SUM(E28:AI28*E27:AI27)%,SUM(E28:AI28*E26:AI26)%)))</f>
        <v/>
      </c>
    </row>
    <row r="29" spans="2:36" ht="15.75" x14ac:dyDescent="0.25">
      <c r="B29" s="27" t="str">
        <f>IFERROR(VLOOKUP(C29,Список!$B$2:$C$150,2,0),"")</f>
        <v/>
      </c>
      <c r="C29" s="19"/>
      <c r="D29" s="20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57" t="str">
        <f t="array" ref="AJ29">IF(B29="","",IF(B28="",SUM(E29:AI29)*IF(E29&gt;12,0.12,1),IF(B27="",SUM(E29:AI29*E28:AI28)%,SUM(E29:AI29*E27:AI27)%)))</f>
        <v/>
      </c>
    </row>
    <row r="30" spans="2:36" ht="15.75" x14ac:dyDescent="0.25">
      <c r="B30" s="27" t="str">
        <f>IFERROR(VLOOKUP(C30,Список!$B$2:$C$150,2,0),"")</f>
        <v/>
      </c>
      <c r="C30" s="14"/>
      <c r="D30" s="17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57" t="str">
        <f t="array" ref="AJ30">IF(B30="","",IF(B29="",SUM(E30:AI30)*IF(E30&gt;12,0.12,1),IF(B28="",SUM(E30:AI30*E29:AI29)%,SUM(E30:AI30*E28:AI28)%)))</f>
        <v/>
      </c>
    </row>
    <row r="31" spans="2:36" ht="15.75" x14ac:dyDescent="0.25">
      <c r="B31" s="27" t="str">
        <f>IFERROR(VLOOKUP(C31,Список!$B$2:$C$150,2,0),"")</f>
        <v/>
      </c>
      <c r="C31" s="14"/>
      <c r="D31" s="17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57" t="str">
        <f t="array" ref="AJ31">IF(B31="","",IF(B30="",SUM(E31:AI31)*IF(E31&gt;12,0.12,1),IF(B29="",SUM(E31:AI31*E30:AI30)%,SUM(E31:AI31*E29:AI29)%)))</f>
        <v/>
      </c>
    </row>
    <row r="32" spans="2:36" ht="15.75" x14ac:dyDescent="0.25">
      <c r="B32" s="27" t="str">
        <f>IFERROR(VLOOKUP(C32,Список!$B$2:$C$150,2,0),"")</f>
        <v/>
      </c>
      <c r="C32" s="19"/>
      <c r="D32" s="20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57" t="str">
        <f t="array" ref="AJ32">IF(B32="","",IF(B31="",SUM(E32:AI32)*IF(E32&gt;12,0.12,1),IF(B30="",SUM(E32:AI32*E31:AI31)%,SUM(E32:AI32*E30:AI30)%)))</f>
        <v/>
      </c>
    </row>
    <row r="33" spans="2:36" ht="15.75" x14ac:dyDescent="0.25">
      <c r="B33" s="27" t="str">
        <f>IFERROR(VLOOKUP(C33,Список!$B$2:$C$150,2,0),"")</f>
        <v/>
      </c>
      <c r="C33" s="19"/>
      <c r="D33" s="20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57" t="str">
        <f t="array" ref="AJ33">IF(B33="","",IF(B32="",SUM(E33:AI33)*IF(E33&gt;12,0.12,1),IF(B31="",SUM(E33:AI33*E32:AI32)%,SUM(E33:AI33*E31:AI31)%)))</f>
        <v/>
      </c>
    </row>
    <row r="34" spans="2:36" ht="15.75" x14ac:dyDescent="0.25">
      <c r="B34" s="27" t="str">
        <f>IFERROR(VLOOKUP(C34,Список!$B$2:$C$150,2,0),"")</f>
        <v/>
      </c>
      <c r="C34" s="14"/>
      <c r="D34" s="17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57" t="str">
        <f t="array" ref="AJ34">IF(B34="","",IF(B33="",SUM(E34:AI34)*IF(E34&gt;12,0.12,1),IF(B32="",SUM(E34:AI34*E33:AI33)%,SUM(E34:AI34*E32:AI32)%)))</f>
        <v/>
      </c>
    </row>
    <row r="35" spans="2:36" ht="15.75" x14ac:dyDescent="0.25">
      <c r="B35" s="27" t="str">
        <f>IFERROR(VLOOKUP(C35,Список!$B$2:$C$150,2,0),"")</f>
        <v/>
      </c>
      <c r="C35" s="14"/>
      <c r="D35" s="17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57" t="str">
        <f t="array" ref="AJ35">IF(B35="","",IF(B34="",SUM(E35:AI35)*IF(E35&gt;12,0.12,1),IF(B33="",SUM(E35:AI35*E34:AI34)%,SUM(E35:AI35*E33:AI33)%)))</f>
        <v/>
      </c>
    </row>
    <row r="36" spans="2:36" ht="15.75" x14ac:dyDescent="0.25">
      <c r="B36" s="27" t="str">
        <f>IFERROR(VLOOKUP(C36,Список!$B$2:$C$150,2,0),"")</f>
        <v/>
      </c>
      <c r="C36" s="14"/>
      <c r="D36" s="17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57" t="str">
        <f t="array" ref="AJ36">IF(B36="","",IF(B35="",SUM(E36:AI36)*IF(E36&gt;12,0.12,1),IF(B34="",SUM(E36:AI36*E35:AI35)%,SUM(E36:AI36*E34:AI34)%)))</f>
        <v/>
      </c>
    </row>
    <row r="37" spans="2:36" ht="15.75" x14ac:dyDescent="0.25">
      <c r="B37" s="27" t="str">
        <f>IFERROR(VLOOKUP(C37,Список!$B$2:$C$150,2,0),"")</f>
        <v/>
      </c>
      <c r="C37" s="14"/>
      <c r="D37" s="17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57" t="str">
        <f t="array" ref="AJ37">IF(B37="","",IF(B36="",SUM(E37:AI37)*IF(E37&gt;12,0.12,1),IF(B35="",SUM(E37:AI37*E36:AI36)%,SUM(E37:AI37*E35:AI35)%)))</f>
        <v/>
      </c>
    </row>
    <row r="38" spans="2:36" ht="15.75" x14ac:dyDescent="0.25">
      <c r="B38" s="27" t="str">
        <f>IFERROR(VLOOKUP(C38,Список!$B$2:$C$150,2,0),"")</f>
        <v/>
      </c>
      <c r="C38" s="14"/>
      <c r="D38" s="17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57" t="str">
        <f t="array" ref="AJ38">IF(B38="","",IF(B37="",SUM(E38:AI38)*IF(E38&gt;12,0.12,1),IF(B36="",SUM(E38:AI38*E37:AI37)%,SUM(E38:AI38*E36:AI36)%)))</f>
        <v/>
      </c>
    </row>
    <row r="39" spans="2:36" ht="15.75" x14ac:dyDescent="0.25">
      <c r="B39" s="27" t="str">
        <f>IFERROR(VLOOKUP(C39,Список!$B$2:$C$150,2,0),"")</f>
        <v/>
      </c>
      <c r="C39" s="14"/>
      <c r="D39" s="17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57" t="str">
        <f t="array" ref="AJ39">IF(B39="","",IF(B38="",SUM(E39:AI39)*IF(E39&gt;12,0.12,1),IF(B37="",SUM(E39:AI39*E38:AI38)%,SUM(E39:AI39*E37:AI37)%)))</f>
        <v/>
      </c>
    </row>
    <row r="40" spans="2:36" ht="15.75" x14ac:dyDescent="0.25">
      <c r="B40" s="27" t="str">
        <f>IFERROR(VLOOKUP(C40,Список!$B$2:$C$150,2,0),"")</f>
        <v/>
      </c>
      <c r="C40" s="14"/>
      <c r="D40" s="17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57" t="str">
        <f t="array" ref="AJ40">IF(B40="","",IF(B39="",SUM(E40:AI40)*IF(E40&gt;12,0.12,1),IF(B38="",SUM(E40:AI40*E39:AI39)%,SUM(E40:AI40*E38:AI38)%)))</f>
        <v/>
      </c>
    </row>
    <row r="41" spans="2:36" ht="15.75" x14ac:dyDescent="0.25">
      <c r="B41" s="27" t="str">
        <f>IFERROR(VLOOKUP(C41,Список!$B$2:$C$150,2,0),"")</f>
        <v/>
      </c>
      <c r="C41" s="14"/>
      <c r="D41" s="17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57" t="str">
        <f t="array" ref="AJ41">IF(B41="","",IF(B40="",SUM(E41:AI41)*IF(E41&gt;12,0.12,1),IF(B39="",SUM(E41:AI41*E40:AI40)%,SUM(E41:AI41*E39:AI39)%)))</f>
        <v/>
      </c>
    </row>
    <row r="42" spans="2:36" ht="15.75" x14ac:dyDescent="0.25">
      <c r="B42" s="27" t="str">
        <f>IFERROR(VLOOKUP(C42,Список!$B$2:$C$150,2,0),"")</f>
        <v/>
      </c>
      <c r="C42" s="14"/>
      <c r="D42" s="17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57" t="str">
        <f t="array" ref="AJ42">IF(B42="","",IF(B41="",SUM(E42:AI42)*IF(E42&gt;12,0.12,1),IF(B40="",SUM(E42:AI42*E41:AI41)%,SUM(E42:AI42*E40:AI40)%)))</f>
        <v/>
      </c>
    </row>
    <row r="43" spans="2:36" ht="15.75" x14ac:dyDescent="0.25">
      <c r="B43" s="27" t="str">
        <f>IFERROR(VLOOKUP(C43,Список!$B$2:$C$150,2,0),"")</f>
        <v/>
      </c>
      <c r="C43" s="14"/>
      <c r="D43" s="17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57" t="str">
        <f t="array" ref="AJ43">IF(B43="","",IF(B42="",SUM(E43:AI43)*IF(E43&gt;12,0.12,1),IF(B41="",SUM(E43:AI43*E42:AI42)%,SUM(E43:AI43*E41:AI41)%)))</f>
        <v/>
      </c>
    </row>
    <row r="44" spans="2:36" ht="15.75" x14ac:dyDescent="0.25">
      <c r="B44" s="21"/>
      <c r="C44" s="21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2:36" ht="15.75" x14ac:dyDescent="0.25">
      <c r="B45" s="25"/>
      <c r="C45" s="25"/>
      <c r="D45" s="25"/>
      <c r="E45" s="26"/>
      <c r="F45" s="26"/>
      <c r="G45" s="26"/>
      <c r="H45" s="26"/>
      <c r="I45" s="73"/>
      <c r="J45" s="73"/>
      <c r="K45" s="73"/>
      <c r="L45" s="73"/>
      <c r="M45" s="73"/>
      <c r="N45" s="73"/>
      <c r="O45" s="51"/>
      <c r="P45" s="25"/>
      <c r="Q45" s="25"/>
      <c r="R45" s="25"/>
      <c r="S45" s="66"/>
      <c r="T45" s="66"/>
      <c r="U45" s="66"/>
      <c r="V45" s="66"/>
      <c r="W45" s="67"/>
      <c r="X45" s="67"/>
      <c r="Y45" s="67"/>
      <c r="Z45" s="67"/>
      <c r="AA45" s="67"/>
      <c r="AB45" s="25"/>
      <c r="AC45" s="25"/>
      <c r="AD45" s="25"/>
      <c r="AE45" s="25"/>
      <c r="AF45" s="25"/>
      <c r="AG45" s="25"/>
      <c r="AH45" s="25"/>
      <c r="AI45" s="25"/>
      <c r="AJ45" s="25"/>
    </row>
    <row r="46" spans="2:36" ht="15.75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count="8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0:C43">
      <formula1>ФИО</formula1>
    </dataValidation>
    <dataValidation type="list" allowBlank="1" showInputMessage="1" showErrorMessage="1" sqref="D6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showInputMessage="1" showErrorMessage="1" sqref="C6:C29">
      <formula1>People</formula1>
    </dataValidation>
    <dataValidation type="list" allowBlank="1" showInputMessage="1" showErrorMessage="1" prompt="Здесь можно выбрать фамилию" sqref="C5">
      <formula1>People</formula1>
    </dataValidation>
    <dataValidation type="list" allowBlank="1" showInputMessage="1" showErrorMessage="1" prompt="Здесь можно выбрать профессию" sqref="D5">
      <formula1>Профессия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7" r:id="rId5" name="Button 13">
              <controlPr defaultSize="0" print="0" autoFill="0" autoPict="0" macro="[1]!печать_а3_2">
                <anchor moveWithCells="1" sizeWithCells="1">
                  <from>
                    <xdr:col>25</xdr:col>
                    <xdr:colOff>152400</xdr:colOff>
                    <xdr:row>0</xdr:row>
                    <xdr:rowOff>85725</xdr:rowOff>
                  </from>
                  <to>
                    <xdr:col>28</xdr:col>
                    <xdr:colOff>19050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6" name="Button 14">
              <controlPr defaultSize="0" print="0" autoFill="0" autoPict="0" macro="[1]!от_чисел">
                <anchor moveWithCells="1" sizeWithCells="1">
                  <from>
                    <xdr:col>28</xdr:col>
                    <xdr:colOff>95250</xdr:colOff>
                    <xdr:row>0</xdr:row>
                    <xdr:rowOff>85725</xdr:rowOff>
                  </from>
                  <to>
                    <xdr:col>30</xdr:col>
                    <xdr:colOff>152400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151"/>
  <sheetViews>
    <sheetView showGridLines="0" topLeftCell="A37" zoomScale="91" zoomScaleNormal="91" workbookViewId="0">
      <selection activeCell="D11" sqref="D11"/>
    </sheetView>
  </sheetViews>
  <sheetFormatPr defaultRowHeight="20.25" x14ac:dyDescent="0.3"/>
  <cols>
    <col min="1" max="1" width="5.7109375" style="50" customWidth="1"/>
    <col min="2" max="2" width="27.28515625" style="40" customWidth="1"/>
    <col min="3" max="3" width="11.28515625" style="37" customWidth="1"/>
    <col min="4" max="4" width="28" style="32" customWidth="1"/>
    <col min="5" max="5" width="10.42578125" style="50" customWidth="1"/>
    <col min="6" max="6" width="25.28515625" style="32" customWidth="1"/>
    <col min="7" max="7" width="29" style="32" customWidth="1"/>
    <col min="8" max="8" width="87.5703125" style="32" customWidth="1"/>
    <col min="9" max="16384" width="9.140625" style="32"/>
  </cols>
  <sheetData>
    <row r="1" spans="1:16" x14ac:dyDescent="0.3">
      <c r="A1" s="28" t="s">
        <v>6</v>
      </c>
      <c r="B1" s="29" t="s">
        <v>19</v>
      </c>
      <c r="C1" s="29" t="s">
        <v>7</v>
      </c>
      <c r="D1" s="30" t="s">
        <v>18</v>
      </c>
      <c r="E1" s="29" t="s">
        <v>56</v>
      </c>
      <c r="F1" s="29" t="s">
        <v>124</v>
      </c>
      <c r="G1" s="28" t="s">
        <v>125</v>
      </c>
      <c r="H1" s="31" t="s">
        <v>163</v>
      </c>
      <c r="I1" s="16"/>
      <c r="J1" s="16"/>
      <c r="K1" s="16"/>
      <c r="L1" s="16"/>
      <c r="M1" s="16"/>
      <c r="N1" s="16"/>
      <c r="O1" s="16"/>
    </row>
    <row r="2" spans="1:16" x14ac:dyDescent="0.3">
      <c r="A2" s="33">
        <v>1</v>
      </c>
      <c r="B2" s="34" t="s">
        <v>27</v>
      </c>
      <c r="C2" s="35">
        <f>IF(B2="Амосова Т.Ф.",342)</f>
        <v>342</v>
      </c>
      <c r="D2" s="36" t="s">
        <v>32</v>
      </c>
      <c r="E2" s="37">
        <v>1</v>
      </c>
      <c r="F2" s="38" t="s">
        <v>152</v>
      </c>
      <c r="G2" s="39" t="s">
        <v>126</v>
      </c>
      <c r="H2" s="40" t="s">
        <v>164</v>
      </c>
      <c r="I2" s="16"/>
      <c r="J2" s="16"/>
      <c r="K2" s="16"/>
      <c r="L2" s="16"/>
      <c r="M2" s="16"/>
      <c r="N2" s="16"/>
      <c r="O2" s="16"/>
    </row>
    <row r="3" spans="1:16" x14ac:dyDescent="0.3">
      <c r="A3" s="33">
        <v>2</v>
      </c>
      <c r="B3" s="41" t="s">
        <v>214</v>
      </c>
      <c r="C3" s="37">
        <f>IF(B3="Аниськович А.П.",1339)</f>
        <v>1339</v>
      </c>
      <c r="D3" s="36" t="s">
        <v>37</v>
      </c>
      <c r="E3" s="37">
        <v>2</v>
      </c>
      <c r="F3" s="42" t="s">
        <v>153</v>
      </c>
      <c r="G3" s="39" t="s">
        <v>143</v>
      </c>
      <c r="H3" s="40" t="s">
        <v>179</v>
      </c>
      <c r="I3" s="16"/>
      <c r="J3" s="16"/>
      <c r="K3" s="16"/>
      <c r="L3" s="16"/>
      <c r="M3" s="16"/>
      <c r="N3" s="16"/>
      <c r="O3" s="16"/>
    </row>
    <row r="4" spans="1:16" x14ac:dyDescent="0.3">
      <c r="A4" s="33">
        <v>3</v>
      </c>
      <c r="B4" s="41" t="s">
        <v>213</v>
      </c>
      <c r="C4" s="35">
        <f>IF(B4="Апет И.В.",2234)</f>
        <v>2234</v>
      </c>
      <c r="D4" s="36" t="s">
        <v>50</v>
      </c>
      <c r="E4" s="37">
        <v>3</v>
      </c>
      <c r="F4" s="42" t="s">
        <v>154</v>
      </c>
      <c r="G4" s="39" t="s">
        <v>127</v>
      </c>
      <c r="H4" s="40" t="s">
        <v>180</v>
      </c>
      <c r="I4" s="16"/>
      <c r="J4" s="16"/>
      <c r="K4" s="16"/>
      <c r="L4" s="16"/>
      <c r="M4" s="16"/>
      <c r="N4" s="16"/>
      <c r="O4" s="16"/>
    </row>
    <row r="5" spans="1:16" x14ac:dyDescent="0.3">
      <c r="A5" s="33">
        <v>4</v>
      </c>
      <c r="B5" s="41" t="s">
        <v>122</v>
      </c>
      <c r="C5" s="35">
        <f>IF(B5="Богодяж Т.А.",1609)</f>
        <v>1609</v>
      </c>
      <c r="D5" s="43" t="s">
        <v>40</v>
      </c>
      <c r="E5" s="37">
        <v>4</v>
      </c>
      <c r="F5" s="42" t="s">
        <v>130</v>
      </c>
      <c r="G5" s="39" t="s">
        <v>128</v>
      </c>
      <c r="H5" s="40" t="s">
        <v>181</v>
      </c>
      <c r="I5" s="16"/>
      <c r="J5" s="16"/>
      <c r="K5" s="16"/>
      <c r="L5" s="16"/>
      <c r="M5" s="16"/>
      <c r="N5" s="16"/>
      <c r="O5" s="16"/>
      <c r="P5" s="44"/>
    </row>
    <row r="6" spans="1:16" x14ac:dyDescent="0.3">
      <c r="A6" s="33">
        <v>5</v>
      </c>
      <c r="B6" s="34" t="s">
        <v>21</v>
      </c>
      <c r="C6" s="35">
        <f>IF(B6="Брикун М.А.",1179)</f>
        <v>1179</v>
      </c>
      <c r="D6" s="36" t="s">
        <v>53</v>
      </c>
      <c r="E6" s="37">
        <v>5</v>
      </c>
      <c r="F6" s="42" t="s">
        <v>131</v>
      </c>
      <c r="G6" s="39" t="s">
        <v>129</v>
      </c>
      <c r="H6" s="40" t="s">
        <v>182</v>
      </c>
      <c r="I6" s="16"/>
      <c r="J6" s="16"/>
      <c r="K6" s="16"/>
      <c r="L6" s="16"/>
      <c r="M6" s="16"/>
      <c r="N6" s="16"/>
      <c r="O6" s="16"/>
      <c r="P6" s="44"/>
    </row>
    <row r="7" spans="1:16" x14ac:dyDescent="0.3">
      <c r="A7" s="33">
        <v>6</v>
      </c>
      <c r="B7" s="34" t="s">
        <v>147</v>
      </c>
      <c r="C7" s="35">
        <f>IF(B7="Буйко В.Г.",1241)</f>
        <v>1241</v>
      </c>
      <c r="D7" s="36" t="s">
        <v>34</v>
      </c>
      <c r="E7" s="37">
        <v>6</v>
      </c>
      <c r="F7" s="42" t="s">
        <v>132</v>
      </c>
      <c r="G7" s="39"/>
      <c r="H7" s="40" t="s">
        <v>183</v>
      </c>
      <c r="I7" s="16"/>
      <c r="J7" s="16"/>
      <c r="K7" s="16"/>
      <c r="L7" s="16"/>
      <c r="M7" s="16"/>
      <c r="N7" s="16"/>
      <c r="O7" s="16"/>
      <c r="P7" s="44"/>
    </row>
    <row r="8" spans="1:16" x14ac:dyDescent="0.3">
      <c r="A8" s="33">
        <v>7</v>
      </c>
      <c r="B8" s="40" t="s">
        <v>148</v>
      </c>
      <c r="C8" s="37">
        <f>IF(B8="Булавский А.В.",1515)</f>
        <v>1515</v>
      </c>
      <c r="D8" s="36" t="s">
        <v>47</v>
      </c>
      <c r="E8" s="37">
        <v>7</v>
      </c>
      <c r="F8" s="34" t="s">
        <v>133</v>
      </c>
      <c r="G8" s="39"/>
      <c r="H8" s="40" t="s">
        <v>184</v>
      </c>
      <c r="I8" s="16"/>
      <c r="J8" s="16"/>
      <c r="K8" s="16"/>
      <c r="L8" s="16"/>
      <c r="M8" s="16"/>
      <c r="N8" s="16"/>
      <c r="O8" s="16"/>
      <c r="P8" s="44"/>
    </row>
    <row r="9" spans="1:16" x14ac:dyDescent="0.3">
      <c r="A9" s="33">
        <v>8</v>
      </c>
      <c r="B9" s="34" t="s">
        <v>12</v>
      </c>
      <c r="C9" s="37">
        <f>IF(B9="Буракова Т.А.",643)</f>
        <v>643</v>
      </c>
      <c r="D9" s="45" t="s">
        <v>54</v>
      </c>
      <c r="E9" s="37">
        <v>8</v>
      </c>
      <c r="F9" s="34" t="s">
        <v>134</v>
      </c>
      <c r="G9" s="39"/>
      <c r="H9" s="40" t="s">
        <v>185</v>
      </c>
      <c r="I9" s="16"/>
      <c r="J9" s="16"/>
      <c r="K9" s="16"/>
      <c r="L9" s="16"/>
      <c r="M9" s="16"/>
      <c r="N9" s="16"/>
      <c r="O9" s="16"/>
      <c r="P9" s="44"/>
    </row>
    <row r="10" spans="1:16" x14ac:dyDescent="0.3">
      <c r="A10" s="33">
        <v>9</v>
      </c>
      <c r="B10" s="41" t="s">
        <v>100</v>
      </c>
      <c r="C10" s="37">
        <f>IF(B10="Бурдыко Е.А.",2269)</f>
        <v>2269</v>
      </c>
      <c r="D10" s="36" t="s">
        <v>55</v>
      </c>
      <c r="E10" s="37">
        <v>9</v>
      </c>
      <c r="F10" s="34" t="s">
        <v>135</v>
      </c>
      <c r="G10" s="39"/>
      <c r="H10" s="40" t="s">
        <v>186</v>
      </c>
      <c r="I10" s="16"/>
      <c r="J10" s="16"/>
      <c r="K10" s="16"/>
      <c r="L10" s="16"/>
      <c r="M10" s="16"/>
      <c r="N10" s="16"/>
      <c r="O10" s="16"/>
      <c r="P10" s="44"/>
    </row>
    <row r="11" spans="1:16" x14ac:dyDescent="0.3">
      <c r="A11" s="33">
        <v>10</v>
      </c>
      <c r="B11" s="41" t="s">
        <v>215</v>
      </c>
      <c r="C11" s="37">
        <f>IF(B11="Бурыхин С.А.",1501)</f>
        <v>1501</v>
      </c>
      <c r="D11" s="36" t="s">
        <v>36</v>
      </c>
      <c r="E11" s="37">
        <v>10</v>
      </c>
      <c r="F11" s="34" t="s">
        <v>136</v>
      </c>
      <c r="G11" s="39"/>
      <c r="H11" s="40" t="s">
        <v>187</v>
      </c>
      <c r="I11" s="16"/>
      <c r="J11" s="16"/>
      <c r="K11" s="16"/>
      <c r="L11" s="16"/>
      <c r="M11" s="16"/>
      <c r="N11" s="16"/>
      <c r="O11" s="16"/>
      <c r="P11" s="44"/>
    </row>
    <row r="12" spans="1:16" x14ac:dyDescent="0.3">
      <c r="A12" s="33">
        <v>11</v>
      </c>
      <c r="B12" s="41" t="s">
        <v>222</v>
      </c>
      <c r="C12" s="35">
        <f>IF(B12="Буслов А.А.",2150)</f>
        <v>2150</v>
      </c>
      <c r="D12" s="36" t="s">
        <v>49</v>
      </c>
      <c r="E12" s="37">
        <v>11</v>
      </c>
      <c r="F12" s="34" t="s">
        <v>137</v>
      </c>
      <c r="G12" s="39"/>
      <c r="H12" s="40" t="s">
        <v>188</v>
      </c>
      <c r="I12" s="16"/>
      <c r="J12" s="16"/>
      <c r="K12" s="16"/>
      <c r="L12" s="16"/>
      <c r="M12" s="16"/>
      <c r="N12" s="16"/>
      <c r="O12" s="16"/>
      <c r="P12" s="44"/>
    </row>
    <row r="13" spans="1:16" x14ac:dyDescent="0.3">
      <c r="A13" s="33">
        <v>12</v>
      </c>
      <c r="B13" s="34" t="s">
        <v>44</v>
      </c>
      <c r="C13" s="35">
        <f>IF(B13="Бушкин В.Д.",1430)</f>
        <v>1430</v>
      </c>
      <c r="D13" s="36" t="s">
        <v>35</v>
      </c>
      <c r="E13" s="37">
        <v>12</v>
      </c>
      <c r="F13" s="36" t="s">
        <v>138</v>
      </c>
      <c r="G13" s="39"/>
      <c r="H13" s="40" t="s">
        <v>189</v>
      </c>
      <c r="I13" s="16"/>
      <c r="J13" s="16"/>
      <c r="K13" s="16"/>
      <c r="L13" s="16"/>
      <c r="M13" s="16"/>
      <c r="N13" s="16"/>
      <c r="O13" s="16"/>
      <c r="P13" s="44"/>
    </row>
    <row r="14" spans="1:16" x14ac:dyDescent="0.3">
      <c r="A14" s="33">
        <v>13</v>
      </c>
      <c r="B14" s="40" t="s">
        <v>145</v>
      </c>
      <c r="C14" s="35">
        <f>IF(B14="Бушкина Т.П.",531)</f>
        <v>531</v>
      </c>
      <c r="D14" s="36" t="s">
        <v>48</v>
      </c>
      <c r="E14" s="37" t="s">
        <v>72</v>
      </c>
      <c r="F14" s="29" t="s">
        <v>141</v>
      </c>
      <c r="G14" s="44"/>
      <c r="H14" s="40" t="s">
        <v>190</v>
      </c>
      <c r="I14" s="16"/>
      <c r="J14" s="16"/>
      <c r="K14" s="16"/>
      <c r="L14" s="16"/>
      <c r="M14" s="16"/>
      <c r="N14" s="16"/>
      <c r="O14" s="16"/>
      <c r="P14" s="44"/>
    </row>
    <row r="15" spans="1:16" x14ac:dyDescent="0.3">
      <c r="A15" s="33">
        <v>14</v>
      </c>
      <c r="B15" s="41" t="s">
        <v>145</v>
      </c>
      <c r="C15" s="37">
        <f>IF(B15="Бушкина Т.П.",531)</f>
        <v>531</v>
      </c>
      <c r="D15" s="36" t="s">
        <v>41</v>
      </c>
      <c r="E15" s="37" t="s">
        <v>57</v>
      </c>
      <c r="F15" s="40" t="s">
        <v>142</v>
      </c>
      <c r="G15" s="44"/>
      <c r="H15" s="40" t="s">
        <v>191</v>
      </c>
      <c r="I15" s="16"/>
      <c r="J15" s="16"/>
      <c r="K15" s="16"/>
      <c r="L15" s="16"/>
      <c r="M15" s="16"/>
      <c r="N15" s="16"/>
      <c r="O15" s="16"/>
      <c r="P15" s="44"/>
    </row>
    <row r="16" spans="1:16" x14ac:dyDescent="0.3">
      <c r="A16" s="33">
        <v>15</v>
      </c>
      <c r="B16" s="41" t="s">
        <v>108</v>
      </c>
      <c r="C16" s="37">
        <f>IF(B16="Буяновская В.П.",489)</f>
        <v>489</v>
      </c>
      <c r="D16" s="36" t="s">
        <v>66</v>
      </c>
      <c r="E16" s="37" t="s">
        <v>73</v>
      </c>
      <c r="F16" s="34" t="s">
        <v>139</v>
      </c>
      <c r="G16" s="44"/>
      <c r="H16" s="40" t="s">
        <v>192</v>
      </c>
      <c r="I16" s="16"/>
      <c r="J16" s="16"/>
      <c r="K16" s="16"/>
      <c r="L16" s="16"/>
      <c r="M16" s="16"/>
      <c r="N16" s="16"/>
      <c r="O16" s="16"/>
      <c r="P16" s="44"/>
    </row>
    <row r="17" spans="1:16" x14ac:dyDescent="0.3">
      <c r="A17" s="33">
        <v>16</v>
      </c>
      <c r="B17" s="41" t="s">
        <v>201</v>
      </c>
      <c r="C17" s="37">
        <f>IF(B17="Ваньков С.П.",115)</f>
        <v>115</v>
      </c>
      <c r="D17" s="36" t="s">
        <v>62</v>
      </c>
      <c r="E17" s="37" t="s">
        <v>75</v>
      </c>
      <c r="F17" s="34" t="s">
        <v>140</v>
      </c>
      <c r="G17" s="44"/>
      <c r="H17" s="40" t="s">
        <v>165</v>
      </c>
      <c r="I17" s="16"/>
      <c r="J17" s="16"/>
      <c r="K17" s="16"/>
      <c r="L17" s="16"/>
      <c r="M17" s="16"/>
      <c r="N17" s="16"/>
      <c r="O17" s="16"/>
      <c r="P17" s="44"/>
    </row>
    <row r="18" spans="1:16" x14ac:dyDescent="0.3">
      <c r="A18" s="33">
        <v>17</v>
      </c>
      <c r="B18" s="41" t="s">
        <v>89</v>
      </c>
      <c r="C18" s="35">
        <f>IF(B18="Ванькова Л.Е.",365)</f>
        <v>365</v>
      </c>
      <c r="D18" s="36" t="s">
        <v>63</v>
      </c>
      <c r="E18" s="37" t="s">
        <v>76</v>
      </c>
      <c r="F18" s="34" t="s">
        <v>158</v>
      </c>
      <c r="G18" s="44"/>
      <c r="H18" s="40" t="s">
        <v>166</v>
      </c>
      <c r="I18" s="16"/>
      <c r="J18" s="16"/>
      <c r="K18" s="16"/>
      <c r="L18" s="16"/>
      <c r="M18" s="16"/>
      <c r="N18" s="16"/>
      <c r="O18" s="16"/>
      <c r="P18" s="44"/>
    </row>
    <row r="19" spans="1:16" x14ac:dyDescent="0.3">
      <c r="A19" s="33">
        <v>18</v>
      </c>
      <c r="B19" s="41" t="s">
        <v>212</v>
      </c>
      <c r="C19" s="35">
        <f>IF(B19="Васильева О.А.",1560)</f>
        <v>1560</v>
      </c>
      <c r="D19" s="36" t="s">
        <v>64</v>
      </c>
      <c r="E19" s="37" t="s">
        <v>77</v>
      </c>
      <c r="F19" s="34"/>
      <c r="G19" s="44"/>
      <c r="H19" s="40" t="s">
        <v>167</v>
      </c>
      <c r="I19" s="16"/>
      <c r="J19" s="16"/>
      <c r="K19" s="16"/>
      <c r="L19" s="16"/>
      <c r="M19" s="16"/>
      <c r="N19" s="16"/>
      <c r="O19" s="16"/>
      <c r="P19" s="44"/>
    </row>
    <row r="20" spans="1:16" x14ac:dyDescent="0.3">
      <c r="A20" s="33">
        <v>19</v>
      </c>
      <c r="B20" s="41" t="s">
        <v>99</v>
      </c>
      <c r="C20" s="35">
        <f>IF(B20="Волегов А.Г.",208)</f>
        <v>208</v>
      </c>
      <c r="D20" s="36" t="s">
        <v>65</v>
      </c>
      <c r="E20" s="37" t="s">
        <v>78</v>
      </c>
      <c r="F20" s="34"/>
      <c r="G20" s="44"/>
      <c r="H20" s="40" t="s">
        <v>168</v>
      </c>
      <c r="I20" s="16"/>
      <c r="J20" s="16"/>
      <c r="K20" s="16"/>
      <c r="L20" s="16"/>
      <c r="M20" s="16"/>
      <c r="N20" s="16"/>
      <c r="O20" s="16"/>
      <c r="P20" s="44"/>
    </row>
    <row r="21" spans="1:16" x14ac:dyDescent="0.3">
      <c r="A21" s="33">
        <v>20</v>
      </c>
      <c r="B21" s="41" t="s">
        <v>196</v>
      </c>
      <c r="C21" s="37">
        <f>IF(B21="Волегова Г.И.",707)</f>
        <v>707</v>
      </c>
      <c r="D21" s="36" t="s">
        <v>39</v>
      </c>
      <c r="E21" s="37" t="s">
        <v>79</v>
      </c>
      <c r="F21" s="34"/>
      <c r="G21" s="44"/>
      <c r="H21" s="40" t="s">
        <v>172</v>
      </c>
      <c r="I21" s="16"/>
      <c r="J21" s="16"/>
      <c r="K21" s="16"/>
      <c r="L21" s="16"/>
      <c r="M21" s="16"/>
      <c r="N21" s="16"/>
      <c r="O21" s="16"/>
      <c r="P21" s="44"/>
    </row>
    <row r="22" spans="1:16" x14ac:dyDescent="0.3">
      <c r="A22" s="33">
        <v>21</v>
      </c>
      <c r="B22" s="41" t="s">
        <v>87</v>
      </c>
      <c r="C22" s="37">
        <f>IF(B22="Воронцевич З.А.",454)</f>
        <v>454</v>
      </c>
      <c r="D22" s="36" t="s">
        <v>52</v>
      </c>
      <c r="E22" s="37" t="s">
        <v>80</v>
      </c>
      <c r="F22" s="34"/>
      <c r="G22" s="44"/>
      <c r="H22" s="40" t="s">
        <v>169</v>
      </c>
      <c r="I22" s="16"/>
      <c r="J22" s="16"/>
      <c r="K22" s="16"/>
      <c r="L22" s="16"/>
      <c r="M22" s="16"/>
      <c r="N22" s="16"/>
      <c r="O22" s="16"/>
      <c r="P22" s="44"/>
    </row>
    <row r="23" spans="1:16" x14ac:dyDescent="0.3">
      <c r="A23" s="33">
        <v>22</v>
      </c>
      <c r="B23" s="41" t="s">
        <v>107</v>
      </c>
      <c r="C23" s="35">
        <f>IF(B23="Воронцевич М.П.",298)</f>
        <v>298</v>
      </c>
      <c r="D23" s="36" t="s">
        <v>38</v>
      </c>
      <c r="E23" s="37" t="s">
        <v>14</v>
      </c>
      <c r="F23" s="34"/>
      <c r="G23" s="44"/>
      <c r="H23" s="40" t="s">
        <v>170</v>
      </c>
      <c r="I23" s="16"/>
      <c r="J23" s="16"/>
      <c r="K23" s="16"/>
      <c r="L23" s="16"/>
      <c r="M23" s="16"/>
      <c r="N23" s="16"/>
      <c r="O23" s="16"/>
      <c r="P23" s="44"/>
    </row>
    <row r="24" spans="1:16" x14ac:dyDescent="0.3">
      <c r="A24" s="33">
        <v>23</v>
      </c>
      <c r="B24" s="41" t="s">
        <v>200</v>
      </c>
      <c r="C24" s="37">
        <f>IF(B24="Гарбузов Г.Л.",381)</f>
        <v>381</v>
      </c>
      <c r="D24" s="36" t="s">
        <v>51</v>
      </c>
      <c r="E24" s="46" t="s">
        <v>16</v>
      </c>
      <c r="F24" s="34"/>
      <c r="G24" s="44"/>
      <c r="H24" s="40" t="s">
        <v>171</v>
      </c>
      <c r="I24" s="16"/>
      <c r="J24" s="16"/>
      <c r="K24" s="16"/>
      <c r="L24" s="16"/>
      <c r="M24" s="16"/>
      <c r="N24" s="16"/>
      <c r="O24" s="16"/>
      <c r="P24" s="44"/>
    </row>
    <row r="25" spans="1:16" x14ac:dyDescent="0.3">
      <c r="A25" s="33">
        <v>24</v>
      </c>
      <c r="B25" s="41" t="s">
        <v>85</v>
      </c>
      <c r="C25" s="35">
        <f>IF(B25="Гвоздь М.П.",561)</f>
        <v>561</v>
      </c>
      <c r="D25" s="36" t="s">
        <v>33</v>
      </c>
      <c r="E25" s="37" t="s">
        <v>58</v>
      </c>
      <c r="F25" s="29" t="s">
        <v>159</v>
      </c>
      <c r="G25" s="44"/>
      <c r="H25" s="40" t="s">
        <v>173</v>
      </c>
      <c r="I25" s="44"/>
      <c r="J25" s="44"/>
      <c r="K25" s="44"/>
      <c r="L25" s="47"/>
      <c r="M25" s="44"/>
      <c r="N25" s="44"/>
      <c r="O25" s="44"/>
      <c r="P25" s="44"/>
    </row>
    <row r="26" spans="1:16" x14ac:dyDescent="0.3">
      <c r="A26" s="33">
        <v>25</v>
      </c>
      <c r="B26" s="34" t="s">
        <v>29</v>
      </c>
      <c r="C26" s="37">
        <f>IF(B26="Гендик Н.В.",552)</f>
        <v>552</v>
      </c>
      <c r="D26" s="36" t="s">
        <v>46</v>
      </c>
      <c r="E26" s="37" t="s">
        <v>70</v>
      </c>
      <c r="F26" s="40" t="s">
        <v>161</v>
      </c>
      <c r="G26" s="44"/>
      <c r="H26" s="40" t="s">
        <v>175</v>
      </c>
      <c r="I26" s="44"/>
      <c r="J26" s="44"/>
      <c r="K26" s="44"/>
      <c r="L26" s="47"/>
      <c r="M26" s="44"/>
      <c r="N26" s="44"/>
      <c r="O26" s="44"/>
      <c r="P26" s="44"/>
    </row>
    <row r="27" spans="1:16" x14ac:dyDescent="0.3">
      <c r="A27" s="33">
        <v>26</v>
      </c>
      <c r="B27" s="41" t="s">
        <v>84</v>
      </c>
      <c r="C27" s="35">
        <f>IF(B27="Гончарук А.В.",652)</f>
        <v>652</v>
      </c>
      <c r="D27" s="36" t="s">
        <v>68</v>
      </c>
      <c r="E27" s="37" t="s">
        <v>15</v>
      </c>
      <c r="F27" s="40" t="s">
        <v>162</v>
      </c>
      <c r="G27" s="44"/>
      <c r="H27" s="40" t="s">
        <v>177</v>
      </c>
      <c r="I27" s="47"/>
      <c r="J27" s="44"/>
      <c r="K27" s="44"/>
      <c r="L27" s="47"/>
      <c r="M27" s="44"/>
      <c r="N27" s="44"/>
      <c r="O27" s="44"/>
      <c r="P27" s="44"/>
    </row>
    <row r="28" spans="1:16" x14ac:dyDescent="0.3">
      <c r="A28" s="33">
        <v>27</v>
      </c>
      <c r="B28" s="41" t="s">
        <v>95</v>
      </c>
      <c r="C28" s="35">
        <f>IF(B28="Гончарук Т.И.",479)</f>
        <v>479</v>
      </c>
      <c r="D28" s="36" t="s">
        <v>69</v>
      </c>
      <c r="E28" s="37" t="s">
        <v>59</v>
      </c>
      <c r="F28" s="40" t="s">
        <v>160</v>
      </c>
      <c r="G28" s="44"/>
      <c r="H28" s="40" t="s">
        <v>174</v>
      </c>
      <c r="I28" s="47"/>
      <c r="J28" s="44"/>
      <c r="K28" s="44"/>
      <c r="L28" s="47"/>
      <c r="M28" s="44"/>
      <c r="N28" s="44"/>
      <c r="O28" s="44"/>
      <c r="P28" s="44"/>
    </row>
    <row r="29" spans="1:16" x14ac:dyDescent="0.3">
      <c r="A29" s="33">
        <v>28</v>
      </c>
      <c r="B29" s="41" t="s">
        <v>211</v>
      </c>
      <c r="C29" s="35">
        <f>IF(B29="Гридюшко П.А.",1499)</f>
        <v>1499</v>
      </c>
      <c r="D29" s="36" t="s">
        <v>151</v>
      </c>
      <c r="E29" s="37" t="s">
        <v>71</v>
      </c>
      <c r="F29" s="40"/>
      <c r="G29" s="44"/>
      <c r="H29" s="40" t="s">
        <v>176</v>
      </c>
      <c r="I29" s="44"/>
      <c r="J29" s="44"/>
      <c r="K29" s="44"/>
      <c r="L29" s="44"/>
      <c r="M29" s="44"/>
      <c r="N29" s="44"/>
      <c r="O29" s="44"/>
      <c r="P29" s="44"/>
    </row>
    <row r="30" spans="1:16" x14ac:dyDescent="0.3">
      <c r="A30" s="33">
        <v>29</v>
      </c>
      <c r="B30" s="34" t="s">
        <v>23</v>
      </c>
      <c r="C30" s="35">
        <f>IF(B30="Грузд Н.Н.",1311)</f>
        <v>1311</v>
      </c>
      <c r="E30" s="37" t="s">
        <v>60</v>
      </c>
      <c r="F30" s="40"/>
      <c r="G30" s="44"/>
      <c r="H30" s="40" t="s">
        <v>178</v>
      </c>
      <c r="I30" s="44"/>
      <c r="J30" s="44"/>
      <c r="K30" s="44"/>
      <c r="L30" s="44"/>
      <c r="M30" s="44"/>
      <c r="N30" s="44"/>
      <c r="O30" s="44"/>
      <c r="P30" s="44"/>
    </row>
    <row r="31" spans="1:16" x14ac:dyDescent="0.3">
      <c r="A31" s="33">
        <v>30</v>
      </c>
      <c r="B31" s="41" t="s">
        <v>88</v>
      </c>
      <c r="C31" s="35">
        <f>IF(B31="Дворянкина Е.Л.",508)</f>
        <v>508</v>
      </c>
      <c r="D31" s="36"/>
      <c r="E31" s="37" t="s">
        <v>61</v>
      </c>
      <c r="F31" s="40"/>
      <c r="G31" s="44"/>
      <c r="H31" s="40" t="s">
        <v>193</v>
      </c>
      <c r="I31" s="47"/>
      <c r="J31" s="44"/>
      <c r="K31" s="44"/>
      <c r="L31" s="47"/>
      <c r="M31" s="44"/>
      <c r="N31" s="44"/>
      <c r="O31" s="44"/>
      <c r="P31" s="44"/>
    </row>
    <row r="32" spans="1:16" x14ac:dyDescent="0.3">
      <c r="A32" s="33">
        <v>31</v>
      </c>
      <c r="B32" s="41" t="s">
        <v>112</v>
      </c>
      <c r="C32" s="35">
        <f>IF(B32="Дик А.С.",1089)</f>
        <v>1089</v>
      </c>
      <c r="D32" s="36"/>
      <c r="E32" s="37" t="s">
        <v>155</v>
      </c>
      <c r="F32" s="40"/>
      <c r="G32" s="44"/>
      <c r="H32" s="40" t="s">
        <v>194</v>
      </c>
      <c r="I32" s="47"/>
      <c r="J32" s="44"/>
      <c r="K32" s="44"/>
      <c r="L32" s="47"/>
      <c r="M32" s="44"/>
      <c r="N32" s="44"/>
      <c r="O32" s="44"/>
      <c r="P32" s="44"/>
    </row>
    <row r="33" spans="1:16" x14ac:dyDescent="0.3">
      <c r="A33" s="33">
        <v>32</v>
      </c>
      <c r="B33" s="41" t="s">
        <v>116</v>
      </c>
      <c r="C33" s="37">
        <f>IF(B33="Дорц Д.В.",1147)</f>
        <v>1147</v>
      </c>
      <c r="D33" s="36"/>
      <c r="E33" s="37" t="s">
        <v>74</v>
      </c>
      <c r="F33" s="40"/>
      <c r="G33" s="44"/>
      <c r="H33" s="40" t="s">
        <v>195</v>
      </c>
      <c r="I33" s="47"/>
      <c r="J33" s="44"/>
      <c r="K33" s="44"/>
      <c r="L33" s="44"/>
      <c r="M33" s="44"/>
      <c r="N33" s="44"/>
      <c r="O33" s="44"/>
      <c r="P33" s="44"/>
    </row>
    <row r="34" spans="1:16" x14ac:dyDescent="0.3">
      <c r="A34" s="33">
        <v>33</v>
      </c>
      <c r="B34" s="41" t="s">
        <v>82</v>
      </c>
      <c r="C34" s="35">
        <f>IF(B34="Драгун В.В.",481)</f>
        <v>481</v>
      </c>
      <c r="D34" s="36"/>
      <c r="E34" s="37" t="s">
        <v>156</v>
      </c>
      <c r="F34" s="40"/>
      <c r="G34" s="44"/>
      <c r="H34" s="46"/>
      <c r="I34" s="47"/>
      <c r="J34" s="44"/>
      <c r="K34" s="44"/>
      <c r="L34" s="44"/>
      <c r="M34" s="44"/>
      <c r="N34" s="44"/>
      <c r="O34" s="44"/>
      <c r="P34" s="44"/>
    </row>
    <row r="35" spans="1:16" x14ac:dyDescent="0.3">
      <c r="A35" s="33">
        <v>34</v>
      </c>
      <c r="B35" s="41" t="s">
        <v>210</v>
      </c>
      <c r="C35" s="35">
        <f>IF(B35="Драпезо Ю.Н.",548)</f>
        <v>548</v>
      </c>
      <c r="D35" s="36"/>
      <c r="E35" s="52"/>
      <c r="G35" s="44"/>
      <c r="H35" s="48"/>
      <c r="I35" s="47"/>
      <c r="J35" s="44"/>
      <c r="K35" s="44"/>
      <c r="L35" s="47"/>
      <c r="M35" s="44"/>
      <c r="N35" s="44"/>
      <c r="O35" s="44"/>
      <c r="P35" s="44"/>
    </row>
    <row r="36" spans="1:16" x14ac:dyDescent="0.3">
      <c r="A36" s="33">
        <v>35</v>
      </c>
      <c r="B36" s="41" t="s">
        <v>121</v>
      </c>
      <c r="C36" s="35">
        <f>IF(B36="Драч М.В.",1659)</f>
        <v>1659</v>
      </c>
      <c r="D36" s="36"/>
      <c r="E36" s="37"/>
      <c r="G36" s="44"/>
      <c r="H36" s="48"/>
      <c r="I36" s="47"/>
      <c r="J36" s="44"/>
      <c r="K36" s="44"/>
      <c r="L36" s="47"/>
      <c r="M36" s="44"/>
      <c r="N36" s="44"/>
      <c r="O36" s="44"/>
      <c r="P36" s="44"/>
    </row>
    <row r="37" spans="1:16" x14ac:dyDescent="0.3">
      <c r="A37" s="33">
        <v>36</v>
      </c>
      <c r="B37" s="41" t="s">
        <v>106</v>
      </c>
      <c r="C37" s="35">
        <f>IF(B37="Дроздецкий В.С.",1335)</f>
        <v>1335</v>
      </c>
      <c r="D37" s="36"/>
      <c r="E37" s="46"/>
      <c r="G37" s="44"/>
      <c r="H37" s="48"/>
      <c r="I37" s="47"/>
      <c r="J37" s="44"/>
      <c r="K37" s="44"/>
      <c r="L37" s="47"/>
      <c r="M37" s="44"/>
      <c r="N37" s="44"/>
      <c r="O37" s="44"/>
      <c r="P37" s="44"/>
    </row>
    <row r="38" spans="1:16" x14ac:dyDescent="0.3">
      <c r="A38" s="33">
        <v>37</v>
      </c>
      <c r="B38" s="41" t="s">
        <v>216</v>
      </c>
      <c r="C38" s="35">
        <f>IF(B38="Дунаев С.Е.",2035)</f>
        <v>2035</v>
      </c>
      <c r="D38" s="36"/>
      <c r="E38" s="46"/>
      <c r="G38" s="44"/>
      <c r="H38" s="48"/>
      <c r="I38" s="47"/>
      <c r="J38" s="44"/>
      <c r="K38" s="44"/>
      <c r="L38" s="47"/>
      <c r="M38" s="44"/>
      <c r="N38" s="44"/>
      <c r="O38" s="44"/>
      <c r="P38" s="44"/>
    </row>
    <row r="39" spans="1:16" x14ac:dyDescent="0.3">
      <c r="A39" s="33">
        <v>38</v>
      </c>
      <c r="B39" s="40" t="s">
        <v>203</v>
      </c>
      <c r="C39" s="37">
        <f>IF(B39="Жавранок И.Г.",712)</f>
        <v>712</v>
      </c>
      <c r="D39" s="49"/>
      <c r="E39" s="46"/>
      <c r="G39" s="44"/>
      <c r="H39" s="44"/>
      <c r="I39" s="44"/>
      <c r="J39" s="44"/>
      <c r="K39" s="44"/>
      <c r="L39" s="47"/>
      <c r="M39" s="44"/>
      <c r="N39" s="44"/>
      <c r="O39" s="44"/>
      <c r="P39" s="44"/>
    </row>
    <row r="40" spans="1:16" x14ac:dyDescent="0.3">
      <c r="A40" s="33">
        <v>39</v>
      </c>
      <c r="B40" s="41" t="s">
        <v>90</v>
      </c>
      <c r="C40" s="35">
        <f>IF(B40="Жердочкина А.М.",1141)</f>
        <v>1141</v>
      </c>
      <c r="D40" s="49"/>
      <c r="E40" s="46"/>
      <c r="G40" s="44"/>
      <c r="H40" s="44"/>
      <c r="I40" s="44"/>
      <c r="J40" s="44"/>
      <c r="K40" s="44"/>
      <c r="L40" s="47"/>
      <c r="M40" s="44"/>
      <c r="N40" s="44"/>
      <c r="O40" s="44"/>
      <c r="P40" s="44"/>
    </row>
    <row r="41" spans="1:16" x14ac:dyDescent="0.3">
      <c r="A41" s="33">
        <v>40</v>
      </c>
      <c r="B41" s="34" t="s">
        <v>144</v>
      </c>
      <c r="C41" s="35">
        <f>IF(B41="Жизневская Т.Ф.",491)</f>
        <v>491</v>
      </c>
      <c r="D41" s="49"/>
      <c r="E41" s="46"/>
      <c r="G41" s="44"/>
      <c r="H41" s="44"/>
      <c r="I41" s="44"/>
      <c r="J41" s="44"/>
      <c r="K41" s="44"/>
      <c r="L41" s="47"/>
      <c r="M41" s="44"/>
      <c r="N41" s="44"/>
      <c r="O41" s="44"/>
      <c r="P41" s="44"/>
    </row>
    <row r="42" spans="1:16" x14ac:dyDescent="0.3">
      <c r="A42" s="33">
        <v>41</v>
      </c>
      <c r="B42" s="41" t="s">
        <v>110</v>
      </c>
      <c r="C42" s="37">
        <f>IF(B42="Жудрак Л.В.",1500)</f>
        <v>1500</v>
      </c>
      <c r="D42" s="49"/>
      <c r="E42" s="46"/>
      <c r="G42" s="44"/>
      <c r="H42" s="44"/>
      <c r="I42" s="44"/>
      <c r="J42" s="44"/>
      <c r="K42" s="44"/>
      <c r="L42" s="47"/>
      <c r="M42" s="44"/>
      <c r="N42" s="44"/>
      <c r="O42" s="44"/>
      <c r="P42" s="44"/>
    </row>
    <row r="43" spans="1:16" x14ac:dyDescent="0.3">
      <c r="A43" s="33">
        <v>42</v>
      </c>
      <c r="B43" s="34" t="s">
        <v>9</v>
      </c>
      <c r="C43" s="35">
        <f>IF(B43="Залан А.В.",856)</f>
        <v>856</v>
      </c>
      <c r="D43" s="49"/>
      <c r="E43" s="46"/>
      <c r="G43" s="44"/>
      <c r="H43" s="44"/>
      <c r="I43" s="44"/>
      <c r="J43" s="44"/>
      <c r="K43" s="44"/>
      <c r="L43" s="47"/>
      <c r="M43" s="44"/>
      <c r="N43" s="44"/>
      <c r="O43" s="44"/>
      <c r="P43" s="44"/>
    </row>
    <row r="44" spans="1:16" x14ac:dyDescent="0.3">
      <c r="A44" s="33">
        <v>43</v>
      </c>
      <c r="B44" s="41" t="s">
        <v>81</v>
      </c>
      <c r="C44" s="37">
        <f>IF(B44="Захаров С.А.",853)</f>
        <v>853</v>
      </c>
      <c r="D44" s="49"/>
      <c r="E44" s="46"/>
      <c r="G44" s="44"/>
      <c r="H44" s="44"/>
      <c r="I44" s="44"/>
      <c r="J44" s="44"/>
      <c r="K44" s="44"/>
      <c r="L44" s="44"/>
      <c r="M44" s="44"/>
    </row>
    <row r="45" spans="1:16" x14ac:dyDescent="0.3">
      <c r="A45" s="33">
        <v>44</v>
      </c>
      <c r="B45" s="34" t="s">
        <v>25</v>
      </c>
      <c r="C45" s="35">
        <f>IF(B45="Заяц Т.Л.",509)</f>
        <v>509</v>
      </c>
      <c r="D45" s="49"/>
      <c r="E45" s="46"/>
    </row>
    <row r="46" spans="1:16" x14ac:dyDescent="0.3">
      <c r="A46" s="33">
        <v>45</v>
      </c>
      <c r="B46" s="41" t="s">
        <v>221</v>
      </c>
      <c r="C46" s="37">
        <f>IF(B46="Зеленкевич  Нат.В.",501)</f>
        <v>501</v>
      </c>
      <c r="D46" s="49"/>
      <c r="E46" s="46"/>
    </row>
    <row r="47" spans="1:16" x14ac:dyDescent="0.3">
      <c r="A47" s="33">
        <v>46</v>
      </c>
      <c r="B47" s="41" t="s">
        <v>123</v>
      </c>
      <c r="C47" s="35">
        <f>IF(B47="Зеленкевич  Ник.В.",1083)</f>
        <v>1083</v>
      </c>
      <c r="D47" s="49"/>
      <c r="E47" s="46"/>
    </row>
    <row r="48" spans="1:16" x14ac:dyDescent="0.3">
      <c r="A48" s="33">
        <v>47</v>
      </c>
      <c r="B48" s="41" t="s">
        <v>119</v>
      </c>
      <c r="C48" s="35">
        <f>IF(B48="Зеленко В.Л.",1360)</f>
        <v>1360</v>
      </c>
      <c r="D48" s="49"/>
      <c r="E48" s="46"/>
    </row>
    <row r="49" spans="1:5" x14ac:dyDescent="0.3">
      <c r="A49" s="33">
        <v>48</v>
      </c>
      <c r="B49" s="34" t="s">
        <v>26</v>
      </c>
      <c r="C49" s="35">
        <f>IF(B49="Кадевич О.В.",1379)</f>
        <v>1379</v>
      </c>
      <c r="D49" s="49"/>
      <c r="E49" s="46"/>
    </row>
    <row r="50" spans="1:5" x14ac:dyDescent="0.3">
      <c r="A50" s="33">
        <v>49</v>
      </c>
      <c r="B50" s="41" t="s">
        <v>114</v>
      </c>
      <c r="C50" s="37">
        <f>IF(B50="Каляпина К.А.",1537)</f>
        <v>1537</v>
      </c>
      <c r="D50" s="49"/>
      <c r="E50" s="46"/>
    </row>
    <row r="51" spans="1:5" x14ac:dyDescent="0.3">
      <c r="A51" s="33">
        <v>50</v>
      </c>
      <c r="B51" s="41" t="s">
        <v>92</v>
      </c>
      <c r="C51" s="37">
        <f>IF(B51="Карась А.Н.",2100)</f>
        <v>2100</v>
      </c>
      <c r="D51" s="49"/>
      <c r="E51" s="46"/>
    </row>
    <row r="52" spans="1:5" x14ac:dyDescent="0.3">
      <c r="A52" s="33">
        <v>51</v>
      </c>
      <c r="B52" s="40" t="s">
        <v>224</v>
      </c>
      <c r="C52" s="37">
        <f>IF(B52="Кирилуша С.В.",497)</f>
        <v>497</v>
      </c>
      <c r="D52" s="49"/>
      <c r="E52" s="46"/>
    </row>
    <row r="53" spans="1:5" x14ac:dyDescent="0.3">
      <c r="A53" s="33">
        <v>52</v>
      </c>
      <c r="B53" s="41" t="s">
        <v>17</v>
      </c>
      <c r="C53" s="35">
        <f>IF(B53="Ковалёв Д.А.",1538)</f>
        <v>1538</v>
      </c>
      <c r="D53" s="49"/>
      <c r="E53" s="46"/>
    </row>
    <row r="54" spans="1:5" x14ac:dyDescent="0.3">
      <c r="A54" s="33">
        <v>53</v>
      </c>
      <c r="B54" s="41" t="s">
        <v>217</v>
      </c>
      <c r="C54" s="37">
        <f>IF(B54="Коваль О.Г.",1497)</f>
        <v>1497</v>
      </c>
      <c r="D54" s="49"/>
      <c r="E54" s="46"/>
    </row>
    <row r="55" spans="1:5" x14ac:dyDescent="0.3">
      <c r="A55" s="33">
        <v>54</v>
      </c>
      <c r="B55" s="41" t="s">
        <v>218</v>
      </c>
      <c r="C55" s="35">
        <f>IF(B55="Козаков С.Л.",1404)</f>
        <v>1404</v>
      </c>
      <c r="D55" s="49"/>
      <c r="E55" s="46"/>
    </row>
    <row r="56" spans="1:5" x14ac:dyDescent="0.3">
      <c r="A56" s="33">
        <v>55</v>
      </c>
      <c r="B56" s="34" t="s">
        <v>31</v>
      </c>
      <c r="C56" s="35">
        <f>IF(B56="Комадей Д.В.",1454)</f>
        <v>1454</v>
      </c>
      <c r="D56" s="49"/>
      <c r="E56" s="46"/>
    </row>
    <row r="57" spans="1:5" x14ac:dyDescent="0.3">
      <c r="A57" s="33">
        <v>56</v>
      </c>
      <c r="B57" s="40" t="s">
        <v>204</v>
      </c>
      <c r="C57" s="37">
        <f>IF(B57="Конон Н.В.",2338)</f>
        <v>2338</v>
      </c>
      <c r="D57" s="49"/>
      <c r="E57" s="46"/>
    </row>
    <row r="58" spans="1:5" x14ac:dyDescent="0.3">
      <c r="A58" s="33">
        <v>57</v>
      </c>
      <c r="B58" s="41" t="s">
        <v>109</v>
      </c>
      <c r="C58" s="35">
        <f>IF(B58="Короленко А.В.",532)</f>
        <v>532</v>
      </c>
      <c r="D58" s="49"/>
      <c r="E58" s="46"/>
    </row>
    <row r="59" spans="1:5" x14ac:dyDescent="0.3">
      <c r="A59" s="33">
        <v>58</v>
      </c>
      <c r="B59" s="41" t="s">
        <v>219</v>
      </c>
      <c r="C59" s="35">
        <f>IF(B59="Костин А.М.",1653)</f>
        <v>1653</v>
      </c>
      <c r="D59" s="49"/>
      <c r="E59" s="46"/>
    </row>
    <row r="60" spans="1:5" x14ac:dyDescent="0.3">
      <c r="A60" s="33">
        <v>59</v>
      </c>
      <c r="B60" s="34" t="s">
        <v>24</v>
      </c>
      <c r="C60" s="37">
        <f>IF(B60="Кудревич О.М.",170)</f>
        <v>170</v>
      </c>
      <c r="D60" s="49"/>
      <c r="E60" s="46"/>
    </row>
    <row r="61" spans="1:5" x14ac:dyDescent="0.3">
      <c r="A61" s="33">
        <v>60</v>
      </c>
      <c r="B61" s="40" t="s">
        <v>149</v>
      </c>
      <c r="C61" s="37">
        <f>IF(B61="Кузьбар И.Н.",1637)</f>
        <v>1637</v>
      </c>
      <c r="D61" s="49"/>
      <c r="E61" s="46"/>
    </row>
    <row r="62" spans="1:5" x14ac:dyDescent="0.3">
      <c r="A62" s="33">
        <v>61</v>
      </c>
      <c r="B62" s="41" t="s">
        <v>97</v>
      </c>
      <c r="C62" s="35">
        <f>IF(B62="Курносова О.Ф.",478)</f>
        <v>478</v>
      </c>
      <c r="D62" s="49"/>
      <c r="E62" s="46"/>
    </row>
    <row r="63" spans="1:5" x14ac:dyDescent="0.3">
      <c r="A63" s="33">
        <v>62</v>
      </c>
      <c r="B63" s="41" t="s">
        <v>86</v>
      </c>
      <c r="C63" s="35">
        <f>IF(B63="Кучинская Е.М.",708)</f>
        <v>708</v>
      </c>
      <c r="D63" s="49"/>
      <c r="E63" s="46"/>
    </row>
    <row r="64" spans="1:5" x14ac:dyDescent="0.3">
      <c r="A64" s="33">
        <v>63</v>
      </c>
      <c r="B64" s="41" t="s">
        <v>83</v>
      </c>
      <c r="C64" s="37">
        <f>IF(B64="Лебедев О.Л.",514)</f>
        <v>514</v>
      </c>
      <c r="D64" s="49"/>
      <c r="E64" s="46"/>
    </row>
    <row r="65" spans="1:5" x14ac:dyDescent="0.3">
      <c r="A65" s="33">
        <v>64</v>
      </c>
      <c r="B65" s="41" t="s">
        <v>101</v>
      </c>
      <c r="C65" s="37">
        <f>IF(B65="Ливанович С.В.",536)</f>
        <v>536</v>
      </c>
      <c r="D65" s="49"/>
      <c r="E65" s="46"/>
    </row>
    <row r="66" spans="1:5" x14ac:dyDescent="0.3">
      <c r="A66" s="33">
        <v>65</v>
      </c>
      <c r="B66" s="34" t="s">
        <v>22</v>
      </c>
      <c r="C66" s="35">
        <f>IF(B66="Лысковец А.Н.",1291)</f>
        <v>1291</v>
      </c>
      <c r="D66" s="49"/>
      <c r="E66" s="46"/>
    </row>
    <row r="67" spans="1:5" x14ac:dyDescent="0.3">
      <c r="A67" s="33">
        <v>66</v>
      </c>
      <c r="B67" s="41" t="s">
        <v>197</v>
      </c>
      <c r="C67" s="35">
        <f>IF(B67="Лысковец О.И.",1517)</f>
        <v>1517</v>
      </c>
      <c r="D67" s="49"/>
      <c r="E67" s="46"/>
    </row>
    <row r="68" spans="1:5" x14ac:dyDescent="0.3">
      <c r="A68" s="33">
        <v>67</v>
      </c>
      <c r="B68" s="41" t="s">
        <v>111</v>
      </c>
      <c r="C68" s="35">
        <f>IF(B68="Макатерчик А.Н.",1307)</f>
        <v>1307</v>
      </c>
      <c r="D68" s="49"/>
      <c r="E68" s="46"/>
    </row>
    <row r="69" spans="1:5" x14ac:dyDescent="0.3">
      <c r="A69" s="33">
        <v>68</v>
      </c>
      <c r="B69" s="34" t="s">
        <v>43</v>
      </c>
      <c r="C69" s="35">
        <f>IF(B69="Макрицкий Ю.В.",2108)</f>
        <v>2108</v>
      </c>
      <c r="D69" s="49"/>
      <c r="E69" s="46"/>
    </row>
    <row r="70" spans="1:5" x14ac:dyDescent="0.3">
      <c r="A70" s="33">
        <v>69</v>
      </c>
      <c r="B70" s="41" t="s">
        <v>113</v>
      </c>
      <c r="C70" s="35">
        <f>IF(B70="Маркелов Д.Н.",1675)</f>
        <v>1675</v>
      </c>
      <c r="D70" s="49"/>
      <c r="E70" s="46"/>
    </row>
    <row r="71" spans="1:5" x14ac:dyDescent="0.3">
      <c r="A71" s="33">
        <v>70</v>
      </c>
      <c r="B71" s="41" t="s">
        <v>91</v>
      </c>
      <c r="C71" s="37">
        <f>IF(B71="Мисник Ю.А.",603)</f>
        <v>603</v>
      </c>
      <c r="D71" s="49"/>
      <c r="E71" s="46"/>
    </row>
    <row r="72" spans="1:5" x14ac:dyDescent="0.3">
      <c r="A72" s="33">
        <v>71</v>
      </c>
      <c r="B72" s="34" t="s">
        <v>10</v>
      </c>
      <c r="C72" s="35">
        <f>IF(B72="Михайловская Г.П.",1506)</f>
        <v>1506</v>
      </c>
      <c r="D72" s="49"/>
      <c r="E72" s="46"/>
    </row>
    <row r="73" spans="1:5" x14ac:dyDescent="0.3">
      <c r="A73" s="33">
        <v>72</v>
      </c>
      <c r="B73" s="34" t="s">
        <v>13</v>
      </c>
      <c r="C73" s="35">
        <f>IF(B73="Мишук А.В.",1677)</f>
        <v>1677</v>
      </c>
      <c r="D73" s="49"/>
      <c r="E73" s="46"/>
    </row>
    <row r="74" spans="1:5" x14ac:dyDescent="0.3">
      <c r="A74" s="33">
        <v>73</v>
      </c>
      <c r="B74" s="40" t="s">
        <v>223</v>
      </c>
      <c r="C74" s="37">
        <f>IF(B74="Мишук В.В.",2037)</f>
        <v>2037</v>
      </c>
      <c r="D74" s="49"/>
      <c r="E74" s="46"/>
    </row>
    <row r="75" spans="1:5" x14ac:dyDescent="0.3">
      <c r="A75" s="33">
        <v>74</v>
      </c>
      <c r="B75" s="41" t="s">
        <v>102</v>
      </c>
      <c r="C75" s="35">
        <f>IF(B75="Мишук О.В.",2127)</f>
        <v>2127</v>
      </c>
      <c r="D75" s="49"/>
      <c r="E75" s="46"/>
    </row>
    <row r="76" spans="1:5" x14ac:dyDescent="0.3">
      <c r="A76" s="33">
        <v>75</v>
      </c>
      <c r="B76" s="34" t="s">
        <v>42</v>
      </c>
      <c r="C76" s="35">
        <f>IF(B76="Мишук Р.В.",300)</f>
        <v>300</v>
      </c>
      <c r="D76" s="49"/>
      <c r="E76" s="46"/>
    </row>
    <row r="77" spans="1:5" x14ac:dyDescent="0.3">
      <c r="A77" s="33">
        <v>76</v>
      </c>
      <c r="B77" s="34" t="s">
        <v>67</v>
      </c>
      <c r="C77" s="35">
        <f>IF(B77="Мороз А.П.",1503)</f>
        <v>1503</v>
      </c>
      <c r="D77" s="49"/>
      <c r="E77" s="46"/>
    </row>
    <row r="78" spans="1:5" x14ac:dyDescent="0.3">
      <c r="A78" s="33">
        <v>77</v>
      </c>
      <c r="B78" s="41" t="s">
        <v>207</v>
      </c>
      <c r="C78" s="35">
        <f>IF(B78="Новоселов А.В.",1508)</f>
        <v>1508</v>
      </c>
      <c r="D78" s="49"/>
      <c r="E78" s="46"/>
    </row>
    <row r="79" spans="1:5" x14ac:dyDescent="0.3">
      <c r="A79" s="33">
        <v>78</v>
      </c>
      <c r="B79" s="34" t="s">
        <v>11</v>
      </c>
      <c r="C79" s="35">
        <f>IF(B79="Орловский А.М.",1674)</f>
        <v>1674</v>
      </c>
      <c r="D79" s="49"/>
      <c r="E79" s="46"/>
    </row>
    <row r="80" spans="1:5" x14ac:dyDescent="0.3">
      <c r="A80" s="33">
        <v>79</v>
      </c>
      <c r="B80" s="41" t="s">
        <v>96</v>
      </c>
      <c r="C80" s="35">
        <f>IF(B80="Пантелей А.В.",833)</f>
        <v>833</v>
      </c>
      <c r="D80" s="49"/>
      <c r="E80" s="46"/>
    </row>
    <row r="81" spans="1:5" x14ac:dyDescent="0.3">
      <c r="A81" s="33">
        <v>80</v>
      </c>
      <c r="B81" s="41" t="s">
        <v>117</v>
      </c>
      <c r="C81" s="35">
        <f>IF(B81="Петров В.А.",1393)</f>
        <v>1393</v>
      </c>
      <c r="D81" s="49"/>
      <c r="E81" s="46"/>
    </row>
    <row r="82" spans="1:5" x14ac:dyDescent="0.3">
      <c r="A82" s="33">
        <v>81</v>
      </c>
      <c r="B82" s="41" t="s">
        <v>205</v>
      </c>
      <c r="C82" s="35">
        <f>IF(B82="Петровых В.В.",2255)</f>
        <v>2255</v>
      </c>
      <c r="D82" s="49"/>
      <c r="E82" s="46"/>
    </row>
    <row r="83" spans="1:5" x14ac:dyDescent="0.3">
      <c r="A83" s="33">
        <v>82</v>
      </c>
      <c r="B83" s="41" t="s">
        <v>206</v>
      </c>
      <c r="C83" s="35">
        <f>IF(B83="Поплавский В.И.",255)</f>
        <v>255</v>
      </c>
      <c r="D83" s="49"/>
      <c r="E83" s="46"/>
    </row>
    <row r="84" spans="1:5" x14ac:dyDescent="0.3">
      <c r="A84" s="33">
        <v>83</v>
      </c>
      <c r="B84" s="41" t="s">
        <v>120</v>
      </c>
      <c r="C84" s="37">
        <f>IF(B84="Пресняков Г.В.",1676)</f>
        <v>1676</v>
      </c>
      <c r="D84" s="49"/>
      <c r="E84" s="46"/>
    </row>
    <row r="85" spans="1:5" x14ac:dyDescent="0.3">
      <c r="A85" s="33">
        <v>84</v>
      </c>
      <c r="B85" s="41" t="s">
        <v>93</v>
      </c>
      <c r="C85" s="35">
        <f>IF(B85="Раловец Л.П.",572)</f>
        <v>572</v>
      </c>
      <c r="D85" s="49"/>
      <c r="E85" s="46"/>
    </row>
    <row r="86" spans="1:5" x14ac:dyDescent="0.3">
      <c r="A86" s="33">
        <v>85</v>
      </c>
      <c r="B86" s="41" t="s">
        <v>157</v>
      </c>
      <c r="C86" s="35">
        <f>IF(B86="Романов В.В.",2095)</f>
        <v>2095</v>
      </c>
      <c r="D86" s="49"/>
      <c r="E86" s="46"/>
    </row>
    <row r="87" spans="1:5" x14ac:dyDescent="0.3">
      <c r="A87" s="33">
        <v>86</v>
      </c>
      <c r="B87" s="34" t="s">
        <v>45</v>
      </c>
      <c r="C87" s="35">
        <f>IF(B87="Романчук В.В.",338)</f>
        <v>338</v>
      </c>
      <c r="D87" s="49"/>
      <c r="E87" s="46"/>
    </row>
    <row r="88" spans="1:5" x14ac:dyDescent="0.3">
      <c r="A88" s="33">
        <v>87</v>
      </c>
      <c r="B88" s="41" t="s">
        <v>103</v>
      </c>
      <c r="C88" s="37">
        <f>IF(B88="Ротченкова С.С.",231)</f>
        <v>231</v>
      </c>
      <c r="D88" s="49"/>
      <c r="E88" s="46"/>
    </row>
    <row r="89" spans="1:5" x14ac:dyDescent="0.3">
      <c r="A89" s="33">
        <v>88</v>
      </c>
      <c r="B89" s="41" t="s">
        <v>202</v>
      </c>
      <c r="C89" s="37">
        <f>IF(B89="Рощупкина Л.И.",1608)</f>
        <v>1608</v>
      </c>
      <c r="D89" s="49"/>
      <c r="E89" s="46"/>
    </row>
    <row r="90" spans="1:5" x14ac:dyDescent="0.3">
      <c r="A90" s="33">
        <v>89</v>
      </c>
      <c r="B90" s="41" t="s">
        <v>8</v>
      </c>
      <c r="C90" s="35">
        <f>IF(B90="Рудницкий С.Н.",465)</f>
        <v>465</v>
      </c>
      <c r="D90" s="49"/>
      <c r="E90" s="46"/>
    </row>
    <row r="91" spans="1:5" x14ac:dyDescent="0.3">
      <c r="A91" s="33">
        <v>90</v>
      </c>
      <c r="B91" s="41" t="s">
        <v>220</v>
      </c>
      <c r="C91" s="35">
        <f>IF(B91="Рябов О.С.",462)</f>
        <v>462</v>
      </c>
      <c r="D91" s="49"/>
      <c r="E91" s="46"/>
    </row>
    <row r="92" spans="1:5" x14ac:dyDescent="0.3">
      <c r="A92" s="33">
        <v>91</v>
      </c>
      <c r="B92" s="41" t="s">
        <v>98</v>
      </c>
      <c r="C92" s="37">
        <f>IF(B92="Савельева Н.И.",534)</f>
        <v>534</v>
      </c>
      <c r="D92" s="49"/>
      <c r="E92" s="46"/>
    </row>
    <row r="93" spans="1:5" x14ac:dyDescent="0.3">
      <c r="A93" s="33">
        <v>92</v>
      </c>
      <c r="B93" s="40" t="s">
        <v>150</v>
      </c>
      <c r="C93" s="37">
        <f>IF(B93="Сандульская Л.А.",420)</f>
        <v>420</v>
      </c>
      <c r="D93" s="49"/>
      <c r="E93" s="46"/>
    </row>
    <row r="94" spans="1:5" x14ac:dyDescent="0.3">
      <c r="A94" s="33">
        <v>93</v>
      </c>
      <c r="B94" s="34" t="s">
        <v>20</v>
      </c>
      <c r="C94" s="35">
        <f>IF(B94="Сацук А.Л.",761)</f>
        <v>761</v>
      </c>
      <c r="D94" s="49"/>
      <c r="E94" s="46"/>
    </row>
    <row r="95" spans="1:5" x14ac:dyDescent="0.3">
      <c r="A95" s="33">
        <v>94</v>
      </c>
      <c r="B95" s="41" t="s">
        <v>208</v>
      </c>
      <c r="C95" s="35">
        <f>IF(B95="Сацукевич С.П.",265)</f>
        <v>265</v>
      </c>
      <c r="D95" s="49"/>
      <c r="E95" s="46"/>
    </row>
    <row r="96" spans="1:5" x14ac:dyDescent="0.3">
      <c r="A96" s="33">
        <v>95</v>
      </c>
      <c r="B96" s="41" t="s">
        <v>198</v>
      </c>
      <c r="C96" s="37">
        <f>IF(B96="Свидрицкая В.С.",1256)</f>
        <v>1256</v>
      </c>
      <c r="D96" s="49"/>
      <c r="E96" s="46"/>
    </row>
    <row r="97" spans="1:5" x14ac:dyDescent="0.3">
      <c r="A97" s="33">
        <v>96</v>
      </c>
      <c r="B97" s="41" t="s">
        <v>199</v>
      </c>
      <c r="C97" s="37">
        <f>IF(B97="Серий В.А.",515)</f>
        <v>515</v>
      </c>
      <c r="D97" s="49"/>
      <c r="E97" s="46"/>
    </row>
    <row r="98" spans="1:5" x14ac:dyDescent="0.3">
      <c r="A98" s="33">
        <v>97</v>
      </c>
      <c r="B98" s="41" t="s">
        <v>94</v>
      </c>
      <c r="C98" s="35">
        <f>IF(B98="Симонова Т.В.",519)</f>
        <v>519</v>
      </c>
      <c r="D98" s="49"/>
      <c r="E98" s="46"/>
    </row>
    <row r="99" spans="1:5" x14ac:dyDescent="0.3">
      <c r="A99" s="33">
        <v>98</v>
      </c>
      <c r="B99" s="41" t="s">
        <v>118</v>
      </c>
      <c r="C99" s="35">
        <f>IF(B99="Скачек А.В.",1649)</f>
        <v>1649</v>
      </c>
      <c r="D99" s="49"/>
      <c r="E99" s="46"/>
    </row>
    <row r="100" spans="1:5" x14ac:dyDescent="0.3">
      <c r="A100" s="33">
        <v>99</v>
      </c>
      <c r="B100" s="40" t="s">
        <v>146</v>
      </c>
      <c r="C100" s="35">
        <f>IF(B100="Хомич Н.Н.",589)</f>
        <v>589</v>
      </c>
      <c r="D100" s="49"/>
      <c r="E100" s="46"/>
    </row>
    <row r="101" spans="1:5" x14ac:dyDescent="0.3">
      <c r="A101" s="33">
        <v>100</v>
      </c>
      <c r="B101" s="41" t="s">
        <v>104</v>
      </c>
      <c r="C101" s="35">
        <f>IF(B101="Хомодеев В.В.",2325)</f>
        <v>2325</v>
      </c>
      <c r="D101" s="49"/>
      <c r="E101" s="46"/>
    </row>
    <row r="102" spans="1:5" x14ac:dyDescent="0.3">
      <c r="A102" s="33">
        <v>101</v>
      </c>
      <c r="B102" s="34" t="s">
        <v>28</v>
      </c>
      <c r="C102" s="35">
        <f>IF(B102="Цедрик Т.Н.",1140)</f>
        <v>1140</v>
      </c>
      <c r="D102" s="49"/>
      <c r="E102" s="46"/>
    </row>
    <row r="103" spans="1:5" x14ac:dyDescent="0.3">
      <c r="A103" s="33">
        <v>102</v>
      </c>
      <c r="B103" s="34" t="s">
        <v>30</v>
      </c>
      <c r="C103" s="35">
        <f>IF(B103="Чемеза О.П.",1369)</f>
        <v>1369</v>
      </c>
      <c r="D103" s="49"/>
      <c r="E103" s="46"/>
    </row>
    <row r="104" spans="1:5" x14ac:dyDescent="0.3">
      <c r="A104" s="33">
        <v>103</v>
      </c>
      <c r="B104" s="41" t="s">
        <v>115</v>
      </c>
      <c r="C104" s="35">
        <f>IF(B104="Шаповалов В.А.",1316)</f>
        <v>1316</v>
      </c>
      <c r="D104" s="49"/>
      <c r="E104" s="46"/>
    </row>
    <row r="105" spans="1:5" x14ac:dyDescent="0.3">
      <c r="A105" s="33">
        <v>104</v>
      </c>
      <c r="B105" s="41" t="s">
        <v>209</v>
      </c>
      <c r="C105" s="35">
        <f>IF(B105="Шерий Д.В.",563)</f>
        <v>563</v>
      </c>
      <c r="D105" s="49"/>
      <c r="E105" s="46"/>
    </row>
    <row r="106" spans="1:5" x14ac:dyDescent="0.3">
      <c r="A106" s="33">
        <v>105</v>
      </c>
      <c r="B106" s="41" t="s">
        <v>105</v>
      </c>
      <c r="C106" s="35">
        <f>IF(B106="Ясинский В.С.",70)</f>
        <v>70</v>
      </c>
      <c r="D106" s="49"/>
      <c r="E106" s="46"/>
    </row>
    <row r="107" spans="1:5" x14ac:dyDescent="0.3">
      <c r="A107" s="33">
        <v>106</v>
      </c>
      <c r="B107" s="40" t="s">
        <v>146</v>
      </c>
      <c r="C107" s="37">
        <v>589</v>
      </c>
      <c r="D107" s="49"/>
      <c r="E107" s="46"/>
    </row>
    <row r="108" spans="1:5" x14ac:dyDescent="0.3">
      <c r="A108" s="33">
        <v>107</v>
      </c>
      <c r="B108" s="34"/>
      <c r="C108" s="35"/>
      <c r="D108" s="49"/>
      <c r="E108" s="46"/>
    </row>
    <row r="109" spans="1:5" x14ac:dyDescent="0.3">
      <c r="A109" s="33">
        <v>108</v>
      </c>
      <c r="D109" s="49"/>
      <c r="E109" s="46"/>
    </row>
    <row r="110" spans="1:5" x14ac:dyDescent="0.3">
      <c r="A110" s="33">
        <v>109</v>
      </c>
      <c r="D110" s="49"/>
      <c r="E110" s="46"/>
    </row>
    <row r="111" spans="1:5" x14ac:dyDescent="0.3">
      <c r="A111" s="33">
        <v>110</v>
      </c>
      <c r="D111" s="49"/>
      <c r="E111" s="46"/>
    </row>
    <row r="112" spans="1:5" x14ac:dyDescent="0.3">
      <c r="A112" s="33">
        <v>111</v>
      </c>
      <c r="D112" s="49"/>
      <c r="E112" s="46"/>
    </row>
    <row r="113" spans="1:5" x14ac:dyDescent="0.3">
      <c r="A113" s="33">
        <v>112</v>
      </c>
      <c r="D113" s="49"/>
      <c r="E113" s="46"/>
    </row>
    <row r="114" spans="1:5" x14ac:dyDescent="0.3">
      <c r="A114" s="33">
        <v>113</v>
      </c>
      <c r="D114" s="49"/>
      <c r="E114" s="46"/>
    </row>
    <row r="115" spans="1:5" x14ac:dyDescent="0.3">
      <c r="A115" s="33">
        <v>114</v>
      </c>
      <c r="D115" s="49"/>
      <c r="E115" s="46"/>
    </row>
    <row r="116" spans="1:5" x14ac:dyDescent="0.3">
      <c r="A116" s="33">
        <v>115</v>
      </c>
      <c r="D116" s="49"/>
      <c r="E116" s="46"/>
    </row>
    <row r="117" spans="1:5" x14ac:dyDescent="0.3">
      <c r="A117" s="33">
        <v>116</v>
      </c>
      <c r="D117" s="49"/>
      <c r="E117" s="46"/>
    </row>
    <row r="118" spans="1:5" x14ac:dyDescent="0.3">
      <c r="A118" s="33">
        <v>117</v>
      </c>
      <c r="D118" s="49"/>
      <c r="E118" s="46"/>
    </row>
    <row r="119" spans="1:5" x14ac:dyDescent="0.3">
      <c r="A119" s="33">
        <v>118</v>
      </c>
      <c r="D119" s="49"/>
      <c r="E119" s="46"/>
    </row>
    <row r="120" spans="1:5" x14ac:dyDescent="0.3">
      <c r="A120" s="33">
        <v>119</v>
      </c>
      <c r="D120" s="49"/>
      <c r="E120" s="46"/>
    </row>
    <row r="121" spans="1:5" x14ac:dyDescent="0.3">
      <c r="A121" s="33">
        <v>120</v>
      </c>
      <c r="D121" s="49"/>
      <c r="E121" s="46"/>
    </row>
    <row r="122" spans="1:5" x14ac:dyDescent="0.3">
      <c r="A122" s="33">
        <v>121</v>
      </c>
      <c r="D122" s="49"/>
      <c r="E122" s="46"/>
    </row>
    <row r="123" spans="1:5" x14ac:dyDescent="0.3">
      <c r="A123" s="33">
        <v>122</v>
      </c>
      <c r="D123" s="49"/>
      <c r="E123" s="46"/>
    </row>
    <row r="124" spans="1:5" x14ac:dyDescent="0.3">
      <c r="A124" s="33">
        <v>123</v>
      </c>
      <c r="D124" s="49"/>
      <c r="E124" s="46"/>
    </row>
    <row r="125" spans="1:5" x14ac:dyDescent="0.3">
      <c r="A125" s="33">
        <v>124</v>
      </c>
      <c r="D125" s="49"/>
      <c r="E125" s="46"/>
    </row>
    <row r="126" spans="1:5" x14ac:dyDescent="0.3">
      <c r="A126" s="33">
        <v>125</v>
      </c>
      <c r="D126" s="49"/>
      <c r="E126" s="46"/>
    </row>
    <row r="127" spans="1:5" x14ac:dyDescent="0.3">
      <c r="A127" s="33">
        <v>126</v>
      </c>
      <c r="D127" s="49"/>
      <c r="E127" s="46"/>
    </row>
    <row r="128" spans="1:5" x14ac:dyDescent="0.3">
      <c r="A128" s="33">
        <v>127</v>
      </c>
      <c r="D128" s="49"/>
      <c r="E128" s="46"/>
    </row>
    <row r="129" spans="1:5" x14ac:dyDescent="0.3">
      <c r="A129" s="33">
        <v>128</v>
      </c>
      <c r="D129" s="49"/>
      <c r="E129" s="46"/>
    </row>
    <row r="130" spans="1:5" x14ac:dyDescent="0.3">
      <c r="A130" s="33">
        <v>129</v>
      </c>
      <c r="D130" s="49"/>
      <c r="E130" s="46"/>
    </row>
    <row r="131" spans="1:5" x14ac:dyDescent="0.3">
      <c r="A131" s="33">
        <v>130</v>
      </c>
      <c r="D131" s="49"/>
      <c r="E131" s="46"/>
    </row>
    <row r="132" spans="1:5" x14ac:dyDescent="0.3">
      <c r="A132" s="33">
        <v>131</v>
      </c>
      <c r="D132" s="49"/>
      <c r="E132" s="46"/>
    </row>
    <row r="133" spans="1:5" x14ac:dyDescent="0.3">
      <c r="A133" s="33">
        <v>132</v>
      </c>
      <c r="D133" s="49"/>
      <c r="E133" s="46"/>
    </row>
    <row r="134" spans="1:5" x14ac:dyDescent="0.3">
      <c r="A134" s="33">
        <v>133</v>
      </c>
      <c r="D134" s="49"/>
      <c r="E134" s="46"/>
    </row>
    <row r="135" spans="1:5" x14ac:dyDescent="0.3">
      <c r="A135" s="33">
        <v>134</v>
      </c>
      <c r="D135" s="49"/>
      <c r="E135" s="46"/>
    </row>
    <row r="136" spans="1:5" x14ac:dyDescent="0.3">
      <c r="A136" s="33">
        <v>135</v>
      </c>
      <c r="D136" s="49"/>
      <c r="E136" s="46"/>
    </row>
    <row r="137" spans="1:5" x14ac:dyDescent="0.3">
      <c r="A137" s="33">
        <v>136</v>
      </c>
      <c r="D137" s="49"/>
      <c r="E137" s="46"/>
    </row>
    <row r="138" spans="1:5" x14ac:dyDescent="0.3">
      <c r="A138" s="33">
        <v>137</v>
      </c>
      <c r="D138" s="49"/>
      <c r="E138" s="46"/>
    </row>
    <row r="139" spans="1:5" x14ac:dyDescent="0.3">
      <c r="A139" s="33">
        <v>138</v>
      </c>
      <c r="D139" s="49"/>
      <c r="E139" s="46"/>
    </row>
    <row r="140" spans="1:5" x14ac:dyDescent="0.3">
      <c r="A140" s="33">
        <v>139</v>
      </c>
      <c r="D140" s="49"/>
      <c r="E140" s="46"/>
    </row>
    <row r="141" spans="1:5" x14ac:dyDescent="0.3">
      <c r="A141" s="33">
        <v>140</v>
      </c>
      <c r="D141" s="49"/>
      <c r="E141" s="46"/>
    </row>
    <row r="142" spans="1:5" x14ac:dyDescent="0.3">
      <c r="A142" s="33">
        <v>141</v>
      </c>
      <c r="D142" s="49"/>
      <c r="E142" s="46"/>
    </row>
    <row r="143" spans="1:5" x14ac:dyDescent="0.3">
      <c r="A143" s="33">
        <v>142</v>
      </c>
      <c r="D143" s="49"/>
      <c r="E143" s="46"/>
    </row>
    <row r="144" spans="1:5" x14ac:dyDescent="0.3">
      <c r="A144" s="33">
        <v>143</v>
      </c>
      <c r="D144" s="49"/>
      <c r="E144" s="46"/>
    </row>
    <row r="145" spans="1:5" x14ac:dyDescent="0.3">
      <c r="A145" s="33">
        <v>144</v>
      </c>
      <c r="D145" s="49"/>
      <c r="E145" s="46"/>
    </row>
    <row r="146" spans="1:5" x14ac:dyDescent="0.3">
      <c r="A146" s="33">
        <v>145</v>
      </c>
      <c r="D146" s="49"/>
      <c r="E146" s="46"/>
    </row>
    <row r="147" spans="1:5" x14ac:dyDescent="0.3">
      <c r="A147" s="33">
        <v>146</v>
      </c>
      <c r="D147" s="49"/>
      <c r="E147" s="46"/>
    </row>
    <row r="148" spans="1:5" x14ac:dyDescent="0.3">
      <c r="A148" s="33">
        <v>147</v>
      </c>
      <c r="D148" s="49"/>
      <c r="E148" s="46"/>
    </row>
    <row r="149" spans="1:5" x14ac:dyDescent="0.3">
      <c r="A149" s="33">
        <v>148</v>
      </c>
      <c r="D149" s="49"/>
      <c r="E149" s="46"/>
    </row>
    <row r="150" spans="1:5" x14ac:dyDescent="0.3">
      <c r="A150" s="33">
        <v>149</v>
      </c>
      <c r="D150" s="49"/>
      <c r="E150" s="46"/>
    </row>
    <row r="151" spans="1:5" x14ac:dyDescent="0.3">
      <c r="A151" s="33">
        <v>150</v>
      </c>
      <c r="D151" s="49"/>
      <c r="E151" s="46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Останов</vt:lpstr>
      <vt:lpstr>Список</vt:lpstr>
      <vt:lpstr>№</vt:lpstr>
      <vt:lpstr>People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creator/>
  <dc:description>Для общего пользования. Версия 1.3</dc:description>
  <cp:lastModifiedBy/>
  <dcterms:created xsi:type="dcterms:W3CDTF">2006-09-28T05:33:49Z</dcterms:created>
  <dcterms:modified xsi:type="dcterms:W3CDTF">2015-03-28T01:44:57Z</dcterms:modified>
</cp:coreProperties>
</file>