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tabRatio="694"/>
  </bookViews>
  <sheets>
    <sheet name="Наряд стр. 1" sheetId="23" r:id="rId1"/>
    <sheet name="Список" sheetId="12" r:id="rId2"/>
  </sheets>
  <externalReferences>
    <externalReference r:id="rId3"/>
  </externalReferences>
  <definedNames>
    <definedName name="_xlnm._FilterDatabase" localSheetId="1" hidden="1">Список!$D$2:$D$25</definedName>
    <definedName name="№">Список!$A$2:$A$151</definedName>
    <definedName name="Z_1957AC80_412C_4030_B807_A599A7F9C8EF_.wvu.FilterData" localSheetId="1" hidden="1">Список!$D$2:$D$25</definedName>
    <definedName name="Z_1957AC80_412C_4030_B807_A599A7F9C8EF_.wvu.PrintArea" localSheetId="0" hidden="1">'Наряд стр. 1'!$A$1:$U$31</definedName>
    <definedName name="Ед.изм">Список!$F$26:$F$34</definedName>
    <definedName name="Знаки">Список!$E$2:$E$37</definedName>
    <definedName name="Конструкт._элемент">#REF!</definedName>
    <definedName name="мастер">#REF!</definedName>
    <definedName name="Мастера">Список!$G$2:$G$13</definedName>
    <definedName name="Месяц">Список!$F$2:$F$13</definedName>
    <definedName name="наряд">'Наряд стр. 1'!$A$1:$U$31</definedName>
    <definedName name="Наряд_выдал__нач.цеха">#REF!</definedName>
    <definedName name="Наряд_к_исполнению_принял__бригадир">#REF!</definedName>
    <definedName name="Наряды">Список!$H$2:$H$34</definedName>
    <definedName name="_xlnm.Print_Area" localSheetId="0">'Наряд стр. 1'!$A$1:$U$72</definedName>
    <definedName name="Профессия">Список!$D$2:$D$150</definedName>
    <definedName name="Прочее">Список!$F$15:$F$24</definedName>
    <definedName name="рабочий">#REF!</definedName>
    <definedName name="Сумма_прописью">#REF!</definedName>
    <definedName name="Таб.№">Список!$C$2:$C$150</definedName>
    <definedName name="УП_Бумажная_фабрика_Гознака">#REF!</definedName>
    <definedName name="Участок">#REF!</definedName>
    <definedName name="ФИО">Список!$B$2:$B$150</definedName>
    <definedName name="Шифр_бухгалтерии">#REF!</definedName>
    <definedName name="Шифры_и_норм_и_расценок">#REF!</definedName>
  </definedNames>
  <calcPr calcId="125725"/>
  <customWorkbookViews>
    <customWorkbookView name="1" guid="{1957AC80-412C-4030-B807-A599A7F9C8EF}" maximized="1" xWindow="1" yWindow="1" windowWidth="1276" windowHeight="808" tabRatio="698" activeSheetId="6" showFormulaBar="0"/>
  </customWorkbookViews>
</workbook>
</file>

<file path=xl/calcChain.xml><?xml version="1.0" encoding="utf-8"?>
<calcChain xmlns="http://schemas.openxmlformats.org/spreadsheetml/2006/main">
  <c r="M341" i="23"/>
  <c r="B341"/>
  <c r="Q340"/>
  <c r="Q339"/>
  <c r="Q338"/>
  <c r="Q337"/>
  <c r="J318"/>
  <c r="J317"/>
  <c r="J313"/>
  <c r="M310"/>
  <c r="B310"/>
  <c r="Q309"/>
  <c r="Q308"/>
  <c r="Q307"/>
  <c r="Q306"/>
  <c r="J287"/>
  <c r="J286"/>
  <c r="J282"/>
  <c r="M279"/>
  <c r="B279"/>
  <c r="Q278"/>
  <c r="Q277"/>
  <c r="Q276"/>
  <c r="Q275"/>
  <c r="J256"/>
  <c r="J255"/>
  <c r="J251"/>
  <c r="M248"/>
  <c r="B248"/>
  <c r="Q247"/>
  <c r="Q246"/>
  <c r="Q245"/>
  <c r="Q244"/>
  <c r="J225"/>
  <c r="J224"/>
  <c r="J220"/>
  <c r="M217"/>
  <c r="B217"/>
  <c r="Q216"/>
  <c r="Q215"/>
  <c r="Q214"/>
  <c r="Q213"/>
  <c r="J194"/>
  <c r="J193"/>
  <c r="J189"/>
  <c r="M186"/>
  <c r="B186"/>
  <c r="Q185"/>
  <c r="Q184"/>
  <c r="Q183"/>
  <c r="Q182"/>
  <c r="J163"/>
  <c r="J162"/>
  <c r="J158"/>
  <c r="M155"/>
  <c r="B155"/>
  <c r="Q154"/>
  <c r="Q153"/>
  <c r="Q152"/>
  <c r="Q151"/>
  <c r="J132"/>
  <c r="J131"/>
  <c r="J127"/>
  <c r="M124"/>
  <c r="B124"/>
  <c r="Q123"/>
  <c r="Q122"/>
  <c r="Q121"/>
  <c r="Q120"/>
  <c r="J101"/>
  <c r="J100"/>
  <c r="J96"/>
  <c r="M93"/>
  <c r="B93"/>
  <c r="Q92"/>
  <c r="Q91"/>
  <c r="Q90"/>
  <c r="Q89"/>
  <c r="J70"/>
  <c r="J69"/>
  <c r="J65"/>
  <c r="M62"/>
  <c r="B62"/>
  <c r="Q61"/>
  <c r="Q60"/>
  <c r="Q59"/>
  <c r="Q58"/>
  <c r="J39"/>
  <c r="J38"/>
  <c r="J34"/>
  <c r="J3" l="1"/>
  <c r="J7"/>
  <c r="J8"/>
  <c r="Q27"/>
  <c r="Q28"/>
  <c r="Q29"/>
  <c r="Q30"/>
  <c r="B31"/>
  <c r="M31"/>
  <c r="C7" i="12" l="1"/>
  <c r="C14"/>
  <c r="C72"/>
  <c r="C78"/>
  <c r="C52"/>
  <c r="C60"/>
  <c r="C92"/>
  <c r="C8"/>
  <c r="C51"/>
  <c r="C73"/>
  <c r="C85"/>
  <c r="C12"/>
  <c r="C31"/>
  <c r="C67"/>
  <c r="C69"/>
  <c r="C49"/>
  <c r="C41"/>
  <c r="C45"/>
  <c r="C57"/>
  <c r="C16"/>
  <c r="C22"/>
  <c r="C36"/>
  <c r="C100"/>
  <c r="C87"/>
  <c r="C74"/>
  <c r="C64"/>
  <c r="C34"/>
  <c r="C103"/>
  <c r="C94"/>
  <c r="C13"/>
  <c r="C81"/>
  <c r="C56"/>
  <c r="C38"/>
  <c r="C88"/>
  <c r="C15"/>
  <c r="C17"/>
  <c r="C43"/>
  <c r="C23"/>
  <c r="C96"/>
  <c r="C95"/>
  <c r="C66"/>
  <c r="C10"/>
  <c r="C90"/>
  <c r="C20"/>
  <c r="C32"/>
  <c r="C80"/>
  <c r="C19"/>
  <c r="C4"/>
  <c r="C91"/>
  <c r="C61"/>
  <c r="C11"/>
  <c r="C79"/>
  <c r="C98"/>
  <c r="C58"/>
  <c r="C54"/>
  <c r="C27"/>
  <c r="C97"/>
  <c r="C84"/>
  <c r="C28"/>
  <c r="C47"/>
  <c r="C50"/>
  <c r="C83"/>
  <c r="C46"/>
  <c r="C70"/>
  <c r="C35"/>
  <c r="C5"/>
  <c r="C53"/>
  <c r="C3"/>
  <c r="C39"/>
  <c r="C18"/>
  <c r="C30"/>
  <c r="C37"/>
  <c r="C104"/>
  <c r="C82"/>
  <c r="C62"/>
  <c r="C24"/>
  <c r="C77"/>
  <c r="C26"/>
  <c r="C63"/>
  <c r="C33"/>
  <c r="C21"/>
  <c r="C93"/>
  <c r="C76"/>
  <c r="C86"/>
  <c r="C68"/>
  <c r="C55"/>
  <c r="C99"/>
  <c r="C105"/>
  <c r="C102"/>
  <c r="C25"/>
  <c r="C75"/>
  <c r="C71"/>
  <c r="C101"/>
  <c r="C48"/>
  <c r="C44"/>
  <c r="C59"/>
  <c r="C29"/>
  <c r="C42"/>
  <c r="C40"/>
  <c r="C9"/>
  <c r="C65"/>
  <c r="C6"/>
  <c r="C89"/>
  <c r="C2"/>
</calcChain>
</file>

<file path=xl/sharedStrings.xml><?xml version="1.0" encoding="utf-8"?>
<sst xmlns="http://schemas.openxmlformats.org/spreadsheetml/2006/main" count="836" uniqueCount="264">
  <si>
    <t>№</t>
  </si>
  <si>
    <t>Таб.№</t>
  </si>
  <si>
    <t>Рудницкий С.Н.</t>
  </si>
  <si>
    <t>Залан А.В.</t>
  </si>
  <si>
    <t>Михайловская Г.П.</t>
  </si>
  <si>
    <t>Орловский А.М.</t>
  </si>
  <si>
    <t>Буракова Т.А.</t>
  </si>
  <si>
    <t>Мишук А.В.</t>
  </si>
  <si>
    <t>А</t>
  </si>
  <si>
    <t>К</t>
  </si>
  <si>
    <t>Б</t>
  </si>
  <si>
    <t>Ковалёв Д.А.</t>
  </si>
  <si>
    <t>Профессия</t>
  </si>
  <si>
    <t>ФИО</t>
  </si>
  <si>
    <t>Сацук А.Л.</t>
  </si>
  <si>
    <t>Брикун М.А.</t>
  </si>
  <si>
    <t>Лысковец А.Н.</t>
  </si>
  <si>
    <t>Грузд Н.Н.</t>
  </si>
  <si>
    <t>Кудревич О.М.</t>
  </si>
  <si>
    <t>Заяц Т.Л.</t>
  </si>
  <si>
    <t>Кадевич О.В.</t>
  </si>
  <si>
    <t>Амосова Т.Ф.</t>
  </si>
  <si>
    <t>Цедрик Т.Н.</t>
  </si>
  <si>
    <t>Гендик Н.В.</t>
  </si>
  <si>
    <t>Чемеза О.П.</t>
  </si>
  <si>
    <t>Комадей Д.В.</t>
  </si>
  <si>
    <t>Машинист 6 р.</t>
  </si>
  <si>
    <t>Сушильщик 4 р.</t>
  </si>
  <si>
    <t>Накатчик 3 р.</t>
  </si>
  <si>
    <t>Разм. РПО 4 р.</t>
  </si>
  <si>
    <t>Разм. РПО 3 р.</t>
  </si>
  <si>
    <t>Ап.пр.хим.р-в 3 р.</t>
  </si>
  <si>
    <t>Резчик ПРС 4 р.</t>
  </si>
  <si>
    <t>Резчик ПРС 3 р.</t>
  </si>
  <si>
    <t>Маш.уп. маш. 2 р.</t>
  </si>
  <si>
    <t>Разм. РПО 5 р.</t>
  </si>
  <si>
    <t>Мишук Р.В.</t>
  </si>
  <si>
    <t>Макрицкий Ю.В.</t>
  </si>
  <si>
    <t>Бушкин В.Д.</t>
  </si>
  <si>
    <t>Романчук В.В.</t>
  </si>
  <si>
    <t>Сушильщик 4 р. %</t>
  </si>
  <si>
    <t>Накатчик 3 р. %</t>
  </si>
  <si>
    <t>Разм. РПО 4 р. %</t>
  </si>
  <si>
    <t>Разм. РПО 3 р. %</t>
  </si>
  <si>
    <t>Ап.пр.хим.р-в 3 р. %</t>
  </si>
  <si>
    <t>Резчик ПРС 4 р. %</t>
  </si>
  <si>
    <t>Резчик ПРС 3 р. %</t>
  </si>
  <si>
    <t>Маш.уп. маш. 2 р. %</t>
  </si>
  <si>
    <t>Перссовщик 3 р.</t>
  </si>
  <si>
    <t>Перссовщик 3 р. %</t>
  </si>
  <si>
    <t>Знаки</t>
  </si>
  <si>
    <t>12'</t>
  </si>
  <si>
    <t>В</t>
  </si>
  <si>
    <t>О</t>
  </si>
  <si>
    <t>Оу</t>
  </si>
  <si>
    <t>Пр</t>
  </si>
  <si>
    <t>Разм. брака 2 р. %</t>
  </si>
  <si>
    <t>Разм. ГРВ 3 р.</t>
  </si>
  <si>
    <t>Разм. ПО 3 р.</t>
  </si>
  <si>
    <t>Разм. ПО 3 р. %</t>
  </si>
  <si>
    <t>Разм. брака 2 р.</t>
  </si>
  <si>
    <t>Мороз А.П.</t>
  </si>
  <si>
    <t>Уб.быт.пом-й</t>
  </si>
  <si>
    <t>Тран.мат-ов</t>
  </si>
  <si>
    <t>Г</t>
  </si>
  <si>
    <t>Ос</t>
  </si>
  <si>
    <t>1'</t>
  </si>
  <si>
    <t>2'</t>
  </si>
  <si>
    <t>10'</t>
  </si>
  <si>
    <t>3'</t>
  </si>
  <si>
    <t>4'</t>
  </si>
  <si>
    <t>5'</t>
  </si>
  <si>
    <t>6'</t>
  </si>
  <si>
    <t>7'</t>
  </si>
  <si>
    <t>8'</t>
  </si>
  <si>
    <t>Захаров С.А.</t>
  </si>
  <si>
    <t>Драгун В.В.</t>
  </si>
  <si>
    <t>Лебедев О.Л.</t>
  </si>
  <si>
    <t>Гончарук А.В.</t>
  </si>
  <si>
    <t>Гвоздь М.П.</t>
  </si>
  <si>
    <t>Кучинская Е.М.</t>
  </si>
  <si>
    <t>Дворянкина Е.Л.</t>
  </si>
  <si>
    <t>Ванькова Л.Е.</t>
  </si>
  <si>
    <t>Жердочкина А.М.</t>
  </si>
  <si>
    <t>Мисник Ю.А.</t>
  </si>
  <si>
    <t>Карась А.Н.</t>
  </si>
  <si>
    <t>Раловец Л.П.</t>
  </si>
  <si>
    <t>Симонова Т.В.</t>
  </si>
  <si>
    <t>Гончарук Т.И.</t>
  </si>
  <si>
    <t>Пантелей А.В.</t>
  </si>
  <si>
    <t>Курносова О.Ф.</t>
  </si>
  <si>
    <t>Савельева Н.И.</t>
  </si>
  <si>
    <t>Волегов А.Г.</t>
  </si>
  <si>
    <t>Бурдыко Е.А.</t>
  </si>
  <si>
    <t>Ливанович С.В.</t>
  </si>
  <si>
    <t>Мишук О.В.</t>
  </si>
  <si>
    <t>Ротченкова С.С.</t>
  </si>
  <si>
    <t>Хомодеев В.В.</t>
  </si>
  <si>
    <t>Ясинский В.С.</t>
  </si>
  <si>
    <t>Дроздецкий В.С.</t>
  </si>
  <si>
    <t>Воронцевич М.П.</t>
  </si>
  <si>
    <t>Буяновская В.П.</t>
  </si>
  <si>
    <t>Короленко А.В.</t>
  </si>
  <si>
    <t>Жудрак Л.В.</t>
  </si>
  <si>
    <t>Макатерчик А.Н.</t>
  </si>
  <si>
    <t>Дик А.С.</t>
  </si>
  <si>
    <t>Маркелов Д.Н.</t>
  </si>
  <si>
    <t>Каляпина К.А.</t>
  </si>
  <si>
    <t>Шаповалов В.А.</t>
  </si>
  <si>
    <t>Дорц Д.В.</t>
  </si>
  <si>
    <t>Петров В.А.</t>
  </si>
  <si>
    <t>Скачек А.В.</t>
  </si>
  <si>
    <t>Зеленко В.Л.</t>
  </si>
  <si>
    <t>Пресняков Г.В.</t>
  </si>
  <si>
    <t>Драч М.В.</t>
  </si>
  <si>
    <t>Богодяж Т.А.</t>
  </si>
  <si>
    <t>Зеленкевич  Ник.В.</t>
  </si>
  <si>
    <t>Месяц</t>
  </si>
  <si>
    <t>Мастера смен</t>
  </si>
  <si>
    <t>см. Буйко В.Г.</t>
  </si>
  <si>
    <t>см. Кузьбар И.Н.</t>
  </si>
  <si>
    <t>см. Сандульская Л.А.</t>
  </si>
  <si>
    <t>см. Хомич Н.Н.</t>
  </si>
  <si>
    <t>Апрель, 2015 г.</t>
  </si>
  <si>
    <t>Май, 2015 г.</t>
  </si>
  <si>
    <t>Июнь, 2015 г.</t>
  </si>
  <si>
    <t>Июль, 2015 г.</t>
  </si>
  <si>
    <t>Август, 2015 г.</t>
  </si>
  <si>
    <t>Сентябрь, 2015 г.</t>
  </si>
  <si>
    <t>Октябрь, 2015 г.</t>
  </si>
  <si>
    <t>Ноябрь, 2015 г.</t>
  </si>
  <si>
    <t>Декабрь, 2015 г.</t>
  </si>
  <si>
    <t>БДМ № 1</t>
  </si>
  <si>
    <t>БДМ № 2</t>
  </si>
  <si>
    <t>Прочее</t>
  </si>
  <si>
    <t>Останов БДМ</t>
  </si>
  <si>
    <t>см. Булавский А.В.</t>
  </si>
  <si>
    <t>Жизневская Т.Ф.</t>
  </si>
  <si>
    <t>Мастер</t>
  </si>
  <si>
    <t>Бушкина Т.П.</t>
  </si>
  <si>
    <t>Хомич Н.Н.</t>
  </si>
  <si>
    <t>Буйко В.Г.</t>
  </si>
  <si>
    <t>Булавский А.В.</t>
  </si>
  <si>
    <t>Кузьбар И.Н.</t>
  </si>
  <si>
    <t>Сандульская Л.А.</t>
  </si>
  <si>
    <t>Мастер смены</t>
  </si>
  <si>
    <t>Январь, 2016 г.</t>
  </si>
  <si>
    <t>Февраль, 2016 г.</t>
  </si>
  <si>
    <t>Март, 2016 г.</t>
  </si>
  <si>
    <t>9'</t>
  </si>
  <si>
    <t>11'</t>
  </si>
  <si>
    <t>Романов В.В.</t>
  </si>
  <si>
    <t>Бумажный цех</t>
  </si>
  <si>
    <t>Ед.изм</t>
  </si>
  <si>
    <t>Т</t>
  </si>
  <si>
    <t>Шт</t>
  </si>
  <si>
    <t>Кг</t>
  </si>
  <si>
    <t>Наряды</t>
  </si>
  <si>
    <t>Чистка ГРВ</t>
  </si>
  <si>
    <t>Упаковка ролевой бумаги</t>
  </si>
  <si>
    <t>Переупаковка ролевой бумаги</t>
  </si>
  <si>
    <t>Упаковка ролевой документной бумаги</t>
  </si>
  <si>
    <t>Смена сетки БДМ</t>
  </si>
  <si>
    <t>Смена верхних сушильных сеток 1-5-й сушильной группы</t>
  </si>
  <si>
    <t>Смена нижних сушильных сеток 1-5-й сушильной группы</t>
  </si>
  <si>
    <t>Смена канатика</t>
  </si>
  <si>
    <t>Снятие сетки БДМ вручную</t>
  </si>
  <si>
    <t>Чистка сребками и промывка машинного и масного бассейна</t>
  </si>
  <si>
    <t>Установка иглопробивного сукна</t>
  </si>
  <si>
    <t>Чистка сребками и промывка бассейнов: приёмный, размольный…</t>
  </si>
  <si>
    <t>Промывка и чистка сгустителя</t>
  </si>
  <si>
    <t>Промывка бассейнов</t>
  </si>
  <si>
    <t>Промывка и чистка флотоловушки</t>
  </si>
  <si>
    <t>Резка и упаковка бумаги для плоттеров 70 г/м2, ф. 1000 мм</t>
  </si>
  <si>
    <t>Резка и упаковка бумаги для плоттеров 70 г/м2, ф. 1500 мм</t>
  </si>
  <si>
    <t>Резка и упаковка бумаги для плоттеров 70 г/м2, ф. 1510 мм</t>
  </si>
  <si>
    <t>Резка и упаковка бумаги для плоттеров 70 г/м2, ф. 1680 мм</t>
  </si>
  <si>
    <t>Резка и упаковка бумаги для плоттеров 70 г/м2, ф. 1800 мм</t>
  </si>
  <si>
    <t>Резка и упаковка бумаги для плоттеров 70 г/м2, ф. 1900 мм</t>
  </si>
  <si>
    <t>Резка и упаковка бумаги для плоттеров 70 г/м2, ф. 2000 мм</t>
  </si>
  <si>
    <t>Резка и упаковка бумаги для плоттеров 80 г/м2, ф. 1000 мм</t>
  </si>
  <si>
    <t>Резка и упаковка бумаги для плоттеров 80 г/м2, ф. 1500 мм</t>
  </si>
  <si>
    <t>Резка и упаковка бумаги для плоттеров 80 г/м2, ф. 1510 мм</t>
  </si>
  <si>
    <t>Резка и упаковка бумаги для плоттеров 80 г/м2, ф. 1680 мм</t>
  </si>
  <si>
    <t>Резка и упаковка бумаги для плоттеров 80 г/м2, ф. 1800 мм</t>
  </si>
  <si>
    <t>Резка и упаковка бумаги для плоттеров 80 г/м2, ф. 1900 мм</t>
  </si>
  <si>
    <t>Резка и упаковка бумаги для плоттеров 80 г/м2, ф. 2000 мм</t>
  </si>
  <si>
    <t>Смена прессовых сукон БДМ№2</t>
  </si>
  <si>
    <t>Смена сушильных сеток БДМ№2</t>
  </si>
  <si>
    <t>Смена сетки БДМ№2</t>
  </si>
  <si>
    <t>Волегова Г.И.</t>
  </si>
  <si>
    <t>Лысковец О.И.</t>
  </si>
  <si>
    <t>Свидрицкая В.С.</t>
  </si>
  <si>
    <t>Серий В.А.</t>
  </si>
  <si>
    <t>Гарбузов Г.Л.</t>
  </si>
  <si>
    <t>Ваньков С.П.</t>
  </si>
  <si>
    <t>Рощупкина Л.И.</t>
  </si>
  <si>
    <t>Жавранок И.Г.</t>
  </si>
  <si>
    <t>Конон Н.В.</t>
  </si>
  <si>
    <t>Петровых В.В.</t>
  </si>
  <si>
    <t>Поплавский В.И.</t>
  </si>
  <si>
    <t>Новоселов А.В.</t>
  </si>
  <si>
    <t>Сацукевич С.П.</t>
  </si>
  <si>
    <t>Шерий Д.В.</t>
  </si>
  <si>
    <t>Драпезо Ю.Н.</t>
  </si>
  <si>
    <t>Гридюшко П.А.</t>
  </si>
  <si>
    <t>Васильева О.А.</t>
  </si>
  <si>
    <t>Апет И.В.</t>
  </si>
  <si>
    <t>Аниськович А.П.</t>
  </si>
  <si>
    <t>Бурыхин С.А.</t>
  </si>
  <si>
    <t>Дунаев С.Е.</t>
  </si>
  <si>
    <t>Коваль О.Г.</t>
  </si>
  <si>
    <t>Козаков С.Л.</t>
  </si>
  <si>
    <t>Костин А.М.</t>
  </si>
  <si>
    <t>Рябов О.С.</t>
  </si>
  <si>
    <t>Зеленкевич  Нат.В.</t>
  </si>
  <si>
    <t>Буслов А.А.</t>
  </si>
  <si>
    <t>Мишук В.В.</t>
  </si>
  <si>
    <t>Кирилуша С.В.</t>
  </si>
  <si>
    <t>Оклад</t>
  </si>
  <si>
    <t>рабочий</t>
  </si>
  <si>
    <t>Исполненную работу сдал: бригадир</t>
  </si>
  <si>
    <t>Наряд к исполнению принял: бригадир</t>
  </si>
  <si>
    <t>мастер</t>
  </si>
  <si>
    <t>Выполненную работу принял: нач.цеха</t>
  </si>
  <si>
    <t>Инженер по                        нормированию                               труда и з.пл</t>
  </si>
  <si>
    <t>Наряд выдал: нач.цеха</t>
  </si>
  <si>
    <t>Сумма прописью</t>
  </si>
  <si>
    <t>Итого по наряду……..</t>
  </si>
  <si>
    <t>ч.час. по норме</t>
  </si>
  <si>
    <t>един. работы</t>
  </si>
  <si>
    <t>на всю работу</t>
  </si>
  <si>
    <t>на един.</t>
  </si>
  <si>
    <t>сумма за выполненную работу</t>
  </si>
  <si>
    <t>количество</t>
  </si>
  <si>
    <t>расценка</t>
  </si>
  <si>
    <t>норма времени в ч.ч.</t>
  </si>
  <si>
    <t>разряды звеньев</t>
  </si>
  <si>
    <t>количество работ</t>
  </si>
  <si>
    <t xml:space="preserve">И с п о л е н и е </t>
  </si>
  <si>
    <t>З а д а н и е</t>
  </si>
  <si>
    <t>Еденица измерения</t>
  </si>
  <si>
    <t>Описание работ и условий производства их</t>
  </si>
  <si>
    <t>Шифры и норм и расценок</t>
  </si>
  <si>
    <t>Утверждаю</t>
  </si>
  <si>
    <t>Сумма   к оплате</t>
  </si>
  <si>
    <t>оплачивается                                               не оплачивается</t>
  </si>
  <si>
    <t>по сдельно-прогрессивной системе</t>
  </si>
  <si>
    <t>Шифр бухгалтерии</t>
  </si>
  <si>
    <t>Конец</t>
  </si>
  <si>
    <t>Бригадир</t>
  </si>
  <si>
    <t>Конструкт. элемент</t>
  </si>
  <si>
    <t>Начало</t>
  </si>
  <si>
    <t>рабочие</t>
  </si>
  <si>
    <t>фактически</t>
  </si>
  <si>
    <t>по норме</t>
  </si>
  <si>
    <t>от</t>
  </si>
  <si>
    <t>Объект</t>
  </si>
  <si>
    <t>план</t>
  </si>
  <si>
    <t>Время в ч.ч. на всю работу</t>
  </si>
  <si>
    <t>Сроки выполнения</t>
  </si>
  <si>
    <t>Участок</t>
  </si>
  <si>
    <t>Н А Р Я Д №</t>
  </si>
  <si>
    <t>УП"Бумажная фабрика"Гознака</t>
  </si>
</sst>
</file>

<file path=xl/styles.xml><?xml version="1.0" encoding="utf-8"?>
<styleSheet xmlns="http://schemas.openxmlformats.org/spreadsheetml/2006/main">
  <numFmts count="1">
    <numFmt numFmtId="164" formatCode="[$-FC19]dd\ mmmm\ yyyy\ \г\.;@"/>
  </numFmts>
  <fonts count="14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7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2" borderId="0">
      <alignment horizontal="left"/>
    </xf>
    <xf numFmtId="0" fontId="13" fillId="2" borderId="0" applyFont="0" applyBorder="0" applyAlignment="0" applyProtection="0">
      <alignment horizontal="left"/>
    </xf>
  </cellStyleXfs>
  <cellXfs count="194">
    <xf numFmtId="0" fontId="0" fillId="0" borderId="0" xfId="0"/>
    <xf numFmtId="0" fontId="2" fillId="2" borderId="0" xfId="0" applyFont="1" applyFill="1" applyBorder="1"/>
    <xf numFmtId="0" fontId="0" fillId="0" borderId="0" xfId="0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Border="1" applyProtection="1">
      <protection hidden="1"/>
    </xf>
    <xf numFmtId="0" fontId="1" fillId="0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2" fontId="1" fillId="0" borderId="1" xfId="0" applyNumberFormat="1" applyFont="1" applyBorder="1" applyAlignment="1" applyProtection="1">
      <alignment horizontal="center" vertical="center"/>
      <protection hidden="1"/>
    </xf>
    <xf numFmtId="0" fontId="3" fillId="2" borderId="0" xfId="0" applyFont="1" applyFill="1"/>
    <xf numFmtId="0" fontId="6" fillId="2" borderId="0" xfId="0" applyFont="1" applyFill="1" applyBorder="1" applyAlignment="1"/>
    <xf numFmtId="0" fontId="9" fillId="2" borderId="0" xfId="0" applyFont="1" applyFill="1" applyBorder="1"/>
    <xf numFmtId="0" fontId="6" fillId="2" borderId="5" xfId="0" applyFont="1" applyFill="1" applyBorder="1" applyAlignment="1"/>
    <xf numFmtId="0" fontId="6" fillId="2" borderId="7" xfId="0" applyFont="1" applyFill="1" applyBorder="1"/>
    <xf numFmtId="0" fontId="6" fillId="2" borderId="27" xfId="0" applyFont="1" applyFill="1" applyBorder="1"/>
    <xf numFmtId="0" fontId="2" fillId="2" borderId="17" xfId="0" applyFont="1" applyFill="1" applyBorder="1"/>
    <xf numFmtId="0" fontId="5" fillId="2" borderId="1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/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11" fillId="2" borderId="0" xfId="0" applyFont="1" applyFill="1" applyBorder="1" applyAlignment="1">
      <alignment vertical="center"/>
    </xf>
    <xf numFmtId="0" fontId="2" fillId="2" borderId="11" xfId="0" applyFont="1" applyFill="1" applyBorder="1"/>
    <xf numFmtId="0" fontId="3" fillId="2" borderId="0" xfId="0" applyFont="1" applyFill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2" borderId="13" xfId="0" applyFont="1" applyFill="1" applyBorder="1" applyAlignment="1"/>
    <xf numFmtId="0" fontId="4" fillId="2" borderId="9" xfId="0" applyFont="1" applyFill="1" applyBorder="1" applyAlignment="1"/>
    <xf numFmtId="0" fontId="6" fillId="2" borderId="8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8" fillId="2" borderId="3" xfId="0" applyFont="1" applyFill="1" applyBorder="1" applyAlignment="1" applyProtection="1">
      <alignment horizontal="left" indent="1"/>
      <protection locked="0"/>
    </xf>
    <xf numFmtId="0" fontId="8" fillId="2" borderId="4" xfId="0" applyFont="1" applyFill="1" applyBorder="1" applyAlignment="1" applyProtection="1">
      <alignment horizontal="left" inden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>
      <alignment horizontal="right" indent="1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2" borderId="2" xfId="0" applyFont="1" applyFill="1" applyBorder="1" applyAlignment="1" applyProtection="1">
      <alignment horizontal="left" indent="1"/>
      <protection locked="0"/>
    </xf>
    <xf numFmtId="0" fontId="10" fillId="2" borderId="3" xfId="0" applyFont="1" applyFill="1" applyBorder="1" applyAlignment="1" applyProtection="1">
      <alignment horizontal="left" indent="1"/>
      <protection locked="0"/>
    </xf>
    <xf numFmtId="0" fontId="10" fillId="2" borderId="4" xfId="0" applyFont="1" applyFill="1" applyBorder="1" applyAlignment="1" applyProtection="1">
      <alignment horizontal="left" inden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2" borderId="19" xfId="0" applyFont="1" applyFill="1" applyBorder="1" applyAlignment="1" applyProtection="1">
      <alignment horizontal="left" vertical="center" indent="1"/>
      <protection locked="0"/>
    </xf>
    <xf numFmtId="0" fontId="10" fillId="2" borderId="25" xfId="0" applyFont="1" applyFill="1" applyBorder="1" applyAlignment="1" applyProtection="1">
      <alignment horizontal="left" vertical="center" indent="1"/>
      <protection locked="0"/>
    </xf>
    <xf numFmtId="0" fontId="10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8" fillId="2" borderId="3" xfId="0" applyFont="1" applyFill="1" applyBorder="1" applyAlignment="1" applyProtection="1">
      <alignment horizontal="left" indent="2"/>
    </xf>
    <xf numFmtId="0" fontId="8" fillId="2" borderId="4" xfId="0" applyFont="1" applyFill="1" applyBorder="1" applyAlignment="1" applyProtection="1">
      <alignment horizontal="left" indent="2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indent="1"/>
    </xf>
    <xf numFmtId="0" fontId="4" fillId="2" borderId="28" xfId="0" applyFont="1" applyFill="1" applyBorder="1" applyAlignment="1">
      <alignment horizontal="left" indent="1"/>
    </xf>
    <xf numFmtId="0" fontId="13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indent="1"/>
      <protection locked="0"/>
    </xf>
    <xf numFmtId="0" fontId="8" fillId="2" borderId="5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left" indent="2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left" indent="1"/>
      <protection locked="0"/>
    </xf>
    <xf numFmtId="0" fontId="8" fillId="2" borderId="16" xfId="0" applyFont="1" applyFill="1" applyBorder="1" applyAlignment="1" applyProtection="1">
      <alignment horizontal="left" indent="1"/>
      <protection locked="0"/>
    </xf>
    <xf numFmtId="0" fontId="8" fillId="2" borderId="0" xfId="0" applyFont="1" applyFill="1" applyBorder="1" applyAlignment="1">
      <alignment horizontal="left" indent="2"/>
    </xf>
    <xf numFmtId="0" fontId="8" fillId="2" borderId="5" xfId="0" applyFont="1" applyFill="1" applyBorder="1" applyAlignment="1">
      <alignment horizontal="left" indent="2"/>
    </xf>
    <xf numFmtId="0" fontId="8" fillId="2" borderId="8" xfId="0" applyFont="1" applyFill="1" applyBorder="1" applyAlignment="1">
      <alignment horizontal="left" indent="2"/>
    </xf>
    <xf numFmtId="0" fontId="8" fillId="2" borderId="9" xfId="0" applyFont="1" applyFill="1" applyBorder="1" applyAlignment="1">
      <alignment horizontal="left" indent="2"/>
    </xf>
    <xf numFmtId="0" fontId="0" fillId="0" borderId="0" xfId="0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16" xfId="0" applyBorder="1"/>
    <xf numFmtId="0" fontId="0" fillId="0" borderId="11" xfId="0" applyBorder="1"/>
    <xf numFmtId="0" fontId="0" fillId="0" borderId="26" xfId="0" applyBorder="1"/>
    <xf numFmtId="0" fontId="0" fillId="0" borderId="23" xfId="0" applyBorder="1"/>
    <xf numFmtId="0" fontId="0" fillId="0" borderId="30" xfId="0" applyBorder="1"/>
    <xf numFmtId="0" fontId="0" fillId="0" borderId="28" xfId="0" applyBorder="1"/>
    <xf numFmtId="0" fontId="0" fillId="0" borderId="31" xfId="0" applyBorder="1"/>
    <xf numFmtId="0" fontId="0" fillId="0" borderId="22" xfId="0" applyBorder="1"/>
    <xf numFmtId="0" fontId="0" fillId="0" borderId="6" xfId="0" applyBorder="1"/>
    <xf numFmtId="0" fontId="0" fillId="0" borderId="21" xfId="0" applyBorder="1"/>
    <xf numFmtId="0" fontId="0" fillId="0" borderId="25" xfId="0" applyBorder="1"/>
    <xf numFmtId="0" fontId="0" fillId="0" borderId="14" xfId="0" applyBorder="1"/>
    <xf numFmtId="0" fontId="0" fillId="0" borderId="29" xfId="0" applyBorder="1"/>
  </cellXfs>
  <cellStyles count="3">
    <cellStyle name="Обычный" xfId="0" builtinId="0"/>
    <cellStyle name="Стиль 1" xfId="1"/>
    <cellStyle name="Стиль 2" xfId="2"/>
  </cellStyles>
  <dxfs count="0"/>
  <tableStyles count="1" defaultTableStyle="TableStyleMedium9" defaultPivotStyle="PivotStyleLight16">
    <tableStyle name="Стиль таблицы 1" pivot="0" count="0"/>
  </tableStyles>
  <colors>
    <mruColors>
      <color rgb="FFCBCBCB"/>
      <color rgb="FF5F912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Module2.КОПИР_НАРЯД_2"/>
      <definedName name="Test"/>
      <definedName name="Перейти_на_вторую_сторону_наряда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>
    <tabColor rgb="FFFFFF00"/>
  </sheetPr>
  <dimension ref="A1:AB651"/>
  <sheetViews>
    <sheetView showZeros="0" tabSelected="1" zoomScale="60" zoomScaleNormal="60" workbookViewId="0">
      <selection activeCell="Z335" sqref="Z335"/>
    </sheetView>
  </sheetViews>
  <sheetFormatPr defaultRowHeight="15.75"/>
  <cols>
    <col min="1" max="1" width="5.42578125" style="27" customWidth="1"/>
    <col min="2" max="2" width="4.5703125" style="27" customWidth="1"/>
    <col min="3" max="3" width="11.28515625" style="27" customWidth="1"/>
    <col min="4" max="6" width="9.140625" style="27"/>
    <col min="7" max="7" width="16.28515625" style="27" customWidth="1"/>
    <col min="8" max="8" width="2" style="27" customWidth="1"/>
    <col min="9" max="9" width="10.5703125" style="27" customWidth="1"/>
    <col min="10" max="10" width="24.85546875" style="27" customWidth="1"/>
    <col min="11" max="11" width="12.140625" style="27" customWidth="1"/>
    <col min="12" max="14" width="9.140625" style="27"/>
    <col min="15" max="15" width="11.5703125" style="27" customWidth="1"/>
    <col min="16" max="16" width="10.7109375" style="27" customWidth="1"/>
    <col min="17" max="17" width="12.5703125" style="27" customWidth="1"/>
    <col min="18" max="18" width="4.140625" style="27" customWidth="1"/>
    <col min="19" max="19" width="9.140625" style="27"/>
    <col min="20" max="20" width="4.5703125" style="27" customWidth="1"/>
    <col min="21" max="21" width="16.140625" style="27" customWidth="1"/>
    <col min="22" max="16384" width="9.140625" style="27"/>
  </cols>
  <sheetData>
    <row r="1" spans="1:21" ht="25.5">
      <c r="A1" s="150" t="s">
        <v>263</v>
      </c>
      <c r="B1" s="150"/>
      <c r="C1" s="150"/>
      <c r="D1" s="150"/>
      <c r="E1" s="150"/>
      <c r="F1" s="150"/>
      <c r="G1" s="150"/>
      <c r="H1" s="1"/>
      <c r="I1" s="151" t="s">
        <v>262</v>
      </c>
      <c r="J1" s="151"/>
      <c r="K1" s="151"/>
      <c r="L1" s="144"/>
      <c r="M1" s="172"/>
      <c r="N1" s="144"/>
      <c r="O1" s="144"/>
      <c r="P1" s="144"/>
      <c r="Q1" s="144"/>
      <c r="R1" s="144"/>
      <c r="S1" s="144"/>
      <c r="T1" s="144"/>
      <c r="U1" s="144"/>
    </row>
    <row r="2" spans="1:21" ht="18.75" customHeight="1">
      <c r="A2" s="140" t="s">
        <v>261</v>
      </c>
      <c r="B2" s="140"/>
      <c r="C2" s="152" t="s">
        <v>152</v>
      </c>
      <c r="D2" s="172"/>
      <c r="E2" s="172"/>
      <c r="F2" s="172"/>
      <c r="G2" s="174"/>
      <c r="H2" s="42"/>
      <c r="I2" s="151"/>
      <c r="J2" s="151"/>
      <c r="K2" s="151"/>
      <c r="L2" s="173"/>
      <c r="M2" s="173"/>
      <c r="N2" s="145"/>
      <c r="O2" s="156" t="s">
        <v>260</v>
      </c>
      <c r="P2" s="176"/>
      <c r="Q2" s="176"/>
      <c r="R2" s="177"/>
      <c r="S2" s="120" t="s">
        <v>259</v>
      </c>
      <c r="T2" s="178"/>
      <c r="U2" s="178"/>
    </row>
    <row r="3" spans="1:21" ht="16.5">
      <c r="A3" s="140"/>
      <c r="B3" s="140"/>
      <c r="C3" s="173"/>
      <c r="D3" s="173"/>
      <c r="E3" s="173"/>
      <c r="F3" s="173"/>
      <c r="G3" s="175"/>
      <c r="H3" s="40"/>
      <c r="I3" s="41"/>
      <c r="J3" s="161">
        <f ca="1">TODAY()</f>
        <v>42091</v>
      </c>
      <c r="K3" s="161"/>
      <c r="L3" s="161"/>
      <c r="M3" s="161"/>
      <c r="N3" s="145"/>
      <c r="O3" s="117"/>
      <c r="P3" s="117" t="s">
        <v>258</v>
      </c>
      <c r="Q3" s="162" t="s">
        <v>254</v>
      </c>
      <c r="R3" s="181"/>
      <c r="S3" s="179"/>
      <c r="T3" s="173"/>
      <c r="U3" s="173"/>
    </row>
    <row r="4" spans="1:21" ht="16.5">
      <c r="A4" s="140" t="s">
        <v>257</v>
      </c>
      <c r="B4" s="140"/>
      <c r="C4" s="166" t="s">
        <v>132</v>
      </c>
      <c r="D4" s="178"/>
      <c r="E4" s="178"/>
      <c r="F4" s="178"/>
      <c r="G4" s="181"/>
      <c r="H4" s="40"/>
      <c r="I4" s="45" t="s">
        <v>256</v>
      </c>
      <c r="J4" s="161"/>
      <c r="K4" s="161"/>
      <c r="L4" s="161"/>
      <c r="M4" s="161"/>
      <c r="N4" s="145"/>
      <c r="O4" s="180"/>
      <c r="P4" s="180"/>
      <c r="Q4" s="179"/>
      <c r="R4" s="175"/>
      <c r="S4" s="156" t="s">
        <v>255</v>
      </c>
      <c r="T4" s="177"/>
      <c r="U4" s="44" t="s">
        <v>254</v>
      </c>
    </row>
    <row r="5" spans="1:21" ht="21" customHeight="1">
      <c r="A5" s="140"/>
      <c r="B5" s="140"/>
      <c r="C5" s="173"/>
      <c r="D5" s="173"/>
      <c r="E5" s="173"/>
      <c r="F5" s="173"/>
      <c r="G5" s="175"/>
      <c r="H5" s="129" t="s">
        <v>12</v>
      </c>
      <c r="I5" s="172"/>
      <c r="J5" s="168" t="s">
        <v>253</v>
      </c>
      <c r="K5" s="172"/>
      <c r="L5" s="172"/>
      <c r="M5" s="172"/>
      <c r="N5" s="174"/>
      <c r="O5" s="117" t="s">
        <v>252</v>
      </c>
      <c r="P5" s="134"/>
      <c r="Q5" s="136"/>
      <c r="R5" s="181"/>
      <c r="S5" s="136"/>
      <c r="T5" s="181"/>
      <c r="U5" s="136"/>
    </row>
    <row r="6" spans="1:21" ht="13.5" customHeight="1">
      <c r="A6" s="140" t="s">
        <v>251</v>
      </c>
      <c r="B6" s="140"/>
      <c r="C6" s="140"/>
      <c r="D6" s="125"/>
      <c r="E6" s="178"/>
      <c r="F6" s="178"/>
      <c r="G6" s="181"/>
      <c r="H6" s="182"/>
      <c r="I6" s="172"/>
      <c r="J6" s="173"/>
      <c r="K6" s="173"/>
      <c r="L6" s="173"/>
      <c r="M6" s="173"/>
      <c r="N6" s="175"/>
      <c r="O6" s="180"/>
      <c r="P6" s="180"/>
      <c r="Q6" s="179"/>
      <c r="R6" s="175"/>
      <c r="S6" s="179"/>
      <c r="T6" s="175"/>
      <c r="U6" s="179"/>
    </row>
    <row r="7" spans="1:21" ht="28.5" customHeight="1">
      <c r="A7" s="140"/>
      <c r="B7" s="140"/>
      <c r="C7" s="140"/>
      <c r="D7" s="173"/>
      <c r="E7" s="173"/>
      <c r="F7" s="173"/>
      <c r="G7" s="175"/>
      <c r="H7" s="129" t="s">
        <v>250</v>
      </c>
      <c r="I7" s="172"/>
      <c r="J7" s="131" t="str">
        <f>G29</f>
        <v>Шаповалов В.А.</v>
      </c>
      <c r="K7" s="176"/>
      <c r="L7" s="176"/>
      <c r="M7" s="176"/>
      <c r="N7" s="177"/>
      <c r="O7" s="117" t="s">
        <v>249</v>
      </c>
      <c r="P7" s="134"/>
      <c r="Q7" s="136"/>
      <c r="R7" s="181"/>
      <c r="S7" s="136"/>
      <c r="T7" s="181"/>
      <c r="U7" s="136"/>
    </row>
    <row r="8" spans="1:21" ht="33" customHeight="1">
      <c r="A8" s="140" t="s">
        <v>248</v>
      </c>
      <c r="B8" s="140"/>
      <c r="C8" s="140"/>
      <c r="D8" s="125"/>
      <c r="E8" s="178"/>
      <c r="F8" s="178"/>
      <c r="G8" s="181"/>
      <c r="H8" s="129" t="s">
        <v>138</v>
      </c>
      <c r="I8" s="172"/>
      <c r="J8" s="131" t="str">
        <f>E28</f>
        <v>Хомич Н.Н.</v>
      </c>
      <c r="K8" s="176"/>
      <c r="L8" s="176"/>
      <c r="M8" s="176"/>
      <c r="N8" s="177"/>
      <c r="O8" s="180"/>
      <c r="P8" s="180"/>
      <c r="Q8" s="179"/>
      <c r="R8" s="175"/>
      <c r="S8" s="179"/>
      <c r="T8" s="175"/>
      <c r="U8" s="179"/>
    </row>
    <row r="9" spans="1:21" ht="15.75" customHeight="1">
      <c r="A9" s="140"/>
      <c r="B9" s="140"/>
      <c r="C9" s="140"/>
      <c r="D9" s="173"/>
      <c r="E9" s="173"/>
      <c r="F9" s="173"/>
      <c r="G9" s="175"/>
      <c r="H9" s="141" t="s">
        <v>247</v>
      </c>
      <c r="I9" s="172"/>
      <c r="J9" s="174"/>
      <c r="K9" s="120" t="s">
        <v>246</v>
      </c>
      <c r="L9" s="178"/>
      <c r="M9" s="178"/>
      <c r="N9" s="181"/>
      <c r="O9" s="112" t="s">
        <v>245</v>
      </c>
      <c r="P9" s="134"/>
      <c r="Q9" s="46"/>
      <c r="R9" s="47"/>
      <c r="S9" s="136"/>
      <c r="T9" s="181"/>
      <c r="U9" s="136"/>
    </row>
    <row r="10" spans="1:21" ht="15.75" customHeight="1">
      <c r="A10" s="144"/>
      <c r="B10" s="172"/>
      <c r="C10" s="172"/>
      <c r="D10" s="172"/>
      <c r="E10" s="172"/>
      <c r="F10" s="172"/>
      <c r="G10" s="174"/>
      <c r="H10" s="182"/>
      <c r="I10" s="172"/>
      <c r="J10" s="174"/>
      <c r="K10" s="182"/>
      <c r="L10" s="172"/>
      <c r="M10" s="172"/>
      <c r="N10" s="174"/>
      <c r="O10" s="180"/>
      <c r="P10" s="180"/>
      <c r="Q10" s="48"/>
      <c r="R10" s="49"/>
      <c r="S10" s="179"/>
      <c r="T10" s="175"/>
      <c r="U10" s="179"/>
    </row>
    <row r="11" spans="1:21" ht="24" customHeight="1" thickBot="1">
      <c r="A11" s="184"/>
      <c r="B11" s="184"/>
      <c r="C11" s="184"/>
      <c r="D11" s="184"/>
      <c r="E11" s="184"/>
      <c r="F11" s="184"/>
      <c r="G11" s="185"/>
      <c r="H11" s="183"/>
      <c r="I11" s="184"/>
      <c r="J11" s="185"/>
      <c r="K11" s="183"/>
      <c r="L11" s="184"/>
      <c r="M11" s="184"/>
      <c r="N11" s="185"/>
      <c r="O11" s="148" t="s">
        <v>244</v>
      </c>
      <c r="P11" s="186"/>
      <c r="Q11" s="186"/>
      <c r="R11" s="186"/>
      <c r="S11" s="186"/>
      <c r="T11" s="186"/>
      <c r="U11" s="186"/>
    </row>
    <row r="12" spans="1:21" ht="20.25" customHeight="1">
      <c r="A12" s="91" t="s">
        <v>243</v>
      </c>
      <c r="B12" s="187"/>
      <c r="C12" s="97" t="s">
        <v>242</v>
      </c>
      <c r="D12" s="188"/>
      <c r="E12" s="188"/>
      <c r="F12" s="188"/>
      <c r="G12" s="188"/>
      <c r="H12" s="188"/>
      <c r="I12" s="188"/>
      <c r="J12" s="187"/>
      <c r="K12" s="106" t="s">
        <v>241</v>
      </c>
      <c r="L12" s="109" t="s">
        <v>240</v>
      </c>
      <c r="M12" s="191"/>
      <c r="N12" s="191"/>
      <c r="O12" s="191"/>
      <c r="P12" s="192"/>
      <c r="Q12" s="109" t="s">
        <v>239</v>
      </c>
      <c r="R12" s="191"/>
      <c r="S12" s="191"/>
      <c r="T12" s="191"/>
      <c r="U12" s="191"/>
    </row>
    <row r="13" spans="1:21" ht="18.75" customHeight="1">
      <c r="A13" s="172"/>
      <c r="B13" s="174"/>
      <c r="C13" s="182"/>
      <c r="D13" s="172"/>
      <c r="E13" s="172"/>
      <c r="F13" s="172"/>
      <c r="G13" s="172"/>
      <c r="H13" s="172"/>
      <c r="I13" s="172"/>
      <c r="J13" s="174"/>
      <c r="K13" s="189"/>
      <c r="L13" s="112" t="s">
        <v>238</v>
      </c>
      <c r="M13" s="113" t="s">
        <v>237</v>
      </c>
      <c r="N13" s="115" t="s">
        <v>236</v>
      </c>
      <c r="O13" s="177"/>
      <c r="P13" s="117" t="s">
        <v>235</v>
      </c>
      <c r="Q13" s="115" t="s">
        <v>234</v>
      </c>
      <c r="R13" s="176"/>
      <c r="S13" s="177"/>
      <c r="T13" s="120" t="s">
        <v>233</v>
      </c>
      <c r="U13" s="178"/>
    </row>
    <row r="14" spans="1:21" ht="39.75" customHeight="1" thickBot="1">
      <c r="A14" s="184"/>
      <c r="B14" s="185"/>
      <c r="C14" s="183"/>
      <c r="D14" s="184"/>
      <c r="E14" s="184"/>
      <c r="F14" s="184"/>
      <c r="G14" s="184"/>
      <c r="H14" s="184"/>
      <c r="I14" s="184"/>
      <c r="J14" s="185"/>
      <c r="K14" s="190"/>
      <c r="L14" s="190"/>
      <c r="M14" s="190"/>
      <c r="N14" s="39" t="s">
        <v>232</v>
      </c>
      <c r="O14" s="39" t="s">
        <v>231</v>
      </c>
      <c r="P14" s="190"/>
      <c r="Q14" s="39" t="s">
        <v>230</v>
      </c>
      <c r="R14" s="123" t="s">
        <v>229</v>
      </c>
      <c r="S14" s="193"/>
      <c r="T14" s="183"/>
      <c r="U14" s="184"/>
    </row>
    <row r="15" spans="1:21" ht="33.950000000000003" customHeight="1">
      <c r="A15" s="85"/>
      <c r="B15" s="192"/>
      <c r="C15" s="87"/>
      <c r="D15" s="191"/>
      <c r="E15" s="191"/>
      <c r="F15" s="191"/>
      <c r="G15" s="191"/>
      <c r="H15" s="191"/>
      <c r="I15" s="191"/>
      <c r="J15" s="192"/>
      <c r="K15" s="38" t="s">
        <v>155</v>
      </c>
      <c r="L15" s="38"/>
      <c r="M15" s="38"/>
      <c r="N15" s="37"/>
      <c r="O15" s="37"/>
      <c r="P15" s="37"/>
      <c r="Q15" s="37"/>
      <c r="R15" s="90"/>
      <c r="S15" s="192"/>
      <c r="T15" s="90"/>
      <c r="U15" s="191"/>
    </row>
    <row r="16" spans="1:21" ht="33.950000000000003" customHeight="1">
      <c r="A16" s="69"/>
      <c r="B16" s="177"/>
      <c r="C16" s="71"/>
      <c r="D16" s="176"/>
      <c r="E16" s="176"/>
      <c r="F16" s="176"/>
      <c r="G16" s="176"/>
      <c r="H16" s="176"/>
      <c r="I16" s="176"/>
      <c r="J16" s="177"/>
      <c r="K16" s="36"/>
      <c r="L16" s="36"/>
      <c r="M16" s="36"/>
      <c r="N16" s="35"/>
      <c r="O16" s="35"/>
      <c r="P16" s="35"/>
      <c r="Q16" s="35"/>
      <c r="R16" s="84"/>
      <c r="S16" s="177"/>
      <c r="T16" s="84"/>
      <c r="U16" s="176"/>
    </row>
    <row r="17" spans="1:28" ht="33.950000000000003" customHeight="1">
      <c r="A17" s="69"/>
      <c r="B17" s="177"/>
      <c r="C17" s="71"/>
      <c r="D17" s="176"/>
      <c r="E17" s="176"/>
      <c r="F17" s="176"/>
      <c r="G17" s="176"/>
      <c r="H17" s="176"/>
      <c r="I17" s="176"/>
      <c r="J17" s="177"/>
      <c r="K17" s="36"/>
      <c r="L17" s="36"/>
      <c r="M17" s="36"/>
      <c r="N17" s="35"/>
      <c r="O17" s="35"/>
      <c r="P17" s="35"/>
      <c r="Q17" s="35"/>
      <c r="R17" s="84"/>
      <c r="S17" s="177"/>
      <c r="T17" s="84"/>
      <c r="U17" s="176"/>
    </row>
    <row r="18" spans="1:28" ht="33.950000000000003" customHeight="1">
      <c r="A18" s="69"/>
      <c r="B18" s="177"/>
      <c r="C18" s="71"/>
      <c r="D18" s="176"/>
      <c r="E18" s="176"/>
      <c r="F18" s="176"/>
      <c r="G18" s="176"/>
      <c r="H18" s="176"/>
      <c r="I18" s="176"/>
      <c r="J18" s="177"/>
      <c r="K18" s="36"/>
      <c r="L18" s="36"/>
      <c r="M18" s="36"/>
      <c r="N18" s="35"/>
      <c r="O18" s="35"/>
      <c r="P18" s="35"/>
      <c r="Q18" s="35"/>
      <c r="R18" s="84"/>
      <c r="S18" s="177"/>
      <c r="T18" s="84"/>
      <c r="U18" s="176"/>
    </row>
    <row r="19" spans="1:28" ht="33.950000000000003" customHeight="1">
      <c r="A19" s="69"/>
      <c r="B19" s="177"/>
      <c r="C19" s="71"/>
      <c r="D19" s="176"/>
      <c r="E19" s="176"/>
      <c r="F19" s="176"/>
      <c r="G19" s="176"/>
      <c r="H19" s="176"/>
      <c r="I19" s="176"/>
      <c r="J19" s="177"/>
      <c r="K19" s="36"/>
      <c r="L19" s="36"/>
      <c r="M19" s="36"/>
      <c r="N19" s="35"/>
      <c r="O19" s="35"/>
      <c r="P19" s="35"/>
      <c r="Q19" s="35"/>
      <c r="R19" s="84"/>
      <c r="S19" s="177"/>
      <c r="T19" s="84"/>
      <c r="U19" s="176"/>
    </row>
    <row r="20" spans="1:28" ht="33.950000000000003" customHeight="1">
      <c r="A20" s="69"/>
      <c r="B20" s="177"/>
      <c r="C20" s="71"/>
      <c r="D20" s="176"/>
      <c r="E20" s="176"/>
      <c r="F20" s="176"/>
      <c r="G20" s="176"/>
      <c r="H20" s="176"/>
      <c r="I20" s="176"/>
      <c r="J20" s="177"/>
      <c r="K20" s="36"/>
      <c r="L20" s="36"/>
      <c r="M20" s="36"/>
      <c r="N20" s="35"/>
      <c r="O20" s="35"/>
      <c r="P20" s="35"/>
      <c r="Q20" s="35"/>
      <c r="R20" s="84"/>
      <c r="S20" s="177"/>
      <c r="T20" s="84"/>
      <c r="U20" s="176"/>
      <c r="AB20" s="43"/>
    </row>
    <row r="21" spans="1:28" ht="33.950000000000003" customHeight="1">
      <c r="A21" s="69"/>
      <c r="B21" s="177"/>
      <c r="C21" s="71"/>
      <c r="D21" s="176"/>
      <c r="E21" s="176"/>
      <c r="F21" s="176"/>
      <c r="G21" s="176"/>
      <c r="H21" s="176"/>
      <c r="I21" s="176"/>
      <c r="J21" s="177"/>
      <c r="K21" s="36"/>
      <c r="L21" s="36"/>
      <c r="M21" s="36"/>
      <c r="N21" s="35"/>
      <c r="O21" s="35"/>
      <c r="P21" s="35"/>
      <c r="Q21" s="35"/>
      <c r="R21" s="84"/>
      <c r="S21" s="177"/>
      <c r="T21" s="84"/>
      <c r="U21" s="176"/>
    </row>
    <row r="22" spans="1:28" ht="33.950000000000003" customHeight="1">
      <c r="A22" s="69"/>
      <c r="B22" s="177"/>
      <c r="C22" s="71"/>
      <c r="D22" s="176"/>
      <c r="E22" s="176"/>
      <c r="F22" s="176"/>
      <c r="G22" s="176"/>
      <c r="H22" s="176"/>
      <c r="I22" s="176"/>
      <c r="J22" s="177"/>
      <c r="K22" s="36"/>
      <c r="L22" s="36"/>
      <c r="M22" s="36"/>
      <c r="N22" s="35"/>
      <c r="O22" s="35"/>
      <c r="P22" s="35"/>
      <c r="Q22" s="35"/>
      <c r="R22" s="84"/>
      <c r="S22" s="177"/>
      <c r="T22" s="84"/>
      <c r="U22" s="176"/>
    </row>
    <row r="23" spans="1:28" ht="33.950000000000003" customHeight="1">
      <c r="A23" s="69"/>
      <c r="B23" s="177"/>
      <c r="C23" s="71"/>
      <c r="D23" s="176"/>
      <c r="E23" s="176"/>
      <c r="F23" s="176"/>
      <c r="G23" s="176"/>
      <c r="H23" s="176"/>
      <c r="I23" s="176"/>
      <c r="J23" s="177"/>
      <c r="K23" s="36"/>
      <c r="L23" s="36"/>
      <c r="M23" s="36"/>
      <c r="N23" s="35"/>
      <c r="O23" s="35"/>
      <c r="P23" s="35"/>
      <c r="Q23" s="35"/>
      <c r="R23" s="84"/>
      <c r="S23" s="177"/>
      <c r="T23" s="84"/>
      <c r="U23" s="176"/>
    </row>
    <row r="24" spans="1:28" ht="33.950000000000003" customHeight="1" thickBot="1">
      <c r="A24" s="69"/>
      <c r="B24" s="177"/>
      <c r="C24" s="71"/>
      <c r="D24" s="176"/>
      <c r="E24" s="176"/>
      <c r="F24" s="176"/>
      <c r="G24" s="176"/>
      <c r="H24" s="176"/>
      <c r="I24" s="176"/>
      <c r="J24" s="177"/>
      <c r="K24" s="34"/>
      <c r="L24" s="34"/>
      <c r="M24" s="34"/>
      <c r="N24" s="33"/>
      <c r="O24" s="33"/>
      <c r="P24" s="33"/>
      <c r="Q24" s="33"/>
      <c r="R24" s="74"/>
      <c r="S24" s="193"/>
      <c r="T24" s="74"/>
      <c r="U24" s="186"/>
    </row>
    <row r="25" spans="1:28" ht="33.950000000000003" customHeight="1">
      <c r="A25" s="77"/>
      <c r="B25" s="181"/>
      <c r="C25" s="58" t="s">
        <v>228</v>
      </c>
      <c r="D25" s="178"/>
      <c r="E25" s="178"/>
      <c r="F25" s="178"/>
      <c r="G25" s="178"/>
      <c r="H25" s="178"/>
      <c r="I25" s="178"/>
      <c r="J25" s="181"/>
      <c r="K25" s="32"/>
      <c r="L25" s="31"/>
      <c r="M25" s="31"/>
      <c r="N25" s="31"/>
      <c r="O25" s="31"/>
      <c r="P25" s="31"/>
      <c r="Q25" s="31"/>
      <c r="R25" s="80"/>
      <c r="S25" s="192"/>
      <c r="T25" s="80"/>
      <c r="U25" s="191"/>
    </row>
    <row r="26" spans="1:28" ht="33.950000000000003" customHeight="1">
      <c r="A26" s="65" t="s">
        <v>227</v>
      </c>
      <c r="B26" s="65"/>
      <c r="C26" s="65"/>
      <c r="D26" s="65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1:28" ht="33.950000000000003" customHeight="1">
      <c r="A27" s="51" t="s">
        <v>226</v>
      </c>
      <c r="B27" s="51"/>
      <c r="C27" s="51"/>
      <c r="D27" s="51"/>
      <c r="E27" s="52" t="s">
        <v>151</v>
      </c>
      <c r="F27" s="176"/>
      <c r="G27" s="176"/>
      <c r="H27" s="176"/>
      <c r="I27" s="177"/>
      <c r="J27" s="54" t="s">
        <v>225</v>
      </c>
      <c r="K27" s="181"/>
      <c r="L27" s="58" t="s">
        <v>224</v>
      </c>
      <c r="M27" s="178"/>
      <c r="N27" s="178"/>
      <c r="O27" s="178"/>
      <c r="P27" s="178"/>
      <c r="Q27" s="60" t="str">
        <f>E27</f>
        <v>Романов В.В.</v>
      </c>
      <c r="R27" s="60"/>
      <c r="S27" s="60"/>
      <c r="T27" s="60"/>
      <c r="U27" s="60"/>
    </row>
    <row r="28" spans="1:28" ht="33.950000000000003" customHeight="1">
      <c r="A28" s="51" t="s">
        <v>223</v>
      </c>
      <c r="B28" s="51"/>
      <c r="C28" s="51"/>
      <c r="D28" s="51"/>
      <c r="E28" s="52" t="s">
        <v>140</v>
      </c>
      <c r="F28" s="176"/>
      <c r="G28" s="176"/>
      <c r="H28" s="176"/>
      <c r="I28" s="177"/>
      <c r="J28" s="182"/>
      <c r="K28" s="174"/>
      <c r="L28" s="61" t="s">
        <v>223</v>
      </c>
      <c r="M28" s="172"/>
      <c r="N28" s="172"/>
      <c r="O28" s="172"/>
      <c r="P28" s="172"/>
      <c r="Q28" s="60" t="str">
        <f>E28</f>
        <v>Хомич Н.Н.</v>
      </c>
      <c r="R28" s="60"/>
      <c r="S28" s="60"/>
      <c r="T28" s="60"/>
      <c r="U28" s="60"/>
    </row>
    <row r="29" spans="1:28" ht="33.950000000000003" customHeight="1">
      <c r="A29" s="62" t="s">
        <v>222</v>
      </c>
      <c r="B29" s="62"/>
      <c r="C29" s="62"/>
      <c r="D29" s="62"/>
      <c r="E29" s="62"/>
      <c r="F29" s="62"/>
      <c r="G29" s="63" t="s">
        <v>108</v>
      </c>
      <c r="H29" s="176"/>
      <c r="I29" s="177"/>
      <c r="J29" s="182"/>
      <c r="K29" s="174"/>
      <c r="L29" s="61" t="s">
        <v>221</v>
      </c>
      <c r="M29" s="172"/>
      <c r="N29" s="172"/>
      <c r="O29" s="172"/>
      <c r="P29" s="172"/>
      <c r="Q29" s="60" t="str">
        <f>G29</f>
        <v>Шаповалов В.А.</v>
      </c>
      <c r="R29" s="60"/>
      <c r="S29" s="60"/>
      <c r="T29" s="60"/>
      <c r="U29" s="60"/>
    </row>
    <row r="30" spans="1:28" ht="33.950000000000003" customHeight="1">
      <c r="A30" s="65" t="s">
        <v>220</v>
      </c>
      <c r="B30" s="65"/>
      <c r="C30" s="65"/>
      <c r="D30" s="65"/>
      <c r="E30" s="65"/>
      <c r="F30" s="65"/>
      <c r="G30" s="66" t="s">
        <v>98</v>
      </c>
      <c r="H30" s="176"/>
      <c r="I30" s="177"/>
      <c r="J30" s="182"/>
      <c r="K30" s="174"/>
      <c r="L30" s="61" t="s">
        <v>220</v>
      </c>
      <c r="M30" s="172"/>
      <c r="N30" s="172"/>
      <c r="O30" s="172"/>
      <c r="P30" s="172"/>
      <c r="Q30" s="60" t="str">
        <f>G30</f>
        <v>Ясинский В.С.</v>
      </c>
      <c r="R30" s="60"/>
      <c r="S30" s="60"/>
      <c r="T30" s="60"/>
      <c r="U30" s="60"/>
    </row>
    <row r="31" spans="1:28" ht="33.950000000000003" customHeight="1">
      <c r="A31" s="28"/>
      <c r="B31" s="68">
        <f ca="1">TODAY()</f>
        <v>42091</v>
      </c>
      <c r="C31" s="68"/>
      <c r="D31" s="68"/>
      <c r="E31" s="68"/>
      <c r="F31" s="68"/>
      <c r="G31" s="28"/>
      <c r="H31" s="28"/>
      <c r="I31" s="30"/>
      <c r="J31" s="182"/>
      <c r="K31" s="174"/>
      <c r="L31" s="29"/>
      <c r="M31" s="68">
        <f ca="1">TODAY()</f>
        <v>42091</v>
      </c>
      <c r="N31" s="68"/>
      <c r="O31" s="68"/>
      <c r="P31" s="68"/>
      <c r="Q31" s="28"/>
      <c r="R31" s="28"/>
      <c r="S31" s="28"/>
      <c r="T31" s="28"/>
      <c r="U31" s="28"/>
    </row>
    <row r="32" spans="1:28" ht="25.5" customHeight="1">
      <c r="A32" s="150" t="s">
        <v>263</v>
      </c>
      <c r="B32" s="150"/>
      <c r="C32" s="150"/>
      <c r="D32" s="150"/>
      <c r="E32" s="150"/>
      <c r="F32" s="150"/>
      <c r="G32" s="150"/>
      <c r="H32" s="1"/>
      <c r="I32" s="151" t="s">
        <v>262</v>
      </c>
      <c r="J32" s="151"/>
      <c r="K32" s="151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t="18.75" customHeight="1">
      <c r="A33" s="140" t="s">
        <v>261</v>
      </c>
      <c r="B33" s="140"/>
      <c r="C33" s="152" t="s">
        <v>152</v>
      </c>
      <c r="D33" s="152"/>
      <c r="E33" s="152"/>
      <c r="F33" s="152"/>
      <c r="G33" s="153"/>
      <c r="H33" s="42"/>
      <c r="I33" s="151"/>
      <c r="J33" s="151"/>
      <c r="K33" s="151"/>
      <c r="L33" s="127"/>
      <c r="M33" s="127"/>
      <c r="N33" s="145"/>
      <c r="O33" s="156" t="s">
        <v>260</v>
      </c>
      <c r="P33" s="157"/>
      <c r="Q33" s="157"/>
      <c r="R33" s="158"/>
      <c r="S33" s="120" t="s">
        <v>259</v>
      </c>
      <c r="T33" s="121"/>
      <c r="U33" s="121"/>
    </row>
    <row r="34" spans="1:21" ht="16.5" customHeight="1">
      <c r="A34" s="140"/>
      <c r="B34" s="140"/>
      <c r="C34" s="154"/>
      <c r="D34" s="154"/>
      <c r="E34" s="154"/>
      <c r="F34" s="154"/>
      <c r="G34" s="155"/>
      <c r="H34" s="40"/>
      <c r="I34" s="41"/>
      <c r="J34" s="161">
        <f ca="1">TODAY()</f>
        <v>42091</v>
      </c>
      <c r="K34" s="161"/>
      <c r="L34" s="161"/>
      <c r="M34" s="161"/>
      <c r="N34" s="145"/>
      <c r="O34" s="117"/>
      <c r="P34" s="117" t="s">
        <v>258</v>
      </c>
      <c r="Q34" s="162" t="s">
        <v>254</v>
      </c>
      <c r="R34" s="163"/>
      <c r="S34" s="159"/>
      <c r="T34" s="160"/>
      <c r="U34" s="160"/>
    </row>
    <row r="35" spans="1:21" ht="16.5" customHeight="1">
      <c r="A35" s="140" t="s">
        <v>257</v>
      </c>
      <c r="B35" s="140"/>
      <c r="C35" s="166" t="s">
        <v>132</v>
      </c>
      <c r="D35" s="166"/>
      <c r="E35" s="166"/>
      <c r="F35" s="166"/>
      <c r="G35" s="167"/>
      <c r="H35" s="40"/>
      <c r="I35" s="45" t="s">
        <v>256</v>
      </c>
      <c r="J35" s="161"/>
      <c r="K35" s="161"/>
      <c r="L35" s="161"/>
      <c r="M35" s="161"/>
      <c r="N35" s="145"/>
      <c r="O35" s="133"/>
      <c r="P35" s="133"/>
      <c r="Q35" s="164"/>
      <c r="R35" s="165"/>
      <c r="S35" s="156" t="s">
        <v>255</v>
      </c>
      <c r="T35" s="158"/>
      <c r="U35" s="44" t="s">
        <v>254</v>
      </c>
    </row>
    <row r="36" spans="1:21" ht="15.75" customHeight="1">
      <c r="A36" s="140"/>
      <c r="B36" s="140"/>
      <c r="C36" s="154"/>
      <c r="D36" s="154"/>
      <c r="E36" s="154"/>
      <c r="F36" s="154"/>
      <c r="G36" s="155"/>
      <c r="H36" s="129" t="s">
        <v>12</v>
      </c>
      <c r="I36" s="130"/>
      <c r="J36" s="168" t="s">
        <v>253</v>
      </c>
      <c r="K36" s="168"/>
      <c r="L36" s="168"/>
      <c r="M36" s="168"/>
      <c r="N36" s="169"/>
      <c r="O36" s="117" t="s">
        <v>252</v>
      </c>
      <c r="P36" s="134"/>
      <c r="Q36" s="136"/>
      <c r="R36" s="137"/>
      <c r="S36" s="136"/>
      <c r="T36" s="137"/>
      <c r="U36" s="136"/>
    </row>
    <row r="37" spans="1:21" ht="15.75" customHeight="1">
      <c r="A37" s="140" t="s">
        <v>251</v>
      </c>
      <c r="B37" s="140"/>
      <c r="C37" s="140"/>
      <c r="D37" s="125"/>
      <c r="E37" s="125"/>
      <c r="F37" s="125"/>
      <c r="G37" s="126"/>
      <c r="H37" s="129"/>
      <c r="I37" s="130"/>
      <c r="J37" s="170"/>
      <c r="K37" s="170"/>
      <c r="L37" s="170"/>
      <c r="M37" s="170"/>
      <c r="N37" s="171"/>
      <c r="O37" s="133"/>
      <c r="P37" s="135"/>
      <c r="Q37" s="138"/>
      <c r="R37" s="139"/>
      <c r="S37" s="138"/>
      <c r="T37" s="139"/>
      <c r="U37" s="138"/>
    </row>
    <row r="38" spans="1:21" ht="28.5" customHeight="1">
      <c r="A38" s="140"/>
      <c r="B38" s="140"/>
      <c r="C38" s="140"/>
      <c r="D38" s="127"/>
      <c r="E38" s="127"/>
      <c r="F38" s="127"/>
      <c r="G38" s="128"/>
      <c r="H38" s="129" t="s">
        <v>250</v>
      </c>
      <c r="I38" s="130"/>
      <c r="J38" s="131" t="str">
        <f>G60</f>
        <v>Шаповалов В.А.</v>
      </c>
      <c r="K38" s="131"/>
      <c r="L38" s="131"/>
      <c r="M38" s="131"/>
      <c r="N38" s="132"/>
      <c r="O38" s="117" t="s">
        <v>249</v>
      </c>
      <c r="P38" s="134"/>
      <c r="Q38" s="136"/>
      <c r="R38" s="137"/>
      <c r="S38" s="136"/>
      <c r="T38" s="137"/>
      <c r="U38" s="136"/>
    </row>
    <row r="39" spans="1:21" ht="33" customHeight="1">
      <c r="A39" s="140" t="s">
        <v>248</v>
      </c>
      <c r="B39" s="140"/>
      <c r="C39" s="140"/>
      <c r="D39" s="125"/>
      <c r="E39" s="125"/>
      <c r="F39" s="125"/>
      <c r="G39" s="126"/>
      <c r="H39" s="129" t="s">
        <v>138</v>
      </c>
      <c r="I39" s="130"/>
      <c r="J39" s="131" t="str">
        <f>E59</f>
        <v>Хомич Н.Н.</v>
      </c>
      <c r="K39" s="131"/>
      <c r="L39" s="131"/>
      <c r="M39" s="131"/>
      <c r="N39" s="132"/>
      <c r="O39" s="133"/>
      <c r="P39" s="135"/>
      <c r="Q39" s="138"/>
      <c r="R39" s="139"/>
      <c r="S39" s="138"/>
      <c r="T39" s="139"/>
      <c r="U39" s="138"/>
    </row>
    <row r="40" spans="1:21" ht="15.75" customHeight="1">
      <c r="A40" s="140"/>
      <c r="B40" s="140"/>
      <c r="C40" s="140"/>
      <c r="D40" s="127"/>
      <c r="E40" s="127"/>
      <c r="F40" s="127"/>
      <c r="G40" s="128"/>
      <c r="H40" s="141" t="s">
        <v>247</v>
      </c>
      <c r="I40" s="93"/>
      <c r="J40" s="94"/>
      <c r="K40" s="120" t="s">
        <v>246</v>
      </c>
      <c r="L40" s="121"/>
      <c r="M40" s="121"/>
      <c r="N40" s="142"/>
      <c r="O40" s="112" t="s">
        <v>245</v>
      </c>
      <c r="P40" s="134"/>
      <c r="Q40" s="136"/>
      <c r="R40" s="137"/>
      <c r="S40" s="136"/>
      <c r="T40" s="137"/>
      <c r="U40" s="136"/>
    </row>
    <row r="41" spans="1:21" ht="15.75" customHeight="1">
      <c r="A41" s="144"/>
      <c r="B41" s="144"/>
      <c r="C41" s="144"/>
      <c r="D41" s="144"/>
      <c r="E41" s="144"/>
      <c r="F41" s="144"/>
      <c r="G41" s="145"/>
      <c r="H41" s="141"/>
      <c r="I41" s="93"/>
      <c r="J41" s="94"/>
      <c r="K41" s="141"/>
      <c r="L41" s="93"/>
      <c r="M41" s="93"/>
      <c r="N41" s="94"/>
      <c r="O41" s="143"/>
      <c r="P41" s="135"/>
      <c r="Q41" s="138"/>
      <c r="R41" s="139"/>
      <c r="S41" s="138"/>
      <c r="T41" s="139"/>
      <c r="U41" s="138"/>
    </row>
    <row r="42" spans="1:21" ht="24" customHeight="1" thickBot="1">
      <c r="A42" s="146"/>
      <c r="B42" s="146"/>
      <c r="C42" s="146"/>
      <c r="D42" s="146"/>
      <c r="E42" s="146"/>
      <c r="F42" s="146"/>
      <c r="G42" s="147"/>
      <c r="H42" s="122"/>
      <c r="I42" s="95"/>
      <c r="J42" s="96"/>
      <c r="K42" s="122"/>
      <c r="L42" s="95"/>
      <c r="M42" s="95"/>
      <c r="N42" s="96"/>
      <c r="O42" s="148" t="s">
        <v>244</v>
      </c>
      <c r="P42" s="149"/>
      <c r="Q42" s="149"/>
      <c r="R42" s="149"/>
      <c r="S42" s="149"/>
      <c r="T42" s="149"/>
      <c r="U42" s="149"/>
    </row>
    <row r="43" spans="1:21" ht="20.25" customHeight="1">
      <c r="A43" s="91" t="s">
        <v>243</v>
      </c>
      <c r="B43" s="92"/>
      <c r="C43" s="97" t="s">
        <v>242</v>
      </c>
      <c r="D43" s="98"/>
      <c r="E43" s="98"/>
      <c r="F43" s="98"/>
      <c r="G43" s="98"/>
      <c r="H43" s="98"/>
      <c r="I43" s="98"/>
      <c r="J43" s="99"/>
      <c r="K43" s="106" t="s">
        <v>241</v>
      </c>
      <c r="L43" s="109" t="s">
        <v>240</v>
      </c>
      <c r="M43" s="110"/>
      <c r="N43" s="110"/>
      <c r="O43" s="110"/>
      <c r="P43" s="111"/>
      <c r="Q43" s="109" t="s">
        <v>239</v>
      </c>
      <c r="R43" s="110"/>
      <c r="S43" s="110"/>
      <c r="T43" s="110"/>
      <c r="U43" s="110"/>
    </row>
    <row r="44" spans="1:21" ht="18.75" customHeight="1">
      <c r="A44" s="93"/>
      <c r="B44" s="94"/>
      <c r="C44" s="100"/>
      <c r="D44" s="101"/>
      <c r="E44" s="101"/>
      <c r="F44" s="101"/>
      <c r="G44" s="101"/>
      <c r="H44" s="101"/>
      <c r="I44" s="101"/>
      <c r="J44" s="102"/>
      <c r="K44" s="107"/>
      <c r="L44" s="112" t="s">
        <v>238</v>
      </c>
      <c r="M44" s="113" t="s">
        <v>237</v>
      </c>
      <c r="N44" s="115" t="s">
        <v>236</v>
      </c>
      <c r="O44" s="116"/>
      <c r="P44" s="117" t="s">
        <v>235</v>
      </c>
      <c r="Q44" s="115" t="s">
        <v>234</v>
      </c>
      <c r="R44" s="119"/>
      <c r="S44" s="116"/>
      <c r="T44" s="120" t="s">
        <v>233</v>
      </c>
      <c r="U44" s="121"/>
    </row>
    <row r="45" spans="1:21" ht="39.75" customHeight="1" thickBot="1">
      <c r="A45" s="95"/>
      <c r="B45" s="96"/>
      <c r="C45" s="103"/>
      <c r="D45" s="104"/>
      <c r="E45" s="104"/>
      <c r="F45" s="104"/>
      <c r="G45" s="104"/>
      <c r="H45" s="104"/>
      <c r="I45" s="104"/>
      <c r="J45" s="105"/>
      <c r="K45" s="108"/>
      <c r="L45" s="108"/>
      <c r="M45" s="114"/>
      <c r="N45" s="39" t="s">
        <v>232</v>
      </c>
      <c r="O45" s="39" t="s">
        <v>231</v>
      </c>
      <c r="P45" s="118"/>
      <c r="Q45" s="39" t="s">
        <v>230</v>
      </c>
      <c r="R45" s="123" t="s">
        <v>229</v>
      </c>
      <c r="S45" s="124"/>
      <c r="T45" s="122"/>
      <c r="U45" s="95"/>
    </row>
    <row r="46" spans="1:21" ht="33.950000000000003" customHeight="1">
      <c r="A46" s="85"/>
      <c r="B46" s="86"/>
      <c r="C46" s="87"/>
      <c r="D46" s="88"/>
      <c r="E46" s="88"/>
      <c r="F46" s="88"/>
      <c r="G46" s="88"/>
      <c r="H46" s="88"/>
      <c r="I46" s="88"/>
      <c r="J46" s="89"/>
      <c r="K46" s="38" t="s">
        <v>155</v>
      </c>
      <c r="L46" s="38"/>
      <c r="M46" s="38"/>
      <c r="N46" s="37"/>
      <c r="O46" s="37"/>
      <c r="P46" s="37"/>
      <c r="Q46" s="37"/>
      <c r="R46" s="90"/>
      <c r="S46" s="86"/>
      <c r="T46" s="90"/>
      <c r="U46" s="85"/>
    </row>
    <row r="47" spans="1:21" ht="33.950000000000003" customHeight="1">
      <c r="A47" s="69"/>
      <c r="B47" s="70"/>
      <c r="C47" s="71"/>
      <c r="D47" s="72"/>
      <c r="E47" s="72"/>
      <c r="F47" s="72"/>
      <c r="G47" s="72"/>
      <c r="H47" s="72"/>
      <c r="I47" s="72"/>
      <c r="J47" s="73"/>
      <c r="K47" s="36"/>
      <c r="L47" s="36"/>
      <c r="M47" s="36"/>
      <c r="N47" s="35"/>
      <c r="O47" s="35"/>
      <c r="P47" s="35"/>
      <c r="Q47" s="35"/>
      <c r="R47" s="84"/>
      <c r="S47" s="70"/>
      <c r="T47" s="84"/>
      <c r="U47" s="69"/>
    </row>
    <row r="48" spans="1:21" ht="33.950000000000003" customHeight="1">
      <c r="A48" s="69"/>
      <c r="B48" s="70"/>
      <c r="C48" s="71"/>
      <c r="D48" s="72"/>
      <c r="E48" s="72"/>
      <c r="F48" s="72"/>
      <c r="G48" s="72"/>
      <c r="H48" s="72"/>
      <c r="I48" s="72"/>
      <c r="J48" s="73"/>
      <c r="K48" s="36"/>
      <c r="L48" s="36"/>
      <c r="M48" s="36"/>
      <c r="N48" s="35"/>
      <c r="O48" s="35"/>
      <c r="P48" s="35"/>
      <c r="Q48" s="35"/>
      <c r="R48" s="84"/>
      <c r="S48" s="70"/>
      <c r="T48" s="84"/>
      <c r="U48" s="69"/>
    </row>
    <row r="49" spans="1:21" ht="33.950000000000003" customHeight="1">
      <c r="A49" s="69"/>
      <c r="B49" s="70"/>
      <c r="C49" s="71"/>
      <c r="D49" s="72"/>
      <c r="E49" s="72"/>
      <c r="F49" s="72"/>
      <c r="G49" s="72"/>
      <c r="H49" s="72"/>
      <c r="I49" s="72"/>
      <c r="J49" s="73"/>
      <c r="K49" s="36"/>
      <c r="L49" s="36"/>
      <c r="M49" s="36"/>
      <c r="N49" s="35"/>
      <c r="O49" s="35"/>
      <c r="P49" s="35"/>
      <c r="Q49" s="35"/>
      <c r="R49" s="84"/>
      <c r="S49" s="70"/>
      <c r="T49" s="84"/>
      <c r="U49" s="69"/>
    </row>
    <row r="50" spans="1:21" ht="33.950000000000003" customHeight="1">
      <c r="A50" s="69"/>
      <c r="B50" s="70"/>
      <c r="C50" s="71"/>
      <c r="D50" s="72"/>
      <c r="E50" s="72"/>
      <c r="F50" s="72"/>
      <c r="G50" s="72"/>
      <c r="H50" s="72"/>
      <c r="I50" s="72"/>
      <c r="J50" s="73"/>
      <c r="K50" s="36"/>
      <c r="L50" s="36"/>
      <c r="M50" s="36"/>
      <c r="N50" s="35"/>
      <c r="O50" s="35"/>
      <c r="P50" s="35"/>
      <c r="Q50" s="35"/>
      <c r="R50" s="84"/>
      <c r="S50" s="70"/>
      <c r="T50" s="84"/>
      <c r="U50" s="69"/>
    </row>
    <row r="51" spans="1:21" ht="33.950000000000003" customHeight="1">
      <c r="A51" s="69"/>
      <c r="B51" s="70"/>
      <c r="C51" s="71"/>
      <c r="D51" s="72"/>
      <c r="E51" s="72"/>
      <c r="F51" s="72"/>
      <c r="G51" s="72"/>
      <c r="H51" s="72"/>
      <c r="I51" s="72"/>
      <c r="J51" s="73"/>
      <c r="K51" s="36"/>
      <c r="L51" s="36"/>
      <c r="M51" s="36"/>
      <c r="N51" s="35"/>
      <c r="O51" s="35"/>
      <c r="P51" s="35"/>
      <c r="Q51" s="35"/>
      <c r="R51" s="84"/>
      <c r="S51" s="70"/>
      <c r="T51" s="84"/>
      <c r="U51" s="69"/>
    </row>
    <row r="52" spans="1:21" ht="33.950000000000003" customHeight="1">
      <c r="A52" s="69"/>
      <c r="B52" s="70"/>
      <c r="C52" s="71"/>
      <c r="D52" s="72"/>
      <c r="E52" s="72"/>
      <c r="F52" s="72"/>
      <c r="G52" s="72"/>
      <c r="H52" s="72"/>
      <c r="I52" s="72"/>
      <c r="J52" s="73"/>
      <c r="K52" s="36"/>
      <c r="L52" s="36"/>
      <c r="M52" s="36"/>
      <c r="N52" s="35"/>
      <c r="O52" s="35"/>
      <c r="P52" s="35"/>
      <c r="Q52" s="35"/>
      <c r="R52" s="84"/>
      <c r="S52" s="70"/>
      <c r="T52" s="84"/>
      <c r="U52" s="69"/>
    </row>
    <row r="53" spans="1:21" ht="33.950000000000003" customHeight="1">
      <c r="A53" s="69"/>
      <c r="B53" s="70"/>
      <c r="C53" s="71"/>
      <c r="D53" s="72"/>
      <c r="E53" s="72"/>
      <c r="F53" s="72"/>
      <c r="G53" s="72"/>
      <c r="H53" s="72"/>
      <c r="I53" s="72"/>
      <c r="J53" s="73"/>
      <c r="K53" s="36"/>
      <c r="L53" s="36"/>
      <c r="M53" s="36"/>
      <c r="N53" s="35"/>
      <c r="O53" s="35"/>
      <c r="P53" s="35"/>
      <c r="Q53" s="35"/>
      <c r="R53" s="84"/>
      <c r="S53" s="70"/>
      <c r="T53" s="84"/>
      <c r="U53" s="69"/>
    </row>
    <row r="54" spans="1:21" ht="33.950000000000003" customHeight="1">
      <c r="A54" s="69"/>
      <c r="B54" s="70"/>
      <c r="C54" s="71"/>
      <c r="D54" s="72"/>
      <c r="E54" s="72"/>
      <c r="F54" s="72"/>
      <c r="G54" s="72"/>
      <c r="H54" s="72"/>
      <c r="I54" s="72"/>
      <c r="J54" s="73"/>
      <c r="K54" s="36"/>
      <c r="L54" s="36"/>
      <c r="M54" s="36"/>
      <c r="N54" s="35"/>
      <c r="O54" s="35"/>
      <c r="P54" s="35"/>
      <c r="Q54" s="35"/>
      <c r="R54" s="84"/>
      <c r="S54" s="70"/>
      <c r="T54" s="84"/>
      <c r="U54" s="69"/>
    </row>
    <row r="55" spans="1:21" ht="33.950000000000003" customHeight="1" thickBot="1">
      <c r="A55" s="69"/>
      <c r="B55" s="70"/>
      <c r="C55" s="71"/>
      <c r="D55" s="72"/>
      <c r="E55" s="72"/>
      <c r="F55" s="72"/>
      <c r="G55" s="72"/>
      <c r="H55" s="72"/>
      <c r="I55" s="72"/>
      <c r="J55" s="73"/>
      <c r="K55" s="34"/>
      <c r="L55" s="34"/>
      <c r="M55" s="34"/>
      <c r="N55" s="33"/>
      <c r="O55" s="33"/>
      <c r="P55" s="33"/>
      <c r="Q55" s="33"/>
      <c r="R55" s="74"/>
      <c r="S55" s="75"/>
      <c r="T55" s="74"/>
      <c r="U55" s="76"/>
    </row>
    <row r="56" spans="1:21" ht="33.950000000000003" customHeight="1">
      <c r="A56" s="77"/>
      <c r="B56" s="78"/>
      <c r="C56" s="58" t="s">
        <v>228</v>
      </c>
      <c r="D56" s="59"/>
      <c r="E56" s="59"/>
      <c r="F56" s="59"/>
      <c r="G56" s="59"/>
      <c r="H56" s="59"/>
      <c r="I56" s="59"/>
      <c r="J56" s="79"/>
      <c r="K56" s="32"/>
      <c r="L56" s="31"/>
      <c r="M56" s="31"/>
      <c r="N56" s="31"/>
      <c r="O56" s="31"/>
      <c r="P56" s="31"/>
      <c r="Q56" s="31"/>
      <c r="R56" s="80"/>
      <c r="S56" s="81"/>
      <c r="T56" s="80"/>
      <c r="U56" s="82"/>
    </row>
    <row r="57" spans="1:21" ht="33.950000000000003" customHeight="1">
      <c r="A57" s="65" t="s">
        <v>227</v>
      </c>
      <c r="B57" s="65"/>
      <c r="C57" s="65"/>
      <c r="D57" s="65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</row>
    <row r="58" spans="1:21" ht="33.950000000000003" customHeight="1">
      <c r="A58" s="51" t="s">
        <v>226</v>
      </c>
      <c r="B58" s="51"/>
      <c r="C58" s="51"/>
      <c r="D58" s="51"/>
      <c r="E58" s="52" t="s">
        <v>151</v>
      </c>
      <c r="F58" s="52"/>
      <c r="G58" s="52"/>
      <c r="H58" s="52"/>
      <c r="I58" s="53"/>
      <c r="J58" s="54" t="s">
        <v>225</v>
      </c>
      <c r="K58" s="55"/>
      <c r="L58" s="58" t="s">
        <v>224</v>
      </c>
      <c r="M58" s="59"/>
      <c r="N58" s="59"/>
      <c r="O58" s="59"/>
      <c r="P58" s="59"/>
      <c r="Q58" s="60" t="str">
        <f>E58</f>
        <v>Романов В.В.</v>
      </c>
      <c r="R58" s="60"/>
      <c r="S58" s="60"/>
      <c r="T58" s="60"/>
      <c r="U58" s="60"/>
    </row>
    <row r="59" spans="1:21" ht="33.950000000000003" customHeight="1">
      <c r="A59" s="51" t="s">
        <v>223</v>
      </c>
      <c r="B59" s="51"/>
      <c r="C59" s="51"/>
      <c r="D59" s="51"/>
      <c r="E59" s="52" t="s">
        <v>140</v>
      </c>
      <c r="F59" s="52"/>
      <c r="G59" s="52"/>
      <c r="H59" s="52"/>
      <c r="I59" s="53"/>
      <c r="J59" s="56"/>
      <c r="K59" s="57"/>
      <c r="L59" s="61" t="s">
        <v>223</v>
      </c>
      <c r="M59" s="51"/>
      <c r="N59" s="51"/>
      <c r="O59" s="51"/>
      <c r="P59" s="51"/>
      <c r="Q59" s="60" t="str">
        <f>E59</f>
        <v>Хомич Н.Н.</v>
      </c>
      <c r="R59" s="60"/>
      <c r="S59" s="60"/>
      <c r="T59" s="60"/>
      <c r="U59" s="60"/>
    </row>
    <row r="60" spans="1:21" ht="33.950000000000003" customHeight="1">
      <c r="A60" s="62" t="s">
        <v>222</v>
      </c>
      <c r="B60" s="62"/>
      <c r="C60" s="62"/>
      <c r="D60" s="62"/>
      <c r="E60" s="62"/>
      <c r="F60" s="62"/>
      <c r="G60" s="63" t="s">
        <v>108</v>
      </c>
      <c r="H60" s="63"/>
      <c r="I60" s="64"/>
      <c r="J60" s="56"/>
      <c r="K60" s="57"/>
      <c r="L60" s="61" t="s">
        <v>221</v>
      </c>
      <c r="M60" s="51"/>
      <c r="N60" s="51"/>
      <c r="O60" s="51"/>
      <c r="P60" s="51"/>
      <c r="Q60" s="60" t="str">
        <f>G60</f>
        <v>Шаповалов В.А.</v>
      </c>
      <c r="R60" s="60"/>
      <c r="S60" s="60"/>
      <c r="T60" s="60"/>
      <c r="U60" s="60"/>
    </row>
    <row r="61" spans="1:21" ht="33.950000000000003" customHeight="1">
      <c r="A61" s="65" t="s">
        <v>220</v>
      </c>
      <c r="B61" s="65"/>
      <c r="C61" s="65"/>
      <c r="D61" s="65"/>
      <c r="E61" s="65"/>
      <c r="F61" s="65"/>
      <c r="G61" s="66" t="s">
        <v>98</v>
      </c>
      <c r="H61" s="66"/>
      <c r="I61" s="67"/>
      <c r="J61" s="56"/>
      <c r="K61" s="57"/>
      <c r="L61" s="61" t="s">
        <v>220</v>
      </c>
      <c r="M61" s="51"/>
      <c r="N61" s="51"/>
      <c r="O61" s="51"/>
      <c r="P61" s="51"/>
      <c r="Q61" s="60" t="str">
        <f>G61</f>
        <v>Ясинский В.С.</v>
      </c>
      <c r="R61" s="60"/>
      <c r="S61" s="60"/>
      <c r="T61" s="60"/>
      <c r="U61" s="60"/>
    </row>
    <row r="62" spans="1:21" ht="33.950000000000003" customHeight="1">
      <c r="A62" s="28"/>
      <c r="B62" s="68">
        <f ca="1">TODAY()</f>
        <v>42091</v>
      </c>
      <c r="C62" s="68"/>
      <c r="D62" s="68"/>
      <c r="E62" s="68"/>
      <c r="F62" s="68"/>
      <c r="G62" s="28"/>
      <c r="H62" s="28"/>
      <c r="I62" s="30"/>
      <c r="J62" s="56"/>
      <c r="K62" s="57"/>
      <c r="L62" s="29"/>
      <c r="M62" s="68">
        <f ca="1">TODAY()</f>
        <v>42091</v>
      </c>
      <c r="N62" s="68"/>
      <c r="O62" s="68"/>
      <c r="P62" s="68"/>
      <c r="Q62" s="28"/>
      <c r="R62" s="28"/>
      <c r="S62" s="28"/>
      <c r="T62" s="28"/>
      <c r="U62" s="28"/>
    </row>
    <row r="63" spans="1:21" ht="25.5" customHeight="1">
      <c r="A63" s="150" t="s">
        <v>263</v>
      </c>
      <c r="B63" s="150"/>
      <c r="C63" s="150"/>
      <c r="D63" s="150"/>
      <c r="E63" s="150"/>
      <c r="F63" s="150"/>
      <c r="G63" s="150"/>
      <c r="H63" s="1"/>
      <c r="I63" s="151" t="s">
        <v>262</v>
      </c>
      <c r="J63" s="151"/>
      <c r="K63" s="151"/>
      <c r="L63" s="144"/>
      <c r="M63" s="144"/>
      <c r="N63" s="144"/>
      <c r="O63" s="144"/>
      <c r="P63" s="144"/>
      <c r="Q63" s="144"/>
      <c r="R63" s="144"/>
      <c r="S63" s="144"/>
      <c r="T63" s="144"/>
      <c r="U63" s="144"/>
    </row>
    <row r="64" spans="1:21" ht="18.75" customHeight="1">
      <c r="A64" s="140" t="s">
        <v>261</v>
      </c>
      <c r="B64" s="140"/>
      <c r="C64" s="152" t="s">
        <v>152</v>
      </c>
      <c r="D64" s="152"/>
      <c r="E64" s="152"/>
      <c r="F64" s="152"/>
      <c r="G64" s="153"/>
      <c r="H64" s="42"/>
      <c r="I64" s="151"/>
      <c r="J64" s="151"/>
      <c r="K64" s="151"/>
      <c r="L64" s="127"/>
      <c r="M64" s="127"/>
      <c r="N64" s="145"/>
      <c r="O64" s="156" t="s">
        <v>260</v>
      </c>
      <c r="P64" s="157"/>
      <c r="Q64" s="157"/>
      <c r="R64" s="158"/>
      <c r="S64" s="120" t="s">
        <v>259</v>
      </c>
      <c r="T64" s="121"/>
      <c r="U64" s="121"/>
    </row>
    <row r="65" spans="1:21" ht="16.5" customHeight="1">
      <c r="A65" s="140"/>
      <c r="B65" s="140"/>
      <c r="C65" s="154"/>
      <c r="D65" s="154"/>
      <c r="E65" s="154"/>
      <c r="F65" s="154"/>
      <c r="G65" s="155"/>
      <c r="H65" s="40"/>
      <c r="I65" s="41"/>
      <c r="J65" s="161">
        <f ca="1">TODAY()</f>
        <v>42091</v>
      </c>
      <c r="K65" s="161"/>
      <c r="L65" s="161"/>
      <c r="M65" s="161"/>
      <c r="N65" s="145"/>
      <c r="O65" s="117"/>
      <c r="P65" s="117" t="s">
        <v>258</v>
      </c>
      <c r="Q65" s="162" t="s">
        <v>254</v>
      </c>
      <c r="R65" s="163"/>
      <c r="S65" s="159"/>
      <c r="T65" s="160"/>
      <c r="U65" s="160"/>
    </row>
    <row r="66" spans="1:21" ht="16.5" customHeight="1">
      <c r="A66" s="140" t="s">
        <v>257</v>
      </c>
      <c r="B66" s="140"/>
      <c r="C66" s="166" t="s">
        <v>132</v>
      </c>
      <c r="D66" s="166"/>
      <c r="E66" s="166"/>
      <c r="F66" s="166"/>
      <c r="G66" s="167"/>
      <c r="H66" s="40"/>
      <c r="I66" s="45" t="s">
        <v>256</v>
      </c>
      <c r="J66" s="161"/>
      <c r="K66" s="161"/>
      <c r="L66" s="161"/>
      <c r="M66" s="161"/>
      <c r="N66" s="145"/>
      <c r="O66" s="133"/>
      <c r="P66" s="133"/>
      <c r="Q66" s="164"/>
      <c r="R66" s="165"/>
      <c r="S66" s="156" t="s">
        <v>255</v>
      </c>
      <c r="T66" s="158"/>
      <c r="U66" s="44" t="s">
        <v>254</v>
      </c>
    </row>
    <row r="67" spans="1:21" ht="28.5" customHeight="1">
      <c r="A67" s="140"/>
      <c r="B67" s="140"/>
      <c r="C67" s="154"/>
      <c r="D67" s="154"/>
      <c r="E67" s="154"/>
      <c r="F67" s="154"/>
      <c r="G67" s="155"/>
      <c r="H67" s="129" t="s">
        <v>12</v>
      </c>
      <c r="I67" s="130"/>
      <c r="J67" s="168" t="s">
        <v>253</v>
      </c>
      <c r="K67" s="168"/>
      <c r="L67" s="168"/>
      <c r="M67" s="168"/>
      <c r="N67" s="169"/>
      <c r="O67" s="117" t="s">
        <v>252</v>
      </c>
      <c r="P67" s="134"/>
      <c r="Q67" s="136"/>
      <c r="R67" s="137"/>
      <c r="S67" s="136"/>
      <c r="T67" s="137"/>
      <c r="U67" s="136"/>
    </row>
    <row r="68" spans="1:21" ht="28.5" customHeight="1">
      <c r="A68" s="140" t="s">
        <v>251</v>
      </c>
      <c r="B68" s="140"/>
      <c r="C68" s="140"/>
      <c r="D68" s="125"/>
      <c r="E68" s="125"/>
      <c r="F68" s="125"/>
      <c r="G68" s="126"/>
      <c r="H68" s="129"/>
      <c r="I68" s="130"/>
      <c r="J68" s="170"/>
      <c r="K68" s="170"/>
      <c r="L68" s="170"/>
      <c r="M68" s="170"/>
      <c r="N68" s="171"/>
      <c r="O68" s="133"/>
      <c r="P68" s="135"/>
      <c r="Q68" s="138"/>
      <c r="R68" s="139"/>
      <c r="S68" s="138"/>
      <c r="T68" s="139"/>
      <c r="U68" s="138"/>
    </row>
    <row r="69" spans="1:21" ht="28.5" customHeight="1">
      <c r="A69" s="140"/>
      <c r="B69" s="140"/>
      <c r="C69" s="140"/>
      <c r="D69" s="127"/>
      <c r="E69" s="127"/>
      <c r="F69" s="127"/>
      <c r="G69" s="128"/>
      <c r="H69" s="129" t="s">
        <v>250</v>
      </c>
      <c r="I69" s="130"/>
      <c r="J69" s="131" t="str">
        <f>G91</f>
        <v>Шаповалов В.А.</v>
      </c>
      <c r="K69" s="131"/>
      <c r="L69" s="131"/>
      <c r="M69" s="131"/>
      <c r="N69" s="132"/>
      <c r="O69" s="117" t="s">
        <v>249</v>
      </c>
      <c r="P69" s="134"/>
      <c r="Q69" s="136"/>
      <c r="R69" s="137"/>
      <c r="S69" s="136"/>
      <c r="T69" s="137"/>
      <c r="U69" s="136"/>
    </row>
    <row r="70" spans="1:21" ht="33" customHeight="1">
      <c r="A70" s="140" t="s">
        <v>248</v>
      </c>
      <c r="B70" s="140"/>
      <c r="C70" s="140"/>
      <c r="D70" s="125"/>
      <c r="E70" s="125"/>
      <c r="F70" s="125"/>
      <c r="G70" s="126"/>
      <c r="H70" s="129" t="s">
        <v>138</v>
      </c>
      <c r="I70" s="130"/>
      <c r="J70" s="131" t="str">
        <f>E90</f>
        <v>Хомич Н.Н.</v>
      </c>
      <c r="K70" s="131"/>
      <c r="L70" s="131"/>
      <c r="M70" s="131"/>
      <c r="N70" s="132"/>
      <c r="O70" s="133"/>
      <c r="P70" s="135"/>
      <c r="Q70" s="138"/>
      <c r="R70" s="139"/>
      <c r="S70" s="138"/>
      <c r="T70" s="139"/>
      <c r="U70" s="138"/>
    </row>
    <row r="71" spans="1:21" ht="33.950000000000003" customHeight="1">
      <c r="A71" s="140"/>
      <c r="B71" s="140"/>
      <c r="C71" s="140"/>
      <c r="D71" s="127"/>
      <c r="E71" s="127"/>
      <c r="F71" s="127"/>
      <c r="G71" s="128"/>
      <c r="H71" s="141" t="s">
        <v>247</v>
      </c>
      <c r="I71" s="93"/>
      <c r="J71" s="94"/>
      <c r="K71" s="120" t="s">
        <v>246</v>
      </c>
      <c r="L71" s="121"/>
      <c r="M71" s="121"/>
      <c r="N71" s="142"/>
      <c r="O71" s="112" t="s">
        <v>245</v>
      </c>
      <c r="P71" s="134"/>
      <c r="Q71" s="136"/>
      <c r="R71" s="137"/>
      <c r="S71" s="136"/>
      <c r="T71" s="137"/>
      <c r="U71" s="136"/>
    </row>
    <row r="72" spans="1:21" ht="33.950000000000003" customHeight="1">
      <c r="A72" s="144"/>
      <c r="B72" s="144"/>
      <c r="C72" s="144"/>
      <c r="D72" s="144"/>
      <c r="E72" s="144"/>
      <c r="F72" s="144"/>
      <c r="G72" s="145"/>
      <c r="H72" s="141"/>
      <c r="I72" s="93"/>
      <c r="J72" s="94"/>
      <c r="K72" s="141"/>
      <c r="L72" s="93"/>
      <c r="M72" s="93"/>
      <c r="N72" s="94"/>
      <c r="O72" s="143"/>
      <c r="P72" s="135"/>
      <c r="Q72" s="138"/>
      <c r="R72" s="139"/>
      <c r="S72" s="138"/>
      <c r="T72" s="139"/>
      <c r="U72" s="138"/>
    </row>
    <row r="73" spans="1:21" ht="24" customHeight="1" thickBot="1">
      <c r="A73" s="146"/>
      <c r="B73" s="146"/>
      <c r="C73" s="146"/>
      <c r="D73" s="146"/>
      <c r="E73" s="146"/>
      <c r="F73" s="146"/>
      <c r="G73" s="147"/>
      <c r="H73" s="122"/>
      <c r="I73" s="95"/>
      <c r="J73" s="96"/>
      <c r="K73" s="122"/>
      <c r="L73" s="95"/>
      <c r="M73" s="95"/>
      <c r="N73" s="96"/>
      <c r="O73" s="148" t="s">
        <v>244</v>
      </c>
      <c r="P73" s="149"/>
      <c r="Q73" s="149"/>
      <c r="R73" s="149"/>
      <c r="S73" s="149"/>
      <c r="T73" s="149"/>
      <c r="U73" s="149"/>
    </row>
    <row r="74" spans="1:21" ht="20.25" customHeight="1">
      <c r="A74" s="91" t="s">
        <v>243</v>
      </c>
      <c r="B74" s="92"/>
      <c r="C74" s="97" t="s">
        <v>242</v>
      </c>
      <c r="D74" s="98"/>
      <c r="E74" s="98"/>
      <c r="F74" s="98"/>
      <c r="G74" s="98"/>
      <c r="H74" s="98"/>
      <c r="I74" s="98"/>
      <c r="J74" s="99"/>
      <c r="K74" s="106" t="s">
        <v>241</v>
      </c>
      <c r="L74" s="109" t="s">
        <v>240</v>
      </c>
      <c r="M74" s="110"/>
      <c r="N74" s="110"/>
      <c r="O74" s="110"/>
      <c r="P74" s="111"/>
      <c r="Q74" s="109" t="s">
        <v>239</v>
      </c>
      <c r="R74" s="110"/>
      <c r="S74" s="110"/>
      <c r="T74" s="110"/>
      <c r="U74" s="110"/>
    </row>
    <row r="75" spans="1:21" ht="18.75" customHeight="1">
      <c r="A75" s="93"/>
      <c r="B75" s="94"/>
      <c r="C75" s="100"/>
      <c r="D75" s="101"/>
      <c r="E75" s="101"/>
      <c r="F75" s="101"/>
      <c r="G75" s="101"/>
      <c r="H75" s="101"/>
      <c r="I75" s="101"/>
      <c r="J75" s="102"/>
      <c r="K75" s="107"/>
      <c r="L75" s="112" t="s">
        <v>238</v>
      </c>
      <c r="M75" s="113" t="s">
        <v>237</v>
      </c>
      <c r="N75" s="115" t="s">
        <v>236</v>
      </c>
      <c r="O75" s="116"/>
      <c r="P75" s="117" t="s">
        <v>235</v>
      </c>
      <c r="Q75" s="115" t="s">
        <v>234</v>
      </c>
      <c r="R75" s="119"/>
      <c r="S75" s="116"/>
      <c r="T75" s="120" t="s">
        <v>233</v>
      </c>
      <c r="U75" s="121"/>
    </row>
    <row r="76" spans="1:21" ht="39.75" customHeight="1" thickBot="1">
      <c r="A76" s="95"/>
      <c r="B76" s="96"/>
      <c r="C76" s="103"/>
      <c r="D76" s="104"/>
      <c r="E76" s="104"/>
      <c r="F76" s="104"/>
      <c r="G76" s="104"/>
      <c r="H76" s="104"/>
      <c r="I76" s="104"/>
      <c r="J76" s="105"/>
      <c r="K76" s="108"/>
      <c r="L76" s="108"/>
      <c r="M76" s="114"/>
      <c r="N76" s="39" t="s">
        <v>232</v>
      </c>
      <c r="O76" s="39" t="s">
        <v>231</v>
      </c>
      <c r="P76" s="118"/>
      <c r="Q76" s="39" t="s">
        <v>230</v>
      </c>
      <c r="R76" s="123" t="s">
        <v>229</v>
      </c>
      <c r="S76" s="124"/>
      <c r="T76" s="122"/>
      <c r="U76" s="95"/>
    </row>
    <row r="77" spans="1:21" ht="33.950000000000003" customHeight="1">
      <c r="A77" s="85"/>
      <c r="B77" s="86"/>
      <c r="C77" s="87"/>
      <c r="D77" s="88"/>
      <c r="E77" s="88"/>
      <c r="F77" s="88"/>
      <c r="G77" s="88"/>
      <c r="H77" s="88"/>
      <c r="I77" s="88"/>
      <c r="J77" s="89"/>
      <c r="K77" s="38" t="s">
        <v>155</v>
      </c>
      <c r="L77" s="38"/>
      <c r="M77" s="38"/>
      <c r="N77" s="37"/>
      <c r="O77" s="37"/>
      <c r="P77" s="37"/>
      <c r="Q77" s="37"/>
      <c r="R77" s="90"/>
      <c r="S77" s="86"/>
      <c r="T77" s="90"/>
      <c r="U77" s="85"/>
    </row>
    <row r="78" spans="1:21" ht="33.950000000000003" customHeight="1">
      <c r="A78" s="69"/>
      <c r="B78" s="70"/>
      <c r="C78" s="71"/>
      <c r="D78" s="72"/>
      <c r="E78" s="72"/>
      <c r="F78" s="72"/>
      <c r="G78" s="72"/>
      <c r="H78" s="72"/>
      <c r="I78" s="72"/>
      <c r="J78" s="73"/>
      <c r="K78" s="36"/>
      <c r="L78" s="36"/>
      <c r="M78" s="36"/>
      <c r="N78" s="35"/>
      <c r="O78" s="35"/>
      <c r="P78" s="35"/>
      <c r="Q78" s="35"/>
      <c r="R78" s="84"/>
      <c r="S78" s="70"/>
      <c r="T78" s="84"/>
      <c r="U78" s="69"/>
    </row>
    <row r="79" spans="1:21" ht="33.950000000000003" customHeight="1">
      <c r="A79" s="69"/>
      <c r="B79" s="70"/>
      <c r="C79" s="71"/>
      <c r="D79" s="72"/>
      <c r="E79" s="72"/>
      <c r="F79" s="72"/>
      <c r="G79" s="72"/>
      <c r="H79" s="72"/>
      <c r="I79" s="72"/>
      <c r="J79" s="73"/>
      <c r="K79" s="36"/>
      <c r="L79" s="36"/>
      <c r="M79" s="36"/>
      <c r="N79" s="35"/>
      <c r="O79" s="35"/>
      <c r="P79" s="35"/>
      <c r="Q79" s="35"/>
      <c r="R79" s="84"/>
      <c r="S79" s="70"/>
      <c r="T79" s="84"/>
      <c r="U79" s="69"/>
    </row>
    <row r="80" spans="1:21" ht="33.950000000000003" customHeight="1">
      <c r="A80" s="69"/>
      <c r="B80" s="70"/>
      <c r="C80" s="71"/>
      <c r="D80" s="72"/>
      <c r="E80" s="72"/>
      <c r="F80" s="72"/>
      <c r="G80" s="72"/>
      <c r="H80" s="72"/>
      <c r="I80" s="72"/>
      <c r="J80" s="73"/>
      <c r="K80" s="36"/>
      <c r="L80" s="36"/>
      <c r="M80" s="36"/>
      <c r="N80" s="35"/>
      <c r="O80" s="35"/>
      <c r="P80" s="35"/>
      <c r="Q80" s="35"/>
      <c r="R80" s="84"/>
      <c r="S80" s="70"/>
      <c r="T80" s="84"/>
      <c r="U80" s="69"/>
    </row>
    <row r="81" spans="1:21" ht="33.950000000000003" customHeight="1">
      <c r="A81" s="69"/>
      <c r="B81" s="70"/>
      <c r="C81" s="71"/>
      <c r="D81" s="72"/>
      <c r="E81" s="72"/>
      <c r="F81" s="72"/>
      <c r="G81" s="72"/>
      <c r="H81" s="72"/>
      <c r="I81" s="72"/>
      <c r="J81" s="73"/>
      <c r="K81" s="36"/>
      <c r="L81" s="36"/>
      <c r="M81" s="36"/>
      <c r="N81" s="35"/>
      <c r="O81" s="35"/>
      <c r="P81" s="35"/>
      <c r="Q81" s="35"/>
      <c r="R81" s="84"/>
      <c r="S81" s="70"/>
      <c r="T81" s="84"/>
      <c r="U81" s="69"/>
    </row>
    <row r="82" spans="1:21" ht="33.950000000000003" customHeight="1">
      <c r="A82" s="69"/>
      <c r="B82" s="70"/>
      <c r="C82" s="71"/>
      <c r="D82" s="72"/>
      <c r="E82" s="72"/>
      <c r="F82" s="72"/>
      <c r="G82" s="72"/>
      <c r="H82" s="72"/>
      <c r="I82" s="72"/>
      <c r="J82" s="73"/>
      <c r="K82" s="36"/>
      <c r="L82" s="36"/>
      <c r="M82" s="36"/>
      <c r="N82" s="35"/>
      <c r="O82" s="35"/>
      <c r="P82" s="35"/>
      <c r="Q82" s="35"/>
      <c r="R82" s="84"/>
      <c r="S82" s="70"/>
      <c r="T82" s="84"/>
      <c r="U82" s="69"/>
    </row>
    <row r="83" spans="1:21" ht="33.950000000000003" customHeight="1">
      <c r="A83" s="69"/>
      <c r="B83" s="70"/>
      <c r="C83" s="71"/>
      <c r="D83" s="72"/>
      <c r="E83" s="72"/>
      <c r="F83" s="72"/>
      <c r="G83" s="72"/>
      <c r="H83" s="72"/>
      <c r="I83" s="72"/>
      <c r="J83" s="73"/>
      <c r="K83" s="36"/>
      <c r="L83" s="36"/>
      <c r="M83" s="36"/>
      <c r="N83" s="35"/>
      <c r="O83" s="35"/>
      <c r="P83" s="35"/>
      <c r="Q83" s="35"/>
      <c r="R83" s="84"/>
      <c r="S83" s="70"/>
      <c r="T83" s="84"/>
      <c r="U83" s="69"/>
    </row>
    <row r="84" spans="1:21" ht="33.950000000000003" customHeight="1">
      <c r="A84" s="69"/>
      <c r="B84" s="70"/>
      <c r="C84" s="71"/>
      <c r="D84" s="72"/>
      <c r="E84" s="72"/>
      <c r="F84" s="72"/>
      <c r="G84" s="72"/>
      <c r="H84" s="72"/>
      <c r="I84" s="72"/>
      <c r="J84" s="73"/>
      <c r="K84" s="36"/>
      <c r="L84" s="36"/>
      <c r="M84" s="36"/>
      <c r="N84" s="35"/>
      <c r="O84" s="35"/>
      <c r="P84" s="35"/>
      <c r="Q84" s="35"/>
      <c r="R84" s="84"/>
      <c r="S84" s="70"/>
      <c r="T84" s="84"/>
      <c r="U84" s="69"/>
    </row>
    <row r="85" spans="1:21" ht="33.950000000000003" customHeight="1">
      <c r="A85" s="69"/>
      <c r="B85" s="70"/>
      <c r="C85" s="71"/>
      <c r="D85" s="72"/>
      <c r="E85" s="72"/>
      <c r="F85" s="72"/>
      <c r="G85" s="72"/>
      <c r="H85" s="72"/>
      <c r="I85" s="72"/>
      <c r="J85" s="73"/>
      <c r="K85" s="36"/>
      <c r="L85" s="36"/>
      <c r="M85" s="36"/>
      <c r="N85" s="35"/>
      <c r="O85" s="35"/>
      <c r="P85" s="35"/>
      <c r="Q85" s="35"/>
      <c r="R85" s="84"/>
      <c r="S85" s="70"/>
      <c r="T85" s="84"/>
      <c r="U85" s="69"/>
    </row>
    <row r="86" spans="1:21" ht="33.950000000000003" customHeight="1" thickBot="1">
      <c r="A86" s="69"/>
      <c r="B86" s="70"/>
      <c r="C86" s="71"/>
      <c r="D86" s="72"/>
      <c r="E86" s="72"/>
      <c r="F86" s="72"/>
      <c r="G86" s="72"/>
      <c r="H86" s="72"/>
      <c r="I86" s="72"/>
      <c r="J86" s="73"/>
      <c r="K86" s="34"/>
      <c r="L86" s="34"/>
      <c r="M86" s="34"/>
      <c r="N86" s="33"/>
      <c r="O86" s="33"/>
      <c r="P86" s="33"/>
      <c r="Q86" s="33"/>
      <c r="R86" s="74"/>
      <c r="S86" s="75"/>
      <c r="T86" s="74"/>
      <c r="U86" s="76"/>
    </row>
    <row r="87" spans="1:21" ht="33.950000000000003" customHeight="1">
      <c r="A87" s="77"/>
      <c r="B87" s="78"/>
      <c r="C87" s="58" t="s">
        <v>228</v>
      </c>
      <c r="D87" s="59"/>
      <c r="E87" s="59"/>
      <c r="F87" s="59"/>
      <c r="G87" s="59"/>
      <c r="H87" s="59"/>
      <c r="I87" s="59"/>
      <c r="J87" s="79"/>
      <c r="K87" s="32"/>
      <c r="L87" s="31"/>
      <c r="M87" s="31"/>
      <c r="N87" s="31"/>
      <c r="O87" s="31"/>
      <c r="P87" s="31"/>
      <c r="Q87" s="31"/>
      <c r="R87" s="80"/>
      <c r="S87" s="81"/>
      <c r="T87" s="80"/>
      <c r="U87" s="82"/>
    </row>
    <row r="88" spans="1:21" ht="33.950000000000003" customHeight="1">
      <c r="A88" s="65" t="s">
        <v>227</v>
      </c>
      <c r="B88" s="65"/>
      <c r="C88" s="65"/>
      <c r="D88" s="65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</row>
    <row r="89" spans="1:21" ht="33.950000000000003" customHeight="1">
      <c r="A89" s="51" t="s">
        <v>226</v>
      </c>
      <c r="B89" s="51"/>
      <c r="C89" s="51"/>
      <c r="D89" s="51"/>
      <c r="E89" s="52" t="s">
        <v>151</v>
      </c>
      <c r="F89" s="52"/>
      <c r="G89" s="52"/>
      <c r="H89" s="52"/>
      <c r="I89" s="53"/>
      <c r="J89" s="54" t="s">
        <v>225</v>
      </c>
      <c r="K89" s="55"/>
      <c r="L89" s="58" t="s">
        <v>224</v>
      </c>
      <c r="M89" s="59"/>
      <c r="N89" s="59"/>
      <c r="O89" s="59"/>
      <c r="P89" s="59"/>
      <c r="Q89" s="60" t="str">
        <f>E89</f>
        <v>Романов В.В.</v>
      </c>
      <c r="R89" s="60"/>
      <c r="S89" s="60"/>
      <c r="T89" s="60"/>
      <c r="U89" s="60"/>
    </row>
    <row r="90" spans="1:21" ht="33.950000000000003" customHeight="1">
      <c r="A90" s="51" t="s">
        <v>223</v>
      </c>
      <c r="B90" s="51"/>
      <c r="C90" s="51"/>
      <c r="D90" s="51"/>
      <c r="E90" s="52" t="s">
        <v>140</v>
      </c>
      <c r="F90" s="52"/>
      <c r="G90" s="52"/>
      <c r="H90" s="52"/>
      <c r="I90" s="53"/>
      <c r="J90" s="56"/>
      <c r="K90" s="57"/>
      <c r="L90" s="61" t="s">
        <v>223</v>
      </c>
      <c r="M90" s="51"/>
      <c r="N90" s="51"/>
      <c r="O90" s="51"/>
      <c r="P90" s="51"/>
      <c r="Q90" s="60" t="str">
        <f>E90</f>
        <v>Хомич Н.Н.</v>
      </c>
      <c r="R90" s="60"/>
      <c r="S90" s="60"/>
      <c r="T90" s="60"/>
      <c r="U90" s="60"/>
    </row>
    <row r="91" spans="1:21" ht="33.950000000000003" customHeight="1">
      <c r="A91" s="62" t="s">
        <v>222</v>
      </c>
      <c r="B91" s="62"/>
      <c r="C91" s="62"/>
      <c r="D91" s="62"/>
      <c r="E91" s="62"/>
      <c r="F91" s="62"/>
      <c r="G91" s="63" t="s">
        <v>108</v>
      </c>
      <c r="H91" s="63"/>
      <c r="I91" s="64"/>
      <c r="J91" s="56"/>
      <c r="K91" s="57"/>
      <c r="L91" s="61" t="s">
        <v>221</v>
      </c>
      <c r="M91" s="51"/>
      <c r="N91" s="51"/>
      <c r="O91" s="51"/>
      <c r="P91" s="51"/>
      <c r="Q91" s="60" t="str">
        <f>G91</f>
        <v>Шаповалов В.А.</v>
      </c>
      <c r="R91" s="60"/>
      <c r="S91" s="60"/>
      <c r="T91" s="60"/>
      <c r="U91" s="60"/>
    </row>
    <row r="92" spans="1:21" ht="33.950000000000003" customHeight="1">
      <c r="A92" s="65" t="s">
        <v>220</v>
      </c>
      <c r="B92" s="65"/>
      <c r="C92" s="65"/>
      <c r="D92" s="65"/>
      <c r="E92" s="65"/>
      <c r="F92" s="65"/>
      <c r="G92" s="66" t="s">
        <v>98</v>
      </c>
      <c r="H92" s="66"/>
      <c r="I92" s="67"/>
      <c r="J92" s="56"/>
      <c r="K92" s="57"/>
      <c r="L92" s="61" t="s">
        <v>220</v>
      </c>
      <c r="M92" s="51"/>
      <c r="N92" s="51"/>
      <c r="O92" s="51"/>
      <c r="P92" s="51"/>
      <c r="Q92" s="60" t="str">
        <f>G92</f>
        <v>Ясинский В.С.</v>
      </c>
      <c r="R92" s="60"/>
      <c r="S92" s="60"/>
      <c r="T92" s="60"/>
      <c r="U92" s="60"/>
    </row>
    <row r="93" spans="1:21" ht="33.950000000000003" customHeight="1">
      <c r="A93" s="28"/>
      <c r="B93" s="68">
        <f ca="1">TODAY()</f>
        <v>42091</v>
      </c>
      <c r="C93" s="68"/>
      <c r="D93" s="68"/>
      <c r="E93" s="68"/>
      <c r="F93" s="68"/>
      <c r="G93" s="28"/>
      <c r="H93" s="28"/>
      <c r="I93" s="30"/>
      <c r="J93" s="56"/>
      <c r="K93" s="57"/>
      <c r="L93" s="29"/>
      <c r="M93" s="68">
        <f ca="1">TODAY()</f>
        <v>42091</v>
      </c>
      <c r="N93" s="68"/>
      <c r="O93" s="68"/>
      <c r="P93" s="68"/>
      <c r="Q93" s="28"/>
      <c r="R93" s="28"/>
      <c r="S93" s="28"/>
      <c r="T93" s="28"/>
      <c r="U93" s="28"/>
    </row>
    <row r="94" spans="1:21" ht="33.950000000000003" customHeight="1">
      <c r="A94" s="150" t="s">
        <v>263</v>
      </c>
      <c r="B94" s="150"/>
      <c r="C94" s="150"/>
      <c r="D94" s="150"/>
      <c r="E94" s="150"/>
      <c r="F94" s="150"/>
      <c r="G94" s="150"/>
      <c r="H94" s="1"/>
      <c r="I94" s="151" t="s">
        <v>262</v>
      </c>
      <c r="J94" s="151"/>
      <c r="K94" s="151"/>
      <c r="L94" s="144"/>
      <c r="M94" s="144"/>
      <c r="N94" s="144"/>
      <c r="O94" s="144"/>
      <c r="P94" s="144"/>
      <c r="Q94" s="144"/>
      <c r="R94" s="144"/>
      <c r="S94" s="144"/>
      <c r="T94" s="144"/>
      <c r="U94" s="144"/>
    </row>
    <row r="95" spans="1:21" ht="33.950000000000003" customHeight="1">
      <c r="A95" s="140" t="s">
        <v>261</v>
      </c>
      <c r="B95" s="140"/>
      <c r="C95" s="152" t="s">
        <v>152</v>
      </c>
      <c r="D95" s="152"/>
      <c r="E95" s="152"/>
      <c r="F95" s="152"/>
      <c r="G95" s="153"/>
      <c r="H95" s="42"/>
      <c r="I95" s="151"/>
      <c r="J95" s="151"/>
      <c r="K95" s="151"/>
      <c r="L95" s="127"/>
      <c r="M95" s="127"/>
      <c r="N95" s="145"/>
      <c r="O95" s="156" t="s">
        <v>260</v>
      </c>
      <c r="P95" s="157"/>
      <c r="Q95" s="157"/>
      <c r="R95" s="158"/>
      <c r="S95" s="120" t="s">
        <v>259</v>
      </c>
      <c r="T95" s="121"/>
      <c r="U95" s="121"/>
    </row>
    <row r="96" spans="1:21" ht="33.950000000000003" customHeight="1">
      <c r="A96" s="140"/>
      <c r="B96" s="140"/>
      <c r="C96" s="154"/>
      <c r="D96" s="154"/>
      <c r="E96" s="154"/>
      <c r="F96" s="154"/>
      <c r="G96" s="155"/>
      <c r="H96" s="40"/>
      <c r="I96" s="41"/>
      <c r="J96" s="161">
        <f ca="1">TODAY()</f>
        <v>42091</v>
      </c>
      <c r="K96" s="161"/>
      <c r="L96" s="161"/>
      <c r="M96" s="161"/>
      <c r="N96" s="145"/>
      <c r="O96" s="117"/>
      <c r="P96" s="117" t="s">
        <v>258</v>
      </c>
      <c r="Q96" s="162" t="s">
        <v>254</v>
      </c>
      <c r="R96" s="163"/>
      <c r="S96" s="159"/>
      <c r="T96" s="160"/>
      <c r="U96" s="160"/>
    </row>
    <row r="97" spans="1:21" ht="33.950000000000003" customHeight="1">
      <c r="A97" s="140" t="s">
        <v>257</v>
      </c>
      <c r="B97" s="140"/>
      <c r="C97" s="166" t="s">
        <v>132</v>
      </c>
      <c r="D97" s="166"/>
      <c r="E97" s="166"/>
      <c r="F97" s="166"/>
      <c r="G97" s="167"/>
      <c r="H97" s="40"/>
      <c r="I97" s="45" t="s">
        <v>256</v>
      </c>
      <c r="J97" s="161"/>
      <c r="K97" s="161"/>
      <c r="L97" s="161"/>
      <c r="M97" s="161"/>
      <c r="N97" s="145"/>
      <c r="O97" s="133"/>
      <c r="P97" s="133"/>
      <c r="Q97" s="164"/>
      <c r="R97" s="165"/>
      <c r="S97" s="156" t="s">
        <v>255</v>
      </c>
      <c r="T97" s="158"/>
      <c r="U97" s="44" t="s">
        <v>254</v>
      </c>
    </row>
    <row r="98" spans="1:21" ht="33.950000000000003" customHeight="1">
      <c r="A98" s="140"/>
      <c r="B98" s="140"/>
      <c r="C98" s="154"/>
      <c r="D98" s="154"/>
      <c r="E98" s="154"/>
      <c r="F98" s="154"/>
      <c r="G98" s="155"/>
      <c r="H98" s="129" t="s">
        <v>12</v>
      </c>
      <c r="I98" s="130"/>
      <c r="J98" s="168" t="s">
        <v>253</v>
      </c>
      <c r="K98" s="168"/>
      <c r="L98" s="168"/>
      <c r="M98" s="168"/>
      <c r="N98" s="169"/>
      <c r="O98" s="117" t="s">
        <v>252</v>
      </c>
      <c r="P98" s="134"/>
      <c r="Q98" s="136"/>
      <c r="R98" s="137"/>
      <c r="S98" s="136"/>
      <c r="T98" s="137"/>
      <c r="U98" s="136"/>
    </row>
    <row r="99" spans="1:21" ht="33.950000000000003" customHeight="1">
      <c r="A99" s="140" t="s">
        <v>251</v>
      </c>
      <c r="B99" s="140"/>
      <c r="C99" s="140"/>
      <c r="D99" s="125"/>
      <c r="E99" s="125"/>
      <c r="F99" s="125"/>
      <c r="G99" s="126"/>
      <c r="H99" s="129"/>
      <c r="I99" s="130"/>
      <c r="J99" s="170"/>
      <c r="K99" s="170"/>
      <c r="L99" s="170"/>
      <c r="M99" s="170"/>
      <c r="N99" s="171"/>
      <c r="O99" s="133"/>
      <c r="P99" s="135"/>
      <c r="Q99" s="138"/>
      <c r="R99" s="139"/>
      <c r="S99" s="138"/>
      <c r="T99" s="139"/>
      <c r="U99" s="138"/>
    </row>
    <row r="100" spans="1:21" ht="33.950000000000003" customHeight="1">
      <c r="A100" s="140"/>
      <c r="B100" s="140"/>
      <c r="C100" s="140"/>
      <c r="D100" s="127"/>
      <c r="E100" s="127"/>
      <c r="F100" s="127"/>
      <c r="G100" s="128"/>
      <c r="H100" s="129" t="s">
        <v>250</v>
      </c>
      <c r="I100" s="130"/>
      <c r="J100" s="131" t="str">
        <f>G122</f>
        <v>Шаповалов В.А.</v>
      </c>
      <c r="K100" s="131"/>
      <c r="L100" s="131"/>
      <c r="M100" s="131"/>
      <c r="N100" s="132"/>
      <c r="O100" s="117" t="s">
        <v>249</v>
      </c>
      <c r="P100" s="134"/>
      <c r="Q100" s="136"/>
      <c r="R100" s="137"/>
      <c r="S100" s="136"/>
      <c r="T100" s="137"/>
      <c r="U100" s="136"/>
    </row>
    <row r="101" spans="1:21" ht="33.950000000000003" customHeight="1">
      <c r="A101" s="140" t="s">
        <v>248</v>
      </c>
      <c r="B101" s="140"/>
      <c r="C101" s="140"/>
      <c r="D101" s="125"/>
      <c r="E101" s="125"/>
      <c r="F101" s="125"/>
      <c r="G101" s="126"/>
      <c r="H101" s="129" t="s">
        <v>138</v>
      </c>
      <c r="I101" s="130"/>
      <c r="J101" s="131" t="str">
        <f>E121</f>
        <v>Хомич Н.Н.</v>
      </c>
      <c r="K101" s="131"/>
      <c r="L101" s="131"/>
      <c r="M101" s="131"/>
      <c r="N101" s="132"/>
      <c r="O101" s="133"/>
      <c r="P101" s="135"/>
      <c r="Q101" s="138"/>
      <c r="R101" s="139"/>
      <c r="S101" s="138"/>
      <c r="T101" s="139"/>
      <c r="U101" s="138"/>
    </row>
    <row r="102" spans="1:21" ht="33.950000000000003" customHeight="1">
      <c r="A102" s="140"/>
      <c r="B102" s="140"/>
      <c r="C102" s="140"/>
      <c r="D102" s="127"/>
      <c r="E102" s="127"/>
      <c r="F102" s="127"/>
      <c r="G102" s="128"/>
      <c r="H102" s="141" t="s">
        <v>247</v>
      </c>
      <c r="I102" s="93"/>
      <c r="J102" s="94"/>
      <c r="K102" s="120" t="s">
        <v>246</v>
      </c>
      <c r="L102" s="121"/>
      <c r="M102" s="121"/>
      <c r="N102" s="142"/>
      <c r="O102" s="112" t="s">
        <v>245</v>
      </c>
      <c r="P102" s="134"/>
      <c r="Q102" s="136"/>
      <c r="R102" s="137"/>
      <c r="S102" s="136"/>
      <c r="T102" s="137"/>
      <c r="U102" s="136"/>
    </row>
    <row r="103" spans="1:21" ht="33.950000000000003" customHeight="1">
      <c r="A103" s="144"/>
      <c r="B103" s="144"/>
      <c r="C103" s="144"/>
      <c r="D103" s="144"/>
      <c r="E103" s="144"/>
      <c r="F103" s="144"/>
      <c r="G103" s="145"/>
      <c r="H103" s="141"/>
      <c r="I103" s="93"/>
      <c r="J103" s="94"/>
      <c r="K103" s="141"/>
      <c r="L103" s="93"/>
      <c r="M103" s="93"/>
      <c r="N103" s="94"/>
      <c r="O103" s="143"/>
      <c r="P103" s="135"/>
      <c r="Q103" s="138"/>
      <c r="R103" s="139"/>
      <c r="S103" s="138"/>
      <c r="T103" s="139"/>
      <c r="U103" s="138"/>
    </row>
    <row r="104" spans="1:21" ht="33.950000000000003" customHeight="1" thickBot="1">
      <c r="A104" s="146"/>
      <c r="B104" s="146"/>
      <c r="C104" s="146"/>
      <c r="D104" s="146"/>
      <c r="E104" s="146"/>
      <c r="F104" s="146"/>
      <c r="G104" s="147"/>
      <c r="H104" s="122"/>
      <c r="I104" s="95"/>
      <c r="J104" s="96"/>
      <c r="K104" s="122"/>
      <c r="L104" s="95"/>
      <c r="M104" s="95"/>
      <c r="N104" s="96"/>
      <c r="O104" s="148" t="s">
        <v>244</v>
      </c>
      <c r="P104" s="149"/>
      <c r="Q104" s="149"/>
      <c r="R104" s="149"/>
      <c r="S104" s="149"/>
      <c r="T104" s="149"/>
      <c r="U104" s="149"/>
    </row>
    <row r="105" spans="1:21" ht="33.950000000000003" customHeight="1">
      <c r="A105" s="91" t="s">
        <v>243</v>
      </c>
      <c r="B105" s="92"/>
      <c r="C105" s="97" t="s">
        <v>242</v>
      </c>
      <c r="D105" s="98"/>
      <c r="E105" s="98"/>
      <c r="F105" s="98"/>
      <c r="G105" s="98"/>
      <c r="H105" s="98"/>
      <c r="I105" s="98"/>
      <c r="J105" s="99"/>
      <c r="K105" s="106" t="s">
        <v>241</v>
      </c>
      <c r="L105" s="109" t="s">
        <v>240</v>
      </c>
      <c r="M105" s="110"/>
      <c r="N105" s="110"/>
      <c r="O105" s="110"/>
      <c r="P105" s="111"/>
      <c r="Q105" s="109" t="s">
        <v>239</v>
      </c>
      <c r="R105" s="110"/>
      <c r="S105" s="110"/>
      <c r="T105" s="110"/>
      <c r="U105" s="110"/>
    </row>
    <row r="106" spans="1:21" ht="33.950000000000003" customHeight="1">
      <c r="A106" s="93"/>
      <c r="B106" s="94"/>
      <c r="C106" s="100"/>
      <c r="D106" s="101"/>
      <c r="E106" s="101"/>
      <c r="F106" s="101"/>
      <c r="G106" s="101"/>
      <c r="H106" s="101"/>
      <c r="I106" s="101"/>
      <c r="J106" s="102"/>
      <c r="K106" s="107"/>
      <c r="L106" s="112" t="s">
        <v>238</v>
      </c>
      <c r="M106" s="113" t="s">
        <v>237</v>
      </c>
      <c r="N106" s="115" t="s">
        <v>236</v>
      </c>
      <c r="O106" s="116"/>
      <c r="P106" s="117" t="s">
        <v>235</v>
      </c>
      <c r="Q106" s="115" t="s">
        <v>234</v>
      </c>
      <c r="R106" s="119"/>
      <c r="S106" s="116"/>
      <c r="T106" s="120" t="s">
        <v>233</v>
      </c>
      <c r="U106" s="121"/>
    </row>
    <row r="107" spans="1:21" ht="33.950000000000003" customHeight="1" thickBot="1">
      <c r="A107" s="95"/>
      <c r="B107" s="96"/>
      <c r="C107" s="103"/>
      <c r="D107" s="104"/>
      <c r="E107" s="104"/>
      <c r="F107" s="104"/>
      <c r="G107" s="104"/>
      <c r="H107" s="104"/>
      <c r="I107" s="104"/>
      <c r="J107" s="105"/>
      <c r="K107" s="108"/>
      <c r="L107" s="108"/>
      <c r="M107" s="114"/>
      <c r="N107" s="39" t="s">
        <v>232</v>
      </c>
      <c r="O107" s="39" t="s">
        <v>231</v>
      </c>
      <c r="P107" s="118"/>
      <c r="Q107" s="39" t="s">
        <v>230</v>
      </c>
      <c r="R107" s="123" t="s">
        <v>229</v>
      </c>
      <c r="S107" s="124"/>
      <c r="T107" s="122"/>
      <c r="U107" s="95"/>
    </row>
    <row r="108" spans="1:21" ht="33.950000000000003" customHeight="1">
      <c r="A108" s="85"/>
      <c r="B108" s="86"/>
      <c r="C108" s="87"/>
      <c r="D108" s="88"/>
      <c r="E108" s="88"/>
      <c r="F108" s="88"/>
      <c r="G108" s="88"/>
      <c r="H108" s="88"/>
      <c r="I108" s="88"/>
      <c r="J108" s="89"/>
      <c r="K108" s="38" t="s">
        <v>155</v>
      </c>
      <c r="L108" s="38"/>
      <c r="M108" s="38"/>
      <c r="N108" s="37"/>
      <c r="O108" s="37"/>
      <c r="P108" s="37"/>
      <c r="Q108" s="37"/>
      <c r="R108" s="90"/>
      <c r="S108" s="86"/>
      <c r="T108" s="90"/>
      <c r="U108" s="85"/>
    </row>
    <row r="109" spans="1:21" ht="33.950000000000003" customHeight="1">
      <c r="A109" s="69"/>
      <c r="B109" s="70"/>
      <c r="C109" s="71"/>
      <c r="D109" s="72"/>
      <c r="E109" s="72"/>
      <c r="F109" s="72"/>
      <c r="G109" s="72"/>
      <c r="H109" s="72"/>
      <c r="I109" s="72"/>
      <c r="J109" s="73"/>
      <c r="K109" s="36"/>
      <c r="L109" s="36"/>
      <c r="M109" s="36"/>
      <c r="N109" s="35"/>
      <c r="O109" s="35"/>
      <c r="P109" s="35"/>
      <c r="Q109" s="35"/>
      <c r="R109" s="84"/>
      <c r="S109" s="70"/>
      <c r="T109" s="84"/>
      <c r="U109" s="69"/>
    </row>
    <row r="110" spans="1:21" ht="33.950000000000003" customHeight="1">
      <c r="A110" s="69"/>
      <c r="B110" s="70"/>
      <c r="C110" s="71"/>
      <c r="D110" s="72"/>
      <c r="E110" s="72"/>
      <c r="F110" s="72"/>
      <c r="G110" s="72"/>
      <c r="H110" s="72"/>
      <c r="I110" s="72"/>
      <c r="J110" s="73"/>
      <c r="K110" s="36"/>
      <c r="L110" s="36"/>
      <c r="M110" s="36"/>
      <c r="N110" s="35"/>
      <c r="O110" s="35"/>
      <c r="P110" s="35"/>
      <c r="Q110" s="35"/>
      <c r="R110" s="84"/>
      <c r="S110" s="70"/>
      <c r="T110" s="84"/>
      <c r="U110" s="69"/>
    </row>
    <row r="111" spans="1:21" ht="33.950000000000003" customHeight="1">
      <c r="A111" s="69"/>
      <c r="B111" s="70"/>
      <c r="C111" s="71"/>
      <c r="D111" s="72"/>
      <c r="E111" s="72"/>
      <c r="F111" s="72"/>
      <c r="G111" s="72"/>
      <c r="H111" s="72"/>
      <c r="I111" s="72"/>
      <c r="J111" s="73"/>
      <c r="K111" s="36"/>
      <c r="L111" s="36"/>
      <c r="M111" s="36"/>
      <c r="N111" s="35"/>
      <c r="O111" s="35"/>
      <c r="P111" s="35"/>
      <c r="Q111" s="35"/>
      <c r="R111" s="84"/>
      <c r="S111" s="70"/>
      <c r="T111" s="84"/>
      <c r="U111" s="69"/>
    </row>
    <row r="112" spans="1:21" ht="33.950000000000003" customHeight="1">
      <c r="A112" s="69"/>
      <c r="B112" s="70"/>
      <c r="C112" s="71"/>
      <c r="D112" s="72"/>
      <c r="E112" s="72"/>
      <c r="F112" s="72"/>
      <c r="G112" s="72"/>
      <c r="H112" s="72"/>
      <c r="I112" s="72"/>
      <c r="J112" s="73"/>
      <c r="K112" s="36"/>
      <c r="L112" s="36"/>
      <c r="M112" s="36"/>
      <c r="N112" s="35"/>
      <c r="O112" s="35"/>
      <c r="P112" s="35"/>
      <c r="Q112" s="35"/>
      <c r="R112" s="84"/>
      <c r="S112" s="70"/>
      <c r="T112" s="84"/>
      <c r="U112" s="69"/>
    </row>
    <row r="113" spans="1:21" ht="33.950000000000003" customHeight="1">
      <c r="A113" s="69"/>
      <c r="B113" s="70"/>
      <c r="C113" s="71"/>
      <c r="D113" s="72"/>
      <c r="E113" s="72"/>
      <c r="F113" s="72"/>
      <c r="G113" s="72"/>
      <c r="H113" s="72"/>
      <c r="I113" s="72"/>
      <c r="J113" s="73"/>
      <c r="K113" s="36"/>
      <c r="L113" s="36"/>
      <c r="M113" s="36"/>
      <c r="N113" s="35"/>
      <c r="O113" s="35"/>
      <c r="P113" s="35"/>
      <c r="Q113" s="35"/>
      <c r="R113" s="84"/>
      <c r="S113" s="70"/>
      <c r="T113" s="84"/>
      <c r="U113" s="69"/>
    </row>
    <row r="114" spans="1:21" ht="33.950000000000003" customHeight="1">
      <c r="A114" s="69"/>
      <c r="B114" s="70"/>
      <c r="C114" s="71"/>
      <c r="D114" s="72"/>
      <c r="E114" s="72"/>
      <c r="F114" s="72"/>
      <c r="G114" s="72"/>
      <c r="H114" s="72"/>
      <c r="I114" s="72"/>
      <c r="J114" s="73"/>
      <c r="K114" s="36"/>
      <c r="L114" s="36"/>
      <c r="M114" s="36"/>
      <c r="N114" s="35"/>
      <c r="O114" s="35"/>
      <c r="P114" s="35"/>
      <c r="Q114" s="35"/>
      <c r="R114" s="84"/>
      <c r="S114" s="70"/>
      <c r="T114" s="84"/>
      <c r="U114" s="69"/>
    </row>
    <row r="115" spans="1:21" ht="33.950000000000003" customHeight="1">
      <c r="A115" s="69"/>
      <c r="B115" s="70"/>
      <c r="C115" s="71"/>
      <c r="D115" s="72"/>
      <c r="E115" s="72"/>
      <c r="F115" s="72"/>
      <c r="G115" s="72"/>
      <c r="H115" s="72"/>
      <c r="I115" s="72"/>
      <c r="J115" s="73"/>
      <c r="K115" s="36"/>
      <c r="L115" s="36"/>
      <c r="M115" s="36"/>
      <c r="N115" s="35"/>
      <c r="O115" s="35"/>
      <c r="P115" s="35"/>
      <c r="Q115" s="35"/>
      <c r="R115" s="84"/>
      <c r="S115" s="70"/>
      <c r="T115" s="84"/>
      <c r="U115" s="69"/>
    </row>
    <row r="116" spans="1:21" ht="33.950000000000003" customHeight="1">
      <c r="A116" s="69"/>
      <c r="B116" s="70"/>
      <c r="C116" s="71"/>
      <c r="D116" s="72"/>
      <c r="E116" s="72"/>
      <c r="F116" s="72"/>
      <c r="G116" s="72"/>
      <c r="H116" s="72"/>
      <c r="I116" s="72"/>
      <c r="J116" s="73"/>
      <c r="K116" s="36"/>
      <c r="L116" s="36"/>
      <c r="M116" s="36"/>
      <c r="N116" s="35"/>
      <c r="O116" s="35"/>
      <c r="P116" s="35"/>
      <c r="Q116" s="35"/>
      <c r="R116" s="84"/>
      <c r="S116" s="70"/>
      <c r="T116" s="84"/>
      <c r="U116" s="69"/>
    </row>
    <row r="117" spans="1:21" ht="33.950000000000003" customHeight="1" thickBot="1">
      <c r="A117" s="69"/>
      <c r="B117" s="70"/>
      <c r="C117" s="71"/>
      <c r="D117" s="72"/>
      <c r="E117" s="72"/>
      <c r="F117" s="72"/>
      <c r="G117" s="72"/>
      <c r="H117" s="72"/>
      <c r="I117" s="72"/>
      <c r="J117" s="73"/>
      <c r="K117" s="34"/>
      <c r="L117" s="34"/>
      <c r="M117" s="34"/>
      <c r="N117" s="33"/>
      <c r="O117" s="33"/>
      <c r="P117" s="33"/>
      <c r="Q117" s="33"/>
      <c r="R117" s="74"/>
      <c r="S117" s="75"/>
      <c r="T117" s="74"/>
      <c r="U117" s="76"/>
    </row>
    <row r="118" spans="1:21" ht="33.950000000000003" customHeight="1">
      <c r="A118" s="77"/>
      <c r="B118" s="78"/>
      <c r="C118" s="58" t="s">
        <v>228</v>
      </c>
      <c r="D118" s="59"/>
      <c r="E118" s="59"/>
      <c r="F118" s="59"/>
      <c r="G118" s="59"/>
      <c r="H118" s="59"/>
      <c r="I118" s="59"/>
      <c r="J118" s="79"/>
      <c r="K118" s="32"/>
      <c r="L118" s="31"/>
      <c r="M118" s="31"/>
      <c r="N118" s="31"/>
      <c r="O118" s="31"/>
      <c r="P118" s="31"/>
      <c r="Q118" s="31"/>
      <c r="R118" s="80"/>
      <c r="S118" s="81"/>
      <c r="T118" s="80"/>
      <c r="U118" s="82"/>
    </row>
    <row r="119" spans="1:21" ht="33.950000000000003" customHeight="1">
      <c r="A119" s="65" t="s">
        <v>227</v>
      </c>
      <c r="B119" s="65"/>
      <c r="C119" s="65"/>
      <c r="D119" s="65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</row>
    <row r="120" spans="1:21" ht="33.950000000000003" customHeight="1">
      <c r="A120" s="51" t="s">
        <v>226</v>
      </c>
      <c r="B120" s="51"/>
      <c r="C120" s="51"/>
      <c r="D120" s="51"/>
      <c r="E120" s="52" t="s">
        <v>151</v>
      </c>
      <c r="F120" s="52"/>
      <c r="G120" s="52"/>
      <c r="H120" s="52"/>
      <c r="I120" s="53"/>
      <c r="J120" s="54" t="s">
        <v>225</v>
      </c>
      <c r="K120" s="55"/>
      <c r="L120" s="58" t="s">
        <v>224</v>
      </c>
      <c r="M120" s="59"/>
      <c r="N120" s="59"/>
      <c r="O120" s="59"/>
      <c r="P120" s="59"/>
      <c r="Q120" s="60" t="str">
        <f>E120</f>
        <v>Романов В.В.</v>
      </c>
      <c r="R120" s="60"/>
      <c r="S120" s="60"/>
      <c r="T120" s="60"/>
      <c r="U120" s="60"/>
    </row>
    <row r="121" spans="1:21" ht="33.950000000000003" customHeight="1">
      <c r="A121" s="51" t="s">
        <v>223</v>
      </c>
      <c r="B121" s="51"/>
      <c r="C121" s="51"/>
      <c r="D121" s="51"/>
      <c r="E121" s="52" t="s">
        <v>140</v>
      </c>
      <c r="F121" s="52"/>
      <c r="G121" s="52"/>
      <c r="H121" s="52"/>
      <c r="I121" s="53"/>
      <c r="J121" s="56"/>
      <c r="K121" s="57"/>
      <c r="L121" s="61" t="s">
        <v>223</v>
      </c>
      <c r="M121" s="51"/>
      <c r="N121" s="51"/>
      <c r="O121" s="51"/>
      <c r="P121" s="51"/>
      <c r="Q121" s="60" t="str">
        <f>E121</f>
        <v>Хомич Н.Н.</v>
      </c>
      <c r="R121" s="60"/>
      <c r="S121" s="60"/>
      <c r="T121" s="60"/>
      <c r="U121" s="60"/>
    </row>
    <row r="122" spans="1:21" ht="33.950000000000003" customHeight="1">
      <c r="A122" s="62" t="s">
        <v>222</v>
      </c>
      <c r="B122" s="62"/>
      <c r="C122" s="62"/>
      <c r="D122" s="62"/>
      <c r="E122" s="62"/>
      <c r="F122" s="62"/>
      <c r="G122" s="63" t="s">
        <v>108</v>
      </c>
      <c r="H122" s="63"/>
      <c r="I122" s="64"/>
      <c r="J122" s="56"/>
      <c r="K122" s="57"/>
      <c r="L122" s="61" t="s">
        <v>221</v>
      </c>
      <c r="M122" s="51"/>
      <c r="N122" s="51"/>
      <c r="O122" s="51"/>
      <c r="P122" s="51"/>
      <c r="Q122" s="60" t="str">
        <f>G122</f>
        <v>Шаповалов В.А.</v>
      </c>
      <c r="R122" s="60"/>
      <c r="S122" s="60"/>
      <c r="T122" s="60"/>
      <c r="U122" s="60"/>
    </row>
    <row r="123" spans="1:21" ht="33.950000000000003" customHeight="1">
      <c r="A123" s="65" t="s">
        <v>220</v>
      </c>
      <c r="B123" s="65"/>
      <c r="C123" s="65"/>
      <c r="D123" s="65"/>
      <c r="E123" s="65"/>
      <c r="F123" s="65"/>
      <c r="G123" s="66" t="s">
        <v>98</v>
      </c>
      <c r="H123" s="66"/>
      <c r="I123" s="67"/>
      <c r="J123" s="56"/>
      <c r="K123" s="57"/>
      <c r="L123" s="61" t="s">
        <v>220</v>
      </c>
      <c r="M123" s="51"/>
      <c r="N123" s="51"/>
      <c r="O123" s="51"/>
      <c r="P123" s="51"/>
      <c r="Q123" s="60" t="str">
        <f>G123</f>
        <v>Ясинский В.С.</v>
      </c>
      <c r="R123" s="60"/>
      <c r="S123" s="60"/>
      <c r="T123" s="60"/>
      <c r="U123" s="60"/>
    </row>
    <row r="124" spans="1:21" ht="33.950000000000003" customHeight="1">
      <c r="A124" s="28"/>
      <c r="B124" s="68">
        <f ca="1">TODAY()</f>
        <v>42091</v>
      </c>
      <c r="C124" s="68"/>
      <c r="D124" s="68"/>
      <c r="E124" s="68"/>
      <c r="F124" s="68"/>
      <c r="G124" s="28"/>
      <c r="H124" s="28"/>
      <c r="I124" s="30"/>
      <c r="J124" s="56"/>
      <c r="K124" s="57"/>
      <c r="L124" s="29"/>
      <c r="M124" s="68">
        <f ca="1">TODAY()</f>
        <v>42091</v>
      </c>
      <c r="N124" s="68"/>
      <c r="O124" s="68"/>
      <c r="P124" s="68"/>
      <c r="Q124" s="28"/>
      <c r="R124" s="28"/>
      <c r="S124" s="28"/>
      <c r="T124" s="28"/>
      <c r="U124" s="28"/>
    </row>
    <row r="125" spans="1:21" ht="25.5">
      <c r="A125" s="150" t="s">
        <v>263</v>
      </c>
      <c r="B125" s="150"/>
      <c r="C125" s="150"/>
      <c r="D125" s="150"/>
      <c r="E125" s="150"/>
      <c r="F125" s="150"/>
      <c r="G125" s="150"/>
      <c r="H125" s="1"/>
      <c r="I125" s="151" t="s">
        <v>262</v>
      </c>
      <c r="J125" s="151"/>
      <c r="K125" s="151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</row>
    <row r="126" spans="1:21" ht="16.5">
      <c r="A126" s="140" t="s">
        <v>261</v>
      </c>
      <c r="B126" s="140"/>
      <c r="C126" s="152" t="s">
        <v>152</v>
      </c>
      <c r="D126" s="152"/>
      <c r="E126" s="152"/>
      <c r="F126" s="152"/>
      <c r="G126" s="153"/>
      <c r="H126" s="42"/>
      <c r="I126" s="151"/>
      <c r="J126" s="151"/>
      <c r="K126" s="151"/>
      <c r="L126" s="127"/>
      <c r="M126" s="127"/>
      <c r="N126" s="145"/>
      <c r="O126" s="156" t="s">
        <v>260</v>
      </c>
      <c r="P126" s="157"/>
      <c r="Q126" s="157"/>
      <c r="R126" s="158"/>
      <c r="S126" s="120" t="s">
        <v>259</v>
      </c>
      <c r="T126" s="121"/>
      <c r="U126" s="121"/>
    </row>
    <row r="127" spans="1:21" ht="16.5">
      <c r="A127" s="140"/>
      <c r="B127" s="140"/>
      <c r="C127" s="154"/>
      <c r="D127" s="154"/>
      <c r="E127" s="154"/>
      <c r="F127" s="154"/>
      <c r="G127" s="155"/>
      <c r="H127" s="40"/>
      <c r="I127" s="41"/>
      <c r="J127" s="161">
        <f ca="1">TODAY()</f>
        <v>42091</v>
      </c>
      <c r="K127" s="161"/>
      <c r="L127" s="161"/>
      <c r="M127" s="161"/>
      <c r="N127" s="145"/>
      <c r="O127" s="117"/>
      <c r="P127" s="117" t="s">
        <v>258</v>
      </c>
      <c r="Q127" s="162" t="s">
        <v>254</v>
      </c>
      <c r="R127" s="163"/>
      <c r="S127" s="159"/>
      <c r="T127" s="160"/>
      <c r="U127" s="160"/>
    </row>
    <row r="128" spans="1:21" ht="16.5">
      <c r="A128" s="140" t="s">
        <v>257</v>
      </c>
      <c r="B128" s="140"/>
      <c r="C128" s="166" t="s">
        <v>132</v>
      </c>
      <c r="D128" s="166"/>
      <c r="E128" s="166"/>
      <c r="F128" s="166"/>
      <c r="G128" s="167"/>
      <c r="H128" s="40"/>
      <c r="I128" s="45" t="s">
        <v>256</v>
      </c>
      <c r="J128" s="161"/>
      <c r="K128" s="161"/>
      <c r="L128" s="161"/>
      <c r="M128" s="161"/>
      <c r="N128" s="145"/>
      <c r="O128" s="133"/>
      <c r="P128" s="133"/>
      <c r="Q128" s="164"/>
      <c r="R128" s="165"/>
      <c r="S128" s="156" t="s">
        <v>255</v>
      </c>
      <c r="T128" s="158"/>
      <c r="U128" s="44" t="s">
        <v>254</v>
      </c>
    </row>
    <row r="129" spans="1:21">
      <c r="A129" s="140"/>
      <c r="B129" s="140"/>
      <c r="C129" s="154"/>
      <c r="D129" s="154"/>
      <c r="E129" s="154"/>
      <c r="F129" s="154"/>
      <c r="G129" s="155"/>
      <c r="H129" s="129" t="s">
        <v>12</v>
      </c>
      <c r="I129" s="130"/>
      <c r="J129" s="168" t="s">
        <v>253</v>
      </c>
      <c r="K129" s="168"/>
      <c r="L129" s="168"/>
      <c r="M129" s="168"/>
      <c r="N129" s="169"/>
      <c r="O129" s="117" t="s">
        <v>252</v>
      </c>
      <c r="P129" s="134"/>
      <c r="Q129" s="136"/>
      <c r="R129" s="137"/>
      <c r="S129" s="136"/>
      <c r="T129" s="137"/>
      <c r="U129" s="136"/>
    </row>
    <row r="130" spans="1:21">
      <c r="A130" s="140" t="s">
        <v>251</v>
      </c>
      <c r="B130" s="140"/>
      <c r="C130" s="140"/>
      <c r="D130" s="125"/>
      <c r="E130" s="125"/>
      <c r="F130" s="125"/>
      <c r="G130" s="126"/>
      <c r="H130" s="129"/>
      <c r="I130" s="130"/>
      <c r="J130" s="170"/>
      <c r="K130" s="170"/>
      <c r="L130" s="170"/>
      <c r="M130" s="170"/>
      <c r="N130" s="171"/>
      <c r="O130" s="133"/>
      <c r="P130" s="135"/>
      <c r="Q130" s="138"/>
      <c r="R130" s="139"/>
      <c r="S130" s="138"/>
      <c r="T130" s="139"/>
      <c r="U130" s="138"/>
    </row>
    <row r="131" spans="1:21" ht="26.25">
      <c r="A131" s="140"/>
      <c r="B131" s="140"/>
      <c r="C131" s="140"/>
      <c r="D131" s="127"/>
      <c r="E131" s="127"/>
      <c r="F131" s="127"/>
      <c r="G131" s="128"/>
      <c r="H131" s="129" t="s">
        <v>250</v>
      </c>
      <c r="I131" s="130"/>
      <c r="J131" s="131" t="str">
        <f>G153</f>
        <v>Шаповалов В.А.</v>
      </c>
      <c r="K131" s="131"/>
      <c r="L131" s="131"/>
      <c r="M131" s="131"/>
      <c r="N131" s="132"/>
      <c r="O131" s="117" t="s">
        <v>249</v>
      </c>
      <c r="P131" s="134"/>
      <c r="Q131" s="136"/>
      <c r="R131" s="137"/>
      <c r="S131" s="136"/>
      <c r="T131" s="137"/>
      <c r="U131" s="136"/>
    </row>
    <row r="132" spans="1:21" ht="26.25">
      <c r="A132" s="140" t="s">
        <v>248</v>
      </c>
      <c r="B132" s="140"/>
      <c r="C132" s="140"/>
      <c r="D132" s="125"/>
      <c r="E132" s="125"/>
      <c r="F132" s="125"/>
      <c r="G132" s="126"/>
      <c r="H132" s="129" t="s">
        <v>138</v>
      </c>
      <c r="I132" s="130"/>
      <c r="J132" s="131" t="str">
        <f>E152</f>
        <v>Хомич Н.Н.</v>
      </c>
      <c r="K132" s="131"/>
      <c r="L132" s="131"/>
      <c r="M132" s="131"/>
      <c r="N132" s="132"/>
      <c r="O132" s="133"/>
      <c r="P132" s="135"/>
      <c r="Q132" s="138"/>
      <c r="R132" s="139"/>
      <c r="S132" s="138"/>
      <c r="T132" s="139"/>
      <c r="U132" s="138"/>
    </row>
    <row r="133" spans="1:21">
      <c r="A133" s="140"/>
      <c r="B133" s="140"/>
      <c r="C133" s="140"/>
      <c r="D133" s="127"/>
      <c r="E133" s="127"/>
      <c r="F133" s="127"/>
      <c r="G133" s="128"/>
      <c r="H133" s="141" t="s">
        <v>247</v>
      </c>
      <c r="I133" s="93"/>
      <c r="J133" s="94"/>
      <c r="K133" s="120" t="s">
        <v>246</v>
      </c>
      <c r="L133" s="121"/>
      <c r="M133" s="121"/>
      <c r="N133" s="142"/>
      <c r="O133" s="112" t="s">
        <v>245</v>
      </c>
      <c r="P133" s="134"/>
      <c r="Q133" s="136"/>
      <c r="R133" s="137"/>
      <c r="S133" s="136"/>
      <c r="T133" s="137"/>
      <c r="U133" s="136"/>
    </row>
    <row r="134" spans="1:21">
      <c r="A134" s="144"/>
      <c r="B134" s="144"/>
      <c r="C134" s="144"/>
      <c r="D134" s="144"/>
      <c r="E134" s="144"/>
      <c r="F134" s="144"/>
      <c r="G134" s="145"/>
      <c r="H134" s="141"/>
      <c r="I134" s="93"/>
      <c r="J134" s="94"/>
      <c r="K134" s="141"/>
      <c r="L134" s="93"/>
      <c r="M134" s="93"/>
      <c r="N134" s="94"/>
      <c r="O134" s="143"/>
      <c r="P134" s="135"/>
      <c r="Q134" s="138"/>
      <c r="R134" s="139"/>
      <c r="S134" s="138"/>
      <c r="T134" s="139"/>
      <c r="U134" s="138"/>
    </row>
    <row r="135" spans="1:21" ht="17.25" thickBot="1">
      <c r="A135" s="146"/>
      <c r="B135" s="146"/>
      <c r="C135" s="146"/>
      <c r="D135" s="146"/>
      <c r="E135" s="146"/>
      <c r="F135" s="146"/>
      <c r="G135" s="147"/>
      <c r="H135" s="122"/>
      <c r="I135" s="95"/>
      <c r="J135" s="96"/>
      <c r="K135" s="122"/>
      <c r="L135" s="95"/>
      <c r="M135" s="95"/>
      <c r="N135" s="96"/>
      <c r="O135" s="148" t="s">
        <v>244</v>
      </c>
      <c r="P135" s="149"/>
      <c r="Q135" s="149"/>
      <c r="R135" s="149"/>
      <c r="S135" s="149"/>
      <c r="T135" s="149"/>
      <c r="U135" s="149"/>
    </row>
    <row r="136" spans="1:21" ht="16.5">
      <c r="A136" s="91" t="s">
        <v>243</v>
      </c>
      <c r="B136" s="92"/>
      <c r="C136" s="97" t="s">
        <v>242</v>
      </c>
      <c r="D136" s="98"/>
      <c r="E136" s="98"/>
      <c r="F136" s="98"/>
      <c r="G136" s="98"/>
      <c r="H136" s="98"/>
      <c r="I136" s="98"/>
      <c r="J136" s="99"/>
      <c r="K136" s="106" t="s">
        <v>241</v>
      </c>
      <c r="L136" s="109" t="s">
        <v>240</v>
      </c>
      <c r="M136" s="110"/>
      <c r="N136" s="110"/>
      <c r="O136" s="110"/>
      <c r="P136" s="111"/>
      <c r="Q136" s="109" t="s">
        <v>239</v>
      </c>
      <c r="R136" s="110"/>
      <c r="S136" s="110"/>
      <c r="T136" s="110"/>
      <c r="U136" s="110"/>
    </row>
    <row r="137" spans="1:21" ht="16.5">
      <c r="A137" s="93"/>
      <c r="B137" s="94"/>
      <c r="C137" s="100"/>
      <c r="D137" s="101"/>
      <c r="E137" s="101"/>
      <c r="F137" s="101"/>
      <c r="G137" s="101"/>
      <c r="H137" s="101"/>
      <c r="I137" s="101"/>
      <c r="J137" s="102"/>
      <c r="K137" s="107"/>
      <c r="L137" s="112" t="s">
        <v>238</v>
      </c>
      <c r="M137" s="113" t="s">
        <v>237</v>
      </c>
      <c r="N137" s="115" t="s">
        <v>236</v>
      </c>
      <c r="O137" s="116"/>
      <c r="P137" s="117" t="s">
        <v>235</v>
      </c>
      <c r="Q137" s="115" t="s">
        <v>234</v>
      </c>
      <c r="R137" s="119"/>
      <c r="S137" s="116"/>
      <c r="T137" s="120" t="s">
        <v>233</v>
      </c>
      <c r="U137" s="121"/>
    </row>
    <row r="138" spans="1:21" ht="33.75" thickBot="1">
      <c r="A138" s="95"/>
      <c r="B138" s="96"/>
      <c r="C138" s="103"/>
      <c r="D138" s="104"/>
      <c r="E138" s="104"/>
      <c r="F138" s="104"/>
      <c r="G138" s="104"/>
      <c r="H138" s="104"/>
      <c r="I138" s="104"/>
      <c r="J138" s="105"/>
      <c r="K138" s="108"/>
      <c r="L138" s="108"/>
      <c r="M138" s="114"/>
      <c r="N138" s="39" t="s">
        <v>232</v>
      </c>
      <c r="O138" s="39" t="s">
        <v>231</v>
      </c>
      <c r="P138" s="118"/>
      <c r="Q138" s="39" t="s">
        <v>230</v>
      </c>
      <c r="R138" s="123" t="s">
        <v>229</v>
      </c>
      <c r="S138" s="124"/>
      <c r="T138" s="122"/>
      <c r="U138" s="95"/>
    </row>
    <row r="139" spans="1:21" ht="23.25">
      <c r="A139" s="85"/>
      <c r="B139" s="86"/>
      <c r="C139" s="87"/>
      <c r="D139" s="88"/>
      <c r="E139" s="88"/>
      <c r="F139" s="88"/>
      <c r="G139" s="88"/>
      <c r="H139" s="88"/>
      <c r="I139" s="88"/>
      <c r="J139" s="89"/>
      <c r="K139" s="38" t="s">
        <v>155</v>
      </c>
      <c r="L139" s="38"/>
      <c r="M139" s="38"/>
      <c r="N139" s="37"/>
      <c r="O139" s="37"/>
      <c r="P139" s="37"/>
      <c r="Q139" s="37"/>
      <c r="R139" s="90"/>
      <c r="S139" s="86"/>
      <c r="T139" s="90"/>
      <c r="U139" s="85"/>
    </row>
    <row r="140" spans="1:21" ht="23.25">
      <c r="A140" s="69"/>
      <c r="B140" s="70"/>
      <c r="C140" s="71"/>
      <c r="D140" s="72"/>
      <c r="E140" s="72"/>
      <c r="F140" s="72"/>
      <c r="G140" s="72"/>
      <c r="H140" s="72"/>
      <c r="I140" s="72"/>
      <c r="J140" s="73"/>
      <c r="K140" s="36"/>
      <c r="L140" s="36"/>
      <c r="M140" s="36"/>
      <c r="N140" s="35"/>
      <c r="O140" s="35"/>
      <c r="P140" s="35"/>
      <c r="Q140" s="35"/>
      <c r="R140" s="84"/>
      <c r="S140" s="70"/>
      <c r="T140" s="84"/>
      <c r="U140" s="69"/>
    </row>
    <row r="141" spans="1:21" ht="23.25">
      <c r="A141" s="69"/>
      <c r="B141" s="70"/>
      <c r="C141" s="71"/>
      <c r="D141" s="72"/>
      <c r="E141" s="72"/>
      <c r="F141" s="72"/>
      <c r="G141" s="72"/>
      <c r="H141" s="72"/>
      <c r="I141" s="72"/>
      <c r="J141" s="73"/>
      <c r="K141" s="36"/>
      <c r="L141" s="36"/>
      <c r="M141" s="36"/>
      <c r="N141" s="35"/>
      <c r="O141" s="35"/>
      <c r="P141" s="35"/>
      <c r="Q141" s="35"/>
      <c r="R141" s="84"/>
      <c r="S141" s="70"/>
      <c r="T141" s="84"/>
      <c r="U141" s="69"/>
    </row>
    <row r="142" spans="1:21" ht="23.25">
      <c r="A142" s="69"/>
      <c r="B142" s="70"/>
      <c r="C142" s="71"/>
      <c r="D142" s="72"/>
      <c r="E142" s="72"/>
      <c r="F142" s="72"/>
      <c r="G142" s="72"/>
      <c r="H142" s="72"/>
      <c r="I142" s="72"/>
      <c r="J142" s="73"/>
      <c r="K142" s="36"/>
      <c r="L142" s="36"/>
      <c r="M142" s="36"/>
      <c r="N142" s="35"/>
      <c r="O142" s="35"/>
      <c r="P142" s="35"/>
      <c r="Q142" s="35"/>
      <c r="R142" s="84"/>
      <c r="S142" s="70"/>
      <c r="T142" s="84"/>
      <c r="U142" s="69"/>
    </row>
    <row r="143" spans="1:21" ht="23.25">
      <c r="A143" s="69"/>
      <c r="B143" s="70"/>
      <c r="C143" s="71"/>
      <c r="D143" s="72"/>
      <c r="E143" s="72"/>
      <c r="F143" s="72"/>
      <c r="G143" s="72"/>
      <c r="H143" s="72"/>
      <c r="I143" s="72"/>
      <c r="J143" s="73"/>
      <c r="K143" s="36"/>
      <c r="L143" s="36"/>
      <c r="M143" s="36"/>
      <c r="N143" s="35"/>
      <c r="O143" s="35"/>
      <c r="P143" s="35"/>
      <c r="Q143" s="35"/>
      <c r="R143" s="84"/>
      <c r="S143" s="70"/>
      <c r="T143" s="84"/>
      <c r="U143" s="69"/>
    </row>
    <row r="144" spans="1:21" ht="23.25">
      <c r="A144" s="69"/>
      <c r="B144" s="70"/>
      <c r="C144" s="71"/>
      <c r="D144" s="72"/>
      <c r="E144" s="72"/>
      <c r="F144" s="72"/>
      <c r="G144" s="72"/>
      <c r="H144" s="72"/>
      <c r="I144" s="72"/>
      <c r="J144" s="73"/>
      <c r="K144" s="36"/>
      <c r="L144" s="36"/>
      <c r="M144" s="36"/>
      <c r="N144" s="35"/>
      <c r="O144" s="35"/>
      <c r="P144" s="35"/>
      <c r="Q144" s="35"/>
      <c r="R144" s="84"/>
      <c r="S144" s="70"/>
      <c r="T144" s="84"/>
      <c r="U144" s="69"/>
    </row>
    <row r="145" spans="1:21" ht="23.25">
      <c r="A145" s="69"/>
      <c r="B145" s="70"/>
      <c r="C145" s="71"/>
      <c r="D145" s="72"/>
      <c r="E145" s="72"/>
      <c r="F145" s="72"/>
      <c r="G145" s="72"/>
      <c r="H145" s="72"/>
      <c r="I145" s="72"/>
      <c r="J145" s="73"/>
      <c r="K145" s="36"/>
      <c r="L145" s="36"/>
      <c r="M145" s="36"/>
      <c r="N145" s="35"/>
      <c r="O145" s="35"/>
      <c r="P145" s="35"/>
      <c r="Q145" s="35"/>
      <c r="R145" s="84"/>
      <c r="S145" s="70"/>
      <c r="T145" s="84"/>
      <c r="U145" s="69"/>
    </row>
    <row r="146" spans="1:21" ht="23.25">
      <c r="A146" s="69"/>
      <c r="B146" s="70"/>
      <c r="C146" s="71"/>
      <c r="D146" s="72"/>
      <c r="E146" s="72"/>
      <c r="F146" s="72"/>
      <c r="G146" s="72"/>
      <c r="H146" s="72"/>
      <c r="I146" s="72"/>
      <c r="J146" s="73"/>
      <c r="K146" s="36"/>
      <c r="L146" s="36"/>
      <c r="M146" s="36"/>
      <c r="N146" s="35"/>
      <c r="O146" s="35"/>
      <c r="P146" s="35"/>
      <c r="Q146" s="35"/>
      <c r="R146" s="84"/>
      <c r="S146" s="70"/>
      <c r="T146" s="84"/>
      <c r="U146" s="69"/>
    </row>
    <row r="147" spans="1:21" ht="23.25">
      <c r="A147" s="69"/>
      <c r="B147" s="70"/>
      <c r="C147" s="71"/>
      <c r="D147" s="72"/>
      <c r="E147" s="72"/>
      <c r="F147" s="72"/>
      <c r="G147" s="72"/>
      <c r="H147" s="72"/>
      <c r="I147" s="72"/>
      <c r="J147" s="73"/>
      <c r="K147" s="36"/>
      <c r="L147" s="36"/>
      <c r="M147" s="36"/>
      <c r="N147" s="35"/>
      <c r="O147" s="35"/>
      <c r="P147" s="35"/>
      <c r="Q147" s="35"/>
      <c r="R147" s="84"/>
      <c r="S147" s="70"/>
      <c r="T147" s="84"/>
      <c r="U147" s="69"/>
    </row>
    <row r="148" spans="1:21" ht="24" thickBot="1">
      <c r="A148" s="69"/>
      <c r="B148" s="70"/>
      <c r="C148" s="71"/>
      <c r="D148" s="72"/>
      <c r="E148" s="72"/>
      <c r="F148" s="72"/>
      <c r="G148" s="72"/>
      <c r="H148" s="72"/>
      <c r="I148" s="72"/>
      <c r="J148" s="73"/>
      <c r="K148" s="34"/>
      <c r="L148" s="34"/>
      <c r="M148" s="34"/>
      <c r="N148" s="33"/>
      <c r="O148" s="33"/>
      <c r="P148" s="33"/>
      <c r="Q148" s="33"/>
      <c r="R148" s="74"/>
      <c r="S148" s="75"/>
      <c r="T148" s="74"/>
      <c r="U148" s="76"/>
    </row>
    <row r="149" spans="1:21" ht="18.75">
      <c r="A149" s="77"/>
      <c r="B149" s="78"/>
      <c r="C149" s="58" t="s">
        <v>228</v>
      </c>
      <c r="D149" s="59"/>
      <c r="E149" s="59"/>
      <c r="F149" s="59"/>
      <c r="G149" s="59"/>
      <c r="H149" s="59"/>
      <c r="I149" s="59"/>
      <c r="J149" s="79"/>
      <c r="K149" s="32"/>
      <c r="L149" s="31"/>
      <c r="M149" s="31"/>
      <c r="N149" s="31"/>
      <c r="O149" s="31"/>
      <c r="P149" s="31"/>
      <c r="Q149" s="31"/>
      <c r="R149" s="80"/>
      <c r="S149" s="81"/>
      <c r="T149" s="80"/>
      <c r="U149" s="82"/>
    </row>
    <row r="150" spans="1:21" ht="18.75">
      <c r="A150" s="65" t="s">
        <v>227</v>
      </c>
      <c r="B150" s="65"/>
      <c r="C150" s="65"/>
      <c r="D150" s="65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</row>
    <row r="151" spans="1:21" ht="26.25">
      <c r="A151" s="51" t="s">
        <v>226</v>
      </c>
      <c r="B151" s="51"/>
      <c r="C151" s="51"/>
      <c r="D151" s="51"/>
      <c r="E151" s="52" t="s">
        <v>151</v>
      </c>
      <c r="F151" s="52"/>
      <c r="G151" s="52"/>
      <c r="H151" s="52"/>
      <c r="I151" s="53"/>
      <c r="J151" s="54" t="s">
        <v>225</v>
      </c>
      <c r="K151" s="55"/>
      <c r="L151" s="58" t="s">
        <v>224</v>
      </c>
      <c r="M151" s="59"/>
      <c r="N151" s="59"/>
      <c r="O151" s="59"/>
      <c r="P151" s="59"/>
      <c r="Q151" s="60" t="str">
        <f>E151</f>
        <v>Романов В.В.</v>
      </c>
      <c r="R151" s="60"/>
      <c r="S151" s="60"/>
      <c r="T151" s="60"/>
      <c r="U151" s="60"/>
    </row>
    <row r="152" spans="1:21" ht="26.25">
      <c r="A152" s="51" t="s">
        <v>223</v>
      </c>
      <c r="B152" s="51"/>
      <c r="C152" s="51"/>
      <c r="D152" s="51"/>
      <c r="E152" s="52" t="s">
        <v>140</v>
      </c>
      <c r="F152" s="52"/>
      <c r="G152" s="52"/>
      <c r="H152" s="52"/>
      <c r="I152" s="53"/>
      <c r="J152" s="56"/>
      <c r="K152" s="57"/>
      <c r="L152" s="61" t="s">
        <v>223</v>
      </c>
      <c r="M152" s="51"/>
      <c r="N152" s="51"/>
      <c r="O152" s="51"/>
      <c r="P152" s="51"/>
      <c r="Q152" s="60" t="str">
        <f>E152</f>
        <v>Хомич Н.Н.</v>
      </c>
      <c r="R152" s="60"/>
      <c r="S152" s="60"/>
      <c r="T152" s="60"/>
      <c r="U152" s="60"/>
    </row>
    <row r="153" spans="1:21" ht="26.25">
      <c r="A153" s="62" t="s">
        <v>222</v>
      </c>
      <c r="B153" s="62"/>
      <c r="C153" s="62"/>
      <c r="D153" s="62"/>
      <c r="E153" s="62"/>
      <c r="F153" s="62"/>
      <c r="G153" s="63" t="s">
        <v>108</v>
      </c>
      <c r="H153" s="63"/>
      <c r="I153" s="64"/>
      <c r="J153" s="56"/>
      <c r="K153" s="57"/>
      <c r="L153" s="61" t="s">
        <v>221</v>
      </c>
      <c r="M153" s="51"/>
      <c r="N153" s="51"/>
      <c r="O153" s="51"/>
      <c r="P153" s="51"/>
      <c r="Q153" s="60" t="str">
        <f>G153</f>
        <v>Шаповалов В.А.</v>
      </c>
      <c r="R153" s="60"/>
      <c r="S153" s="60"/>
      <c r="T153" s="60"/>
      <c r="U153" s="60"/>
    </row>
    <row r="154" spans="1:21" ht="26.25">
      <c r="A154" s="65" t="s">
        <v>220</v>
      </c>
      <c r="B154" s="65"/>
      <c r="C154" s="65"/>
      <c r="D154" s="65"/>
      <c r="E154" s="65"/>
      <c r="F154" s="65"/>
      <c r="G154" s="66" t="s">
        <v>98</v>
      </c>
      <c r="H154" s="66"/>
      <c r="I154" s="67"/>
      <c r="J154" s="56"/>
      <c r="K154" s="57"/>
      <c r="L154" s="61" t="s">
        <v>220</v>
      </c>
      <c r="M154" s="51"/>
      <c r="N154" s="51"/>
      <c r="O154" s="51"/>
      <c r="P154" s="51"/>
      <c r="Q154" s="60" t="str">
        <f>G154</f>
        <v>Ясинский В.С.</v>
      </c>
      <c r="R154" s="60"/>
      <c r="S154" s="60"/>
      <c r="T154" s="60"/>
      <c r="U154" s="60"/>
    </row>
    <row r="155" spans="1:21" ht="26.25">
      <c r="A155" s="28"/>
      <c r="B155" s="68">
        <f ca="1">TODAY()</f>
        <v>42091</v>
      </c>
      <c r="C155" s="68"/>
      <c r="D155" s="68"/>
      <c r="E155" s="68"/>
      <c r="F155" s="68"/>
      <c r="G155" s="28"/>
      <c r="H155" s="28"/>
      <c r="I155" s="30"/>
      <c r="J155" s="56"/>
      <c r="K155" s="57"/>
      <c r="L155" s="29"/>
      <c r="M155" s="68">
        <f ca="1">TODAY()</f>
        <v>42091</v>
      </c>
      <c r="N155" s="68"/>
      <c r="O155" s="68"/>
      <c r="P155" s="68"/>
      <c r="Q155" s="28"/>
      <c r="R155" s="28"/>
      <c r="S155" s="28"/>
      <c r="T155" s="28"/>
      <c r="U155" s="28"/>
    </row>
    <row r="156" spans="1:21" ht="25.5">
      <c r="A156" s="150" t="s">
        <v>263</v>
      </c>
      <c r="B156" s="150"/>
      <c r="C156" s="150"/>
      <c r="D156" s="150"/>
      <c r="E156" s="150"/>
      <c r="F156" s="150"/>
      <c r="G156" s="150"/>
      <c r="H156" s="1"/>
      <c r="I156" s="151" t="s">
        <v>262</v>
      </c>
      <c r="J156" s="151"/>
      <c r="K156" s="151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</row>
    <row r="157" spans="1:21" ht="16.5">
      <c r="A157" s="140" t="s">
        <v>261</v>
      </c>
      <c r="B157" s="140"/>
      <c r="C157" s="152" t="s">
        <v>152</v>
      </c>
      <c r="D157" s="152"/>
      <c r="E157" s="152"/>
      <c r="F157" s="152"/>
      <c r="G157" s="153"/>
      <c r="H157" s="42"/>
      <c r="I157" s="151"/>
      <c r="J157" s="151"/>
      <c r="K157" s="151"/>
      <c r="L157" s="127"/>
      <c r="M157" s="127"/>
      <c r="N157" s="145"/>
      <c r="O157" s="156" t="s">
        <v>260</v>
      </c>
      <c r="P157" s="157"/>
      <c r="Q157" s="157"/>
      <c r="R157" s="158"/>
      <c r="S157" s="120" t="s">
        <v>259</v>
      </c>
      <c r="T157" s="121"/>
      <c r="U157" s="121"/>
    </row>
    <row r="158" spans="1:21" ht="16.5">
      <c r="A158" s="140"/>
      <c r="B158" s="140"/>
      <c r="C158" s="154"/>
      <c r="D158" s="154"/>
      <c r="E158" s="154"/>
      <c r="F158" s="154"/>
      <c r="G158" s="155"/>
      <c r="H158" s="40"/>
      <c r="I158" s="41"/>
      <c r="J158" s="161">
        <f ca="1">TODAY()</f>
        <v>42091</v>
      </c>
      <c r="K158" s="161"/>
      <c r="L158" s="161"/>
      <c r="M158" s="161"/>
      <c r="N158" s="145"/>
      <c r="O158" s="117"/>
      <c r="P158" s="117" t="s">
        <v>258</v>
      </c>
      <c r="Q158" s="162" t="s">
        <v>254</v>
      </c>
      <c r="R158" s="163"/>
      <c r="S158" s="159"/>
      <c r="T158" s="160"/>
      <c r="U158" s="160"/>
    </row>
    <row r="159" spans="1:21" ht="16.5">
      <c r="A159" s="140" t="s">
        <v>257</v>
      </c>
      <c r="B159" s="140"/>
      <c r="C159" s="166" t="s">
        <v>132</v>
      </c>
      <c r="D159" s="166"/>
      <c r="E159" s="166"/>
      <c r="F159" s="166"/>
      <c r="G159" s="167"/>
      <c r="H159" s="40"/>
      <c r="I159" s="45" t="s">
        <v>256</v>
      </c>
      <c r="J159" s="161"/>
      <c r="K159" s="161"/>
      <c r="L159" s="161"/>
      <c r="M159" s="161"/>
      <c r="N159" s="145"/>
      <c r="O159" s="133"/>
      <c r="P159" s="133"/>
      <c r="Q159" s="164"/>
      <c r="R159" s="165"/>
      <c r="S159" s="156" t="s">
        <v>255</v>
      </c>
      <c r="T159" s="158"/>
      <c r="U159" s="44" t="s">
        <v>254</v>
      </c>
    </row>
    <row r="160" spans="1:21">
      <c r="A160" s="140"/>
      <c r="B160" s="140"/>
      <c r="C160" s="154"/>
      <c r="D160" s="154"/>
      <c r="E160" s="154"/>
      <c r="F160" s="154"/>
      <c r="G160" s="155"/>
      <c r="H160" s="129" t="s">
        <v>12</v>
      </c>
      <c r="I160" s="130"/>
      <c r="J160" s="168" t="s">
        <v>253</v>
      </c>
      <c r="K160" s="168"/>
      <c r="L160" s="168"/>
      <c r="M160" s="168"/>
      <c r="N160" s="169"/>
      <c r="O160" s="117" t="s">
        <v>252</v>
      </c>
      <c r="P160" s="134"/>
      <c r="Q160" s="136"/>
      <c r="R160" s="137"/>
      <c r="S160" s="136"/>
      <c r="T160" s="137"/>
      <c r="U160" s="136"/>
    </row>
    <row r="161" spans="1:21">
      <c r="A161" s="140" t="s">
        <v>251</v>
      </c>
      <c r="B161" s="140"/>
      <c r="C161" s="140"/>
      <c r="D161" s="125"/>
      <c r="E161" s="125"/>
      <c r="F161" s="125"/>
      <c r="G161" s="126"/>
      <c r="H161" s="129"/>
      <c r="I161" s="130"/>
      <c r="J161" s="170"/>
      <c r="K161" s="170"/>
      <c r="L161" s="170"/>
      <c r="M161" s="170"/>
      <c r="N161" s="171"/>
      <c r="O161" s="133"/>
      <c r="P161" s="135"/>
      <c r="Q161" s="138"/>
      <c r="R161" s="139"/>
      <c r="S161" s="138"/>
      <c r="T161" s="139"/>
      <c r="U161" s="138"/>
    </row>
    <row r="162" spans="1:21" ht="26.25">
      <c r="A162" s="140"/>
      <c r="B162" s="140"/>
      <c r="C162" s="140"/>
      <c r="D162" s="127"/>
      <c r="E162" s="127"/>
      <c r="F162" s="127"/>
      <c r="G162" s="128"/>
      <c r="H162" s="129" t="s">
        <v>250</v>
      </c>
      <c r="I162" s="130"/>
      <c r="J162" s="131" t="str">
        <f>G184</f>
        <v>Шаповалов В.А.</v>
      </c>
      <c r="K162" s="131"/>
      <c r="L162" s="131"/>
      <c r="M162" s="131"/>
      <c r="N162" s="132"/>
      <c r="O162" s="117" t="s">
        <v>249</v>
      </c>
      <c r="P162" s="134"/>
      <c r="Q162" s="136"/>
      <c r="R162" s="137"/>
      <c r="S162" s="136"/>
      <c r="T162" s="137"/>
      <c r="U162" s="136"/>
    </row>
    <row r="163" spans="1:21" ht="26.25">
      <c r="A163" s="140" t="s">
        <v>248</v>
      </c>
      <c r="B163" s="140"/>
      <c r="C163" s="140"/>
      <c r="D163" s="125"/>
      <c r="E163" s="125"/>
      <c r="F163" s="125"/>
      <c r="G163" s="126"/>
      <c r="H163" s="129" t="s">
        <v>138</v>
      </c>
      <c r="I163" s="130"/>
      <c r="J163" s="131" t="str">
        <f>E183</f>
        <v>Хомич Н.Н.</v>
      </c>
      <c r="K163" s="131"/>
      <c r="L163" s="131"/>
      <c r="M163" s="131"/>
      <c r="N163" s="132"/>
      <c r="O163" s="133"/>
      <c r="P163" s="135"/>
      <c r="Q163" s="138"/>
      <c r="R163" s="139"/>
      <c r="S163" s="138"/>
      <c r="T163" s="139"/>
      <c r="U163" s="138"/>
    </row>
    <row r="164" spans="1:21">
      <c r="A164" s="140"/>
      <c r="B164" s="140"/>
      <c r="C164" s="140"/>
      <c r="D164" s="127"/>
      <c r="E164" s="127"/>
      <c r="F164" s="127"/>
      <c r="G164" s="128"/>
      <c r="H164" s="141" t="s">
        <v>247</v>
      </c>
      <c r="I164" s="93"/>
      <c r="J164" s="94"/>
      <c r="K164" s="120" t="s">
        <v>246</v>
      </c>
      <c r="L164" s="121"/>
      <c r="M164" s="121"/>
      <c r="N164" s="142"/>
      <c r="O164" s="112" t="s">
        <v>245</v>
      </c>
      <c r="P164" s="134"/>
      <c r="Q164" s="136"/>
      <c r="R164" s="137"/>
      <c r="S164" s="136"/>
      <c r="T164" s="137"/>
      <c r="U164" s="136"/>
    </row>
    <row r="165" spans="1:21">
      <c r="A165" s="144"/>
      <c r="B165" s="144"/>
      <c r="C165" s="144"/>
      <c r="D165" s="144"/>
      <c r="E165" s="144"/>
      <c r="F165" s="144"/>
      <c r="G165" s="145"/>
      <c r="H165" s="141"/>
      <c r="I165" s="93"/>
      <c r="J165" s="94"/>
      <c r="K165" s="141"/>
      <c r="L165" s="93"/>
      <c r="M165" s="93"/>
      <c r="N165" s="94"/>
      <c r="O165" s="143"/>
      <c r="P165" s="135"/>
      <c r="Q165" s="138"/>
      <c r="R165" s="139"/>
      <c r="S165" s="138"/>
      <c r="T165" s="139"/>
      <c r="U165" s="138"/>
    </row>
    <row r="166" spans="1:21" ht="17.25" thickBot="1">
      <c r="A166" s="146"/>
      <c r="B166" s="146"/>
      <c r="C166" s="146"/>
      <c r="D166" s="146"/>
      <c r="E166" s="146"/>
      <c r="F166" s="146"/>
      <c r="G166" s="147"/>
      <c r="H166" s="122"/>
      <c r="I166" s="95"/>
      <c r="J166" s="96"/>
      <c r="K166" s="122"/>
      <c r="L166" s="95"/>
      <c r="M166" s="95"/>
      <c r="N166" s="96"/>
      <c r="O166" s="148" t="s">
        <v>244</v>
      </c>
      <c r="P166" s="149"/>
      <c r="Q166" s="149"/>
      <c r="R166" s="149"/>
      <c r="S166" s="149"/>
      <c r="T166" s="149"/>
      <c r="U166" s="149"/>
    </row>
    <row r="167" spans="1:21" ht="16.5">
      <c r="A167" s="91" t="s">
        <v>243</v>
      </c>
      <c r="B167" s="92"/>
      <c r="C167" s="97" t="s">
        <v>242</v>
      </c>
      <c r="D167" s="98"/>
      <c r="E167" s="98"/>
      <c r="F167" s="98"/>
      <c r="G167" s="98"/>
      <c r="H167" s="98"/>
      <c r="I167" s="98"/>
      <c r="J167" s="99"/>
      <c r="K167" s="106" t="s">
        <v>241</v>
      </c>
      <c r="L167" s="109" t="s">
        <v>240</v>
      </c>
      <c r="M167" s="110"/>
      <c r="N167" s="110"/>
      <c r="O167" s="110"/>
      <c r="P167" s="111"/>
      <c r="Q167" s="109" t="s">
        <v>239</v>
      </c>
      <c r="R167" s="110"/>
      <c r="S167" s="110"/>
      <c r="T167" s="110"/>
      <c r="U167" s="110"/>
    </row>
    <row r="168" spans="1:21" ht="16.5">
      <c r="A168" s="93"/>
      <c r="B168" s="94"/>
      <c r="C168" s="100"/>
      <c r="D168" s="101"/>
      <c r="E168" s="101"/>
      <c r="F168" s="101"/>
      <c r="G168" s="101"/>
      <c r="H168" s="101"/>
      <c r="I168" s="101"/>
      <c r="J168" s="102"/>
      <c r="K168" s="107"/>
      <c r="L168" s="112" t="s">
        <v>238</v>
      </c>
      <c r="M168" s="113" t="s">
        <v>237</v>
      </c>
      <c r="N168" s="115" t="s">
        <v>236</v>
      </c>
      <c r="O168" s="116"/>
      <c r="P168" s="117" t="s">
        <v>235</v>
      </c>
      <c r="Q168" s="115" t="s">
        <v>234</v>
      </c>
      <c r="R168" s="119"/>
      <c r="S168" s="116"/>
      <c r="T168" s="120" t="s">
        <v>233</v>
      </c>
      <c r="U168" s="121"/>
    </row>
    <row r="169" spans="1:21" ht="33.75" thickBot="1">
      <c r="A169" s="95"/>
      <c r="B169" s="96"/>
      <c r="C169" s="103"/>
      <c r="D169" s="104"/>
      <c r="E169" s="104"/>
      <c r="F169" s="104"/>
      <c r="G169" s="104"/>
      <c r="H169" s="104"/>
      <c r="I169" s="104"/>
      <c r="J169" s="105"/>
      <c r="K169" s="108"/>
      <c r="L169" s="108"/>
      <c r="M169" s="114"/>
      <c r="N169" s="39" t="s">
        <v>232</v>
      </c>
      <c r="O169" s="39" t="s">
        <v>231</v>
      </c>
      <c r="P169" s="118"/>
      <c r="Q169" s="39" t="s">
        <v>230</v>
      </c>
      <c r="R169" s="123" t="s">
        <v>229</v>
      </c>
      <c r="S169" s="124"/>
      <c r="T169" s="122"/>
      <c r="U169" s="95"/>
    </row>
    <row r="170" spans="1:21" ht="23.25">
      <c r="A170" s="85"/>
      <c r="B170" s="86"/>
      <c r="C170" s="87"/>
      <c r="D170" s="88"/>
      <c r="E170" s="88"/>
      <c r="F170" s="88"/>
      <c r="G170" s="88"/>
      <c r="H170" s="88"/>
      <c r="I170" s="88"/>
      <c r="J170" s="89"/>
      <c r="K170" s="38" t="s">
        <v>155</v>
      </c>
      <c r="L170" s="38"/>
      <c r="M170" s="38"/>
      <c r="N170" s="37"/>
      <c r="O170" s="37"/>
      <c r="P170" s="37"/>
      <c r="Q170" s="37"/>
      <c r="R170" s="90"/>
      <c r="S170" s="86"/>
      <c r="T170" s="90"/>
      <c r="U170" s="85"/>
    </row>
    <row r="171" spans="1:21" ht="23.25">
      <c r="A171" s="69"/>
      <c r="B171" s="70"/>
      <c r="C171" s="71"/>
      <c r="D171" s="72"/>
      <c r="E171" s="72"/>
      <c r="F171" s="72"/>
      <c r="G171" s="72"/>
      <c r="H171" s="72"/>
      <c r="I171" s="72"/>
      <c r="J171" s="73"/>
      <c r="K171" s="36"/>
      <c r="L171" s="36"/>
      <c r="M171" s="36"/>
      <c r="N171" s="35"/>
      <c r="O171" s="35"/>
      <c r="P171" s="35"/>
      <c r="Q171" s="35"/>
      <c r="R171" s="84"/>
      <c r="S171" s="70"/>
      <c r="T171" s="84"/>
      <c r="U171" s="69"/>
    </row>
    <row r="172" spans="1:21" ht="23.25">
      <c r="A172" s="69"/>
      <c r="B172" s="70"/>
      <c r="C172" s="71"/>
      <c r="D172" s="72"/>
      <c r="E172" s="72"/>
      <c r="F172" s="72"/>
      <c r="G172" s="72"/>
      <c r="H172" s="72"/>
      <c r="I172" s="72"/>
      <c r="J172" s="73"/>
      <c r="K172" s="36"/>
      <c r="L172" s="36"/>
      <c r="M172" s="36"/>
      <c r="N172" s="35"/>
      <c r="O172" s="35"/>
      <c r="P172" s="35"/>
      <c r="Q172" s="35"/>
      <c r="R172" s="84"/>
      <c r="S172" s="70"/>
      <c r="T172" s="84"/>
      <c r="U172" s="69"/>
    </row>
    <row r="173" spans="1:21" ht="23.25">
      <c r="A173" s="69"/>
      <c r="B173" s="70"/>
      <c r="C173" s="71"/>
      <c r="D173" s="72"/>
      <c r="E173" s="72"/>
      <c r="F173" s="72"/>
      <c r="G173" s="72"/>
      <c r="H173" s="72"/>
      <c r="I173" s="72"/>
      <c r="J173" s="73"/>
      <c r="K173" s="36"/>
      <c r="L173" s="36"/>
      <c r="M173" s="36"/>
      <c r="N173" s="35"/>
      <c r="O173" s="35"/>
      <c r="P173" s="35"/>
      <c r="Q173" s="35"/>
      <c r="R173" s="84"/>
      <c r="S173" s="70"/>
      <c r="T173" s="84"/>
      <c r="U173" s="69"/>
    </row>
    <row r="174" spans="1:21" ht="23.25">
      <c r="A174" s="69"/>
      <c r="B174" s="70"/>
      <c r="C174" s="71"/>
      <c r="D174" s="72"/>
      <c r="E174" s="72"/>
      <c r="F174" s="72"/>
      <c r="G174" s="72"/>
      <c r="H174" s="72"/>
      <c r="I174" s="72"/>
      <c r="J174" s="73"/>
      <c r="K174" s="36"/>
      <c r="L174" s="36"/>
      <c r="M174" s="36"/>
      <c r="N174" s="35"/>
      <c r="O174" s="35"/>
      <c r="P174" s="35"/>
      <c r="Q174" s="35"/>
      <c r="R174" s="84"/>
      <c r="S174" s="70"/>
      <c r="T174" s="84"/>
      <c r="U174" s="69"/>
    </row>
    <row r="175" spans="1:21" ht="23.25">
      <c r="A175" s="69"/>
      <c r="B175" s="70"/>
      <c r="C175" s="71"/>
      <c r="D175" s="72"/>
      <c r="E175" s="72"/>
      <c r="F175" s="72"/>
      <c r="G175" s="72"/>
      <c r="H175" s="72"/>
      <c r="I175" s="72"/>
      <c r="J175" s="73"/>
      <c r="K175" s="36"/>
      <c r="L175" s="36"/>
      <c r="M175" s="36"/>
      <c r="N175" s="35"/>
      <c r="O175" s="35"/>
      <c r="P175" s="35"/>
      <c r="Q175" s="35"/>
      <c r="R175" s="84"/>
      <c r="S175" s="70"/>
      <c r="T175" s="84"/>
      <c r="U175" s="69"/>
    </row>
    <row r="176" spans="1:21" ht="23.25">
      <c r="A176" s="69"/>
      <c r="B176" s="70"/>
      <c r="C176" s="71"/>
      <c r="D176" s="72"/>
      <c r="E176" s="72"/>
      <c r="F176" s="72"/>
      <c r="G176" s="72"/>
      <c r="H176" s="72"/>
      <c r="I176" s="72"/>
      <c r="J176" s="73"/>
      <c r="K176" s="36"/>
      <c r="L176" s="36"/>
      <c r="M176" s="36"/>
      <c r="N176" s="35"/>
      <c r="O176" s="35"/>
      <c r="P176" s="35"/>
      <c r="Q176" s="35"/>
      <c r="R176" s="84"/>
      <c r="S176" s="70"/>
      <c r="T176" s="84"/>
      <c r="U176" s="69"/>
    </row>
    <row r="177" spans="1:21" ht="23.25">
      <c r="A177" s="69"/>
      <c r="B177" s="70"/>
      <c r="C177" s="71"/>
      <c r="D177" s="72"/>
      <c r="E177" s="72"/>
      <c r="F177" s="72"/>
      <c r="G177" s="72"/>
      <c r="H177" s="72"/>
      <c r="I177" s="72"/>
      <c r="J177" s="73"/>
      <c r="K177" s="36"/>
      <c r="L177" s="36"/>
      <c r="M177" s="36"/>
      <c r="N177" s="35"/>
      <c r="O177" s="35"/>
      <c r="P177" s="35"/>
      <c r="Q177" s="35"/>
      <c r="R177" s="84"/>
      <c r="S177" s="70"/>
      <c r="T177" s="84"/>
      <c r="U177" s="69"/>
    </row>
    <row r="178" spans="1:21" ht="23.25">
      <c r="A178" s="69"/>
      <c r="B178" s="70"/>
      <c r="C178" s="71"/>
      <c r="D178" s="72"/>
      <c r="E178" s="72"/>
      <c r="F178" s="72"/>
      <c r="G178" s="72"/>
      <c r="H178" s="72"/>
      <c r="I178" s="72"/>
      <c r="J178" s="73"/>
      <c r="K178" s="36"/>
      <c r="L178" s="36"/>
      <c r="M178" s="36"/>
      <c r="N178" s="35"/>
      <c r="O178" s="35"/>
      <c r="P178" s="35"/>
      <c r="Q178" s="35"/>
      <c r="R178" s="84"/>
      <c r="S178" s="70"/>
      <c r="T178" s="84"/>
      <c r="U178" s="69"/>
    </row>
    <row r="179" spans="1:21" ht="24" thickBot="1">
      <c r="A179" s="69"/>
      <c r="B179" s="70"/>
      <c r="C179" s="71"/>
      <c r="D179" s="72"/>
      <c r="E179" s="72"/>
      <c r="F179" s="72"/>
      <c r="G179" s="72"/>
      <c r="H179" s="72"/>
      <c r="I179" s="72"/>
      <c r="J179" s="73"/>
      <c r="K179" s="34"/>
      <c r="L179" s="34"/>
      <c r="M179" s="34"/>
      <c r="N179" s="33"/>
      <c r="O179" s="33"/>
      <c r="P179" s="33"/>
      <c r="Q179" s="33"/>
      <c r="R179" s="74"/>
      <c r="S179" s="75"/>
      <c r="T179" s="74"/>
      <c r="U179" s="76"/>
    </row>
    <row r="180" spans="1:21" ht="18.75">
      <c r="A180" s="77"/>
      <c r="B180" s="78"/>
      <c r="C180" s="58" t="s">
        <v>228</v>
      </c>
      <c r="D180" s="59"/>
      <c r="E180" s="59"/>
      <c r="F180" s="59"/>
      <c r="G180" s="59"/>
      <c r="H180" s="59"/>
      <c r="I180" s="59"/>
      <c r="J180" s="79"/>
      <c r="K180" s="32"/>
      <c r="L180" s="31"/>
      <c r="M180" s="31"/>
      <c r="N180" s="31"/>
      <c r="O180" s="31"/>
      <c r="P180" s="31"/>
      <c r="Q180" s="31"/>
      <c r="R180" s="80"/>
      <c r="S180" s="81"/>
      <c r="T180" s="80"/>
      <c r="U180" s="82"/>
    </row>
    <row r="181" spans="1:21" ht="18.75">
      <c r="A181" s="65" t="s">
        <v>227</v>
      </c>
      <c r="B181" s="65"/>
      <c r="C181" s="65"/>
      <c r="D181" s="65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</row>
    <row r="182" spans="1:21" ht="26.25">
      <c r="A182" s="51" t="s">
        <v>226</v>
      </c>
      <c r="B182" s="51"/>
      <c r="C182" s="51"/>
      <c r="D182" s="51"/>
      <c r="E182" s="52" t="s">
        <v>151</v>
      </c>
      <c r="F182" s="52"/>
      <c r="G182" s="52"/>
      <c r="H182" s="52"/>
      <c r="I182" s="53"/>
      <c r="J182" s="54" t="s">
        <v>225</v>
      </c>
      <c r="K182" s="55"/>
      <c r="L182" s="58" t="s">
        <v>224</v>
      </c>
      <c r="M182" s="59"/>
      <c r="N182" s="59"/>
      <c r="O182" s="59"/>
      <c r="P182" s="59"/>
      <c r="Q182" s="60" t="str">
        <f>E182</f>
        <v>Романов В.В.</v>
      </c>
      <c r="R182" s="60"/>
      <c r="S182" s="60"/>
      <c r="T182" s="60"/>
      <c r="U182" s="60"/>
    </row>
    <row r="183" spans="1:21" ht="26.25">
      <c r="A183" s="51" t="s">
        <v>223</v>
      </c>
      <c r="B183" s="51"/>
      <c r="C183" s="51"/>
      <c r="D183" s="51"/>
      <c r="E183" s="52" t="s">
        <v>140</v>
      </c>
      <c r="F183" s="52"/>
      <c r="G183" s="52"/>
      <c r="H183" s="52"/>
      <c r="I183" s="53"/>
      <c r="J183" s="56"/>
      <c r="K183" s="57"/>
      <c r="L183" s="61" t="s">
        <v>223</v>
      </c>
      <c r="M183" s="51"/>
      <c r="N183" s="51"/>
      <c r="O183" s="51"/>
      <c r="P183" s="51"/>
      <c r="Q183" s="60" t="str">
        <f>E183</f>
        <v>Хомич Н.Н.</v>
      </c>
      <c r="R183" s="60"/>
      <c r="S183" s="60"/>
      <c r="T183" s="60"/>
      <c r="U183" s="60"/>
    </row>
    <row r="184" spans="1:21" ht="26.25">
      <c r="A184" s="62" t="s">
        <v>222</v>
      </c>
      <c r="B184" s="62"/>
      <c r="C184" s="62"/>
      <c r="D184" s="62"/>
      <c r="E184" s="62"/>
      <c r="F184" s="62"/>
      <c r="G184" s="63" t="s">
        <v>108</v>
      </c>
      <c r="H184" s="63"/>
      <c r="I184" s="64"/>
      <c r="J184" s="56"/>
      <c r="K184" s="57"/>
      <c r="L184" s="61" t="s">
        <v>221</v>
      </c>
      <c r="M184" s="51"/>
      <c r="N184" s="51"/>
      <c r="O184" s="51"/>
      <c r="P184" s="51"/>
      <c r="Q184" s="60" t="str">
        <f>G184</f>
        <v>Шаповалов В.А.</v>
      </c>
      <c r="R184" s="60"/>
      <c r="S184" s="60"/>
      <c r="T184" s="60"/>
      <c r="U184" s="60"/>
    </row>
    <row r="185" spans="1:21" ht="26.25">
      <c r="A185" s="65" t="s">
        <v>220</v>
      </c>
      <c r="B185" s="65"/>
      <c r="C185" s="65"/>
      <c r="D185" s="65"/>
      <c r="E185" s="65"/>
      <c r="F185" s="65"/>
      <c r="G185" s="66" t="s">
        <v>98</v>
      </c>
      <c r="H185" s="66"/>
      <c r="I185" s="67"/>
      <c r="J185" s="56"/>
      <c r="K185" s="57"/>
      <c r="L185" s="61" t="s">
        <v>220</v>
      </c>
      <c r="M185" s="51"/>
      <c r="N185" s="51"/>
      <c r="O185" s="51"/>
      <c r="P185" s="51"/>
      <c r="Q185" s="60" t="str">
        <f>G185</f>
        <v>Ясинский В.С.</v>
      </c>
      <c r="R185" s="60"/>
      <c r="S185" s="60"/>
      <c r="T185" s="60"/>
      <c r="U185" s="60"/>
    </row>
    <row r="186" spans="1:21" ht="26.25">
      <c r="A186" s="28"/>
      <c r="B186" s="68">
        <f ca="1">TODAY()</f>
        <v>42091</v>
      </c>
      <c r="C186" s="68"/>
      <c r="D186" s="68"/>
      <c r="E186" s="68"/>
      <c r="F186" s="68"/>
      <c r="G186" s="28"/>
      <c r="H186" s="28"/>
      <c r="I186" s="30"/>
      <c r="J186" s="56"/>
      <c r="K186" s="57"/>
      <c r="L186" s="29"/>
      <c r="M186" s="68">
        <f ca="1">TODAY()</f>
        <v>42091</v>
      </c>
      <c r="N186" s="68"/>
      <c r="O186" s="68"/>
      <c r="P186" s="68"/>
      <c r="Q186" s="28"/>
      <c r="R186" s="28"/>
      <c r="S186" s="28"/>
      <c r="T186" s="28"/>
      <c r="U186" s="28"/>
    </row>
    <row r="187" spans="1:21" ht="25.5">
      <c r="A187" s="150" t="s">
        <v>263</v>
      </c>
      <c r="B187" s="150"/>
      <c r="C187" s="150"/>
      <c r="D187" s="150"/>
      <c r="E187" s="150"/>
      <c r="F187" s="150"/>
      <c r="G187" s="150"/>
      <c r="H187" s="1"/>
      <c r="I187" s="151" t="s">
        <v>262</v>
      </c>
      <c r="J187" s="151"/>
      <c r="K187" s="151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</row>
    <row r="188" spans="1:21" ht="16.5">
      <c r="A188" s="140" t="s">
        <v>261</v>
      </c>
      <c r="B188" s="140"/>
      <c r="C188" s="152" t="s">
        <v>152</v>
      </c>
      <c r="D188" s="152"/>
      <c r="E188" s="152"/>
      <c r="F188" s="152"/>
      <c r="G188" s="153"/>
      <c r="H188" s="42"/>
      <c r="I188" s="151"/>
      <c r="J188" s="151"/>
      <c r="K188" s="151"/>
      <c r="L188" s="127"/>
      <c r="M188" s="127"/>
      <c r="N188" s="145"/>
      <c r="O188" s="156" t="s">
        <v>260</v>
      </c>
      <c r="P188" s="157"/>
      <c r="Q188" s="157"/>
      <c r="R188" s="158"/>
      <c r="S188" s="120" t="s">
        <v>259</v>
      </c>
      <c r="T188" s="121"/>
      <c r="U188" s="121"/>
    </row>
    <row r="189" spans="1:21" ht="16.5">
      <c r="A189" s="140"/>
      <c r="B189" s="140"/>
      <c r="C189" s="154"/>
      <c r="D189" s="154"/>
      <c r="E189" s="154"/>
      <c r="F189" s="154"/>
      <c r="G189" s="155"/>
      <c r="H189" s="40"/>
      <c r="I189" s="41"/>
      <c r="J189" s="161">
        <f ca="1">TODAY()</f>
        <v>42091</v>
      </c>
      <c r="K189" s="161"/>
      <c r="L189" s="161"/>
      <c r="M189" s="161"/>
      <c r="N189" s="145"/>
      <c r="O189" s="117"/>
      <c r="P189" s="117" t="s">
        <v>258</v>
      </c>
      <c r="Q189" s="162" t="s">
        <v>254</v>
      </c>
      <c r="R189" s="163"/>
      <c r="S189" s="159"/>
      <c r="T189" s="160"/>
      <c r="U189" s="160"/>
    </row>
    <row r="190" spans="1:21" ht="16.5">
      <c r="A190" s="140" t="s">
        <v>257</v>
      </c>
      <c r="B190" s="140"/>
      <c r="C190" s="166" t="s">
        <v>132</v>
      </c>
      <c r="D190" s="166"/>
      <c r="E190" s="166"/>
      <c r="F190" s="166"/>
      <c r="G190" s="167"/>
      <c r="H190" s="40"/>
      <c r="I190" s="45" t="s">
        <v>256</v>
      </c>
      <c r="J190" s="161"/>
      <c r="K190" s="161"/>
      <c r="L190" s="161"/>
      <c r="M190" s="161"/>
      <c r="N190" s="145"/>
      <c r="O190" s="133"/>
      <c r="P190" s="133"/>
      <c r="Q190" s="164"/>
      <c r="R190" s="165"/>
      <c r="S190" s="156" t="s">
        <v>255</v>
      </c>
      <c r="T190" s="158"/>
      <c r="U190" s="44" t="s">
        <v>254</v>
      </c>
    </row>
    <row r="191" spans="1:21">
      <c r="A191" s="140"/>
      <c r="B191" s="140"/>
      <c r="C191" s="154"/>
      <c r="D191" s="154"/>
      <c r="E191" s="154"/>
      <c r="F191" s="154"/>
      <c r="G191" s="155"/>
      <c r="H191" s="129" t="s">
        <v>12</v>
      </c>
      <c r="I191" s="130"/>
      <c r="J191" s="168" t="s">
        <v>253</v>
      </c>
      <c r="K191" s="168"/>
      <c r="L191" s="168"/>
      <c r="M191" s="168"/>
      <c r="N191" s="169"/>
      <c r="O191" s="117" t="s">
        <v>252</v>
      </c>
      <c r="P191" s="134"/>
      <c r="Q191" s="136"/>
      <c r="R191" s="137"/>
      <c r="S191" s="136"/>
      <c r="T191" s="137"/>
      <c r="U191" s="136"/>
    </row>
    <row r="192" spans="1:21">
      <c r="A192" s="140" t="s">
        <v>251</v>
      </c>
      <c r="B192" s="140"/>
      <c r="C192" s="140"/>
      <c r="D192" s="125"/>
      <c r="E192" s="125"/>
      <c r="F192" s="125"/>
      <c r="G192" s="126"/>
      <c r="H192" s="129"/>
      <c r="I192" s="130"/>
      <c r="J192" s="170"/>
      <c r="K192" s="170"/>
      <c r="L192" s="170"/>
      <c r="M192" s="170"/>
      <c r="N192" s="171"/>
      <c r="O192" s="133"/>
      <c r="P192" s="135"/>
      <c r="Q192" s="138"/>
      <c r="R192" s="139"/>
      <c r="S192" s="138"/>
      <c r="T192" s="139"/>
      <c r="U192" s="138"/>
    </row>
    <row r="193" spans="1:21" ht="26.25">
      <c r="A193" s="140"/>
      <c r="B193" s="140"/>
      <c r="C193" s="140"/>
      <c r="D193" s="127"/>
      <c r="E193" s="127"/>
      <c r="F193" s="127"/>
      <c r="G193" s="128"/>
      <c r="H193" s="129" t="s">
        <v>250</v>
      </c>
      <c r="I193" s="130"/>
      <c r="J193" s="131" t="str">
        <f>G215</f>
        <v>Шаповалов В.А.</v>
      </c>
      <c r="K193" s="131"/>
      <c r="L193" s="131"/>
      <c r="M193" s="131"/>
      <c r="N193" s="132"/>
      <c r="O193" s="117" t="s">
        <v>249</v>
      </c>
      <c r="P193" s="134"/>
      <c r="Q193" s="136"/>
      <c r="R193" s="137"/>
      <c r="S193" s="136"/>
      <c r="T193" s="137"/>
      <c r="U193" s="136"/>
    </row>
    <row r="194" spans="1:21" ht="26.25">
      <c r="A194" s="140" t="s">
        <v>248</v>
      </c>
      <c r="B194" s="140"/>
      <c r="C194" s="140"/>
      <c r="D194" s="125"/>
      <c r="E194" s="125"/>
      <c r="F194" s="125"/>
      <c r="G194" s="126"/>
      <c r="H194" s="129" t="s">
        <v>138</v>
      </c>
      <c r="I194" s="130"/>
      <c r="J194" s="131" t="str">
        <f>E214</f>
        <v>Хомич Н.Н.</v>
      </c>
      <c r="K194" s="131"/>
      <c r="L194" s="131"/>
      <c r="M194" s="131"/>
      <c r="N194" s="132"/>
      <c r="O194" s="133"/>
      <c r="P194" s="135"/>
      <c r="Q194" s="138"/>
      <c r="R194" s="139"/>
      <c r="S194" s="138"/>
      <c r="T194" s="139"/>
      <c r="U194" s="138"/>
    </row>
    <row r="195" spans="1:21">
      <c r="A195" s="140"/>
      <c r="B195" s="140"/>
      <c r="C195" s="140"/>
      <c r="D195" s="127"/>
      <c r="E195" s="127"/>
      <c r="F195" s="127"/>
      <c r="G195" s="128"/>
      <c r="H195" s="141" t="s">
        <v>247</v>
      </c>
      <c r="I195" s="93"/>
      <c r="J195" s="94"/>
      <c r="K195" s="120" t="s">
        <v>246</v>
      </c>
      <c r="L195" s="121"/>
      <c r="M195" s="121"/>
      <c r="N195" s="142"/>
      <c r="O195" s="112" t="s">
        <v>245</v>
      </c>
      <c r="P195" s="134"/>
      <c r="Q195" s="136"/>
      <c r="R195" s="137"/>
      <c r="S195" s="136"/>
      <c r="T195" s="137"/>
      <c r="U195" s="136"/>
    </row>
    <row r="196" spans="1:21">
      <c r="A196" s="144"/>
      <c r="B196" s="144"/>
      <c r="C196" s="144"/>
      <c r="D196" s="144"/>
      <c r="E196" s="144"/>
      <c r="F196" s="144"/>
      <c r="G196" s="145"/>
      <c r="H196" s="141"/>
      <c r="I196" s="93"/>
      <c r="J196" s="94"/>
      <c r="K196" s="141"/>
      <c r="L196" s="93"/>
      <c r="M196" s="93"/>
      <c r="N196" s="94"/>
      <c r="O196" s="143"/>
      <c r="P196" s="135"/>
      <c r="Q196" s="138"/>
      <c r="R196" s="139"/>
      <c r="S196" s="138"/>
      <c r="T196" s="139"/>
      <c r="U196" s="138"/>
    </row>
    <row r="197" spans="1:21" ht="17.25" thickBot="1">
      <c r="A197" s="146"/>
      <c r="B197" s="146"/>
      <c r="C197" s="146"/>
      <c r="D197" s="146"/>
      <c r="E197" s="146"/>
      <c r="F197" s="146"/>
      <c r="G197" s="147"/>
      <c r="H197" s="122"/>
      <c r="I197" s="95"/>
      <c r="J197" s="96"/>
      <c r="K197" s="122"/>
      <c r="L197" s="95"/>
      <c r="M197" s="95"/>
      <c r="N197" s="96"/>
      <c r="O197" s="148" t="s">
        <v>244</v>
      </c>
      <c r="P197" s="149"/>
      <c r="Q197" s="149"/>
      <c r="R197" s="149"/>
      <c r="S197" s="149"/>
      <c r="T197" s="149"/>
      <c r="U197" s="149"/>
    </row>
    <row r="198" spans="1:21" ht="16.5">
      <c r="A198" s="91" t="s">
        <v>243</v>
      </c>
      <c r="B198" s="92"/>
      <c r="C198" s="97" t="s">
        <v>242</v>
      </c>
      <c r="D198" s="98"/>
      <c r="E198" s="98"/>
      <c r="F198" s="98"/>
      <c r="G198" s="98"/>
      <c r="H198" s="98"/>
      <c r="I198" s="98"/>
      <c r="J198" s="99"/>
      <c r="K198" s="106" t="s">
        <v>241</v>
      </c>
      <c r="L198" s="109" t="s">
        <v>240</v>
      </c>
      <c r="M198" s="110"/>
      <c r="N198" s="110"/>
      <c r="O198" s="110"/>
      <c r="P198" s="111"/>
      <c r="Q198" s="109" t="s">
        <v>239</v>
      </c>
      <c r="R198" s="110"/>
      <c r="S198" s="110"/>
      <c r="T198" s="110"/>
      <c r="U198" s="110"/>
    </row>
    <row r="199" spans="1:21" ht="16.5">
      <c r="A199" s="93"/>
      <c r="B199" s="94"/>
      <c r="C199" s="100"/>
      <c r="D199" s="101"/>
      <c r="E199" s="101"/>
      <c r="F199" s="101"/>
      <c r="G199" s="101"/>
      <c r="H199" s="101"/>
      <c r="I199" s="101"/>
      <c r="J199" s="102"/>
      <c r="K199" s="107"/>
      <c r="L199" s="112" t="s">
        <v>238</v>
      </c>
      <c r="M199" s="113" t="s">
        <v>237</v>
      </c>
      <c r="N199" s="115" t="s">
        <v>236</v>
      </c>
      <c r="O199" s="116"/>
      <c r="P199" s="117" t="s">
        <v>235</v>
      </c>
      <c r="Q199" s="115" t="s">
        <v>234</v>
      </c>
      <c r="R199" s="119"/>
      <c r="S199" s="116"/>
      <c r="T199" s="120" t="s">
        <v>233</v>
      </c>
      <c r="U199" s="121"/>
    </row>
    <row r="200" spans="1:21" ht="33.75" thickBot="1">
      <c r="A200" s="95"/>
      <c r="B200" s="96"/>
      <c r="C200" s="103"/>
      <c r="D200" s="104"/>
      <c r="E200" s="104"/>
      <c r="F200" s="104"/>
      <c r="G200" s="104"/>
      <c r="H200" s="104"/>
      <c r="I200" s="104"/>
      <c r="J200" s="105"/>
      <c r="K200" s="108"/>
      <c r="L200" s="108"/>
      <c r="M200" s="114"/>
      <c r="N200" s="39" t="s">
        <v>232</v>
      </c>
      <c r="O200" s="39" t="s">
        <v>231</v>
      </c>
      <c r="P200" s="118"/>
      <c r="Q200" s="39" t="s">
        <v>230</v>
      </c>
      <c r="R200" s="123" t="s">
        <v>229</v>
      </c>
      <c r="S200" s="124"/>
      <c r="T200" s="122"/>
      <c r="U200" s="95"/>
    </row>
    <row r="201" spans="1:21" ht="23.25">
      <c r="A201" s="85"/>
      <c r="B201" s="86"/>
      <c r="C201" s="87"/>
      <c r="D201" s="88"/>
      <c r="E201" s="88"/>
      <c r="F201" s="88"/>
      <c r="G201" s="88"/>
      <c r="H201" s="88"/>
      <c r="I201" s="88"/>
      <c r="J201" s="89"/>
      <c r="K201" s="38" t="s">
        <v>155</v>
      </c>
      <c r="L201" s="38"/>
      <c r="M201" s="38"/>
      <c r="N201" s="37"/>
      <c r="O201" s="37"/>
      <c r="P201" s="37"/>
      <c r="Q201" s="37"/>
      <c r="R201" s="90"/>
      <c r="S201" s="86"/>
      <c r="T201" s="90"/>
      <c r="U201" s="85"/>
    </row>
    <row r="202" spans="1:21" ht="23.25">
      <c r="A202" s="69"/>
      <c r="B202" s="70"/>
      <c r="C202" s="71"/>
      <c r="D202" s="72"/>
      <c r="E202" s="72"/>
      <c r="F202" s="72"/>
      <c r="G202" s="72"/>
      <c r="H202" s="72"/>
      <c r="I202" s="72"/>
      <c r="J202" s="73"/>
      <c r="K202" s="36"/>
      <c r="L202" s="36"/>
      <c r="M202" s="36"/>
      <c r="N202" s="35"/>
      <c r="O202" s="35"/>
      <c r="P202" s="35"/>
      <c r="Q202" s="35"/>
      <c r="R202" s="84"/>
      <c r="S202" s="70"/>
      <c r="T202" s="84"/>
      <c r="U202" s="69"/>
    </row>
    <row r="203" spans="1:21" ht="23.25">
      <c r="A203" s="69"/>
      <c r="B203" s="70"/>
      <c r="C203" s="71"/>
      <c r="D203" s="72"/>
      <c r="E203" s="72"/>
      <c r="F203" s="72"/>
      <c r="G203" s="72"/>
      <c r="H203" s="72"/>
      <c r="I203" s="72"/>
      <c r="J203" s="73"/>
      <c r="K203" s="36"/>
      <c r="L203" s="36"/>
      <c r="M203" s="36"/>
      <c r="N203" s="35"/>
      <c r="O203" s="35"/>
      <c r="P203" s="35"/>
      <c r="Q203" s="35"/>
      <c r="R203" s="84"/>
      <c r="S203" s="70"/>
      <c r="T203" s="84"/>
      <c r="U203" s="69"/>
    </row>
    <row r="204" spans="1:21" ht="23.25">
      <c r="A204" s="69"/>
      <c r="B204" s="70"/>
      <c r="C204" s="71"/>
      <c r="D204" s="72"/>
      <c r="E204" s="72"/>
      <c r="F204" s="72"/>
      <c r="G204" s="72"/>
      <c r="H204" s="72"/>
      <c r="I204" s="72"/>
      <c r="J204" s="73"/>
      <c r="K204" s="36"/>
      <c r="L204" s="36"/>
      <c r="M204" s="36"/>
      <c r="N204" s="35"/>
      <c r="O204" s="35"/>
      <c r="P204" s="35"/>
      <c r="Q204" s="35"/>
      <c r="R204" s="84"/>
      <c r="S204" s="70"/>
      <c r="T204" s="84"/>
      <c r="U204" s="69"/>
    </row>
    <row r="205" spans="1:21" ht="23.25">
      <c r="A205" s="69"/>
      <c r="B205" s="70"/>
      <c r="C205" s="71"/>
      <c r="D205" s="72"/>
      <c r="E205" s="72"/>
      <c r="F205" s="72"/>
      <c r="G205" s="72"/>
      <c r="H205" s="72"/>
      <c r="I205" s="72"/>
      <c r="J205" s="73"/>
      <c r="K205" s="36"/>
      <c r="L205" s="36"/>
      <c r="M205" s="36"/>
      <c r="N205" s="35"/>
      <c r="O205" s="35"/>
      <c r="P205" s="35"/>
      <c r="Q205" s="35"/>
      <c r="R205" s="84"/>
      <c r="S205" s="70"/>
      <c r="T205" s="84"/>
      <c r="U205" s="69"/>
    </row>
    <row r="206" spans="1:21" ht="23.25">
      <c r="A206" s="69"/>
      <c r="B206" s="70"/>
      <c r="C206" s="71"/>
      <c r="D206" s="72"/>
      <c r="E206" s="72"/>
      <c r="F206" s="72"/>
      <c r="G206" s="72"/>
      <c r="H206" s="72"/>
      <c r="I206" s="72"/>
      <c r="J206" s="73"/>
      <c r="K206" s="36"/>
      <c r="L206" s="36"/>
      <c r="M206" s="36"/>
      <c r="N206" s="35"/>
      <c r="O206" s="35"/>
      <c r="P206" s="35"/>
      <c r="Q206" s="35"/>
      <c r="R206" s="84"/>
      <c r="S206" s="70"/>
      <c r="T206" s="84"/>
      <c r="U206" s="69"/>
    </row>
    <row r="207" spans="1:21" ht="23.25">
      <c r="A207" s="69"/>
      <c r="B207" s="70"/>
      <c r="C207" s="71"/>
      <c r="D207" s="72"/>
      <c r="E207" s="72"/>
      <c r="F207" s="72"/>
      <c r="G207" s="72"/>
      <c r="H207" s="72"/>
      <c r="I207" s="72"/>
      <c r="J207" s="73"/>
      <c r="K207" s="36"/>
      <c r="L207" s="36"/>
      <c r="M207" s="36"/>
      <c r="N207" s="35"/>
      <c r="O207" s="35"/>
      <c r="P207" s="35"/>
      <c r="Q207" s="35"/>
      <c r="R207" s="84"/>
      <c r="S207" s="70"/>
      <c r="T207" s="84"/>
      <c r="U207" s="69"/>
    </row>
    <row r="208" spans="1:21" ht="23.25">
      <c r="A208" s="69"/>
      <c r="B208" s="70"/>
      <c r="C208" s="71"/>
      <c r="D208" s="72"/>
      <c r="E208" s="72"/>
      <c r="F208" s="72"/>
      <c r="G208" s="72"/>
      <c r="H208" s="72"/>
      <c r="I208" s="72"/>
      <c r="J208" s="73"/>
      <c r="K208" s="36"/>
      <c r="L208" s="36"/>
      <c r="M208" s="36"/>
      <c r="N208" s="35"/>
      <c r="O208" s="35"/>
      <c r="P208" s="35"/>
      <c r="Q208" s="35"/>
      <c r="R208" s="84"/>
      <c r="S208" s="70"/>
      <c r="T208" s="84"/>
      <c r="U208" s="69"/>
    </row>
    <row r="209" spans="1:21" ht="23.25">
      <c r="A209" s="69"/>
      <c r="B209" s="70"/>
      <c r="C209" s="71"/>
      <c r="D209" s="72"/>
      <c r="E209" s="72"/>
      <c r="F209" s="72"/>
      <c r="G209" s="72"/>
      <c r="H209" s="72"/>
      <c r="I209" s="72"/>
      <c r="J209" s="73"/>
      <c r="K209" s="36"/>
      <c r="L209" s="36"/>
      <c r="M209" s="36"/>
      <c r="N209" s="35"/>
      <c r="O209" s="35"/>
      <c r="P209" s="35"/>
      <c r="Q209" s="35"/>
      <c r="R209" s="84"/>
      <c r="S209" s="70"/>
      <c r="T209" s="84"/>
      <c r="U209" s="69"/>
    </row>
    <row r="210" spans="1:21" ht="24" thickBot="1">
      <c r="A210" s="69"/>
      <c r="B210" s="70"/>
      <c r="C210" s="71"/>
      <c r="D210" s="72"/>
      <c r="E210" s="72"/>
      <c r="F210" s="72"/>
      <c r="G210" s="72"/>
      <c r="H210" s="72"/>
      <c r="I210" s="72"/>
      <c r="J210" s="73"/>
      <c r="K210" s="34"/>
      <c r="L210" s="34"/>
      <c r="M210" s="34"/>
      <c r="N210" s="33"/>
      <c r="O210" s="33"/>
      <c r="P210" s="33"/>
      <c r="Q210" s="33"/>
      <c r="R210" s="74"/>
      <c r="S210" s="75"/>
      <c r="T210" s="74"/>
      <c r="U210" s="76"/>
    </row>
    <row r="211" spans="1:21" ht="18.75">
      <c r="A211" s="77"/>
      <c r="B211" s="78"/>
      <c r="C211" s="58" t="s">
        <v>228</v>
      </c>
      <c r="D211" s="59"/>
      <c r="E211" s="59"/>
      <c r="F211" s="59"/>
      <c r="G211" s="59"/>
      <c r="H211" s="59"/>
      <c r="I211" s="59"/>
      <c r="J211" s="79"/>
      <c r="K211" s="32"/>
      <c r="L211" s="31"/>
      <c r="M211" s="31"/>
      <c r="N211" s="31"/>
      <c r="O211" s="31"/>
      <c r="P211" s="31"/>
      <c r="Q211" s="31"/>
      <c r="R211" s="80"/>
      <c r="S211" s="81"/>
      <c r="T211" s="80"/>
      <c r="U211" s="82"/>
    </row>
    <row r="212" spans="1:21" ht="18.75">
      <c r="A212" s="65" t="s">
        <v>227</v>
      </c>
      <c r="B212" s="65"/>
      <c r="C212" s="65"/>
      <c r="D212" s="65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</row>
    <row r="213" spans="1:21" ht="26.25">
      <c r="A213" s="51" t="s">
        <v>226</v>
      </c>
      <c r="B213" s="51"/>
      <c r="C213" s="51"/>
      <c r="D213" s="51"/>
      <c r="E213" s="52" t="s">
        <v>151</v>
      </c>
      <c r="F213" s="52"/>
      <c r="G213" s="52"/>
      <c r="H213" s="52"/>
      <c r="I213" s="53"/>
      <c r="J213" s="54" t="s">
        <v>225</v>
      </c>
      <c r="K213" s="55"/>
      <c r="L213" s="58" t="s">
        <v>224</v>
      </c>
      <c r="M213" s="59"/>
      <c r="N213" s="59"/>
      <c r="O213" s="59"/>
      <c r="P213" s="59"/>
      <c r="Q213" s="60" t="str">
        <f>E213</f>
        <v>Романов В.В.</v>
      </c>
      <c r="R213" s="60"/>
      <c r="S213" s="60"/>
      <c r="T213" s="60"/>
      <c r="U213" s="60"/>
    </row>
    <row r="214" spans="1:21" ht="26.25">
      <c r="A214" s="51" t="s">
        <v>223</v>
      </c>
      <c r="B214" s="51"/>
      <c r="C214" s="51"/>
      <c r="D214" s="51"/>
      <c r="E214" s="52" t="s">
        <v>140</v>
      </c>
      <c r="F214" s="52"/>
      <c r="G214" s="52"/>
      <c r="H214" s="52"/>
      <c r="I214" s="53"/>
      <c r="J214" s="56"/>
      <c r="K214" s="57"/>
      <c r="L214" s="61" t="s">
        <v>223</v>
      </c>
      <c r="M214" s="51"/>
      <c r="N214" s="51"/>
      <c r="O214" s="51"/>
      <c r="P214" s="51"/>
      <c r="Q214" s="60" t="str">
        <f>E214</f>
        <v>Хомич Н.Н.</v>
      </c>
      <c r="R214" s="60"/>
      <c r="S214" s="60"/>
      <c r="T214" s="60"/>
      <c r="U214" s="60"/>
    </row>
    <row r="215" spans="1:21" ht="26.25">
      <c r="A215" s="62" t="s">
        <v>222</v>
      </c>
      <c r="B215" s="62"/>
      <c r="C215" s="62"/>
      <c r="D215" s="62"/>
      <c r="E215" s="62"/>
      <c r="F215" s="62"/>
      <c r="G215" s="63" t="s">
        <v>108</v>
      </c>
      <c r="H215" s="63"/>
      <c r="I215" s="64"/>
      <c r="J215" s="56"/>
      <c r="K215" s="57"/>
      <c r="L215" s="61" t="s">
        <v>221</v>
      </c>
      <c r="M215" s="51"/>
      <c r="N215" s="51"/>
      <c r="O215" s="51"/>
      <c r="P215" s="51"/>
      <c r="Q215" s="60" t="str">
        <f>G215</f>
        <v>Шаповалов В.А.</v>
      </c>
      <c r="R215" s="60"/>
      <c r="S215" s="60"/>
      <c r="T215" s="60"/>
      <c r="U215" s="60"/>
    </row>
    <row r="216" spans="1:21" ht="26.25">
      <c r="A216" s="65" t="s">
        <v>220</v>
      </c>
      <c r="B216" s="65"/>
      <c r="C216" s="65"/>
      <c r="D216" s="65"/>
      <c r="E216" s="65"/>
      <c r="F216" s="65"/>
      <c r="G216" s="66" t="s">
        <v>98</v>
      </c>
      <c r="H216" s="66"/>
      <c r="I216" s="67"/>
      <c r="J216" s="56"/>
      <c r="K216" s="57"/>
      <c r="L216" s="61" t="s">
        <v>220</v>
      </c>
      <c r="M216" s="51"/>
      <c r="N216" s="51"/>
      <c r="O216" s="51"/>
      <c r="P216" s="51"/>
      <c r="Q216" s="60" t="str">
        <f>G216</f>
        <v>Ясинский В.С.</v>
      </c>
      <c r="R216" s="60"/>
      <c r="S216" s="60"/>
      <c r="T216" s="60"/>
      <c r="U216" s="60"/>
    </row>
    <row r="217" spans="1:21" ht="26.25">
      <c r="A217" s="28"/>
      <c r="B217" s="68">
        <f ca="1">TODAY()</f>
        <v>42091</v>
      </c>
      <c r="C217" s="68"/>
      <c r="D217" s="68"/>
      <c r="E217" s="68"/>
      <c r="F217" s="68"/>
      <c r="G217" s="28"/>
      <c r="H217" s="28"/>
      <c r="I217" s="30"/>
      <c r="J217" s="56"/>
      <c r="K217" s="57"/>
      <c r="L217" s="29"/>
      <c r="M217" s="68">
        <f ca="1">TODAY()</f>
        <v>42091</v>
      </c>
      <c r="N217" s="68"/>
      <c r="O217" s="68"/>
      <c r="P217" s="68"/>
      <c r="Q217" s="28"/>
      <c r="R217" s="28"/>
      <c r="S217" s="28"/>
      <c r="T217" s="28"/>
      <c r="U217" s="28"/>
    </row>
    <row r="218" spans="1:21" ht="25.5">
      <c r="A218" s="150" t="s">
        <v>263</v>
      </c>
      <c r="B218" s="150"/>
      <c r="C218" s="150"/>
      <c r="D218" s="150"/>
      <c r="E218" s="150"/>
      <c r="F218" s="150"/>
      <c r="G218" s="150"/>
      <c r="H218" s="1"/>
      <c r="I218" s="151" t="s">
        <v>262</v>
      </c>
      <c r="J218" s="151"/>
      <c r="K218" s="151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</row>
    <row r="219" spans="1:21" ht="16.5">
      <c r="A219" s="140" t="s">
        <v>261</v>
      </c>
      <c r="B219" s="140"/>
      <c r="C219" s="152" t="s">
        <v>152</v>
      </c>
      <c r="D219" s="152"/>
      <c r="E219" s="152"/>
      <c r="F219" s="152"/>
      <c r="G219" s="153"/>
      <c r="H219" s="42"/>
      <c r="I219" s="151"/>
      <c r="J219" s="151"/>
      <c r="K219" s="151"/>
      <c r="L219" s="127"/>
      <c r="M219" s="127"/>
      <c r="N219" s="145"/>
      <c r="O219" s="156" t="s">
        <v>260</v>
      </c>
      <c r="P219" s="157"/>
      <c r="Q219" s="157"/>
      <c r="R219" s="158"/>
      <c r="S219" s="120" t="s">
        <v>259</v>
      </c>
      <c r="T219" s="121"/>
      <c r="U219" s="121"/>
    </row>
    <row r="220" spans="1:21" ht="16.5">
      <c r="A220" s="140"/>
      <c r="B220" s="140"/>
      <c r="C220" s="154"/>
      <c r="D220" s="154"/>
      <c r="E220" s="154"/>
      <c r="F220" s="154"/>
      <c r="G220" s="155"/>
      <c r="H220" s="40"/>
      <c r="I220" s="41"/>
      <c r="J220" s="161">
        <f ca="1">TODAY()</f>
        <v>42091</v>
      </c>
      <c r="K220" s="161"/>
      <c r="L220" s="161"/>
      <c r="M220" s="161"/>
      <c r="N220" s="145"/>
      <c r="O220" s="117"/>
      <c r="P220" s="117" t="s">
        <v>258</v>
      </c>
      <c r="Q220" s="162" t="s">
        <v>254</v>
      </c>
      <c r="R220" s="163"/>
      <c r="S220" s="159"/>
      <c r="T220" s="160"/>
      <c r="U220" s="160"/>
    </row>
    <row r="221" spans="1:21" ht="16.5">
      <c r="A221" s="140" t="s">
        <v>257</v>
      </c>
      <c r="B221" s="140"/>
      <c r="C221" s="166" t="s">
        <v>132</v>
      </c>
      <c r="D221" s="166"/>
      <c r="E221" s="166"/>
      <c r="F221" s="166"/>
      <c r="G221" s="167"/>
      <c r="H221" s="40"/>
      <c r="I221" s="45" t="s">
        <v>256</v>
      </c>
      <c r="J221" s="161"/>
      <c r="K221" s="161"/>
      <c r="L221" s="161"/>
      <c r="M221" s="161"/>
      <c r="N221" s="145"/>
      <c r="O221" s="133"/>
      <c r="P221" s="133"/>
      <c r="Q221" s="164"/>
      <c r="R221" s="165"/>
      <c r="S221" s="156" t="s">
        <v>255</v>
      </c>
      <c r="T221" s="158"/>
      <c r="U221" s="44" t="s">
        <v>254</v>
      </c>
    </row>
    <row r="222" spans="1:21">
      <c r="A222" s="140"/>
      <c r="B222" s="140"/>
      <c r="C222" s="154"/>
      <c r="D222" s="154"/>
      <c r="E222" s="154"/>
      <c r="F222" s="154"/>
      <c r="G222" s="155"/>
      <c r="H222" s="129" t="s">
        <v>12</v>
      </c>
      <c r="I222" s="130"/>
      <c r="J222" s="168" t="s">
        <v>253</v>
      </c>
      <c r="K222" s="168"/>
      <c r="L222" s="168"/>
      <c r="M222" s="168"/>
      <c r="N222" s="169"/>
      <c r="O222" s="117" t="s">
        <v>252</v>
      </c>
      <c r="P222" s="134"/>
      <c r="Q222" s="136"/>
      <c r="R222" s="137"/>
      <c r="S222" s="136"/>
      <c r="T222" s="137"/>
      <c r="U222" s="136"/>
    </row>
    <row r="223" spans="1:21">
      <c r="A223" s="140" t="s">
        <v>251</v>
      </c>
      <c r="B223" s="140"/>
      <c r="C223" s="140"/>
      <c r="D223" s="125"/>
      <c r="E223" s="125"/>
      <c r="F223" s="125"/>
      <c r="G223" s="126"/>
      <c r="H223" s="129"/>
      <c r="I223" s="130"/>
      <c r="J223" s="170"/>
      <c r="K223" s="170"/>
      <c r="L223" s="170"/>
      <c r="M223" s="170"/>
      <c r="N223" s="171"/>
      <c r="O223" s="133"/>
      <c r="P223" s="135"/>
      <c r="Q223" s="138"/>
      <c r="R223" s="139"/>
      <c r="S223" s="138"/>
      <c r="T223" s="139"/>
      <c r="U223" s="138"/>
    </row>
    <row r="224" spans="1:21" ht="26.25">
      <c r="A224" s="140"/>
      <c r="B224" s="140"/>
      <c r="C224" s="140"/>
      <c r="D224" s="127"/>
      <c r="E224" s="127"/>
      <c r="F224" s="127"/>
      <c r="G224" s="128"/>
      <c r="H224" s="129" t="s">
        <v>250</v>
      </c>
      <c r="I224" s="130"/>
      <c r="J224" s="131" t="str">
        <f>G246</f>
        <v>Шаповалов В.А.</v>
      </c>
      <c r="K224" s="131"/>
      <c r="L224" s="131"/>
      <c r="M224" s="131"/>
      <c r="N224" s="132"/>
      <c r="O224" s="117" t="s">
        <v>249</v>
      </c>
      <c r="P224" s="134"/>
      <c r="Q224" s="136"/>
      <c r="R224" s="137"/>
      <c r="S224" s="136"/>
      <c r="T224" s="137"/>
      <c r="U224" s="136"/>
    </row>
    <row r="225" spans="1:21" ht="26.25">
      <c r="A225" s="140" t="s">
        <v>248</v>
      </c>
      <c r="B225" s="140"/>
      <c r="C225" s="140"/>
      <c r="D225" s="125"/>
      <c r="E225" s="125"/>
      <c r="F225" s="125"/>
      <c r="G225" s="126"/>
      <c r="H225" s="129" t="s">
        <v>138</v>
      </c>
      <c r="I225" s="130"/>
      <c r="J225" s="131" t="str">
        <f>E245</f>
        <v>Хомич Н.Н.</v>
      </c>
      <c r="K225" s="131"/>
      <c r="L225" s="131"/>
      <c r="M225" s="131"/>
      <c r="N225" s="132"/>
      <c r="O225" s="133"/>
      <c r="P225" s="135"/>
      <c r="Q225" s="138"/>
      <c r="R225" s="139"/>
      <c r="S225" s="138"/>
      <c r="T225" s="139"/>
      <c r="U225" s="138"/>
    </row>
    <row r="226" spans="1:21">
      <c r="A226" s="140"/>
      <c r="B226" s="140"/>
      <c r="C226" s="140"/>
      <c r="D226" s="127"/>
      <c r="E226" s="127"/>
      <c r="F226" s="127"/>
      <c r="G226" s="128"/>
      <c r="H226" s="141" t="s">
        <v>247</v>
      </c>
      <c r="I226" s="93"/>
      <c r="J226" s="94"/>
      <c r="K226" s="120" t="s">
        <v>246</v>
      </c>
      <c r="L226" s="121"/>
      <c r="M226" s="121"/>
      <c r="N226" s="142"/>
      <c r="O226" s="112" t="s">
        <v>245</v>
      </c>
      <c r="P226" s="134"/>
      <c r="Q226" s="136"/>
      <c r="R226" s="137"/>
      <c r="S226" s="136"/>
      <c r="T226" s="137"/>
      <c r="U226" s="136"/>
    </row>
    <row r="227" spans="1:21">
      <c r="A227" s="144"/>
      <c r="B227" s="144"/>
      <c r="C227" s="144"/>
      <c r="D227" s="144"/>
      <c r="E227" s="144"/>
      <c r="F227" s="144"/>
      <c r="G227" s="145"/>
      <c r="H227" s="141"/>
      <c r="I227" s="93"/>
      <c r="J227" s="94"/>
      <c r="K227" s="141"/>
      <c r="L227" s="93"/>
      <c r="M227" s="93"/>
      <c r="N227" s="94"/>
      <c r="O227" s="143"/>
      <c r="P227" s="135"/>
      <c r="Q227" s="138"/>
      <c r="R227" s="139"/>
      <c r="S227" s="138"/>
      <c r="T227" s="139"/>
      <c r="U227" s="138"/>
    </row>
    <row r="228" spans="1:21" ht="17.25" thickBot="1">
      <c r="A228" s="146"/>
      <c r="B228" s="146"/>
      <c r="C228" s="146"/>
      <c r="D228" s="146"/>
      <c r="E228" s="146"/>
      <c r="F228" s="146"/>
      <c r="G228" s="147"/>
      <c r="H228" s="122"/>
      <c r="I228" s="95"/>
      <c r="J228" s="96"/>
      <c r="K228" s="122"/>
      <c r="L228" s="95"/>
      <c r="M228" s="95"/>
      <c r="N228" s="96"/>
      <c r="O228" s="148" t="s">
        <v>244</v>
      </c>
      <c r="P228" s="149"/>
      <c r="Q228" s="149"/>
      <c r="R228" s="149"/>
      <c r="S228" s="149"/>
      <c r="T228" s="149"/>
      <c r="U228" s="149"/>
    </row>
    <row r="229" spans="1:21" ht="16.5">
      <c r="A229" s="91" t="s">
        <v>243</v>
      </c>
      <c r="B229" s="92"/>
      <c r="C229" s="97" t="s">
        <v>242</v>
      </c>
      <c r="D229" s="98"/>
      <c r="E229" s="98"/>
      <c r="F229" s="98"/>
      <c r="G229" s="98"/>
      <c r="H229" s="98"/>
      <c r="I229" s="98"/>
      <c r="J229" s="99"/>
      <c r="K229" s="106" t="s">
        <v>241</v>
      </c>
      <c r="L229" s="109" t="s">
        <v>240</v>
      </c>
      <c r="M229" s="110"/>
      <c r="N229" s="110"/>
      <c r="O229" s="110"/>
      <c r="P229" s="111"/>
      <c r="Q229" s="109" t="s">
        <v>239</v>
      </c>
      <c r="R229" s="110"/>
      <c r="S229" s="110"/>
      <c r="T229" s="110"/>
      <c r="U229" s="110"/>
    </row>
    <row r="230" spans="1:21" ht="16.5">
      <c r="A230" s="93"/>
      <c r="B230" s="94"/>
      <c r="C230" s="100"/>
      <c r="D230" s="101"/>
      <c r="E230" s="101"/>
      <c r="F230" s="101"/>
      <c r="G230" s="101"/>
      <c r="H230" s="101"/>
      <c r="I230" s="101"/>
      <c r="J230" s="102"/>
      <c r="K230" s="107"/>
      <c r="L230" s="112" t="s">
        <v>238</v>
      </c>
      <c r="M230" s="113" t="s">
        <v>237</v>
      </c>
      <c r="N230" s="115" t="s">
        <v>236</v>
      </c>
      <c r="O230" s="116"/>
      <c r="P230" s="117" t="s">
        <v>235</v>
      </c>
      <c r="Q230" s="115" t="s">
        <v>234</v>
      </c>
      <c r="R230" s="119"/>
      <c r="S230" s="116"/>
      <c r="T230" s="120" t="s">
        <v>233</v>
      </c>
      <c r="U230" s="121"/>
    </row>
    <row r="231" spans="1:21" ht="33.75" thickBot="1">
      <c r="A231" s="95"/>
      <c r="B231" s="96"/>
      <c r="C231" s="103"/>
      <c r="D231" s="104"/>
      <c r="E231" s="104"/>
      <c r="F231" s="104"/>
      <c r="G231" s="104"/>
      <c r="H231" s="104"/>
      <c r="I231" s="104"/>
      <c r="J231" s="105"/>
      <c r="K231" s="108"/>
      <c r="L231" s="108"/>
      <c r="M231" s="114"/>
      <c r="N231" s="39" t="s">
        <v>232</v>
      </c>
      <c r="O231" s="39" t="s">
        <v>231</v>
      </c>
      <c r="P231" s="118"/>
      <c r="Q231" s="39" t="s">
        <v>230</v>
      </c>
      <c r="R231" s="123" t="s">
        <v>229</v>
      </c>
      <c r="S231" s="124"/>
      <c r="T231" s="122"/>
      <c r="U231" s="95"/>
    </row>
    <row r="232" spans="1:21" ht="23.25">
      <c r="A232" s="85"/>
      <c r="B232" s="86"/>
      <c r="C232" s="87"/>
      <c r="D232" s="88"/>
      <c r="E232" s="88"/>
      <c r="F232" s="88"/>
      <c r="G232" s="88"/>
      <c r="H232" s="88"/>
      <c r="I232" s="88"/>
      <c r="J232" s="89"/>
      <c r="K232" s="38" t="s">
        <v>155</v>
      </c>
      <c r="L232" s="38"/>
      <c r="M232" s="38"/>
      <c r="N232" s="37"/>
      <c r="O232" s="37"/>
      <c r="P232" s="37"/>
      <c r="Q232" s="37"/>
      <c r="R232" s="90"/>
      <c r="S232" s="86"/>
      <c r="T232" s="90"/>
      <c r="U232" s="85"/>
    </row>
    <row r="233" spans="1:21" ht="23.25">
      <c r="A233" s="69"/>
      <c r="B233" s="70"/>
      <c r="C233" s="71"/>
      <c r="D233" s="72"/>
      <c r="E233" s="72"/>
      <c r="F233" s="72"/>
      <c r="G233" s="72"/>
      <c r="H233" s="72"/>
      <c r="I233" s="72"/>
      <c r="J233" s="73"/>
      <c r="K233" s="36"/>
      <c r="L233" s="36"/>
      <c r="M233" s="36"/>
      <c r="N233" s="35"/>
      <c r="O233" s="35"/>
      <c r="P233" s="35"/>
      <c r="Q233" s="35"/>
      <c r="R233" s="84"/>
      <c r="S233" s="70"/>
      <c r="T233" s="84"/>
      <c r="U233" s="69"/>
    </row>
    <row r="234" spans="1:21" ht="23.25">
      <c r="A234" s="69"/>
      <c r="B234" s="70"/>
      <c r="C234" s="71"/>
      <c r="D234" s="72"/>
      <c r="E234" s="72"/>
      <c r="F234" s="72"/>
      <c r="G234" s="72"/>
      <c r="H234" s="72"/>
      <c r="I234" s="72"/>
      <c r="J234" s="73"/>
      <c r="K234" s="36"/>
      <c r="L234" s="36"/>
      <c r="M234" s="36"/>
      <c r="N234" s="35"/>
      <c r="O234" s="35"/>
      <c r="P234" s="35"/>
      <c r="Q234" s="35"/>
      <c r="R234" s="84"/>
      <c r="S234" s="70"/>
      <c r="T234" s="84"/>
      <c r="U234" s="69"/>
    </row>
    <row r="235" spans="1:21" ht="23.25">
      <c r="A235" s="69"/>
      <c r="B235" s="70"/>
      <c r="C235" s="71"/>
      <c r="D235" s="72"/>
      <c r="E235" s="72"/>
      <c r="F235" s="72"/>
      <c r="G235" s="72"/>
      <c r="H235" s="72"/>
      <c r="I235" s="72"/>
      <c r="J235" s="73"/>
      <c r="K235" s="36"/>
      <c r="L235" s="36"/>
      <c r="M235" s="36"/>
      <c r="N235" s="35"/>
      <c r="O235" s="35"/>
      <c r="P235" s="35"/>
      <c r="Q235" s="35"/>
      <c r="R235" s="84"/>
      <c r="S235" s="70"/>
      <c r="T235" s="84"/>
      <c r="U235" s="69"/>
    </row>
    <row r="236" spans="1:21" ht="23.25">
      <c r="A236" s="69"/>
      <c r="B236" s="70"/>
      <c r="C236" s="71"/>
      <c r="D236" s="72"/>
      <c r="E236" s="72"/>
      <c r="F236" s="72"/>
      <c r="G236" s="72"/>
      <c r="H236" s="72"/>
      <c r="I236" s="72"/>
      <c r="J236" s="73"/>
      <c r="K236" s="36"/>
      <c r="L236" s="36"/>
      <c r="M236" s="36"/>
      <c r="N236" s="35"/>
      <c r="O236" s="35"/>
      <c r="P236" s="35"/>
      <c r="Q236" s="35"/>
      <c r="R236" s="84"/>
      <c r="S236" s="70"/>
      <c r="T236" s="84"/>
      <c r="U236" s="69"/>
    </row>
    <row r="237" spans="1:21" ht="23.25">
      <c r="A237" s="69"/>
      <c r="B237" s="70"/>
      <c r="C237" s="71"/>
      <c r="D237" s="72"/>
      <c r="E237" s="72"/>
      <c r="F237" s="72"/>
      <c r="G237" s="72"/>
      <c r="H237" s="72"/>
      <c r="I237" s="72"/>
      <c r="J237" s="73"/>
      <c r="K237" s="36"/>
      <c r="L237" s="36"/>
      <c r="M237" s="36"/>
      <c r="N237" s="35"/>
      <c r="O237" s="35"/>
      <c r="P237" s="35"/>
      <c r="Q237" s="35"/>
      <c r="R237" s="84"/>
      <c r="S237" s="70"/>
      <c r="T237" s="84"/>
      <c r="U237" s="69"/>
    </row>
    <row r="238" spans="1:21" ht="23.25">
      <c r="A238" s="69"/>
      <c r="B238" s="70"/>
      <c r="C238" s="71"/>
      <c r="D238" s="72"/>
      <c r="E238" s="72"/>
      <c r="F238" s="72"/>
      <c r="G238" s="72"/>
      <c r="H238" s="72"/>
      <c r="I238" s="72"/>
      <c r="J238" s="73"/>
      <c r="K238" s="36"/>
      <c r="L238" s="36"/>
      <c r="M238" s="36"/>
      <c r="N238" s="35"/>
      <c r="O238" s="35"/>
      <c r="P238" s="35"/>
      <c r="Q238" s="35"/>
      <c r="R238" s="84"/>
      <c r="S238" s="70"/>
      <c r="T238" s="84"/>
      <c r="U238" s="69"/>
    </row>
    <row r="239" spans="1:21" ht="23.25">
      <c r="A239" s="69"/>
      <c r="B239" s="70"/>
      <c r="C239" s="71"/>
      <c r="D239" s="72"/>
      <c r="E239" s="72"/>
      <c r="F239" s="72"/>
      <c r="G239" s="72"/>
      <c r="H239" s="72"/>
      <c r="I239" s="72"/>
      <c r="J239" s="73"/>
      <c r="K239" s="36"/>
      <c r="L239" s="36"/>
      <c r="M239" s="36"/>
      <c r="N239" s="35"/>
      <c r="O239" s="35"/>
      <c r="P239" s="35"/>
      <c r="Q239" s="35"/>
      <c r="R239" s="84"/>
      <c r="S239" s="70"/>
      <c r="T239" s="84"/>
      <c r="U239" s="69"/>
    </row>
    <row r="240" spans="1:21" ht="23.25">
      <c r="A240" s="69"/>
      <c r="B240" s="70"/>
      <c r="C240" s="71"/>
      <c r="D240" s="72"/>
      <c r="E240" s="72"/>
      <c r="F240" s="72"/>
      <c r="G240" s="72"/>
      <c r="H240" s="72"/>
      <c r="I240" s="72"/>
      <c r="J240" s="73"/>
      <c r="K240" s="36"/>
      <c r="L240" s="36"/>
      <c r="M240" s="36"/>
      <c r="N240" s="35"/>
      <c r="O240" s="35"/>
      <c r="P240" s="35"/>
      <c r="Q240" s="35"/>
      <c r="R240" s="84"/>
      <c r="S240" s="70"/>
      <c r="T240" s="84"/>
      <c r="U240" s="69"/>
    </row>
    <row r="241" spans="1:21" ht="24" thickBot="1">
      <c r="A241" s="69"/>
      <c r="B241" s="70"/>
      <c r="C241" s="71"/>
      <c r="D241" s="72"/>
      <c r="E241" s="72"/>
      <c r="F241" s="72"/>
      <c r="G241" s="72"/>
      <c r="H241" s="72"/>
      <c r="I241" s="72"/>
      <c r="J241" s="73"/>
      <c r="K241" s="34"/>
      <c r="L241" s="34"/>
      <c r="M241" s="34"/>
      <c r="N241" s="33"/>
      <c r="O241" s="33"/>
      <c r="P241" s="33"/>
      <c r="Q241" s="33"/>
      <c r="R241" s="74"/>
      <c r="S241" s="75"/>
      <c r="T241" s="74"/>
      <c r="U241" s="76"/>
    </row>
    <row r="242" spans="1:21" ht="18.75">
      <c r="A242" s="77"/>
      <c r="B242" s="78"/>
      <c r="C242" s="58" t="s">
        <v>228</v>
      </c>
      <c r="D242" s="59"/>
      <c r="E242" s="59"/>
      <c r="F242" s="59"/>
      <c r="G242" s="59"/>
      <c r="H242" s="59"/>
      <c r="I242" s="59"/>
      <c r="J242" s="79"/>
      <c r="K242" s="32"/>
      <c r="L242" s="31"/>
      <c r="M242" s="31"/>
      <c r="N242" s="31"/>
      <c r="O242" s="31"/>
      <c r="P242" s="31"/>
      <c r="Q242" s="31"/>
      <c r="R242" s="80"/>
      <c r="S242" s="81"/>
      <c r="T242" s="80"/>
      <c r="U242" s="82"/>
    </row>
    <row r="243" spans="1:21" ht="18.75">
      <c r="A243" s="65" t="s">
        <v>227</v>
      </c>
      <c r="B243" s="65"/>
      <c r="C243" s="65"/>
      <c r="D243" s="65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</row>
    <row r="244" spans="1:21" ht="26.25">
      <c r="A244" s="51" t="s">
        <v>226</v>
      </c>
      <c r="B244" s="51"/>
      <c r="C244" s="51"/>
      <c r="D244" s="51"/>
      <c r="E244" s="52" t="s">
        <v>151</v>
      </c>
      <c r="F244" s="52"/>
      <c r="G244" s="52"/>
      <c r="H244" s="52"/>
      <c r="I244" s="53"/>
      <c r="J244" s="54" t="s">
        <v>225</v>
      </c>
      <c r="K244" s="55"/>
      <c r="L244" s="58" t="s">
        <v>224</v>
      </c>
      <c r="M244" s="59"/>
      <c r="N244" s="59"/>
      <c r="O244" s="59"/>
      <c r="P244" s="59"/>
      <c r="Q244" s="60" t="str">
        <f>E244</f>
        <v>Романов В.В.</v>
      </c>
      <c r="R244" s="60"/>
      <c r="S244" s="60"/>
      <c r="T244" s="60"/>
      <c r="U244" s="60"/>
    </row>
    <row r="245" spans="1:21" ht="26.25">
      <c r="A245" s="51" t="s">
        <v>223</v>
      </c>
      <c r="B245" s="51"/>
      <c r="C245" s="51"/>
      <c r="D245" s="51"/>
      <c r="E245" s="52" t="s">
        <v>140</v>
      </c>
      <c r="F245" s="52"/>
      <c r="G245" s="52"/>
      <c r="H245" s="52"/>
      <c r="I245" s="53"/>
      <c r="J245" s="56"/>
      <c r="K245" s="57"/>
      <c r="L245" s="61" t="s">
        <v>223</v>
      </c>
      <c r="M245" s="51"/>
      <c r="N245" s="51"/>
      <c r="O245" s="51"/>
      <c r="P245" s="51"/>
      <c r="Q245" s="60" t="str">
        <f>E245</f>
        <v>Хомич Н.Н.</v>
      </c>
      <c r="R245" s="60"/>
      <c r="S245" s="60"/>
      <c r="T245" s="60"/>
      <c r="U245" s="60"/>
    </row>
    <row r="246" spans="1:21" ht="26.25">
      <c r="A246" s="62" t="s">
        <v>222</v>
      </c>
      <c r="B246" s="62"/>
      <c r="C246" s="62"/>
      <c r="D246" s="62"/>
      <c r="E246" s="62"/>
      <c r="F246" s="62"/>
      <c r="G246" s="63" t="s">
        <v>108</v>
      </c>
      <c r="H246" s="63"/>
      <c r="I246" s="64"/>
      <c r="J246" s="56"/>
      <c r="K246" s="57"/>
      <c r="L246" s="61" t="s">
        <v>221</v>
      </c>
      <c r="M246" s="51"/>
      <c r="N246" s="51"/>
      <c r="O246" s="51"/>
      <c r="P246" s="51"/>
      <c r="Q246" s="60" t="str">
        <f>G246</f>
        <v>Шаповалов В.А.</v>
      </c>
      <c r="R246" s="60"/>
      <c r="S246" s="60"/>
      <c r="T246" s="60"/>
      <c r="U246" s="60"/>
    </row>
    <row r="247" spans="1:21" ht="26.25">
      <c r="A247" s="65" t="s">
        <v>220</v>
      </c>
      <c r="B247" s="65"/>
      <c r="C247" s="65"/>
      <c r="D247" s="65"/>
      <c r="E247" s="65"/>
      <c r="F247" s="65"/>
      <c r="G247" s="66" t="s">
        <v>98</v>
      </c>
      <c r="H247" s="66"/>
      <c r="I247" s="67"/>
      <c r="J247" s="56"/>
      <c r="K247" s="57"/>
      <c r="L247" s="61" t="s">
        <v>220</v>
      </c>
      <c r="M247" s="51"/>
      <c r="N247" s="51"/>
      <c r="O247" s="51"/>
      <c r="P247" s="51"/>
      <c r="Q247" s="60" t="str">
        <f>G247</f>
        <v>Ясинский В.С.</v>
      </c>
      <c r="R247" s="60"/>
      <c r="S247" s="60"/>
      <c r="T247" s="60"/>
      <c r="U247" s="60"/>
    </row>
    <row r="248" spans="1:21" ht="26.25">
      <c r="A248" s="28"/>
      <c r="B248" s="68">
        <f ca="1">TODAY()</f>
        <v>42091</v>
      </c>
      <c r="C248" s="68"/>
      <c r="D248" s="68"/>
      <c r="E248" s="68"/>
      <c r="F248" s="68"/>
      <c r="G248" s="28"/>
      <c r="H248" s="28"/>
      <c r="I248" s="30"/>
      <c r="J248" s="56"/>
      <c r="K248" s="57"/>
      <c r="L248" s="29"/>
      <c r="M248" s="68">
        <f ca="1">TODAY()</f>
        <v>42091</v>
      </c>
      <c r="N248" s="68"/>
      <c r="O248" s="68"/>
      <c r="P248" s="68"/>
      <c r="Q248" s="28"/>
      <c r="R248" s="28"/>
      <c r="S248" s="28"/>
      <c r="T248" s="28"/>
      <c r="U248" s="28"/>
    </row>
    <row r="249" spans="1:21" ht="25.5">
      <c r="A249" s="150" t="s">
        <v>263</v>
      </c>
      <c r="B249" s="150"/>
      <c r="C249" s="150"/>
      <c r="D249" s="150"/>
      <c r="E249" s="150"/>
      <c r="F249" s="150"/>
      <c r="G249" s="150"/>
      <c r="H249" s="1"/>
      <c r="I249" s="151" t="s">
        <v>262</v>
      </c>
      <c r="J249" s="151"/>
      <c r="K249" s="151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</row>
    <row r="250" spans="1:21" ht="16.5">
      <c r="A250" s="140" t="s">
        <v>261</v>
      </c>
      <c r="B250" s="140"/>
      <c r="C250" s="152" t="s">
        <v>152</v>
      </c>
      <c r="D250" s="152"/>
      <c r="E250" s="152"/>
      <c r="F250" s="152"/>
      <c r="G250" s="153"/>
      <c r="H250" s="42"/>
      <c r="I250" s="151"/>
      <c r="J250" s="151"/>
      <c r="K250" s="151"/>
      <c r="L250" s="127"/>
      <c r="M250" s="127"/>
      <c r="N250" s="145"/>
      <c r="O250" s="156" t="s">
        <v>260</v>
      </c>
      <c r="P250" s="157"/>
      <c r="Q250" s="157"/>
      <c r="R250" s="158"/>
      <c r="S250" s="120" t="s">
        <v>259</v>
      </c>
      <c r="T250" s="121"/>
      <c r="U250" s="121"/>
    </row>
    <row r="251" spans="1:21" ht="16.5">
      <c r="A251" s="140"/>
      <c r="B251" s="140"/>
      <c r="C251" s="154"/>
      <c r="D251" s="154"/>
      <c r="E251" s="154"/>
      <c r="F251" s="154"/>
      <c r="G251" s="155"/>
      <c r="H251" s="40"/>
      <c r="I251" s="41"/>
      <c r="J251" s="161">
        <f ca="1">TODAY()</f>
        <v>42091</v>
      </c>
      <c r="K251" s="161"/>
      <c r="L251" s="161"/>
      <c r="M251" s="161"/>
      <c r="N251" s="145"/>
      <c r="O251" s="117"/>
      <c r="P251" s="117" t="s">
        <v>258</v>
      </c>
      <c r="Q251" s="162" t="s">
        <v>254</v>
      </c>
      <c r="R251" s="163"/>
      <c r="S251" s="159"/>
      <c r="T251" s="160"/>
      <c r="U251" s="160"/>
    </row>
    <row r="252" spans="1:21" ht="16.5">
      <c r="A252" s="140" t="s">
        <v>257</v>
      </c>
      <c r="B252" s="140"/>
      <c r="C252" s="166" t="s">
        <v>132</v>
      </c>
      <c r="D252" s="166"/>
      <c r="E252" s="166"/>
      <c r="F252" s="166"/>
      <c r="G252" s="167"/>
      <c r="H252" s="40"/>
      <c r="I252" s="45" t="s">
        <v>256</v>
      </c>
      <c r="J252" s="161"/>
      <c r="K252" s="161"/>
      <c r="L252" s="161"/>
      <c r="M252" s="161"/>
      <c r="N252" s="145"/>
      <c r="O252" s="133"/>
      <c r="P252" s="133"/>
      <c r="Q252" s="164"/>
      <c r="R252" s="165"/>
      <c r="S252" s="156" t="s">
        <v>255</v>
      </c>
      <c r="T252" s="158"/>
      <c r="U252" s="44" t="s">
        <v>254</v>
      </c>
    </row>
    <row r="253" spans="1:21">
      <c r="A253" s="140"/>
      <c r="B253" s="140"/>
      <c r="C253" s="154"/>
      <c r="D253" s="154"/>
      <c r="E253" s="154"/>
      <c r="F253" s="154"/>
      <c r="G253" s="155"/>
      <c r="H253" s="129" t="s">
        <v>12</v>
      </c>
      <c r="I253" s="130"/>
      <c r="J253" s="168" t="s">
        <v>253</v>
      </c>
      <c r="K253" s="168"/>
      <c r="L253" s="168"/>
      <c r="M253" s="168"/>
      <c r="N253" s="169"/>
      <c r="O253" s="117" t="s">
        <v>252</v>
      </c>
      <c r="P253" s="134"/>
      <c r="Q253" s="136"/>
      <c r="R253" s="137"/>
      <c r="S253" s="136"/>
      <c r="T253" s="137"/>
      <c r="U253" s="136"/>
    </row>
    <row r="254" spans="1:21">
      <c r="A254" s="140" t="s">
        <v>251</v>
      </c>
      <c r="B254" s="140"/>
      <c r="C254" s="140"/>
      <c r="D254" s="125"/>
      <c r="E254" s="125"/>
      <c r="F254" s="125"/>
      <c r="G254" s="126"/>
      <c r="H254" s="129"/>
      <c r="I254" s="130"/>
      <c r="J254" s="170"/>
      <c r="K254" s="170"/>
      <c r="L254" s="170"/>
      <c r="M254" s="170"/>
      <c r="N254" s="171"/>
      <c r="O254" s="133"/>
      <c r="P254" s="135"/>
      <c r="Q254" s="138"/>
      <c r="R254" s="139"/>
      <c r="S254" s="138"/>
      <c r="T254" s="139"/>
      <c r="U254" s="138"/>
    </row>
    <row r="255" spans="1:21" ht="26.25">
      <c r="A255" s="140"/>
      <c r="B255" s="140"/>
      <c r="C255" s="140"/>
      <c r="D255" s="127"/>
      <c r="E255" s="127"/>
      <c r="F255" s="127"/>
      <c r="G255" s="128"/>
      <c r="H255" s="129" t="s">
        <v>250</v>
      </c>
      <c r="I255" s="130"/>
      <c r="J255" s="131" t="str">
        <f>G277</f>
        <v>Шаповалов В.А.</v>
      </c>
      <c r="K255" s="131"/>
      <c r="L255" s="131"/>
      <c r="M255" s="131"/>
      <c r="N255" s="132"/>
      <c r="O255" s="117" t="s">
        <v>249</v>
      </c>
      <c r="P255" s="134"/>
      <c r="Q255" s="136"/>
      <c r="R255" s="137"/>
      <c r="S255" s="136"/>
      <c r="T255" s="137"/>
      <c r="U255" s="136"/>
    </row>
    <row r="256" spans="1:21" ht="26.25">
      <c r="A256" s="140" t="s">
        <v>248</v>
      </c>
      <c r="B256" s="140"/>
      <c r="C256" s="140"/>
      <c r="D256" s="125"/>
      <c r="E256" s="125"/>
      <c r="F256" s="125"/>
      <c r="G256" s="126"/>
      <c r="H256" s="129" t="s">
        <v>138</v>
      </c>
      <c r="I256" s="130"/>
      <c r="J256" s="131" t="str">
        <f>E276</f>
        <v>Хомич Н.Н.</v>
      </c>
      <c r="K256" s="131"/>
      <c r="L256" s="131"/>
      <c r="M256" s="131"/>
      <c r="N256" s="132"/>
      <c r="O256" s="133"/>
      <c r="P256" s="135"/>
      <c r="Q256" s="138"/>
      <c r="R256" s="139"/>
      <c r="S256" s="138"/>
      <c r="T256" s="139"/>
      <c r="U256" s="138"/>
    </row>
    <row r="257" spans="1:21">
      <c r="A257" s="140"/>
      <c r="B257" s="140"/>
      <c r="C257" s="140"/>
      <c r="D257" s="127"/>
      <c r="E257" s="127"/>
      <c r="F257" s="127"/>
      <c r="G257" s="128"/>
      <c r="H257" s="141" t="s">
        <v>247</v>
      </c>
      <c r="I257" s="93"/>
      <c r="J257" s="94"/>
      <c r="K257" s="120" t="s">
        <v>246</v>
      </c>
      <c r="L257" s="121"/>
      <c r="M257" s="121"/>
      <c r="N257" s="142"/>
      <c r="O257" s="112" t="s">
        <v>245</v>
      </c>
      <c r="P257" s="134"/>
      <c r="Q257" s="136"/>
      <c r="R257" s="137"/>
      <c r="S257" s="136"/>
      <c r="T257" s="137"/>
      <c r="U257" s="136"/>
    </row>
    <row r="258" spans="1:21">
      <c r="A258" s="144"/>
      <c r="B258" s="144"/>
      <c r="C258" s="144"/>
      <c r="D258" s="144"/>
      <c r="E258" s="144"/>
      <c r="F258" s="144"/>
      <c r="G258" s="145"/>
      <c r="H258" s="141"/>
      <c r="I258" s="93"/>
      <c r="J258" s="94"/>
      <c r="K258" s="141"/>
      <c r="L258" s="93"/>
      <c r="M258" s="93"/>
      <c r="N258" s="94"/>
      <c r="O258" s="143"/>
      <c r="P258" s="135"/>
      <c r="Q258" s="138"/>
      <c r="R258" s="139"/>
      <c r="S258" s="138"/>
      <c r="T258" s="139"/>
      <c r="U258" s="138"/>
    </row>
    <row r="259" spans="1:21" ht="17.25" thickBot="1">
      <c r="A259" s="146"/>
      <c r="B259" s="146"/>
      <c r="C259" s="146"/>
      <c r="D259" s="146"/>
      <c r="E259" s="146"/>
      <c r="F259" s="146"/>
      <c r="G259" s="147"/>
      <c r="H259" s="122"/>
      <c r="I259" s="95"/>
      <c r="J259" s="96"/>
      <c r="K259" s="122"/>
      <c r="L259" s="95"/>
      <c r="M259" s="95"/>
      <c r="N259" s="96"/>
      <c r="O259" s="148" t="s">
        <v>244</v>
      </c>
      <c r="P259" s="149"/>
      <c r="Q259" s="149"/>
      <c r="R259" s="149"/>
      <c r="S259" s="149"/>
      <c r="T259" s="149"/>
      <c r="U259" s="149"/>
    </row>
    <row r="260" spans="1:21" ht="16.5">
      <c r="A260" s="91" t="s">
        <v>243</v>
      </c>
      <c r="B260" s="92"/>
      <c r="C260" s="97" t="s">
        <v>242</v>
      </c>
      <c r="D260" s="98"/>
      <c r="E260" s="98"/>
      <c r="F260" s="98"/>
      <c r="G260" s="98"/>
      <c r="H260" s="98"/>
      <c r="I260" s="98"/>
      <c r="J260" s="99"/>
      <c r="K260" s="106" t="s">
        <v>241</v>
      </c>
      <c r="L260" s="109" t="s">
        <v>240</v>
      </c>
      <c r="M260" s="110"/>
      <c r="N260" s="110"/>
      <c r="O260" s="110"/>
      <c r="P260" s="111"/>
      <c r="Q260" s="109" t="s">
        <v>239</v>
      </c>
      <c r="R260" s="110"/>
      <c r="S260" s="110"/>
      <c r="T260" s="110"/>
      <c r="U260" s="110"/>
    </row>
    <row r="261" spans="1:21" ht="16.5">
      <c r="A261" s="93"/>
      <c r="B261" s="94"/>
      <c r="C261" s="100"/>
      <c r="D261" s="101"/>
      <c r="E261" s="101"/>
      <c r="F261" s="101"/>
      <c r="G261" s="101"/>
      <c r="H261" s="101"/>
      <c r="I261" s="101"/>
      <c r="J261" s="102"/>
      <c r="K261" s="107"/>
      <c r="L261" s="112" t="s">
        <v>238</v>
      </c>
      <c r="M261" s="113" t="s">
        <v>237</v>
      </c>
      <c r="N261" s="115" t="s">
        <v>236</v>
      </c>
      <c r="O261" s="116"/>
      <c r="P261" s="117" t="s">
        <v>235</v>
      </c>
      <c r="Q261" s="115" t="s">
        <v>234</v>
      </c>
      <c r="R261" s="119"/>
      <c r="S261" s="116"/>
      <c r="T261" s="120" t="s">
        <v>233</v>
      </c>
      <c r="U261" s="121"/>
    </row>
    <row r="262" spans="1:21" ht="33.75" thickBot="1">
      <c r="A262" s="95"/>
      <c r="B262" s="96"/>
      <c r="C262" s="103"/>
      <c r="D262" s="104"/>
      <c r="E262" s="104"/>
      <c r="F262" s="104"/>
      <c r="G262" s="104"/>
      <c r="H262" s="104"/>
      <c r="I262" s="104"/>
      <c r="J262" s="105"/>
      <c r="K262" s="108"/>
      <c r="L262" s="108"/>
      <c r="M262" s="114"/>
      <c r="N262" s="39" t="s">
        <v>232</v>
      </c>
      <c r="O262" s="39" t="s">
        <v>231</v>
      </c>
      <c r="P262" s="118"/>
      <c r="Q262" s="39" t="s">
        <v>230</v>
      </c>
      <c r="R262" s="123" t="s">
        <v>229</v>
      </c>
      <c r="S262" s="124"/>
      <c r="T262" s="122"/>
      <c r="U262" s="95"/>
    </row>
    <row r="263" spans="1:21" ht="23.25">
      <c r="A263" s="85"/>
      <c r="B263" s="86"/>
      <c r="C263" s="87"/>
      <c r="D263" s="88"/>
      <c r="E263" s="88"/>
      <c r="F263" s="88"/>
      <c r="G263" s="88"/>
      <c r="H263" s="88"/>
      <c r="I263" s="88"/>
      <c r="J263" s="89"/>
      <c r="K263" s="38" t="s">
        <v>155</v>
      </c>
      <c r="L263" s="38"/>
      <c r="M263" s="38"/>
      <c r="N263" s="37"/>
      <c r="O263" s="37"/>
      <c r="P263" s="37"/>
      <c r="Q263" s="37"/>
      <c r="R263" s="90"/>
      <c r="S263" s="86"/>
      <c r="T263" s="90"/>
      <c r="U263" s="85"/>
    </row>
    <row r="264" spans="1:21" ht="23.25">
      <c r="A264" s="69"/>
      <c r="B264" s="70"/>
      <c r="C264" s="71"/>
      <c r="D264" s="72"/>
      <c r="E264" s="72"/>
      <c r="F264" s="72"/>
      <c r="G264" s="72"/>
      <c r="H264" s="72"/>
      <c r="I264" s="72"/>
      <c r="J264" s="73"/>
      <c r="K264" s="36"/>
      <c r="L264" s="36"/>
      <c r="M264" s="36"/>
      <c r="N264" s="35"/>
      <c r="O264" s="35"/>
      <c r="P264" s="35"/>
      <c r="Q264" s="35"/>
      <c r="R264" s="84"/>
      <c r="S264" s="70"/>
      <c r="T264" s="84"/>
      <c r="U264" s="69"/>
    </row>
    <row r="265" spans="1:21" ht="23.25">
      <c r="A265" s="69"/>
      <c r="B265" s="70"/>
      <c r="C265" s="71"/>
      <c r="D265" s="72"/>
      <c r="E265" s="72"/>
      <c r="F265" s="72"/>
      <c r="G265" s="72"/>
      <c r="H265" s="72"/>
      <c r="I265" s="72"/>
      <c r="J265" s="73"/>
      <c r="K265" s="36"/>
      <c r="L265" s="36"/>
      <c r="M265" s="36"/>
      <c r="N265" s="35"/>
      <c r="O265" s="35"/>
      <c r="P265" s="35"/>
      <c r="Q265" s="35"/>
      <c r="R265" s="84"/>
      <c r="S265" s="70"/>
      <c r="T265" s="84"/>
      <c r="U265" s="69"/>
    </row>
    <row r="266" spans="1:21" ht="23.25">
      <c r="A266" s="69"/>
      <c r="B266" s="70"/>
      <c r="C266" s="71"/>
      <c r="D266" s="72"/>
      <c r="E266" s="72"/>
      <c r="F266" s="72"/>
      <c r="G266" s="72"/>
      <c r="H266" s="72"/>
      <c r="I266" s="72"/>
      <c r="J266" s="73"/>
      <c r="K266" s="36"/>
      <c r="L266" s="36"/>
      <c r="M266" s="36"/>
      <c r="N266" s="35"/>
      <c r="O266" s="35"/>
      <c r="P266" s="35"/>
      <c r="Q266" s="35"/>
      <c r="R266" s="84"/>
      <c r="S266" s="70"/>
      <c r="T266" s="84"/>
      <c r="U266" s="69"/>
    </row>
    <row r="267" spans="1:21" ht="23.25">
      <c r="A267" s="69"/>
      <c r="B267" s="70"/>
      <c r="C267" s="71"/>
      <c r="D267" s="72"/>
      <c r="E267" s="72"/>
      <c r="F267" s="72"/>
      <c r="G267" s="72"/>
      <c r="H267" s="72"/>
      <c r="I267" s="72"/>
      <c r="J267" s="73"/>
      <c r="K267" s="36"/>
      <c r="L267" s="36"/>
      <c r="M267" s="36"/>
      <c r="N267" s="35"/>
      <c r="O267" s="35"/>
      <c r="P267" s="35"/>
      <c r="Q267" s="35"/>
      <c r="R267" s="84"/>
      <c r="S267" s="70"/>
      <c r="T267" s="84"/>
      <c r="U267" s="69"/>
    </row>
    <row r="268" spans="1:21" ht="23.25">
      <c r="A268" s="69"/>
      <c r="B268" s="70"/>
      <c r="C268" s="71"/>
      <c r="D268" s="72"/>
      <c r="E268" s="72"/>
      <c r="F268" s="72"/>
      <c r="G268" s="72"/>
      <c r="H268" s="72"/>
      <c r="I268" s="72"/>
      <c r="J268" s="73"/>
      <c r="K268" s="36"/>
      <c r="L268" s="36"/>
      <c r="M268" s="36"/>
      <c r="N268" s="35"/>
      <c r="O268" s="35"/>
      <c r="P268" s="35"/>
      <c r="Q268" s="35"/>
      <c r="R268" s="84"/>
      <c r="S268" s="70"/>
      <c r="T268" s="84"/>
      <c r="U268" s="69"/>
    </row>
    <row r="269" spans="1:21" ht="23.25">
      <c r="A269" s="69"/>
      <c r="B269" s="70"/>
      <c r="C269" s="71"/>
      <c r="D269" s="72"/>
      <c r="E269" s="72"/>
      <c r="F269" s="72"/>
      <c r="G269" s="72"/>
      <c r="H269" s="72"/>
      <c r="I269" s="72"/>
      <c r="J269" s="73"/>
      <c r="K269" s="36"/>
      <c r="L269" s="36"/>
      <c r="M269" s="36"/>
      <c r="N269" s="35"/>
      <c r="O269" s="35"/>
      <c r="P269" s="35"/>
      <c r="Q269" s="35"/>
      <c r="R269" s="84"/>
      <c r="S269" s="70"/>
      <c r="T269" s="84"/>
      <c r="U269" s="69"/>
    </row>
    <row r="270" spans="1:21" ht="23.25">
      <c r="A270" s="69"/>
      <c r="B270" s="70"/>
      <c r="C270" s="71"/>
      <c r="D270" s="72"/>
      <c r="E270" s="72"/>
      <c r="F270" s="72"/>
      <c r="G270" s="72"/>
      <c r="H270" s="72"/>
      <c r="I270" s="72"/>
      <c r="J270" s="73"/>
      <c r="K270" s="36"/>
      <c r="L270" s="36"/>
      <c r="M270" s="36"/>
      <c r="N270" s="35"/>
      <c r="O270" s="35"/>
      <c r="P270" s="35"/>
      <c r="Q270" s="35"/>
      <c r="R270" s="84"/>
      <c r="S270" s="70"/>
      <c r="T270" s="84"/>
      <c r="U270" s="69"/>
    </row>
    <row r="271" spans="1:21" ht="23.25">
      <c r="A271" s="69"/>
      <c r="B271" s="70"/>
      <c r="C271" s="71"/>
      <c r="D271" s="72"/>
      <c r="E271" s="72"/>
      <c r="F271" s="72"/>
      <c r="G271" s="72"/>
      <c r="H271" s="72"/>
      <c r="I271" s="72"/>
      <c r="J271" s="73"/>
      <c r="K271" s="36"/>
      <c r="L271" s="36"/>
      <c r="M271" s="36"/>
      <c r="N271" s="35"/>
      <c r="O271" s="35"/>
      <c r="P271" s="35"/>
      <c r="Q271" s="35"/>
      <c r="R271" s="84"/>
      <c r="S271" s="70"/>
      <c r="T271" s="84"/>
      <c r="U271" s="69"/>
    </row>
    <row r="272" spans="1:21" ht="24" thickBot="1">
      <c r="A272" s="69"/>
      <c r="B272" s="70"/>
      <c r="C272" s="71"/>
      <c r="D272" s="72"/>
      <c r="E272" s="72"/>
      <c r="F272" s="72"/>
      <c r="G272" s="72"/>
      <c r="H272" s="72"/>
      <c r="I272" s="72"/>
      <c r="J272" s="73"/>
      <c r="K272" s="34"/>
      <c r="L272" s="34"/>
      <c r="M272" s="34"/>
      <c r="N272" s="33"/>
      <c r="O272" s="33"/>
      <c r="P272" s="33"/>
      <c r="Q272" s="33"/>
      <c r="R272" s="74"/>
      <c r="S272" s="75"/>
      <c r="T272" s="74"/>
      <c r="U272" s="76"/>
    </row>
    <row r="273" spans="1:21" ht="18.75">
      <c r="A273" s="77"/>
      <c r="B273" s="78"/>
      <c r="C273" s="58" t="s">
        <v>228</v>
      </c>
      <c r="D273" s="59"/>
      <c r="E273" s="59"/>
      <c r="F273" s="59"/>
      <c r="G273" s="59"/>
      <c r="H273" s="59"/>
      <c r="I273" s="59"/>
      <c r="J273" s="79"/>
      <c r="K273" s="32"/>
      <c r="L273" s="31"/>
      <c r="M273" s="31"/>
      <c r="N273" s="31"/>
      <c r="O273" s="31"/>
      <c r="P273" s="31"/>
      <c r="Q273" s="31"/>
      <c r="R273" s="80"/>
      <c r="S273" s="81"/>
      <c r="T273" s="80"/>
      <c r="U273" s="82"/>
    </row>
    <row r="274" spans="1:21" ht="18.75">
      <c r="A274" s="65" t="s">
        <v>227</v>
      </c>
      <c r="B274" s="65"/>
      <c r="C274" s="65"/>
      <c r="D274" s="65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</row>
    <row r="275" spans="1:21" ht="26.25">
      <c r="A275" s="51" t="s">
        <v>226</v>
      </c>
      <c r="B275" s="51"/>
      <c r="C275" s="51"/>
      <c r="D275" s="51"/>
      <c r="E275" s="52" t="s">
        <v>151</v>
      </c>
      <c r="F275" s="52"/>
      <c r="G275" s="52"/>
      <c r="H275" s="52"/>
      <c r="I275" s="53"/>
      <c r="J275" s="54" t="s">
        <v>225</v>
      </c>
      <c r="K275" s="55"/>
      <c r="L275" s="58" t="s">
        <v>224</v>
      </c>
      <c r="M275" s="59"/>
      <c r="N275" s="59"/>
      <c r="O275" s="59"/>
      <c r="P275" s="59"/>
      <c r="Q275" s="60" t="str">
        <f>E275</f>
        <v>Романов В.В.</v>
      </c>
      <c r="R275" s="60"/>
      <c r="S275" s="60"/>
      <c r="T275" s="60"/>
      <c r="U275" s="60"/>
    </row>
    <row r="276" spans="1:21" ht="26.25">
      <c r="A276" s="51" t="s">
        <v>223</v>
      </c>
      <c r="B276" s="51"/>
      <c r="C276" s="51"/>
      <c r="D276" s="51"/>
      <c r="E276" s="52" t="s">
        <v>140</v>
      </c>
      <c r="F276" s="52"/>
      <c r="G276" s="52"/>
      <c r="H276" s="52"/>
      <c r="I276" s="53"/>
      <c r="J276" s="56"/>
      <c r="K276" s="57"/>
      <c r="L276" s="61" t="s">
        <v>223</v>
      </c>
      <c r="M276" s="51"/>
      <c r="N276" s="51"/>
      <c r="O276" s="51"/>
      <c r="P276" s="51"/>
      <c r="Q276" s="60" t="str">
        <f>E276</f>
        <v>Хомич Н.Н.</v>
      </c>
      <c r="R276" s="60"/>
      <c r="S276" s="60"/>
      <c r="T276" s="60"/>
      <c r="U276" s="60"/>
    </row>
    <row r="277" spans="1:21" ht="26.25">
      <c r="A277" s="62" t="s">
        <v>222</v>
      </c>
      <c r="B277" s="62"/>
      <c r="C277" s="62"/>
      <c r="D277" s="62"/>
      <c r="E277" s="62"/>
      <c r="F277" s="62"/>
      <c r="G277" s="63" t="s">
        <v>108</v>
      </c>
      <c r="H277" s="63"/>
      <c r="I277" s="64"/>
      <c r="J277" s="56"/>
      <c r="K277" s="57"/>
      <c r="L277" s="61" t="s">
        <v>221</v>
      </c>
      <c r="M277" s="51"/>
      <c r="N277" s="51"/>
      <c r="O277" s="51"/>
      <c r="P277" s="51"/>
      <c r="Q277" s="60" t="str">
        <f>G277</f>
        <v>Шаповалов В.А.</v>
      </c>
      <c r="R277" s="60"/>
      <c r="S277" s="60"/>
      <c r="T277" s="60"/>
      <c r="U277" s="60"/>
    </row>
    <row r="278" spans="1:21" ht="26.25">
      <c r="A278" s="65" t="s">
        <v>220</v>
      </c>
      <c r="B278" s="65"/>
      <c r="C278" s="65"/>
      <c r="D278" s="65"/>
      <c r="E278" s="65"/>
      <c r="F278" s="65"/>
      <c r="G278" s="66" t="s">
        <v>98</v>
      </c>
      <c r="H278" s="66"/>
      <c r="I278" s="67"/>
      <c r="J278" s="56"/>
      <c r="K278" s="57"/>
      <c r="L278" s="61" t="s">
        <v>220</v>
      </c>
      <c r="M278" s="51"/>
      <c r="N278" s="51"/>
      <c r="O278" s="51"/>
      <c r="P278" s="51"/>
      <c r="Q278" s="60" t="str">
        <f>G278</f>
        <v>Ясинский В.С.</v>
      </c>
      <c r="R278" s="60"/>
      <c r="S278" s="60"/>
      <c r="T278" s="60"/>
      <c r="U278" s="60"/>
    </row>
    <row r="279" spans="1:21" ht="26.25">
      <c r="A279" s="28"/>
      <c r="B279" s="68">
        <f ca="1">TODAY()</f>
        <v>42091</v>
      </c>
      <c r="C279" s="68"/>
      <c r="D279" s="68"/>
      <c r="E279" s="68"/>
      <c r="F279" s="68"/>
      <c r="G279" s="28"/>
      <c r="H279" s="28"/>
      <c r="I279" s="30"/>
      <c r="J279" s="56"/>
      <c r="K279" s="57"/>
      <c r="L279" s="29"/>
      <c r="M279" s="68">
        <f ca="1">TODAY()</f>
        <v>42091</v>
      </c>
      <c r="N279" s="68"/>
      <c r="O279" s="68"/>
      <c r="P279" s="68"/>
      <c r="Q279" s="28"/>
      <c r="R279" s="28"/>
      <c r="S279" s="28"/>
      <c r="T279" s="28"/>
      <c r="U279" s="28"/>
    </row>
    <row r="280" spans="1:21" ht="25.5">
      <c r="A280" s="150" t="s">
        <v>263</v>
      </c>
      <c r="B280" s="150"/>
      <c r="C280" s="150"/>
      <c r="D280" s="150"/>
      <c r="E280" s="150"/>
      <c r="F280" s="150"/>
      <c r="G280" s="150"/>
      <c r="H280" s="1"/>
      <c r="I280" s="151" t="s">
        <v>262</v>
      </c>
      <c r="J280" s="151"/>
      <c r="K280" s="151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</row>
    <row r="281" spans="1:21" ht="16.5">
      <c r="A281" s="140" t="s">
        <v>261</v>
      </c>
      <c r="B281" s="140"/>
      <c r="C281" s="152" t="s">
        <v>152</v>
      </c>
      <c r="D281" s="152"/>
      <c r="E281" s="152"/>
      <c r="F281" s="152"/>
      <c r="G281" s="153"/>
      <c r="H281" s="42"/>
      <c r="I281" s="151"/>
      <c r="J281" s="151"/>
      <c r="K281" s="151"/>
      <c r="L281" s="127"/>
      <c r="M281" s="127"/>
      <c r="N281" s="145"/>
      <c r="O281" s="156" t="s">
        <v>260</v>
      </c>
      <c r="P281" s="157"/>
      <c r="Q281" s="157"/>
      <c r="R281" s="158"/>
      <c r="S281" s="120" t="s">
        <v>259</v>
      </c>
      <c r="T281" s="121"/>
      <c r="U281" s="121"/>
    </row>
    <row r="282" spans="1:21" ht="16.5">
      <c r="A282" s="140"/>
      <c r="B282" s="140"/>
      <c r="C282" s="154"/>
      <c r="D282" s="154"/>
      <c r="E282" s="154"/>
      <c r="F282" s="154"/>
      <c r="G282" s="155"/>
      <c r="H282" s="40"/>
      <c r="I282" s="41"/>
      <c r="J282" s="161">
        <f ca="1">TODAY()</f>
        <v>42091</v>
      </c>
      <c r="K282" s="161"/>
      <c r="L282" s="161"/>
      <c r="M282" s="161"/>
      <c r="N282" s="145"/>
      <c r="O282" s="117"/>
      <c r="P282" s="117" t="s">
        <v>258</v>
      </c>
      <c r="Q282" s="162" t="s">
        <v>254</v>
      </c>
      <c r="R282" s="163"/>
      <c r="S282" s="159"/>
      <c r="T282" s="160"/>
      <c r="U282" s="160"/>
    </row>
    <row r="283" spans="1:21" ht="16.5">
      <c r="A283" s="140" t="s">
        <v>257</v>
      </c>
      <c r="B283" s="140"/>
      <c r="C283" s="166" t="s">
        <v>132</v>
      </c>
      <c r="D283" s="166"/>
      <c r="E283" s="166"/>
      <c r="F283" s="166"/>
      <c r="G283" s="167"/>
      <c r="H283" s="40"/>
      <c r="I283" s="45" t="s">
        <v>256</v>
      </c>
      <c r="J283" s="161"/>
      <c r="K283" s="161"/>
      <c r="L283" s="161"/>
      <c r="M283" s="161"/>
      <c r="N283" s="145"/>
      <c r="O283" s="133"/>
      <c r="P283" s="133"/>
      <c r="Q283" s="164"/>
      <c r="R283" s="165"/>
      <c r="S283" s="156" t="s">
        <v>255</v>
      </c>
      <c r="T283" s="158"/>
      <c r="U283" s="44" t="s">
        <v>254</v>
      </c>
    </row>
    <row r="284" spans="1:21">
      <c r="A284" s="140"/>
      <c r="B284" s="140"/>
      <c r="C284" s="154"/>
      <c r="D284" s="154"/>
      <c r="E284" s="154"/>
      <c r="F284" s="154"/>
      <c r="G284" s="155"/>
      <c r="H284" s="129" t="s">
        <v>12</v>
      </c>
      <c r="I284" s="130"/>
      <c r="J284" s="168" t="s">
        <v>253</v>
      </c>
      <c r="K284" s="168"/>
      <c r="L284" s="168"/>
      <c r="M284" s="168"/>
      <c r="N284" s="169"/>
      <c r="O284" s="117" t="s">
        <v>252</v>
      </c>
      <c r="P284" s="134"/>
      <c r="Q284" s="136"/>
      <c r="R284" s="137"/>
      <c r="S284" s="136"/>
      <c r="T284" s="137"/>
      <c r="U284" s="136"/>
    </row>
    <row r="285" spans="1:21">
      <c r="A285" s="140" t="s">
        <v>251</v>
      </c>
      <c r="B285" s="140"/>
      <c r="C285" s="140"/>
      <c r="D285" s="125"/>
      <c r="E285" s="125"/>
      <c r="F285" s="125"/>
      <c r="G285" s="126"/>
      <c r="H285" s="129"/>
      <c r="I285" s="130"/>
      <c r="J285" s="170"/>
      <c r="K285" s="170"/>
      <c r="L285" s="170"/>
      <c r="M285" s="170"/>
      <c r="N285" s="171"/>
      <c r="O285" s="133"/>
      <c r="P285" s="135"/>
      <c r="Q285" s="138"/>
      <c r="R285" s="139"/>
      <c r="S285" s="138"/>
      <c r="T285" s="139"/>
      <c r="U285" s="138"/>
    </row>
    <row r="286" spans="1:21" ht="26.25">
      <c r="A286" s="140"/>
      <c r="B286" s="140"/>
      <c r="C286" s="140"/>
      <c r="D286" s="127"/>
      <c r="E286" s="127"/>
      <c r="F286" s="127"/>
      <c r="G286" s="128"/>
      <c r="H286" s="129" t="s">
        <v>250</v>
      </c>
      <c r="I286" s="130"/>
      <c r="J286" s="131" t="str">
        <f>G308</f>
        <v>Шаповалов В.А.</v>
      </c>
      <c r="K286" s="131"/>
      <c r="L286" s="131"/>
      <c r="M286" s="131"/>
      <c r="N286" s="132"/>
      <c r="O286" s="117" t="s">
        <v>249</v>
      </c>
      <c r="P286" s="134"/>
      <c r="Q286" s="136"/>
      <c r="R286" s="137"/>
      <c r="S286" s="136"/>
      <c r="T286" s="137"/>
      <c r="U286" s="136"/>
    </row>
    <row r="287" spans="1:21" ht="26.25">
      <c r="A287" s="140" t="s">
        <v>248</v>
      </c>
      <c r="B287" s="140"/>
      <c r="C287" s="140"/>
      <c r="D287" s="125"/>
      <c r="E287" s="125"/>
      <c r="F287" s="125"/>
      <c r="G287" s="126"/>
      <c r="H287" s="129" t="s">
        <v>138</v>
      </c>
      <c r="I287" s="130"/>
      <c r="J287" s="131" t="str">
        <f>E307</f>
        <v>Хомич Н.Н.</v>
      </c>
      <c r="K287" s="131"/>
      <c r="L287" s="131"/>
      <c r="M287" s="131"/>
      <c r="N287" s="132"/>
      <c r="O287" s="133"/>
      <c r="P287" s="135"/>
      <c r="Q287" s="138"/>
      <c r="R287" s="139"/>
      <c r="S287" s="138"/>
      <c r="T287" s="139"/>
      <c r="U287" s="138"/>
    </row>
    <row r="288" spans="1:21">
      <c r="A288" s="140"/>
      <c r="B288" s="140"/>
      <c r="C288" s="140"/>
      <c r="D288" s="127"/>
      <c r="E288" s="127"/>
      <c r="F288" s="127"/>
      <c r="G288" s="128"/>
      <c r="H288" s="141" t="s">
        <v>247</v>
      </c>
      <c r="I288" s="93"/>
      <c r="J288" s="94"/>
      <c r="K288" s="120" t="s">
        <v>246</v>
      </c>
      <c r="L288" s="121"/>
      <c r="M288" s="121"/>
      <c r="N288" s="142"/>
      <c r="O288" s="112" t="s">
        <v>245</v>
      </c>
      <c r="P288" s="134"/>
      <c r="Q288" s="136"/>
      <c r="R288" s="137"/>
      <c r="S288" s="136"/>
      <c r="T288" s="137"/>
      <c r="U288" s="136"/>
    </row>
    <row r="289" spans="1:21">
      <c r="A289" s="144"/>
      <c r="B289" s="144"/>
      <c r="C289" s="144"/>
      <c r="D289" s="144"/>
      <c r="E289" s="144"/>
      <c r="F289" s="144"/>
      <c r="G289" s="145"/>
      <c r="H289" s="141"/>
      <c r="I289" s="93"/>
      <c r="J289" s="94"/>
      <c r="K289" s="141"/>
      <c r="L289" s="93"/>
      <c r="M289" s="93"/>
      <c r="N289" s="94"/>
      <c r="O289" s="143"/>
      <c r="P289" s="135"/>
      <c r="Q289" s="138"/>
      <c r="R289" s="139"/>
      <c r="S289" s="138"/>
      <c r="T289" s="139"/>
      <c r="U289" s="138"/>
    </row>
    <row r="290" spans="1:21" ht="17.25" thickBot="1">
      <c r="A290" s="146"/>
      <c r="B290" s="146"/>
      <c r="C290" s="146"/>
      <c r="D290" s="146"/>
      <c r="E290" s="146"/>
      <c r="F290" s="146"/>
      <c r="G290" s="147"/>
      <c r="H290" s="122"/>
      <c r="I290" s="95"/>
      <c r="J290" s="96"/>
      <c r="K290" s="122"/>
      <c r="L290" s="95"/>
      <c r="M290" s="95"/>
      <c r="N290" s="96"/>
      <c r="O290" s="148" t="s">
        <v>244</v>
      </c>
      <c r="P290" s="149"/>
      <c r="Q290" s="149"/>
      <c r="R290" s="149"/>
      <c r="S290" s="149"/>
      <c r="T290" s="149"/>
      <c r="U290" s="149"/>
    </row>
    <row r="291" spans="1:21" ht="16.5">
      <c r="A291" s="91" t="s">
        <v>243</v>
      </c>
      <c r="B291" s="92"/>
      <c r="C291" s="97" t="s">
        <v>242</v>
      </c>
      <c r="D291" s="98"/>
      <c r="E291" s="98"/>
      <c r="F291" s="98"/>
      <c r="G291" s="98"/>
      <c r="H291" s="98"/>
      <c r="I291" s="98"/>
      <c r="J291" s="99"/>
      <c r="K291" s="106" t="s">
        <v>241</v>
      </c>
      <c r="L291" s="109" t="s">
        <v>240</v>
      </c>
      <c r="M291" s="110"/>
      <c r="N291" s="110"/>
      <c r="O291" s="110"/>
      <c r="P291" s="111"/>
      <c r="Q291" s="109" t="s">
        <v>239</v>
      </c>
      <c r="R291" s="110"/>
      <c r="S291" s="110"/>
      <c r="T291" s="110"/>
      <c r="U291" s="110"/>
    </row>
    <row r="292" spans="1:21" ht="16.5">
      <c r="A292" s="93"/>
      <c r="B292" s="94"/>
      <c r="C292" s="100"/>
      <c r="D292" s="101"/>
      <c r="E292" s="101"/>
      <c r="F292" s="101"/>
      <c r="G292" s="101"/>
      <c r="H292" s="101"/>
      <c r="I292" s="101"/>
      <c r="J292" s="102"/>
      <c r="K292" s="107"/>
      <c r="L292" s="112" t="s">
        <v>238</v>
      </c>
      <c r="M292" s="113" t="s">
        <v>237</v>
      </c>
      <c r="N292" s="115" t="s">
        <v>236</v>
      </c>
      <c r="O292" s="116"/>
      <c r="P292" s="117" t="s">
        <v>235</v>
      </c>
      <c r="Q292" s="115" t="s">
        <v>234</v>
      </c>
      <c r="R292" s="119"/>
      <c r="S292" s="116"/>
      <c r="T292" s="120" t="s">
        <v>233</v>
      </c>
      <c r="U292" s="121"/>
    </row>
    <row r="293" spans="1:21" ht="33.75" thickBot="1">
      <c r="A293" s="95"/>
      <c r="B293" s="96"/>
      <c r="C293" s="103"/>
      <c r="D293" s="104"/>
      <c r="E293" s="104"/>
      <c r="F293" s="104"/>
      <c r="G293" s="104"/>
      <c r="H293" s="104"/>
      <c r="I293" s="104"/>
      <c r="J293" s="105"/>
      <c r="K293" s="108"/>
      <c r="L293" s="108"/>
      <c r="M293" s="114"/>
      <c r="N293" s="39" t="s">
        <v>232</v>
      </c>
      <c r="O293" s="39" t="s">
        <v>231</v>
      </c>
      <c r="P293" s="118"/>
      <c r="Q293" s="39" t="s">
        <v>230</v>
      </c>
      <c r="R293" s="123" t="s">
        <v>229</v>
      </c>
      <c r="S293" s="124"/>
      <c r="T293" s="122"/>
      <c r="U293" s="95"/>
    </row>
    <row r="294" spans="1:21" ht="23.25">
      <c r="A294" s="85"/>
      <c r="B294" s="86"/>
      <c r="C294" s="87"/>
      <c r="D294" s="88"/>
      <c r="E294" s="88"/>
      <c r="F294" s="88"/>
      <c r="G294" s="88"/>
      <c r="H294" s="88"/>
      <c r="I294" s="88"/>
      <c r="J294" s="89"/>
      <c r="K294" s="38" t="s">
        <v>155</v>
      </c>
      <c r="L294" s="38"/>
      <c r="M294" s="38"/>
      <c r="N294" s="37"/>
      <c r="O294" s="37"/>
      <c r="P294" s="37"/>
      <c r="Q294" s="37"/>
      <c r="R294" s="90"/>
      <c r="S294" s="86"/>
      <c r="T294" s="90"/>
      <c r="U294" s="85"/>
    </row>
    <row r="295" spans="1:21" ht="23.25">
      <c r="A295" s="69"/>
      <c r="B295" s="70"/>
      <c r="C295" s="71"/>
      <c r="D295" s="72"/>
      <c r="E295" s="72"/>
      <c r="F295" s="72"/>
      <c r="G295" s="72"/>
      <c r="H295" s="72"/>
      <c r="I295" s="72"/>
      <c r="J295" s="73"/>
      <c r="K295" s="36"/>
      <c r="L295" s="36"/>
      <c r="M295" s="36"/>
      <c r="N295" s="35"/>
      <c r="O295" s="35"/>
      <c r="P295" s="35"/>
      <c r="Q295" s="35"/>
      <c r="R295" s="84"/>
      <c r="S295" s="70"/>
      <c r="T295" s="84"/>
      <c r="U295" s="69"/>
    </row>
    <row r="296" spans="1:21" ht="23.25">
      <c r="A296" s="69"/>
      <c r="B296" s="70"/>
      <c r="C296" s="71"/>
      <c r="D296" s="72"/>
      <c r="E296" s="72"/>
      <c r="F296" s="72"/>
      <c r="G296" s="72"/>
      <c r="H296" s="72"/>
      <c r="I296" s="72"/>
      <c r="J296" s="73"/>
      <c r="K296" s="36"/>
      <c r="L296" s="36"/>
      <c r="M296" s="36"/>
      <c r="N296" s="35"/>
      <c r="O296" s="35"/>
      <c r="P296" s="35"/>
      <c r="Q296" s="35"/>
      <c r="R296" s="84"/>
      <c r="S296" s="70"/>
      <c r="T296" s="84"/>
      <c r="U296" s="69"/>
    </row>
    <row r="297" spans="1:21" ht="23.25">
      <c r="A297" s="69"/>
      <c r="B297" s="70"/>
      <c r="C297" s="71"/>
      <c r="D297" s="72"/>
      <c r="E297" s="72"/>
      <c r="F297" s="72"/>
      <c r="G297" s="72"/>
      <c r="H297" s="72"/>
      <c r="I297" s="72"/>
      <c r="J297" s="73"/>
      <c r="K297" s="36"/>
      <c r="L297" s="36"/>
      <c r="M297" s="36"/>
      <c r="N297" s="35"/>
      <c r="O297" s="35"/>
      <c r="P297" s="35"/>
      <c r="Q297" s="35"/>
      <c r="R297" s="84"/>
      <c r="S297" s="70"/>
      <c r="T297" s="84"/>
      <c r="U297" s="69"/>
    </row>
    <row r="298" spans="1:21" ht="23.25">
      <c r="A298" s="69"/>
      <c r="B298" s="70"/>
      <c r="C298" s="71"/>
      <c r="D298" s="72"/>
      <c r="E298" s="72"/>
      <c r="F298" s="72"/>
      <c r="G298" s="72"/>
      <c r="H298" s="72"/>
      <c r="I298" s="72"/>
      <c r="J298" s="73"/>
      <c r="K298" s="36"/>
      <c r="L298" s="36"/>
      <c r="M298" s="36"/>
      <c r="N298" s="35"/>
      <c r="O298" s="35"/>
      <c r="P298" s="35"/>
      <c r="Q298" s="35"/>
      <c r="R298" s="84"/>
      <c r="S298" s="70"/>
      <c r="T298" s="84"/>
      <c r="U298" s="69"/>
    </row>
    <row r="299" spans="1:21" ht="23.25">
      <c r="A299" s="69"/>
      <c r="B299" s="70"/>
      <c r="C299" s="71"/>
      <c r="D299" s="72"/>
      <c r="E299" s="72"/>
      <c r="F299" s="72"/>
      <c r="G299" s="72"/>
      <c r="H299" s="72"/>
      <c r="I299" s="72"/>
      <c r="J299" s="73"/>
      <c r="K299" s="36"/>
      <c r="L299" s="36"/>
      <c r="M299" s="36"/>
      <c r="N299" s="35"/>
      <c r="O299" s="35"/>
      <c r="P299" s="35"/>
      <c r="Q299" s="35"/>
      <c r="R299" s="84"/>
      <c r="S299" s="70"/>
      <c r="T299" s="84"/>
      <c r="U299" s="69"/>
    </row>
    <row r="300" spans="1:21" ht="23.25">
      <c r="A300" s="69"/>
      <c r="B300" s="70"/>
      <c r="C300" s="71"/>
      <c r="D300" s="72"/>
      <c r="E300" s="72"/>
      <c r="F300" s="72"/>
      <c r="G300" s="72"/>
      <c r="H300" s="72"/>
      <c r="I300" s="72"/>
      <c r="J300" s="73"/>
      <c r="K300" s="36"/>
      <c r="L300" s="36"/>
      <c r="M300" s="36"/>
      <c r="N300" s="35"/>
      <c r="O300" s="35"/>
      <c r="P300" s="35"/>
      <c r="Q300" s="35"/>
      <c r="R300" s="84"/>
      <c r="S300" s="70"/>
      <c r="T300" s="84"/>
      <c r="U300" s="69"/>
    </row>
    <row r="301" spans="1:21" ht="23.25">
      <c r="A301" s="69"/>
      <c r="B301" s="70"/>
      <c r="C301" s="71"/>
      <c r="D301" s="72"/>
      <c r="E301" s="72"/>
      <c r="F301" s="72"/>
      <c r="G301" s="72"/>
      <c r="H301" s="72"/>
      <c r="I301" s="72"/>
      <c r="J301" s="73"/>
      <c r="K301" s="36"/>
      <c r="L301" s="36"/>
      <c r="M301" s="36"/>
      <c r="N301" s="35"/>
      <c r="O301" s="35"/>
      <c r="P301" s="35"/>
      <c r="Q301" s="35"/>
      <c r="R301" s="84"/>
      <c r="S301" s="70"/>
      <c r="T301" s="84"/>
      <c r="U301" s="69"/>
    </row>
    <row r="302" spans="1:21" ht="23.25">
      <c r="A302" s="69"/>
      <c r="B302" s="70"/>
      <c r="C302" s="71"/>
      <c r="D302" s="72"/>
      <c r="E302" s="72"/>
      <c r="F302" s="72"/>
      <c r="G302" s="72"/>
      <c r="H302" s="72"/>
      <c r="I302" s="72"/>
      <c r="J302" s="73"/>
      <c r="K302" s="36"/>
      <c r="L302" s="36"/>
      <c r="M302" s="36"/>
      <c r="N302" s="35"/>
      <c r="O302" s="35"/>
      <c r="P302" s="35"/>
      <c r="Q302" s="35"/>
      <c r="R302" s="84"/>
      <c r="S302" s="70"/>
      <c r="T302" s="84"/>
      <c r="U302" s="69"/>
    </row>
    <row r="303" spans="1:21" ht="24" thickBot="1">
      <c r="A303" s="69"/>
      <c r="B303" s="70"/>
      <c r="C303" s="71"/>
      <c r="D303" s="72"/>
      <c r="E303" s="72"/>
      <c r="F303" s="72"/>
      <c r="G303" s="72"/>
      <c r="H303" s="72"/>
      <c r="I303" s="72"/>
      <c r="J303" s="73"/>
      <c r="K303" s="34"/>
      <c r="L303" s="34"/>
      <c r="M303" s="34"/>
      <c r="N303" s="33"/>
      <c r="O303" s="33"/>
      <c r="P303" s="33"/>
      <c r="Q303" s="33"/>
      <c r="R303" s="74"/>
      <c r="S303" s="75"/>
      <c r="T303" s="74"/>
      <c r="U303" s="76"/>
    </row>
    <row r="304" spans="1:21" ht="18.75">
      <c r="A304" s="77"/>
      <c r="B304" s="78"/>
      <c r="C304" s="58" t="s">
        <v>228</v>
      </c>
      <c r="D304" s="59"/>
      <c r="E304" s="59"/>
      <c r="F304" s="59"/>
      <c r="G304" s="59"/>
      <c r="H304" s="59"/>
      <c r="I304" s="59"/>
      <c r="J304" s="79"/>
      <c r="K304" s="32"/>
      <c r="L304" s="31"/>
      <c r="M304" s="31"/>
      <c r="N304" s="31"/>
      <c r="O304" s="31"/>
      <c r="P304" s="31"/>
      <c r="Q304" s="31"/>
      <c r="R304" s="80"/>
      <c r="S304" s="81"/>
      <c r="T304" s="80"/>
      <c r="U304" s="82"/>
    </row>
    <row r="305" spans="1:21" ht="18.75">
      <c r="A305" s="65" t="s">
        <v>227</v>
      </c>
      <c r="B305" s="65"/>
      <c r="C305" s="65"/>
      <c r="D305" s="65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</row>
    <row r="306" spans="1:21" ht="26.25">
      <c r="A306" s="51" t="s">
        <v>226</v>
      </c>
      <c r="B306" s="51"/>
      <c r="C306" s="51"/>
      <c r="D306" s="51"/>
      <c r="E306" s="52" t="s">
        <v>151</v>
      </c>
      <c r="F306" s="52"/>
      <c r="G306" s="52"/>
      <c r="H306" s="52"/>
      <c r="I306" s="53"/>
      <c r="J306" s="54" t="s">
        <v>225</v>
      </c>
      <c r="K306" s="55"/>
      <c r="L306" s="58" t="s">
        <v>224</v>
      </c>
      <c r="M306" s="59"/>
      <c r="N306" s="59"/>
      <c r="O306" s="59"/>
      <c r="P306" s="59"/>
      <c r="Q306" s="60" t="str">
        <f>E306</f>
        <v>Романов В.В.</v>
      </c>
      <c r="R306" s="60"/>
      <c r="S306" s="60"/>
      <c r="T306" s="60"/>
      <c r="U306" s="60"/>
    </row>
    <row r="307" spans="1:21" ht="26.25">
      <c r="A307" s="51" t="s">
        <v>223</v>
      </c>
      <c r="B307" s="51"/>
      <c r="C307" s="51"/>
      <c r="D307" s="51"/>
      <c r="E307" s="52" t="s">
        <v>140</v>
      </c>
      <c r="F307" s="52"/>
      <c r="G307" s="52"/>
      <c r="H307" s="52"/>
      <c r="I307" s="53"/>
      <c r="J307" s="56"/>
      <c r="K307" s="57"/>
      <c r="L307" s="61" t="s">
        <v>223</v>
      </c>
      <c r="M307" s="51"/>
      <c r="N307" s="51"/>
      <c r="O307" s="51"/>
      <c r="P307" s="51"/>
      <c r="Q307" s="60" t="str">
        <f>E307</f>
        <v>Хомич Н.Н.</v>
      </c>
      <c r="R307" s="60"/>
      <c r="S307" s="60"/>
      <c r="T307" s="60"/>
      <c r="U307" s="60"/>
    </row>
    <row r="308" spans="1:21" ht="26.25">
      <c r="A308" s="62" t="s">
        <v>222</v>
      </c>
      <c r="B308" s="62"/>
      <c r="C308" s="62"/>
      <c r="D308" s="62"/>
      <c r="E308" s="62"/>
      <c r="F308" s="62"/>
      <c r="G308" s="63" t="s">
        <v>108</v>
      </c>
      <c r="H308" s="63"/>
      <c r="I308" s="64"/>
      <c r="J308" s="56"/>
      <c r="K308" s="57"/>
      <c r="L308" s="61" t="s">
        <v>221</v>
      </c>
      <c r="M308" s="51"/>
      <c r="N308" s="51"/>
      <c r="O308" s="51"/>
      <c r="P308" s="51"/>
      <c r="Q308" s="60" t="str">
        <f>G308</f>
        <v>Шаповалов В.А.</v>
      </c>
      <c r="R308" s="60"/>
      <c r="S308" s="60"/>
      <c r="T308" s="60"/>
      <c r="U308" s="60"/>
    </row>
    <row r="309" spans="1:21" ht="26.25">
      <c r="A309" s="65" t="s">
        <v>220</v>
      </c>
      <c r="B309" s="65"/>
      <c r="C309" s="65"/>
      <c r="D309" s="65"/>
      <c r="E309" s="65"/>
      <c r="F309" s="65"/>
      <c r="G309" s="66" t="s">
        <v>98</v>
      </c>
      <c r="H309" s="66"/>
      <c r="I309" s="67"/>
      <c r="J309" s="56"/>
      <c r="K309" s="57"/>
      <c r="L309" s="61" t="s">
        <v>220</v>
      </c>
      <c r="M309" s="51"/>
      <c r="N309" s="51"/>
      <c r="O309" s="51"/>
      <c r="P309" s="51"/>
      <c r="Q309" s="60" t="str">
        <f>G309</f>
        <v>Ясинский В.С.</v>
      </c>
      <c r="R309" s="60"/>
      <c r="S309" s="60"/>
      <c r="T309" s="60"/>
      <c r="U309" s="60"/>
    </row>
    <row r="310" spans="1:21" ht="26.25">
      <c r="A310" s="28"/>
      <c r="B310" s="68">
        <f ca="1">TODAY()</f>
        <v>42091</v>
      </c>
      <c r="C310" s="68"/>
      <c r="D310" s="68"/>
      <c r="E310" s="68"/>
      <c r="F310" s="68"/>
      <c r="G310" s="28"/>
      <c r="H310" s="28"/>
      <c r="I310" s="30"/>
      <c r="J310" s="56"/>
      <c r="K310" s="57"/>
      <c r="L310" s="29"/>
      <c r="M310" s="68">
        <f ca="1">TODAY()</f>
        <v>42091</v>
      </c>
      <c r="N310" s="68"/>
      <c r="O310" s="68"/>
      <c r="P310" s="68"/>
      <c r="Q310" s="28"/>
      <c r="R310" s="28"/>
      <c r="S310" s="28"/>
      <c r="T310" s="28"/>
      <c r="U310" s="28"/>
    </row>
    <row r="311" spans="1:21" ht="25.5">
      <c r="A311" s="150" t="s">
        <v>263</v>
      </c>
      <c r="B311" s="150"/>
      <c r="C311" s="150"/>
      <c r="D311" s="150"/>
      <c r="E311" s="150"/>
      <c r="F311" s="150"/>
      <c r="G311" s="150"/>
      <c r="H311" s="1"/>
      <c r="I311" s="151" t="s">
        <v>262</v>
      </c>
      <c r="J311" s="151"/>
      <c r="K311" s="151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</row>
    <row r="312" spans="1:21" ht="16.5">
      <c r="A312" s="140" t="s">
        <v>261</v>
      </c>
      <c r="B312" s="140"/>
      <c r="C312" s="152" t="s">
        <v>152</v>
      </c>
      <c r="D312" s="152"/>
      <c r="E312" s="152"/>
      <c r="F312" s="152"/>
      <c r="G312" s="153"/>
      <c r="H312" s="42"/>
      <c r="I312" s="151"/>
      <c r="J312" s="151"/>
      <c r="K312" s="151"/>
      <c r="L312" s="127"/>
      <c r="M312" s="127"/>
      <c r="N312" s="145"/>
      <c r="O312" s="156" t="s">
        <v>260</v>
      </c>
      <c r="P312" s="157"/>
      <c r="Q312" s="157"/>
      <c r="R312" s="158"/>
      <c r="S312" s="120" t="s">
        <v>259</v>
      </c>
      <c r="T312" s="121"/>
      <c r="U312" s="121"/>
    </row>
    <row r="313" spans="1:21" ht="16.5">
      <c r="A313" s="140"/>
      <c r="B313" s="140"/>
      <c r="C313" s="154"/>
      <c r="D313" s="154"/>
      <c r="E313" s="154"/>
      <c r="F313" s="154"/>
      <c r="G313" s="155"/>
      <c r="H313" s="40"/>
      <c r="I313" s="41"/>
      <c r="J313" s="161">
        <f ca="1">TODAY()</f>
        <v>42091</v>
      </c>
      <c r="K313" s="161"/>
      <c r="L313" s="161"/>
      <c r="M313" s="161"/>
      <c r="N313" s="145"/>
      <c r="O313" s="117"/>
      <c r="P313" s="117" t="s">
        <v>258</v>
      </c>
      <c r="Q313" s="162" t="s">
        <v>254</v>
      </c>
      <c r="R313" s="163"/>
      <c r="S313" s="159"/>
      <c r="T313" s="160"/>
      <c r="U313" s="160"/>
    </row>
    <row r="314" spans="1:21" ht="16.5">
      <c r="A314" s="140" t="s">
        <v>257</v>
      </c>
      <c r="B314" s="140"/>
      <c r="C314" s="166" t="s">
        <v>132</v>
      </c>
      <c r="D314" s="166"/>
      <c r="E314" s="166"/>
      <c r="F314" s="166"/>
      <c r="G314" s="167"/>
      <c r="H314" s="40"/>
      <c r="I314" s="45" t="s">
        <v>256</v>
      </c>
      <c r="J314" s="161"/>
      <c r="K314" s="161"/>
      <c r="L314" s="161"/>
      <c r="M314" s="161"/>
      <c r="N314" s="145"/>
      <c r="O314" s="133"/>
      <c r="P314" s="133"/>
      <c r="Q314" s="164"/>
      <c r="R314" s="165"/>
      <c r="S314" s="156" t="s">
        <v>255</v>
      </c>
      <c r="T314" s="158"/>
      <c r="U314" s="44" t="s">
        <v>254</v>
      </c>
    </row>
    <row r="315" spans="1:21">
      <c r="A315" s="140"/>
      <c r="B315" s="140"/>
      <c r="C315" s="154"/>
      <c r="D315" s="154"/>
      <c r="E315" s="154"/>
      <c r="F315" s="154"/>
      <c r="G315" s="155"/>
      <c r="H315" s="129" t="s">
        <v>12</v>
      </c>
      <c r="I315" s="130"/>
      <c r="J315" s="168" t="s">
        <v>253</v>
      </c>
      <c r="K315" s="168"/>
      <c r="L315" s="168"/>
      <c r="M315" s="168"/>
      <c r="N315" s="169"/>
      <c r="O315" s="117" t="s">
        <v>252</v>
      </c>
      <c r="P315" s="134"/>
      <c r="Q315" s="136"/>
      <c r="R315" s="137"/>
      <c r="S315" s="136"/>
      <c r="T315" s="137"/>
      <c r="U315" s="136"/>
    </row>
    <row r="316" spans="1:21">
      <c r="A316" s="140" t="s">
        <v>251</v>
      </c>
      <c r="B316" s="140"/>
      <c r="C316" s="140"/>
      <c r="D316" s="125"/>
      <c r="E316" s="125"/>
      <c r="F316" s="125"/>
      <c r="G316" s="126"/>
      <c r="H316" s="129"/>
      <c r="I316" s="130"/>
      <c r="J316" s="170"/>
      <c r="K316" s="170"/>
      <c r="L316" s="170"/>
      <c r="M316" s="170"/>
      <c r="N316" s="171"/>
      <c r="O316" s="133"/>
      <c r="P316" s="135"/>
      <c r="Q316" s="138"/>
      <c r="R316" s="139"/>
      <c r="S316" s="138"/>
      <c r="T316" s="139"/>
      <c r="U316" s="138"/>
    </row>
    <row r="317" spans="1:21" ht="26.25">
      <c r="A317" s="140"/>
      <c r="B317" s="140"/>
      <c r="C317" s="140"/>
      <c r="D317" s="127"/>
      <c r="E317" s="127"/>
      <c r="F317" s="127"/>
      <c r="G317" s="128"/>
      <c r="H317" s="129" t="s">
        <v>250</v>
      </c>
      <c r="I317" s="130"/>
      <c r="J317" s="131" t="str">
        <f>G339</f>
        <v>Шаповалов В.А.</v>
      </c>
      <c r="K317" s="131"/>
      <c r="L317" s="131"/>
      <c r="M317" s="131"/>
      <c r="N317" s="132"/>
      <c r="O317" s="117" t="s">
        <v>249</v>
      </c>
      <c r="P317" s="134"/>
      <c r="Q317" s="136"/>
      <c r="R317" s="137"/>
      <c r="S317" s="136"/>
      <c r="T317" s="137"/>
      <c r="U317" s="136"/>
    </row>
    <row r="318" spans="1:21" ht="26.25">
      <c r="A318" s="140" t="s">
        <v>248</v>
      </c>
      <c r="B318" s="140"/>
      <c r="C318" s="140"/>
      <c r="D318" s="125"/>
      <c r="E318" s="125"/>
      <c r="F318" s="125"/>
      <c r="G318" s="126"/>
      <c r="H318" s="129" t="s">
        <v>138</v>
      </c>
      <c r="I318" s="130"/>
      <c r="J318" s="131" t="str">
        <f>E338</f>
        <v>Хомич Н.Н.</v>
      </c>
      <c r="K318" s="131"/>
      <c r="L318" s="131"/>
      <c r="M318" s="131"/>
      <c r="N318" s="132"/>
      <c r="O318" s="133"/>
      <c r="P318" s="135"/>
      <c r="Q318" s="138"/>
      <c r="R318" s="139"/>
      <c r="S318" s="138"/>
      <c r="T318" s="139"/>
      <c r="U318" s="138"/>
    </row>
    <row r="319" spans="1:21">
      <c r="A319" s="140"/>
      <c r="B319" s="140"/>
      <c r="C319" s="140"/>
      <c r="D319" s="127"/>
      <c r="E319" s="127"/>
      <c r="F319" s="127"/>
      <c r="G319" s="128"/>
      <c r="H319" s="141" t="s">
        <v>247</v>
      </c>
      <c r="I319" s="93"/>
      <c r="J319" s="94"/>
      <c r="K319" s="120" t="s">
        <v>246</v>
      </c>
      <c r="L319" s="121"/>
      <c r="M319" s="121"/>
      <c r="N319" s="142"/>
      <c r="O319" s="112" t="s">
        <v>245</v>
      </c>
      <c r="P319" s="134"/>
      <c r="Q319" s="136"/>
      <c r="R319" s="137"/>
      <c r="S319" s="136"/>
      <c r="T319" s="137"/>
      <c r="U319" s="136"/>
    </row>
    <row r="320" spans="1:21">
      <c r="A320" s="144"/>
      <c r="B320" s="144"/>
      <c r="C320" s="144"/>
      <c r="D320" s="144"/>
      <c r="E320" s="144"/>
      <c r="F320" s="144"/>
      <c r="G320" s="145"/>
      <c r="H320" s="141"/>
      <c r="I320" s="93"/>
      <c r="J320" s="94"/>
      <c r="K320" s="141"/>
      <c r="L320" s="93"/>
      <c r="M320" s="93"/>
      <c r="N320" s="94"/>
      <c r="O320" s="143"/>
      <c r="P320" s="135"/>
      <c r="Q320" s="138"/>
      <c r="R320" s="139"/>
      <c r="S320" s="138"/>
      <c r="T320" s="139"/>
      <c r="U320" s="138"/>
    </row>
    <row r="321" spans="1:21" ht="17.25" thickBot="1">
      <c r="A321" s="146"/>
      <c r="B321" s="146"/>
      <c r="C321" s="146"/>
      <c r="D321" s="146"/>
      <c r="E321" s="146"/>
      <c r="F321" s="146"/>
      <c r="G321" s="147"/>
      <c r="H321" s="122"/>
      <c r="I321" s="95"/>
      <c r="J321" s="96"/>
      <c r="K321" s="122"/>
      <c r="L321" s="95"/>
      <c r="M321" s="95"/>
      <c r="N321" s="96"/>
      <c r="O321" s="148" t="s">
        <v>244</v>
      </c>
      <c r="P321" s="149"/>
      <c r="Q321" s="149"/>
      <c r="R321" s="149"/>
      <c r="S321" s="149"/>
      <c r="T321" s="149"/>
      <c r="U321" s="149"/>
    </row>
    <row r="322" spans="1:21" ht="16.5">
      <c r="A322" s="91" t="s">
        <v>243</v>
      </c>
      <c r="B322" s="92"/>
      <c r="C322" s="97" t="s">
        <v>242</v>
      </c>
      <c r="D322" s="98"/>
      <c r="E322" s="98"/>
      <c r="F322" s="98"/>
      <c r="G322" s="98"/>
      <c r="H322" s="98"/>
      <c r="I322" s="98"/>
      <c r="J322" s="99"/>
      <c r="K322" s="106" t="s">
        <v>241</v>
      </c>
      <c r="L322" s="109" t="s">
        <v>240</v>
      </c>
      <c r="M322" s="110"/>
      <c r="N322" s="110"/>
      <c r="O322" s="110"/>
      <c r="P322" s="111"/>
      <c r="Q322" s="109" t="s">
        <v>239</v>
      </c>
      <c r="R322" s="110"/>
      <c r="S322" s="110"/>
      <c r="T322" s="110"/>
      <c r="U322" s="110"/>
    </row>
    <row r="323" spans="1:21" ht="16.5">
      <c r="A323" s="93"/>
      <c r="B323" s="94"/>
      <c r="C323" s="100"/>
      <c r="D323" s="101"/>
      <c r="E323" s="101"/>
      <c r="F323" s="101"/>
      <c r="G323" s="101"/>
      <c r="H323" s="101"/>
      <c r="I323" s="101"/>
      <c r="J323" s="102"/>
      <c r="K323" s="107"/>
      <c r="L323" s="112" t="s">
        <v>238</v>
      </c>
      <c r="M323" s="113" t="s">
        <v>237</v>
      </c>
      <c r="N323" s="115" t="s">
        <v>236</v>
      </c>
      <c r="O323" s="116"/>
      <c r="P323" s="117" t="s">
        <v>235</v>
      </c>
      <c r="Q323" s="115" t="s">
        <v>234</v>
      </c>
      <c r="R323" s="119"/>
      <c r="S323" s="116"/>
      <c r="T323" s="120" t="s">
        <v>233</v>
      </c>
      <c r="U323" s="121"/>
    </row>
    <row r="324" spans="1:21" ht="33.75" thickBot="1">
      <c r="A324" s="95"/>
      <c r="B324" s="96"/>
      <c r="C324" s="103"/>
      <c r="D324" s="104"/>
      <c r="E324" s="104"/>
      <c r="F324" s="104"/>
      <c r="G324" s="104"/>
      <c r="H324" s="104"/>
      <c r="I324" s="104"/>
      <c r="J324" s="105"/>
      <c r="K324" s="108"/>
      <c r="L324" s="108"/>
      <c r="M324" s="114"/>
      <c r="N324" s="39" t="s">
        <v>232</v>
      </c>
      <c r="O324" s="39" t="s">
        <v>231</v>
      </c>
      <c r="P324" s="118"/>
      <c r="Q324" s="39" t="s">
        <v>230</v>
      </c>
      <c r="R324" s="123" t="s">
        <v>229</v>
      </c>
      <c r="S324" s="124"/>
      <c r="T324" s="122"/>
      <c r="U324" s="95"/>
    </row>
    <row r="325" spans="1:21" ht="23.25">
      <c r="A325" s="85"/>
      <c r="B325" s="86"/>
      <c r="C325" s="87"/>
      <c r="D325" s="88"/>
      <c r="E325" s="88"/>
      <c r="F325" s="88"/>
      <c r="G325" s="88"/>
      <c r="H325" s="88"/>
      <c r="I325" s="88"/>
      <c r="J325" s="89"/>
      <c r="K325" s="38" t="s">
        <v>155</v>
      </c>
      <c r="L325" s="38"/>
      <c r="M325" s="38"/>
      <c r="N325" s="37"/>
      <c r="O325" s="37"/>
      <c r="P325" s="37"/>
      <c r="Q325" s="37"/>
      <c r="R325" s="90"/>
      <c r="S325" s="86"/>
      <c r="T325" s="90"/>
      <c r="U325" s="85"/>
    </row>
    <row r="326" spans="1:21" ht="23.25">
      <c r="A326" s="69"/>
      <c r="B326" s="70"/>
      <c r="C326" s="71"/>
      <c r="D326" s="72"/>
      <c r="E326" s="72"/>
      <c r="F326" s="72"/>
      <c r="G326" s="72"/>
      <c r="H326" s="72"/>
      <c r="I326" s="72"/>
      <c r="J326" s="73"/>
      <c r="K326" s="36"/>
      <c r="L326" s="36"/>
      <c r="M326" s="36"/>
      <c r="N326" s="35"/>
      <c r="O326" s="35"/>
      <c r="P326" s="35"/>
      <c r="Q326" s="35"/>
      <c r="R326" s="84"/>
      <c r="S326" s="70"/>
      <c r="T326" s="84"/>
      <c r="U326" s="69"/>
    </row>
    <row r="327" spans="1:21" ht="23.25">
      <c r="A327" s="69"/>
      <c r="B327" s="70"/>
      <c r="C327" s="71"/>
      <c r="D327" s="72"/>
      <c r="E327" s="72"/>
      <c r="F327" s="72"/>
      <c r="G327" s="72"/>
      <c r="H327" s="72"/>
      <c r="I327" s="72"/>
      <c r="J327" s="73"/>
      <c r="K327" s="36"/>
      <c r="L327" s="36"/>
      <c r="M327" s="36"/>
      <c r="N327" s="35"/>
      <c r="O327" s="35"/>
      <c r="P327" s="35"/>
      <c r="Q327" s="35"/>
      <c r="R327" s="84"/>
      <c r="S327" s="70"/>
      <c r="T327" s="84"/>
      <c r="U327" s="69"/>
    </row>
    <row r="328" spans="1:21" ht="23.25">
      <c r="A328" s="69"/>
      <c r="B328" s="70"/>
      <c r="C328" s="71"/>
      <c r="D328" s="72"/>
      <c r="E328" s="72"/>
      <c r="F328" s="72"/>
      <c r="G328" s="72"/>
      <c r="H328" s="72"/>
      <c r="I328" s="72"/>
      <c r="J328" s="73"/>
      <c r="K328" s="36"/>
      <c r="L328" s="36"/>
      <c r="M328" s="36"/>
      <c r="N328" s="35"/>
      <c r="O328" s="35"/>
      <c r="P328" s="35"/>
      <c r="Q328" s="35"/>
      <c r="R328" s="84"/>
      <c r="S328" s="70"/>
      <c r="T328" s="84"/>
      <c r="U328" s="69"/>
    </row>
    <row r="329" spans="1:21" ht="23.25">
      <c r="A329" s="69"/>
      <c r="B329" s="70"/>
      <c r="C329" s="71"/>
      <c r="D329" s="72"/>
      <c r="E329" s="72"/>
      <c r="F329" s="72"/>
      <c r="G329" s="72"/>
      <c r="H329" s="72"/>
      <c r="I329" s="72"/>
      <c r="J329" s="73"/>
      <c r="K329" s="36"/>
      <c r="L329" s="36"/>
      <c r="M329" s="36"/>
      <c r="N329" s="35"/>
      <c r="O329" s="35"/>
      <c r="P329" s="35"/>
      <c r="Q329" s="35"/>
      <c r="R329" s="84"/>
      <c r="S329" s="70"/>
      <c r="T329" s="84"/>
      <c r="U329" s="69"/>
    </row>
    <row r="330" spans="1:21" ht="23.25">
      <c r="A330" s="69"/>
      <c r="B330" s="70"/>
      <c r="C330" s="71"/>
      <c r="D330" s="72"/>
      <c r="E330" s="72"/>
      <c r="F330" s="72"/>
      <c r="G330" s="72"/>
      <c r="H330" s="72"/>
      <c r="I330" s="72"/>
      <c r="J330" s="73"/>
      <c r="K330" s="36"/>
      <c r="L330" s="36"/>
      <c r="M330" s="36"/>
      <c r="N330" s="35"/>
      <c r="O330" s="35"/>
      <c r="P330" s="35"/>
      <c r="Q330" s="35"/>
      <c r="R330" s="84"/>
      <c r="S330" s="70"/>
      <c r="T330" s="84"/>
      <c r="U330" s="69"/>
    </row>
    <row r="331" spans="1:21" ht="23.25">
      <c r="A331" s="69"/>
      <c r="B331" s="70"/>
      <c r="C331" s="71"/>
      <c r="D331" s="72"/>
      <c r="E331" s="72"/>
      <c r="F331" s="72"/>
      <c r="G331" s="72"/>
      <c r="H331" s="72"/>
      <c r="I331" s="72"/>
      <c r="J331" s="73"/>
      <c r="K331" s="36"/>
      <c r="L331" s="36"/>
      <c r="M331" s="36"/>
      <c r="N331" s="35"/>
      <c r="O331" s="35"/>
      <c r="P331" s="35"/>
      <c r="Q331" s="35"/>
      <c r="R331" s="84"/>
      <c r="S331" s="70"/>
      <c r="T331" s="84"/>
      <c r="U331" s="69"/>
    </row>
    <row r="332" spans="1:21" ht="23.25">
      <c r="A332" s="69"/>
      <c r="B332" s="70"/>
      <c r="C332" s="71"/>
      <c r="D332" s="72"/>
      <c r="E332" s="72"/>
      <c r="F332" s="72"/>
      <c r="G332" s="72"/>
      <c r="H332" s="72"/>
      <c r="I332" s="72"/>
      <c r="J332" s="73"/>
      <c r="K332" s="36"/>
      <c r="L332" s="36"/>
      <c r="M332" s="36"/>
      <c r="N332" s="35"/>
      <c r="O332" s="35"/>
      <c r="P332" s="35"/>
      <c r="Q332" s="35"/>
      <c r="R332" s="84"/>
      <c r="S332" s="70"/>
      <c r="T332" s="84"/>
      <c r="U332" s="69"/>
    </row>
    <row r="333" spans="1:21" ht="23.25">
      <c r="A333" s="69"/>
      <c r="B333" s="70"/>
      <c r="C333" s="71"/>
      <c r="D333" s="72"/>
      <c r="E333" s="72"/>
      <c r="F333" s="72"/>
      <c r="G333" s="72"/>
      <c r="H333" s="72"/>
      <c r="I333" s="72"/>
      <c r="J333" s="73"/>
      <c r="K333" s="36"/>
      <c r="L333" s="36"/>
      <c r="M333" s="36"/>
      <c r="N333" s="35"/>
      <c r="O333" s="35"/>
      <c r="P333" s="35"/>
      <c r="Q333" s="35"/>
      <c r="R333" s="84"/>
      <c r="S333" s="70"/>
      <c r="T333" s="84"/>
      <c r="U333" s="69"/>
    </row>
    <row r="334" spans="1:21" ht="24" thickBot="1">
      <c r="A334" s="69"/>
      <c r="B334" s="70"/>
      <c r="C334" s="71"/>
      <c r="D334" s="72"/>
      <c r="E334" s="72"/>
      <c r="F334" s="72"/>
      <c r="G334" s="72"/>
      <c r="H334" s="72"/>
      <c r="I334" s="72"/>
      <c r="J334" s="73"/>
      <c r="K334" s="34"/>
      <c r="L334" s="34"/>
      <c r="M334" s="34"/>
      <c r="N334" s="33"/>
      <c r="O334" s="33"/>
      <c r="P334" s="33"/>
      <c r="Q334" s="33"/>
      <c r="R334" s="74"/>
      <c r="S334" s="75"/>
      <c r="T334" s="74"/>
      <c r="U334" s="76"/>
    </row>
    <row r="335" spans="1:21" ht="18.75">
      <c r="A335" s="77"/>
      <c r="B335" s="78"/>
      <c r="C335" s="58" t="s">
        <v>228</v>
      </c>
      <c r="D335" s="59"/>
      <c r="E335" s="59"/>
      <c r="F335" s="59"/>
      <c r="G335" s="59"/>
      <c r="H335" s="59"/>
      <c r="I335" s="59"/>
      <c r="J335" s="79"/>
      <c r="K335" s="32"/>
      <c r="L335" s="31"/>
      <c r="M335" s="31"/>
      <c r="N335" s="31"/>
      <c r="O335" s="31"/>
      <c r="P335" s="31"/>
      <c r="Q335" s="31"/>
      <c r="R335" s="80"/>
      <c r="S335" s="81"/>
      <c r="T335" s="80"/>
      <c r="U335" s="82"/>
    </row>
    <row r="336" spans="1:21" ht="18.75">
      <c r="A336" s="65" t="s">
        <v>227</v>
      </c>
      <c r="B336" s="65"/>
      <c r="C336" s="65"/>
      <c r="D336" s="65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</row>
    <row r="337" spans="1:21" ht="26.25">
      <c r="A337" s="51" t="s">
        <v>226</v>
      </c>
      <c r="B337" s="51"/>
      <c r="C337" s="51"/>
      <c r="D337" s="51"/>
      <c r="E337" s="52" t="s">
        <v>151</v>
      </c>
      <c r="F337" s="52"/>
      <c r="G337" s="52"/>
      <c r="H337" s="52"/>
      <c r="I337" s="53"/>
      <c r="J337" s="54" t="s">
        <v>225</v>
      </c>
      <c r="K337" s="55"/>
      <c r="L337" s="58" t="s">
        <v>224</v>
      </c>
      <c r="M337" s="59"/>
      <c r="N337" s="59"/>
      <c r="O337" s="59"/>
      <c r="P337" s="59"/>
      <c r="Q337" s="60" t="str">
        <f>E337</f>
        <v>Романов В.В.</v>
      </c>
      <c r="R337" s="60"/>
      <c r="S337" s="60"/>
      <c r="T337" s="60"/>
      <c r="U337" s="60"/>
    </row>
    <row r="338" spans="1:21" ht="26.25">
      <c r="A338" s="51" t="s">
        <v>223</v>
      </c>
      <c r="B338" s="51"/>
      <c r="C338" s="51"/>
      <c r="D338" s="51"/>
      <c r="E338" s="52" t="s">
        <v>140</v>
      </c>
      <c r="F338" s="52"/>
      <c r="G338" s="52"/>
      <c r="H338" s="52"/>
      <c r="I338" s="53"/>
      <c r="J338" s="56"/>
      <c r="K338" s="57"/>
      <c r="L338" s="61" t="s">
        <v>223</v>
      </c>
      <c r="M338" s="51"/>
      <c r="N338" s="51"/>
      <c r="O338" s="51"/>
      <c r="P338" s="51"/>
      <c r="Q338" s="60" t="str">
        <f>E338</f>
        <v>Хомич Н.Н.</v>
      </c>
      <c r="R338" s="60"/>
      <c r="S338" s="60"/>
      <c r="T338" s="60"/>
      <c r="U338" s="60"/>
    </row>
    <row r="339" spans="1:21" ht="26.25">
      <c r="A339" s="62" t="s">
        <v>222</v>
      </c>
      <c r="B339" s="62"/>
      <c r="C339" s="62"/>
      <c r="D339" s="62"/>
      <c r="E339" s="62"/>
      <c r="F339" s="62"/>
      <c r="G339" s="63" t="s">
        <v>108</v>
      </c>
      <c r="H339" s="63"/>
      <c r="I339" s="64"/>
      <c r="J339" s="56"/>
      <c r="K339" s="57"/>
      <c r="L339" s="61" t="s">
        <v>221</v>
      </c>
      <c r="M339" s="51"/>
      <c r="N339" s="51"/>
      <c r="O339" s="51"/>
      <c r="P339" s="51"/>
      <c r="Q339" s="60" t="str">
        <f>G339</f>
        <v>Шаповалов В.А.</v>
      </c>
      <c r="R339" s="60"/>
      <c r="S339" s="60"/>
      <c r="T339" s="60"/>
      <c r="U339" s="60"/>
    </row>
    <row r="340" spans="1:21" ht="26.25">
      <c r="A340" s="65" t="s">
        <v>220</v>
      </c>
      <c r="B340" s="65"/>
      <c r="C340" s="65"/>
      <c r="D340" s="65"/>
      <c r="E340" s="65"/>
      <c r="F340" s="65"/>
      <c r="G340" s="66" t="s">
        <v>98</v>
      </c>
      <c r="H340" s="66"/>
      <c r="I340" s="67"/>
      <c r="J340" s="56"/>
      <c r="K340" s="57"/>
      <c r="L340" s="61" t="s">
        <v>220</v>
      </c>
      <c r="M340" s="51"/>
      <c r="N340" s="51"/>
      <c r="O340" s="51"/>
      <c r="P340" s="51"/>
      <c r="Q340" s="60" t="str">
        <f>G340</f>
        <v>Ясинский В.С.</v>
      </c>
      <c r="R340" s="60"/>
      <c r="S340" s="60"/>
      <c r="T340" s="60"/>
      <c r="U340" s="60"/>
    </row>
    <row r="341" spans="1:21" ht="26.25">
      <c r="A341" s="28"/>
      <c r="B341" s="68">
        <f ca="1">TODAY()</f>
        <v>42091</v>
      </c>
      <c r="C341" s="68"/>
      <c r="D341" s="68"/>
      <c r="E341" s="68"/>
      <c r="F341" s="68"/>
      <c r="G341" s="28"/>
      <c r="H341" s="28"/>
      <c r="I341" s="30"/>
      <c r="J341" s="56"/>
      <c r="K341" s="57"/>
      <c r="L341" s="29"/>
      <c r="M341" s="68">
        <f ca="1">TODAY()</f>
        <v>42091</v>
      </c>
      <c r="N341" s="68"/>
      <c r="O341" s="68"/>
      <c r="P341" s="68"/>
      <c r="Q341" s="28"/>
      <c r="R341" s="28"/>
      <c r="S341" s="28"/>
      <c r="T341" s="28"/>
      <c r="U341" s="28"/>
    </row>
    <row r="342" spans="1:21" ht="25.5" customHeight="1"/>
    <row r="343" spans="1:21" ht="16.5" customHeight="1"/>
    <row r="344" spans="1:21" ht="16.5" customHeight="1"/>
    <row r="345" spans="1:21" ht="16.5" customHeight="1"/>
    <row r="346" spans="1:21" ht="15.75" customHeight="1"/>
    <row r="347" spans="1:21" ht="15.75" customHeight="1"/>
    <row r="350" spans="1:21" ht="15.75" customHeight="1"/>
    <row r="351" spans="1:21" ht="15.75" customHeight="1"/>
    <row r="353" ht="16.5" customHeight="1"/>
    <row r="354" ht="16.5" customHeight="1"/>
    <row r="355" ht="33.75" customHeight="1"/>
    <row r="368" ht="26.25" customHeight="1"/>
    <row r="373" ht="25.5" customHeight="1"/>
    <row r="374" ht="16.5" customHeight="1"/>
    <row r="375" ht="16.5" customHeight="1"/>
    <row r="376" ht="16.5" customHeight="1"/>
    <row r="377" ht="15.75" customHeight="1"/>
    <row r="378" ht="15.75" customHeight="1"/>
    <row r="381" ht="15.75" customHeight="1"/>
    <row r="382" ht="15.75" customHeight="1"/>
    <row r="384" ht="16.5" customHeight="1"/>
    <row r="385" ht="16.5" customHeight="1"/>
    <row r="386" ht="33.75" customHeight="1"/>
    <row r="399" ht="26.25" customHeight="1"/>
    <row r="404" ht="25.5" customHeight="1"/>
    <row r="405" ht="16.5" customHeight="1"/>
    <row r="406" ht="16.5" customHeight="1"/>
    <row r="407" ht="16.5" customHeight="1"/>
    <row r="408" ht="15.75" customHeight="1"/>
    <row r="409" ht="15.75" customHeight="1"/>
    <row r="412" ht="15.75" customHeight="1"/>
    <row r="413" ht="15.75" customHeight="1"/>
    <row r="415" ht="16.5" customHeight="1"/>
    <row r="416" ht="16.5" customHeight="1"/>
    <row r="417" ht="33.75" customHeight="1"/>
    <row r="430" ht="26.25" customHeight="1"/>
    <row r="435" ht="25.5" customHeight="1"/>
    <row r="436" ht="16.5" customHeight="1"/>
    <row r="437" ht="16.5" customHeight="1"/>
    <row r="438" ht="16.5" customHeight="1"/>
    <row r="439" ht="15.75" customHeight="1"/>
    <row r="440" ht="15.75" customHeight="1"/>
    <row r="443" ht="15.75" customHeight="1"/>
    <row r="444" ht="15.75" customHeight="1"/>
    <row r="446" ht="16.5" customHeight="1"/>
    <row r="447" ht="16.5" customHeight="1"/>
    <row r="448" ht="33.75" customHeight="1"/>
    <row r="461" ht="26.25" customHeight="1"/>
    <row r="466" ht="25.5" customHeight="1"/>
    <row r="467" ht="16.5" customHeight="1"/>
    <row r="468" ht="16.5" customHeight="1"/>
    <row r="469" ht="16.5" customHeight="1"/>
    <row r="470" ht="15.75" customHeight="1"/>
    <row r="471" ht="15.75" customHeight="1"/>
    <row r="474" ht="15.75" customHeight="1"/>
    <row r="475" ht="15.75" customHeight="1"/>
    <row r="477" ht="16.5" customHeight="1"/>
    <row r="478" ht="16.5" customHeight="1"/>
    <row r="479" ht="33.75" customHeight="1"/>
    <row r="492" ht="26.25" customHeight="1"/>
    <row r="497" ht="25.5" customHeight="1"/>
    <row r="498" ht="16.5" customHeight="1"/>
    <row r="499" ht="16.5" customHeight="1"/>
    <row r="500" ht="16.5" customHeight="1"/>
    <row r="501" ht="15.75" customHeight="1"/>
    <row r="502" ht="15.75" customHeight="1"/>
    <row r="505" ht="15.75" customHeight="1"/>
    <row r="506" ht="15.75" customHeight="1"/>
    <row r="508" ht="16.5" customHeight="1"/>
    <row r="509" ht="16.5" customHeight="1"/>
    <row r="510" ht="33.75" customHeight="1"/>
    <row r="523" ht="26.25" customHeight="1"/>
    <row r="528" ht="25.5" customHeight="1"/>
    <row r="529" ht="16.5" customHeight="1"/>
    <row r="530" ht="16.5" customHeight="1"/>
    <row r="531" ht="16.5" customHeight="1"/>
    <row r="532" ht="15.75" customHeight="1"/>
    <row r="533" ht="15.75" customHeight="1"/>
    <row r="536" ht="15.75" customHeight="1"/>
    <row r="537" ht="15.75" customHeight="1"/>
    <row r="539" ht="16.5" customHeight="1"/>
    <row r="540" ht="16.5" customHeight="1"/>
    <row r="541" ht="33.75" customHeight="1"/>
    <row r="554" ht="26.25" customHeight="1"/>
    <row r="559" ht="25.5" customHeight="1"/>
    <row r="560" ht="16.5" customHeight="1"/>
    <row r="561" ht="16.5" customHeight="1"/>
    <row r="562" ht="16.5" customHeight="1"/>
    <row r="563" ht="15.75" customHeight="1"/>
    <row r="564" ht="15.75" customHeight="1"/>
    <row r="567" ht="15.75" customHeight="1"/>
    <row r="568" ht="15.75" customHeight="1"/>
    <row r="570" ht="16.5" customHeight="1"/>
    <row r="571" ht="16.5" customHeight="1"/>
    <row r="572" ht="33.75" customHeight="1"/>
    <row r="585" ht="26.25" customHeight="1"/>
    <row r="590" ht="25.5" customHeight="1"/>
    <row r="591" ht="16.5" customHeight="1"/>
    <row r="592" ht="16.5" customHeight="1"/>
    <row r="593" ht="16.5" customHeight="1"/>
    <row r="594" ht="15.75" customHeight="1"/>
    <row r="595" ht="15.75" customHeight="1"/>
    <row r="598" ht="15.75" customHeight="1"/>
    <row r="599" ht="15.75" customHeight="1"/>
    <row r="601" ht="16.5" customHeight="1"/>
    <row r="602" ht="16.5" customHeight="1"/>
    <row r="603" ht="33.75" customHeight="1"/>
    <row r="616" ht="26.25" customHeight="1"/>
    <row r="621" ht="25.5" customHeight="1"/>
    <row r="622" ht="16.5" customHeight="1"/>
    <row r="623" ht="16.5" customHeight="1"/>
    <row r="624" ht="16.5" customHeight="1"/>
    <row r="625" ht="16.5" customHeight="1"/>
    <row r="626" ht="16.5" customHeight="1"/>
    <row r="629" ht="16.5" customHeight="1"/>
    <row r="632" ht="16.5" customHeight="1"/>
    <row r="633" ht="16.5" customHeight="1"/>
    <row r="634" ht="33.75" customHeight="1"/>
    <row r="635" ht="33.950000000000003" customHeight="1"/>
    <row r="636" ht="33.950000000000003" customHeight="1"/>
    <row r="637" ht="33.950000000000003" customHeight="1"/>
    <row r="638" ht="33.950000000000003" customHeight="1"/>
    <row r="639" ht="33.950000000000003" customHeight="1"/>
    <row r="640" ht="33.950000000000003" customHeight="1"/>
    <row r="641" ht="33.950000000000003" customHeight="1"/>
    <row r="642" ht="33.950000000000003" customHeight="1"/>
    <row r="643" ht="33.950000000000003" customHeight="1"/>
    <row r="644" ht="33.950000000000003" customHeight="1"/>
    <row r="645" ht="33.950000000000003" customHeight="1"/>
    <row r="646" ht="33.950000000000003" customHeight="1"/>
    <row r="647" ht="33.950000000000003" customHeight="1"/>
    <row r="648" ht="33.950000000000003" customHeight="1"/>
    <row r="649" ht="33.950000000000003" customHeight="1"/>
    <row r="650" ht="33.950000000000003" customHeight="1"/>
    <row r="651" ht="33.950000000000003" customHeight="1"/>
  </sheetData>
  <mergeCells count="1340">
    <mergeCell ref="A25:B25"/>
    <mergeCell ref="C25:J25"/>
    <mergeCell ref="R25:S25"/>
    <mergeCell ref="T25:U25"/>
    <mergeCell ref="A26:D26"/>
    <mergeCell ref="A27:D27"/>
    <mergeCell ref="E27:I27"/>
    <mergeCell ref="J27:K31"/>
    <mergeCell ref="L27:P27"/>
    <mergeCell ref="Q27:U27"/>
    <mergeCell ref="A28:D28"/>
    <mergeCell ref="E28:I28"/>
    <mergeCell ref="L28:P28"/>
    <mergeCell ref="Q28:U28"/>
    <mergeCell ref="A29:F29"/>
    <mergeCell ref="G29:I29"/>
    <mergeCell ref="L29:P29"/>
    <mergeCell ref="Q29:U29"/>
    <mergeCell ref="A30:F30"/>
    <mergeCell ref="G30:I30"/>
    <mergeCell ref="L30:P30"/>
    <mergeCell ref="Q30:U30"/>
    <mergeCell ref="B31:F31"/>
    <mergeCell ref="M31:P31"/>
    <mergeCell ref="A20:B20"/>
    <mergeCell ref="C20:J20"/>
    <mergeCell ref="R20:S20"/>
    <mergeCell ref="T20:U20"/>
    <mergeCell ref="A21:B21"/>
    <mergeCell ref="C21:J21"/>
    <mergeCell ref="R21:S21"/>
    <mergeCell ref="T21:U21"/>
    <mergeCell ref="A22:B22"/>
    <mergeCell ref="C22:J22"/>
    <mergeCell ref="R22:S22"/>
    <mergeCell ref="T22:U22"/>
    <mergeCell ref="A23:B23"/>
    <mergeCell ref="C23:J23"/>
    <mergeCell ref="R23:S23"/>
    <mergeCell ref="T23:U23"/>
    <mergeCell ref="A24:B24"/>
    <mergeCell ref="C24:J24"/>
    <mergeCell ref="R24:S24"/>
    <mergeCell ref="T24:U24"/>
    <mergeCell ref="A15:B15"/>
    <mergeCell ref="C15:J15"/>
    <mergeCell ref="R15:S15"/>
    <mergeCell ref="T15:U15"/>
    <mergeCell ref="A16:B16"/>
    <mergeCell ref="C16:J16"/>
    <mergeCell ref="R16:S16"/>
    <mergeCell ref="T16:U16"/>
    <mergeCell ref="A17:B17"/>
    <mergeCell ref="C17:J17"/>
    <mergeCell ref="R17:S17"/>
    <mergeCell ref="T17:U17"/>
    <mergeCell ref="A18:B18"/>
    <mergeCell ref="C18:J18"/>
    <mergeCell ref="R18:S18"/>
    <mergeCell ref="T18:U18"/>
    <mergeCell ref="A19:B19"/>
    <mergeCell ref="C19:J19"/>
    <mergeCell ref="R19:S19"/>
    <mergeCell ref="T19:U19"/>
    <mergeCell ref="A8:C9"/>
    <mergeCell ref="D8:G9"/>
    <mergeCell ref="H8:I8"/>
    <mergeCell ref="J8:N8"/>
    <mergeCell ref="H9:J11"/>
    <mergeCell ref="K9:N11"/>
    <mergeCell ref="O9:O10"/>
    <mergeCell ref="P9:P10"/>
    <mergeCell ref="S9:T10"/>
    <mergeCell ref="U9:U10"/>
    <mergeCell ref="A10:G11"/>
    <mergeCell ref="O11:U11"/>
    <mergeCell ref="A12:B14"/>
    <mergeCell ref="C12:J14"/>
    <mergeCell ref="K12:K14"/>
    <mergeCell ref="L12:P12"/>
    <mergeCell ref="Q12:U12"/>
    <mergeCell ref="L13:L14"/>
    <mergeCell ref="M13:M14"/>
    <mergeCell ref="N13:O13"/>
    <mergeCell ref="P13:P14"/>
    <mergeCell ref="Q13:S13"/>
    <mergeCell ref="T13:U14"/>
    <mergeCell ref="R14:S14"/>
    <mergeCell ref="A1:G1"/>
    <mergeCell ref="I1:K2"/>
    <mergeCell ref="L1:M2"/>
    <mergeCell ref="N1:U1"/>
    <mergeCell ref="A2:B3"/>
    <mergeCell ref="C2:G3"/>
    <mergeCell ref="N2:N4"/>
    <mergeCell ref="O2:R2"/>
    <mergeCell ref="S2:U3"/>
    <mergeCell ref="J3:M4"/>
    <mergeCell ref="O3:O4"/>
    <mergeCell ref="P3:P4"/>
    <mergeCell ref="Q3:R4"/>
    <mergeCell ref="A4:B5"/>
    <mergeCell ref="C4:G5"/>
    <mergeCell ref="S4:T4"/>
    <mergeCell ref="H5:I6"/>
    <mergeCell ref="J5:N6"/>
    <mergeCell ref="O5:O6"/>
    <mergeCell ref="P5:P6"/>
    <mergeCell ref="Q5:R6"/>
    <mergeCell ref="S5:T6"/>
    <mergeCell ref="U5:U6"/>
    <mergeCell ref="A6:C7"/>
    <mergeCell ref="D6:G7"/>
    <mergeCell ref="H7:I7"/>
    <mergeCell ref="J7:N7"/>
    <mergeCell ref="O7:O8"/>
    <mergeCell ref="P7:P8"/>
    <mergeCell ref="Q7:R8"/>
    <mergeCell ref="S7:T8"/>
    <mergeCell ref="U7:U8"/>
    <mergeCell ref="O42:U42"/>
    <mergeCell ref="A32:G32"/>
    <mergeCell ref="I32:K33"/>
    <mergeCell ref="L32:M33"/>
    <mergeCell ref="N32:U32"/>
    <mergeCell ref="A33:B34"/>
    <mergeCell ref="C33:G34"/>
    <mergeCell ref="N33:N35"/>
    <mergeCell ref="O33:R33"/>
    <mergeCell ref="S33:U34"/>
    <mergeCell ref="J34:M35"/>
    <mergeCell ref="O34:O35"/>
    <mergeCell ref="P34:P35"/>
    <mergeCell ref="Q34:R35"/>
    <mergeCell ref="A35:B36"/>
    <mergeCell ref="C35:G36"/>
    <mergeCell ref="S35:T35"/>
    <mergeCell ref="H36:I37"/>
    <mergeCell ref="J36:N37"/>
    <mergeCell ref="O36:O37"/>
    <mergeCell ref="P36:P37"/>
    <mergeCell ref="Q36:R37"/>
    <mergeCell ref="S36:T37"/>
    <mergeCell ref="U36:U37"/>
    <mergeCell ref="A37:C38"/>
    <mergeCell ref="A43:B45"/>
    <mergeCell ref="C43:J45"/>
    <mergeCell ref="K43:K45"/>
    <mergeCell ref="L43:P43"/>
    <mergeCell ref="Q43:U43"/>
    <mergeCell ref="L44:L45"/>
    <mergeCell ref="M44:M45"/>
    <mergeCell ref="N44:O44"/>
    <mergeCell ref="P44:P45"/>
    <mergeCell ref="Q44:S44"/>
    <mergeCell ref="T44:U45"/>
    <mergeCell ref="R45:S45"/>
    <mergeCell ref="D37:G38"/>
    <mergeCell ref="H38:I38"/>
    <mergeCell ref="J38:N38"/>
    <mergeCell ref="O38:O39"/>
    <mergeCell ref="P38:P39"/>
    <mergeCell ref="Q38:R39"/>
    <mergeCell ref="S38:T39"/>
    <mergeCell ref="U38:U39"/>
    <mergeCell ref="A39:C40"/>
    <mergeCell ref="D39:G40"/>
    <mergeCell ref="H39:I39"/>
    <mergeCell ref="J39:N39"/>
    <mergeCell ref="H40:J42"/>
    <mergeCell ref="K40:N42"/>
    <mergeCell ref="O40:O41"/>
    <mergeCell ref="P40:P41"/>
    <mergeCell ref="Q40:R41"/>
    <mergeCell ref="S40:T41"/>
    <mergeCell ref="U40:U41"/>
    <mergeCell ref="A41:G42"/>
    <mergeCell ref="A49:B49"/>
    <mergeCell ref="C49:J49"/>
    <mergeCell ref="R49:S49"/>
    <mergeCell ref="T49:U49"/>
    <mergeCell ref="A50:B50"/>
    <mergeCell ref="C50:J50"/>
    <mergeCell ref="R50:S50"/>
    <mergeCell ref="T50:U50"/>
    <mergeCell ref="A51:B51"/>
    <mergeCell ref="C51:J51"/>
    <mergeCell ref="R51:S51"/>
    <mergeCell ref="T51:U51"/>
    <mergeCell ref="A46:B46"/>
    <mergeCell ref="C46:J46"/>
    <mergeCell ref="R46:S46"/>
    <mergeCell ref="T46:U46"/>
    <mergeCell ref="A47:B47"/>
    <mergeCell ref="C47:J47"/>
    <mergeCell ref="R47:S47"/>
    <mergeCell ref="T47:U47"/>
    <mergeCell ref="A48:B48"/>
    <mergeCell ref="C48:J48"/>
    <mergeCell ref="R48:S48"/>
    <mergeCell ref="T48:U48"/>
    <mergeCell ref="A55:B55"/>
    <mergeCell ref="C55:J55"/>
    <mergeCell ref="R55:S55"/>
    <mergeCell ref="T55:U55"/>
    <mergeCell ref="A56:B56"/>
    <mergeCell ref="C56:J56"/>
    <mergeCell ref="R56:S56"/>
    <mergeCell ref="T56:U56"/>
    <mergeCell ref="A57:D57"/>
    <mergeCell ref="E57:U57"/>
    <mergeCell ref="A52:B52"/>
    <mergeCell ref="C52:J52"/>
    <mergeCell ref="R52:S52"/>
    <mergeCell ref="T52:U52"/>
    <mergeCell ref="A53:B53"/>
    <mergeCell ref="C53:J53"/>
    <mergeCell ref="R53:S53"/>
    <mergeCell ref="T53:U53"/>
    <mergeCell ref="A54:B54"/>
    <mergeCell ref="C54:J54"/>
    <mergeCell ref="R54:S54"/>
    <mergeCell ref="T54:U54"/>
    <mergeCell ref="A58:D58"/>
    <mergeCell ref="E58:I58"/>
    <mergeCell ref="J58:K62"/>
    <mergeCell ref="L58:P58"/>
    <mergeCell ref="Q58:U58"/>
    <mergeCell ref="A59:D59"/>
    <mergeCell ref="E59:I59"/>
    <mergeCell ref="L59:P59"/>
    <mergeCell ref="Q59:U59"/>
    <mergeCell ref="A60:F60"/>
    <mergeCell ref="G60:I60"/>
    <mergeCell ref="L60:P60"/>
    <mergeCell ref="Q60:U60"/>
    <mergeCell ref="A61:F61"/>
    <mergeCell ref="G61:I61"/>
    <mergeCell ref="L61:P61"/>
    <mergeCell ref="Q61:U61"/>
    <mergeCell ref="B62:F62"/>
    <mergeCell ref="M62:P62"/>
    <mergeCell ref="O73:U73"/>
    <mergeCell ref="A63:G63"/>
    <mergeCell ref="I63:K64"/>
    <mergeCell ref="L63:M64"/>
    <mergeCell ref="N63:U63"/>
    <mergeCell ref="A64:B65"/>
    <mergeCell ref="C64:G65"/>
    <mergeCell ref="N64:N66"/>
    <mergeCell ref="O64:R64"/>
    <mergeCell ref="S64:U65"/>
    <mergeCell ref="J65:M66"/>
    <mergeCell ref="O65:O66"/>
    <mergeCell ref="P65:P66"/>
    <mergeCell ref="Q65:R66"/>
    <mergeCell ref="A66:B67"/>
    <mergeCell ref="C66:G67"/>
    <mergeCell ref="S66:T66"/>
    <mergeCell ref="H67:I68"/>
    <mergeCell ref="J67:N68"/>
    <mergeCell ref="O67:O68"/>
    <mergeCell ref="P67:P68"/>
    <mergeCell ref="Q67:R68"/>
    <mergeCell ref="S67:T68"/>
    <mergeCell ref="U67:U68"/>
    <mergeCell ref="A68:C69"/>
    <mergeCell ref="A74:B76"/>
    <mergeCell ref="C74:J76"/>
    <mergeCell ref="K74:K76"/>
    <mergeCell ref="L74:P74"/>
    <mergeCell ref="Q74:U74"/>
    <mergeCell ref="L75:L76"/>
    <mergeCell ref="M75:M76"/>
    <mergeCell ref="N75:O75"/>
    <mergeCell ref="P75:P76"/>
    <mergeCell ref="Q75:S75"/>
    <mergeCell ref="T75:U76"/>
    <mergeCell ref="R76:S76"/>
    <mergeCell ref="D68:G69"/>
    <mergeCell ref="H69:I69"/>
    <mergeCell ref="J69:N69"/>
    <mergeCell ref="O69:O70"/>
    <mergeCell ref="P69:P70"/>
    <mergeCell ref="Q69:R70"/>
    <mergeCell ref="S69:T70"/>
    <mergeCell ref="U69:U70"/>
    <mergeCell ref="A70:C71"/>
    <mergeCell ref="D70:G71"/>
    <mergeCell ref="H70:I70"/>
    <mergeCell ref="J70:N70"/>
    <mergeCell ref="H71:J73"/>
    <mergeCell ref="K71:N73"/>
    <mergeCell ref="O71:O72"/>
    <mergeCell ref="P71:P72"/>
    <mergeCell ref="Q71:R72"/>
    <mergeCell ref="S71:T72"/>
    <mergeCell ref="U71:U72"/>
    <mergeCell ref="A72:G73"/>
    <mergeCell ref="A80:B80"/>
    <mergeCell ref="C80:J80"/>
    <mergeCell ref="R80:S80"/>
    <mergeCell ref="T80:U80"/>
    <mergeCell ref="A81:B81"/>
    <mergeCell ref="C81:J81"/>
    <mergeCell ref="R81:S81"/>
    <mergeCell ref="T81:U81"/>
    <mergeCell ref="A82:B82"/>
    <mergeCell ref="C82:J82"/>
    <mergeCell ref="R82:S82"/>
    <mergeCell ref="T82:U82"/>
    <mergeCell ref="A77:B77"/>
    <mergeCell ref="C77:J77"/>
    <mergeCell ref="R77:S77"/>
    <mergeCell ref="T77:U77"/>
    <mergeCell ref="A78:B78"/>
    <mergeCell ref="C78:J78"/>
    <mergeCell ref="R78:S78"/>
    <mergeCell ref="T78:U78"/>
    <mergeCell ref="A79:B79"/>
    <mergeCell ref="C79:J79"/>
    <mergeCell ref="R79:S79"/>
    <mergeCell ref="T79:U79"/>
    <mergeCell ref="A86:B86"/>
    <mergeCell ref="C86:J86"/>
    <mergeCell ref="R86:S86"/>
    <mergeCell ref="T86:U86"/>
    <mergeCell ref="A87:B87"/>
    <mergeCell ref="C87:J87"/>
    <mergeCell ref="R87:S87"/>
    <mergeCell ref="T87:U87"/>
    <mergeCell ref="A88:D88"/>
    <mergeCell ref="E88:U88"/>
    <mergeCell ref="A83:B83"/>
    <mergeCell ref="C83:J83"/>
    <mergeCell ref="R83:S83"/>
    <mergeCell ref="T83:U83"/>
    <mergeCell ref="A84:B84"/>
    <mergeCell ref="C84:J84"/>
    <mergeCell ref="R84:S84"/>
    <mergeCell ref="T84:U84"/>
    <mergeCell ref="A85:B85"/>
    <mergeCell ref="C85:J85"/>
    <mergeCell ref="R85:S85"/>
    <mergeCell ref="T85:U85"/>
    <mergeCell ref="A89:D89"/>
    <mergeCell ref="E89:I89"/>
    <mergeCell ref="J89:K93"/>
    <mergeCell ref="L89:P89"/>
    <mergeCell ref="Q89:U89"/>
    <mergeCell ref="A90:D90"/>
    <mergeCell ref="E90:I90"/>
    <mergeCell ref="L90:P90"/>
    <mergeCell ref="Q90:U90"/>
    <mergeCell ref="A91:F91"/>
    <mergeCell ref="G91:I91"/>
    <mergeCell ref="L91:P91"/>
    <mergeCell ref="Q91:U91"/>
    <mergeCell ref="A92:F92"/>
    <mergeCell ref="G92:I92"/>
    <mergeCell ref="L92:P92"/>
    <mergeCell ref="Q92:U92"/>
    <mergeCell ref="B93:F93"/>
    <mergeCell ref="M93:P93"/>
    <mergeCell ref="O104:U104"/>
    <mergeCell ref="A94:G94"/>
    <mergeCell ref="I94:K95"/>
    <mergeCell ref="L94:M95"/>
    <mergeCell ref="N94:U94"/>
    <mergeCell ref="A95:B96"/>
    <mergeCell ref="C95:G96"/>
    <mergeCell ref="N95:N97"/>
    <mergeCell ref="O95:R95"/>
    <mergeCell ref="S95:U96"/>
    <mergeCell ref="J96:M97"/>
    <mergeCell ref="O96:O97"/>
    <mergeCell ref="P96:P97"/>
    <mergeCell ref="Q96:R97"/>
    <mergeCell ref="A97:B98"/>
    <mergeCell ref="C97:G98"/>
    <mergeCell ref="S97:T97"/>
    <mergeCell ref="H98:I99"/>
    <mergeCell ref="J98:N99"/>
    <mergeCell ref="O98:O99"/>
    <mergeCell ref="P98:P99"/>
    <mergeCell ref="Q98:R99"/>
    <mergeCell ref="S98:T99"/>
    <mergeCell ref="U98:U99"/>
    <mergeCell ref="A99:C100"/>
    <mergeCell ref="A105:B107"/>
    <mergeCell ref="C105:J107"/>
    <mergeCell ref="K105:K107"/>
    <mergeCell ref="L105:P105"/>
    <mergeCell ref="Q105:U105"/>
    <mergeCell ref="L106:L107"/>
    <mergeCell ref="M106:M107"/>
    <mergeCell ref="N106:O106"/>
    <mergeCell ref="P106:P107"/>
    <mergeCell ref="Q106:S106"/>
    <mergeCell ref="T106:U107"/>
    <mergeCell ref="R107:S107"/>
    <mergeCell ref="D99:G100"/>
    <mergeCell ref="H100:I100"/>
    <mergeCell ref="J100:N100"/>
    <mergeCell ref="O100:O101"/>
    <mergeCell ref="P100:P101"/>
    <mergeCell ref="Q100:R101"/>
    <mergeCell ref="S100:T101"/>
    <mergeCell ref="U100:U101"/>
    <mergeCell ref="A101:C102"/>
    <mergeCell ref="D101:G102"/>
    <mergeCell ref="H101:I101"/>
    <mergeCell ref="J101:N101"/>
    <mergeCell ref="H102:J104"/>
    <mergeCell ref="K102:N104"/>
    <mergeCell ref="O102:O103"/>
    <mergeCell ref="P102:P103"/>
    <mergeCell ref="Q102:R103"/>
    <mergeCell ref="S102:T103"/>
    <mergeCell ref="U102:U103"/>
    <mergeCell ref="A103:G104"/>
    <mergeCell ref="A111:B111"/>
    <mergeCell ref="C111:J111"/>
    <mergeCell ref="R111:S111"/>
    <mergeCell ref="T111:U111"/>
    <mergeCell ref="A112:B112"/>
    <mergeCell ref="C112:J112"/>
    <mergeCell ref="R112:S112"/>
    <mergeCell ref="T112:U112"/>
    <mergeCell ref="A113:B113"/>
    <mergeCell ref="C113:J113"/>
    <mergeCell ref="R113:S113"/>
    <mergeCell ref="T113:U113"/>
    <mergeCell ref="A108:B108"/>
    <mergeCell ref="C108:J108"/>
    <mergeCell ref="R108:S108"/>
    <mergeCell ref="T108:U108"/>
    <mergeCell ref="A109:B109"/>
    <mergeCell ref="C109:J109"/>
    <mergeCell ref="R109:S109"/>
    <mergeCell ref="T109:U109"/>
    <mergeCell ref="A110:B110"/>
    <mergeCell ref="C110:J110"/>
    <mergeCell ref="R110:S110"/>
    <mergeCell ref="T110:U110"/>
    <mergeCell ref="A117:B117"/>
    <mergeCell ref="C117:J117"/>
    <mergeCell ref="R117:S117"/>
    <mergeCell ref="T117:U117"/>
    <mergeCell ref="A118:B118"/>
    <mergeCell ref="C118:J118"/>
    <mergeCell ref="R118:S118"/>
    <mergeCell ref="T118:U118"/>
    <mergeCell ref="A119:D119"/>
    <mergeCell ref="E119:U119"/>
    <mergeCell ref="A114:B114"/>
    <mergeCell ref="C114:J114"/>
    <mergeCell ref="R114:S114"/>
    <mergeCell ref="T114:U114"/>
    <mergeCell ref="A115:B115"/>
    <mergeCell ref="C115:J115"/>
    <mergeCell ref="R115:S115"/>
    <mergeCell ref="T115:U115"/>
    <mergeCell ref="A116:B116"/>
    <mergeCell ref="C116:J116"/>
    <mergeCell ref="R116:S116"/>
    <mergeCell ref="T116:U116"/>
    <mergeCell ref="A120:D120"/>
    <mergeCell ref="E120:I120"/>
    <mergeCell ref="J120:K124"/>
    <mergeCell ref="L120:P120"/>
    <mergeCell ref="Q120:U120"/>
    <mergeCell ref="A121:D121"/>
    <mergeCell ref="E121:I121"/>
    <mergeCell ref="L121:P121"/>
    <mergeCell ref="Q121:U121"/>
    <mergeCell ref="A122:F122"/>
    <mergeCell ref="G122:I122"/>
    <mergeCell ref="L122:P122"/>
    <mergeCell ref="Q122:U122"/>
    <mergeCell ref="A123:F123"/>
    <mergeCell ref="G123:I123"/>
    <mergeCell ref="L123:P123"/>
    <mergeCell ref="Q123:U123"/>
    <mergeCell ref="B124:F124"/>
    <mergeCell ref="M124:P124"/>
    <mergeCell ref="O135:U135"/>
    <mergeCell ref="A125:G125"/>
    <mergeCell ref="I125:K126"/>
    <mergeCell ref="L125:M126"/>
    <mergeCell ref="N125:U125"/>
    <mergeCell ref="A126:B127"/>
    <mergeCell ref="C126:G127"/>
    <mergeCell ref="N126:N128"/>
    <mergeCell ref="O126:R126"/>
    <mergeCell ref="S126:U127"/>
    <mergeCell ref="J127:M128"/>
    <mergeCell ref="O127:O128"/>
    <mergeCell ref="P127:P128"/>
    <mergeCell ref="Q127:R128"/>
    <mergeCell ref="A128:B129"/>
    <mergeCell ref="C128:G129"/>
    <mergeCell ref="S128:T128"/>
    <mergeCell ref="H129:I130"/>
    <mergeCell ref="J129:N130"/>
    <mergeCell ref="O129:O130"/>
    <mergeCell ref="P129:P130"/>
    <mergeCell ref="Q129:R130"/>
    <mergeCell ref="S129:T130"/>
    <mergeCell ref="U129:U130"/>
    <mergeCell ref="A130:C131"/>
    <mergeCell ref="A136:B138"/>
    <mergeCell ref="C136:J138"/>
    <mergeCell ref="K136:K138"/>
    <mergeCell ref="L136:P136"/>
    <mergeCell ref="Q136:U136"/>
    <mergeCell ref="L137:L138"/>
    <mergeCell ref="M137:M138"/>
    <mergeCell ref="N137:O137"/>
    <mergeCell ref="P137:P138"/>
    <mergeCell ref="Q137:S137"/>
    <mergeCell ref="T137:U138"/>
    <mergeCell ref="R138:S138"/>
    <mergeCell ref="D130:G131"/>
    <mergeCell ref="H131:I131"/>
    <mergeCell ref="J131:N131"/>
    <mergeCell ref="O131:O132"/>
    <mergeCell ref="P131:P132"/>
    <mergeCell ref="Q131:R132"/>
    <mergeCell ref="S131:T132"/>
    <mergeCell ref="U131:U132"/>
    <mergeCell ref="A132:C133"/>
    <mergeCell ref="D132:G133"/>
    <mergeCell ref="H132:I132"/>
    <mergeCell ref="J132:N132"/>
    <mergeCell ref="H133:J135"/>
    <mergeCell ref="K133:N135"/>
    <mergeCell ref="O133:O134"/>
    <mergeCell ref="P133:P134"/>
    <mergeCell ref="Q133:R134"/>
    <mergeCell ref="S133:T134"/>
    <mergeCell ref="U133:U134"/>
    <mergeCell ref="A134:G135"/>
    <mergeCell ref="A142:B142"/>
    <mergeCell ref="C142:J142"/>
    <mergeCell ref="R142:S142"/>
    <mergeCell ref="T142:U142"/>
    <mergeCell ref="A143:B143"/>
    <mergeCell ref="C143:J143"/>
    <mergeCell ref="R143:S143"/>
    <mergeCell ref="T143:U143"/>
    <mergeCell ref="A144:B144"/>
    <mergeCell ref="C144:J144"/>
    <mergeCell ref="R144:S144"/>
    <mergeCell ref="T144:U144"/>
    <mergeCell ref="A139:B139"/>
    <mergeCell ref="C139:J139"/>
    <mergeCell ref="R139:S139"/>
    <mergeCell ref="T139:U139"/>
    <mergeCell ref="A140:B140"/>
    <mergeCell ref="C140:J140"/>
    <mergeCell ref="R140:S140"/>
    <mergeCell ref="T140:U140"/>
    <mergeCell ref="A141:B141"/>
    <mergeCell ref="C141:J141"/>
    <mergeCell ref="R141:S141"/>
    <mergeCell ref="T141:U141"/>
    <mergeCell ref="A148:B148"/>
    <mergeCell ref="C148:J148"/>
    <mergeCell ref="R148:S148"/>
    <mergeCell ref="T148:U148"/>
    <mergeCell ref="A149:B149"/>
    <mergeCell ref="C149:J149"/>
    <mergeCell ref="R149:S149"/>
    <mergeCell ref="T149:U149"/>
    <mergeCell ref="A150:D150"/>
    <mergeCell ref="E150:U150"/>
    <mergeCell ref="A145:B145"/>
    <mergeCell ref="C145:J145"/>
    <mergeCell ref="R145:S145"/>
    <mergeCell ref="T145:U145"/>
    <mergeCell ref="A146:B146"/>
    <mergeCell ref="C146:J146"/>
    <mergeCell ref="R146:S146"/>
    <mergeCell ref="T146:U146"/>
    <mergeCell ref="A147:B147"/>
    <mergeCell ref="C147:J147"/>
    <mergeCell ref="R147:S147"/>
    <mergeCell ref="T147:U147"/>
    <mergeCell ref="A151:D151"/>
    <mergeCell ref="E151:I151"/>
    <mergeCell ref="J151:K155"/>
    <mergeCell ref="L151:P151"/>
    <mergeCell ref="Q151:U151"/>
    <mergeCell ref="A152:D152"/>
    <mergeCell ref="E152:I152"/>
    <mergeCell ref="L152:P152"/>
    <mergeCell ref="Q152:U152"/>
    <mergeCell ref="A153:F153"/>
    <mergeCell ref="G153:I153"/>
    <mergeCell ref="L153:P153"/>
    <mergeCell ref="Q153:U153"/>
    <mergeCell ref="A154:F154"/>
    <mergeCell ref="G154:I154"/>
    <mergeCell ref="L154:P154"/>
    <mergeCell ref="Q154:U154"/>
    <mergeCell ref="B155:F155"/>
    <mergeCell ref="M155:P155"/>
    <mergeCell ref="O166:U166"/>
    <mergeCell ref="A156:G156"/>
    <mergeCell ref="I156:K157"/>
    <mergeCell ref="L156:M157"/>
    <mergeCell ref="N156:U156"/>
    <mergeCell ref="A157:B158"/>
    <mergeCell ref="C157:G158"/>
    <mergeCell ref="N157:N159"/>
    <mergeCell ref="O157:R157"/>
    <mergeCell ref="S157:U158"/>
    <mergeCell ref="J158:M159"/>
    <mergeCell ref="O158:O159"/>
    <mergeCell ref="P158:P159"/>
    <mergeCell ref="Q158:R159"/>
    <mergeCell ref="A159:B160"/>
    <mergeCell ref="C159:G160"/>
    <mergeCell ref="S159:T159"/>
    <mergeCell ref="H160:I161"/>
    <mergeCell ref="J160:N161"/>
    <mergeCell ref="O160:O161"/>
    <mergeCell ref="P160:P161"/>
    <mergeCell ref="Q160:R161"/>
    <mergeCell ref="S160:T161"/>
    <mergeCell ref="U160:U161"/>
    <mergeCell ref="A161:C162"/>
    <mergeCell ref="A167:B169"/>
    <mergeCell ref="C167:J169"/>
    <mergeCell ref="K167:K169"/>
    <mergeCell ref="L167:P167"/>
    <mergeCell ref="Q167:U167"/>
    <mergeCell ref="L168:L169"/>
    <mergeCell ref="M168:M169"/>
    <mergeCell ref="N168:O168"/>
    <mergeCell ref="P168:P169"/>
    <mergeCell ref="Q168:S168"/>
    <mergeCell ref="T168:U169"/>
    <mergeCell ref="R169:S169"/>
    <mergeCell ref="D161:G162"/>
    <mergeCell ref="H162:I162"/>
    <mergeCell ref="J162:N162"/>
    <mergeCell ref="O162:O163"/>
    <mergeCell ref="P162:P163"/>
    <mergeCell ref="Q162:R163"/>
    <mergeCell ref="S162:T163"/>
    <mergeCell ref="U162:U163"/>
    <mergeCell ref="A163:C164"/>
    <mergeCell ref="D163:G164"/>
    <mergeCell ref="H163:I163"/>
    <mergeCell ref="J163:N163"/>
    <mergeCell ref="H164:J166"/>
    <mergeCell ref="K164:N166"/>
    <mergeCell ref="O164:O165"/>
    <mergeCell ref="P164:P165"/>
    <mergeCell ref="Q164:R165"/>
    <mergeCell ref="S164:T165"/>
    <mergeCell ref="U164:U165"/>
    <mergeCell ref="A165:G166"/>
    <mergeCell ref="A173:B173"/>
    <mergeCell ref="C173:J173"/>
    <mergeCell ref="R173:S173"/>
    <mergeCell ref="T173:U173"/>
    <mergeCell ref="A174:B174"/>
    <mergeCell ref="C174:J174"/>
    <mergeCell ref="R174:S174"/>
    <mergeCell ref="T174:U174"/>
    <mergeCell ref="A175:B175"/>
    <mergeCell ref="C175:J175"/>
    <mergeCell ref="R175:S175"/>
    <mergeCell ref="T175:U175"/>
    <mergeCell ref="A170:B170"/>
    <mergeCell ref="C170:J170"/>
    <mergeCell ref="R170:S170"/>
    <mergeCell ref="T170:U170"/>
    <mergeCell ref="A171:B171"/>
    <mergeCell ref="C171:J171"/>
    <mergeCell ref="R171:S171"/>
    <mergeCell ref="T171:U171"/>
    <mergeCell ref="A172:B172"/>
    <mergeCell ref="C172:J172"/>
    <mergeCell ref="R172:S172"/>
    <mergeCell ref="T172:U172"/>
    <mergeCell ref="A179:B179"/>
    <mergeCell ref="C179:J179"/>
    <mergeCell ref="R179:S179"/>
    <mergeCell ref="T179:U179"/>
    <mergeCell ref="A180:B180"/>
    <mergeCell ref="C180:J180"/>
    <mergeCell ref="R180:S180"/>
    <mergeCell ref="T180:U180"/>
    <mergeCell ref="A181:D181"/>
    <mergeCell ref="E181:U181"/>
    <mergeCell ref="A176:B176"/>
    <mergeCell ref="C176:J176"/>
    <mergeCell ref="R176:S176"/>
    <mergeCell ref="T176:U176"/>
    <mergeCell ref="A177:B177"/>
    <mergeCell ref="C177:J177"/>
    <mergeCell ref="R177:S177"/>
    <mergeCell ref="T177:U177"/>
    <mergeCell ref="A178:B178"/>
    <mergeCell ref="C178:J178"/>
    <mergeCell ref="R178:S178"/>
    <mergeCell ref="T178:U178"/>
    <mergeCell ref="A182:D182"/>
    <mergeCell ref="E182:I182"/>
    <mergeCell ref="J182:K186"/>
    <mergeCell ref="L182:P182"/>
    <mergeCell ref="Q182:U182"/>
    <mergeCell ref="A183:D183"/>
    <mergeCell ref="E183:I183"/>
    <mergeCell ref="L183:P183"/>
    <mergeCell ref="Q183:U183"/>
    <mergeCell ref="A184:F184"/>
    <mergeCell ref="G184:I184"/>
    <mergeCell ref="L184:P184"/>
    <mergeCell ref="Q184:U184"/>
    <mergeCell ref="A185:F185"/>
    <mergeCell ref="G185:I185"/>
    <mergeCell ref="L185:P185"/>
    <mergeCell ref="Q185:U185"/>
    <mergeCell ref="B186:F186"/>
    <mergeCell ref="M186:P186"/>
    <mergeCell ref="O197:U197"/>
    <mergeCell ref="A187:G187"/>
    <mergeCell ref="I187:K188"/>
    <mergeCell ref="L187:M188"/>
    <mergeCell ref="N187:U187"/>
    <mergeCell ref="A188:B189"/>
    <mergeCell ref="C188:G189"/>
    <mergeCell ref="N188:N190"/>
    <mergeCell ref="O188:R188"/>
    <mergeCell ref="S188:U189"/>
    <mergeCell ref="J189:M190"/>
    <mergeCell ref="O189:O190"/>
    <mergeCell ref="P189:P190"/>
    <mergeCell ref="Q189:R190"/>
    <mergeCell ref="A190:B191"/>
    <mergeCell ref="C190:G191"/>
    <mergeCell ref="S190:T190"/>
    <mergeCell ref="H191:I192"/>
    <mergeCell ref="J191:N192"/>
    <mergeCell ref="O191:O192"/>
    <mergeCell ref="P191:P192"/>
    <mergeCell ref="Q191:R192"/>
    <mergeCell ref="S191:T192"/>
    <mergeCell ref="U191:U192"/>
    <mergeCell ref="A192:C193"/>
    <mergeCell ref="A198:B200"/>
    <mergeCell ref="C198:J200"/>
    <mergeCell ref="K198:K200"/>
    <mergeCell ref="L198:P198"/>
    <mergeCell ref="Q198:U198"/>
    <mergeCell ref="L199:L200"/>
    <mergeCell ref="M199:M200"/>
    <mergeCell ref="N199:O199"/>
    <mergeCell ref="P199:P200"/>
    <mergeCell ref="Q199:S199"/>
    <mergeCell ref="T199:U200"/>
    <mergeCell ref="R200:S200"/>
    <mergeCell ref="D192:G193"/>
    <mergeCell ref="H193:I193"/>
    <mergeCell ref="J193:N193"/>
    <mergeCell ref="O193:O194"/>
    <mergeCell ref="P193:P194"/>
    <mergeCell ref="Q193:R194"/>
    <mergeCell ref="S193:T194"/>
    <mergeCell ref="U193:U194"/>
    <mergeCell ref="A194:C195"/>
    <mergeCell ref="D194:G195"/>
    <mergeCell ref="H194:I194"/>
    <mergeCell ref="J194:N194"/>
    <mergeCell ref="H195:J197"/>
    <mergeCell ref="K195:N197"/>
    <mergeCell ref="O195:O196"/>
    <mergeCell ref="P195:P196"/>
    <mergeCell ref="Q195:R196"/>
    <mergeCell ref="S195:T196"/>
    <mergeCell ref="U195:U196"/>
    <mergeCell ref="A196:G197"/>
    <mergeCell ref="A204:B204"/>
    <mergeCell ref="C204:J204"/>
    <mergeCell ref="R204:S204"/>
    <mergeCell ref="T204:U204"/>
    <mergeCell ref="A205:B205"/>
    <mergeCell ref="C205:J205"/>
    <mergeCell ref="R205:S205"/>
    <mergeCell ref="T205:U205"/>
    <mergeCell ref="A206:B206"/>
    <mergeCell ref="C206:J206"/>
    <mergeCell ref="R206:S206"/>
    <mergeCell ref="T206:U206"/>
    <mergeCell ref="A201:B201"/>
    <mergeCell ref="C201:J201"/>
    <mergeCell ref="R201:S201"/>
    <mergeCell ref="T201:U201"/>
    <mergeCell ref="A202:B202"/>
    <mergeCell ref="C202:J202"/>
    <mergeCell ref="R202:S202"/>
    <mergeCell ref="T202:U202"/>
    <mergeCell ref="A203:B203"/>
    <mergeCell ref="C203:J203"/>
    <mergeCell ref="R203:S203"/>
    <mergeCell ref="T203:U203"/>
    <mergeCell ref="A210:B210"/>
    <mergeCell ref="C210:J210"/>
    <mergeCell ref="R210:S210"/>
    <mergeCell ref="T210:U210"/>
    <mergeCell ref="A211:B211"/>
    <mergeCell ref="C211:J211"/>
    <mergeCell ref="R211:S211"/>
    <mergeCell ref="T211:U211"/>
    <mergeCell ref="A212:D212"/>
    <mergeCell ref="E212:U212"/>
    <mergeCell ref="A207:B207"/>
    <mergeCell ref="C207:J207"/>
    <mergeCell ref="R207:S207"/>
    <mergeCell ref="T207:U207"/>
    <mergeCell ref="A208:B208"/>
    <mergeCell ref="C208:J208"/>
    <mergeCell ref="R208:S208"/>
    <mergeCell ref="T208:U208"/>
    <mergeCell ref="A209:B209"/>
    <mergeCell ref="C209:J209"/>
    <mergeCell ref="R209:S209"/>
    <mergeCell ref="T209:U209"/>
    <mergeCell ref="A213:D213"/>
    <mergeCell ref="E213:I213"/>
    <mergeCell ref="J213:K217"/>
    <mergeCell ref="L213:P213"/>
    <mergeCell ref="Q213:U213"/>
    <mergeCell ref="A214:D214"/>
    <mergeCell ref="E214:I214"/>
    <mergeCell ref="L214:P214"/>
    <mergeCell ref="Q214:U214"/>
    <mergeCell ref="A215:F215"/>
    <mergeCell ref="G215:I215"/>
    <mergeCell ref="L215:P215"/>
    <mergeCell ref="Q215:U215"/>
    <mergeCell ref="A216:F216"/>
    <mergeCell ref="G216:I216"/>
    <mergeCell ref="L216:P216"/>
    <mergeCell ref="Q216:U216"/>
    <mergeCell ref="B217:F217"/>
    <mergeCell ref="M217:P217"/>
    <mergeCell ref="O228:U228"/>
    <mergeCell ref="A218:G218"/>
    <mergeCell ref="I218:K219"/>
    <mergeCell ref="L218:M219"/>
    <mergeCell ref="N218:U218"/>
    <mergeCell ref="A219:B220"/>
    <mergeCell ref="C219:G220"/>
    <mergeCell ref="N219:N221"/>
    <mergeCell ref="O219:R219"/>
    <mergeCell ref="S219:U220"/>
    <mergeCell ref="J220:M221"/>
    <mergeCell ref="O220:O221"/>
    <mergeCell ref="P220:P221"/>
    <mergeCell ref="Q220:R221"/>
    <mergeCell ref="A221:B222"/>
    <mergeCell ref="C221:G222"/>
    <mergeCell ref="S221:T221"/>
    <mergeCell ref="H222:I223"/>
    <mergeCell ref="J222:N223"/>
    <mergeCell ref="O222:O223"/>
    <mergeCell ref="P222:P223"/>
    <mergeCell ref="Q222:R223"/>
    <mergeCell ref="S222:T223"/>
    <mergeCell ref="U222:U223"/>
    <mergeCell ref="A223:C224"/>
    <mergeCell ref="A229:B231"/>
    <mergeCell ref="C229:J231"/>
    <mergeCell ref="K229:K231"/>
    <mergeCell ref="L229:P229"/>
    <mergeCell ref="Q229:U229"/>
    <mergeCell ref="L230:L231"/>
    <mergeCell ref="M230:M231"/>
    <mergeCell ref="N230:O230"/>
    <mergeCell ref="P230:P231"/>
    <mergeCell ref="Q230:S230"/>
    <mergeCell ref="T230:U231"/>
    <mergeCell ref="R231:S231"/>
    <mergeCell ref="D223:G224"/>
    <mergeCell ref="H224:I224"/>
    <mergeCell ref="J224:N224"/>
    <mergeCell ref="O224:O225"/>
    <mergeCell ref="P224:P225"/>
    <mergeCell ref="Q224:R225"/>
    <mergeCell ref="S224:T225"/>
    <mergeCell ref="U224:U225"/>
    <mergeCell ref="A225:C226"/>
    <mergeCell ref="D225:G226"/>
    <mergeCell ref="H225:I225"/>
    <mergeCell ref="J225:N225"/>
    <mergeCell ref="H226:J228"/>
    <mergeCell ref="K226:N228"/>
    <mergeCell ref="O226:O227"/>
    <mergeCell ref="P226:P227"/>
    <mergeCell ref="Q226:R227"/>
    <mergeCell ref="S226:T227"/>
    <mergeCell ref="U226:U227"/>
    <mergeCell ref="A227:G228"/>
    <mergeCell ref="A235:B235"/>
    <mergeCell ref="C235:J235"/>
    <mergeCell ref="R235:S235"/>
    <mergeCell ref="T235:U235"/>
    <mergeCell ref="A236:B236"/>
    <mergeCell ref="C236:J236"/>
    <mergeCell ref="R236:S236"/>
    <mergeCell ref="T236:U236"/>
    <mergeCell ref="A237:B237"/>
    <mergeCell ref="C237:J237"/>
    <mergeCell ref="R237:S237"/>
    <mergeCell ref="T237:U237"/>
    <mergeCell ref="A232:B232"/>
    <mergeCell ref="C232:J232"/>
    <mergeCell ref="R232:S232"/>
    <mergeCell ref="T232:U232"/>
    <mergeCell ref="A233:B233"/>
    <mergeCell ref="C233:J233"/>
    <mergeCell ref="R233:S233"/>
    <mergeCell ref="T233:U233"/>
    <mergeCell ref="A234:B234"/>
    <mergeCell ref="C234:J234"/>
    <mergeCell ref="R234:S234"/>
    <mergeCell ref="T234:U234"/>
    <mergeCell ref="A241:B241"/>
    <mergeCell ref="C241:J241"/>
    <mergeCell ref="R241:S241"/>
    <mergeCell ref="T241:U241"/>
    <mergeCell ref="A242:B242"/>
    <mergeCell ref="C242:J242"/>
    <mergeCell ref="R242:S242"/>
    <mergeCell ref="T242:U242"/>
    <mergeCell ref="A243:D243"/>
    <mergeCell ref="E243:U243"/>
    <mergeCell ref="A238:B238"/>
    <mergeCell ref="C238:J238"/>
    <mergeCell ref="R238:S238"/>
    <mergeCell ref="T238:U238"/>
    <mergeCell ref="A239:B239"/>
    <mergeCell ref="C239:J239"/>
    <mergeCell ref="R239:S239"/>
    <mergeCell ref="T239:U239"/>
    <mergeCell ref="A240:B240"/>
    <mergeCell ref="C240:J240"/>
    <mergeCell ref="R240:S240"/>
    <mergeCell ref="T240:U240"/>
    <mergeCell ref="A244:D244"/>
    <mergeCell ref="E244:I244"/>
    <mergeCell ref="J244:K248"/>
    <mergeCell ref="L244:P244"/>
    <mergeCell ref="Q244:U244"/>
    <mergeCell ref="A245:D245"/>
    <mergeCell ref="E245:I245"/>
    <mergeCell ref="L245:P245"/>
    <mergeCell ref="Q245:U245"/>
    <mergeCell ref="A246:F246"/>
    <mergeCell ref="G246:I246"/>
    <mergeCell ref="L246:P246"/>
    <mergeCell ref="Q246:U246"/>
    <mergeCell ref="A247:F247"/>
    <mergeCell ref="G247:I247"/>
    <mergeCell ref="L247:P247"/>
    <mergeCell ref="Q247:U247"/>
    <mergeCell ref="B248:F248"/>
    <mergeCell ref="M248:P248"/>
    <mergeCell ref="O259:U259"/>
    <mergeCell ref="A249:G249"/>
    <mergeCell ref="I249:K250"/>
    <mergeCell ref="L249:M250"/>
    <mergeCell ref="N249:U249"/>
    <mergeCell ref="A250:B251"/>
    <mergeCell ref="C250:G251"/>
    <mergeCell ref="N250:N252"/>
    <mergeCell ref="O250:R250"/>
    <mergeCell ref="S250:U251"/>
    <mergeCell ref="J251:M252"/>
    <mergeCell ref="O251:O252"/>
    <mergeCell ref="P251:P252"/>
    <mergeCell ref="Q251:R252"/>
    <mergeCell ref="A252:B253"/>
    <mergeCell ref="C252:G253"/>
    <mergeCell ref="S252:T252"/>
    <mergeCell ref="H253:I254"/>
    <mergeCell ref="J253:N254"/>
    <mergeCell ref="O253:O254"/>
    <mergeCell ref="P253:P254"/>
    <mergeCell ref="Q253:R254"/>
    <mergeCell ref="S253:T254"/>
    <mergeCell ref="U253:U254"/>
    <mergeCell ref="A254:C255"/>
    <mergeCell ref="A260:B262"/>
    <mergeCell ref="C260:J262"/>
    <mergeCell ref="K260:K262"/>
    <mergeCell ref="L260:P260"/>
    <mergeCell ref="Q260:U260"/>
    <mergeCell ref="L261:L262"/>
    <mergeCell ref="M261:M262"/>
    <mergeCell ref="N261:O261"/>
    <mergeCell ref="P261:P262"/>
    <mergeCell ref="Q261:S261"/>
    <mergeCell ref="T261:U262"/>
    <mergeCell ref="R262:S262"/>
    <mergeCell ref="D254:G255"/>
    <mergeCell ref="H255:I255"/>
    <mergeCell ref="J255:N255"/>
    <mergeCell ref="O255:O256"/>
    <mergeCell ref="P255:P256"/>
    <mergeCell ref="Q255:R256"/>
    <mergeCell ref="S255:T256"/>
    <mergeCell ref="U255:U256"/>
    <mergeCell ref="A256:C257"/>
    <mergeCell ref="D256:G257"/>
    <mergeCell ref="H256:I256"/>
    <mergeCell ref="J256:N256"/>
    <mergeCell ref="H257:J259"/>
    <mergeCell ref="K257:N259"/>
    <mergeCell ref="O257:O258"/>
    <mergeCell ref="P257:P258"/>
    <mergeCell ref="Q257:R258"/>
    <mergeCell ref="S257:T258"/>
    <mergeCell ref="U257:U258"/>
    <mergeCell ref="A258:G259"/>
    <mergeCell ref="A266:B266"/>
    <mergeCell ref="C266:J266"/>
    <mergeCell ref="R266:S266"/>
    <mergeCell ref="T266:U266"/>
    <mergeCell ref="A267:B267"/>
    <mergeCell ref="C267:J267"/>
    <mergeCell ref="R267:S267"/>
    <mergeCell ref="T267:U267"/>
    <mergeCell ref="A268:B268"/>
    <mergeCell ref="C268:J268"/>
    <mergeCell ref="R268:S268"/>
    <mergeCell ref="T268:U268"/>
    <mergeCell ref="A263:B263"/>
    <mergeCell ref="C263:J263"/>
    <mergeCell ref="R263:S263"/>
    <mergeCell ref="T263:U263"/>
    <mergeCell ref="A264:B264"/>
    <mergeCell ref="C264:J264"/>
    <mergeCell ref="R264:S264"/>
    <mergeCell ref="T264:U264"/>
    <mergeCell ref="A265:B265"/>
    <mergeCell ref="C265:J265"/>
    <mergeCell ref="R265:S265"/>
    <mergeCell ref="T265:U265"/>
    <mergeCell ref="A272:B272"/>
    <mergeCell ref="C272:J272"/>
    <mergeCell ref="R272:S272"/>
    <mergeCell ref="T272:U272"/>
    <mergeCell ref="A273:B273"/>
    <mergeCell ref="C273:J273"/>
    <mergeCell ref="R273:S273"/>
    <mergeCell ref="T273:U273"/>
    <mergeCell ref="A274:D274"/>
    <mergeCell ref="E274:U274"/>
    <mergeCell ref="A269:B269"/>
    <mergeCell ref="C269:J269"/>
    <mergeCell ref="R269:S269"/>
    <mergeCell ref="T269:U269"/>
    <mergeCell ref="A270:B270"/>
    <mergeCell ref="C270:J270"/>
    <mergeCell ref="R270:S270"/>
    <mergeCell ref="T270:U270"/>
    <mergeCell ref="A271:B271"/>
    <mergeCell ref="C271:J271"/>
    <mergeCell ref="R271:S271"/>
    <mergeCell ref="T271:U271"/>
    <mergeCell ref="A275:D275"/>
    <mergeCell ref="E275:I275"/>
    <mergeCell ref="J275:K279"/>
    <mergeCell ref="L275:P275"/>
    <mergeCell ref="Q275:U275"/>
    <mergeCell ref="A276:D276"/>
    <mergeCell ref="E276:I276"/>
    <mergeCell ref="L276:P276"/>
    <mergeCell ref="Q276:U276"/>
    <mergeCell ref="A277:F277"/>
    <mergeCell ref="G277:I277"/>
    <mergeCell ref="L277:P277"/>
    <mergeCell ref="Q277:U277"/>
    <mergeCell ref="A278:F278"/>
    <mergeCell ref="G278:I278"/>
    <mergeCell ref="L278:P278"/>
    <mergeCell ref="Q278:U278"/>
    <mergeCell ref="B279:F279"/>
    <mergeCell ref="M279:P279"/>
    <mergeCell ref="O290:U290"/>
    <mergeCell ref="A280:G280"/>
    <mergeCell ref="I280:K281"/>
    <mergeCell ref="L280:M281"/>
    <mergeCell ref="N280:U280"/>
    <mergeCell ref="A281:B282"/>
    <mergeCell ref="C281:G282"/>
    <mergeCell ref="N281:N283"/>
    <mergeCell ref="O281:R281"/>
    <mergeCell ref="S281:U282"/>
    <mergeCell ref="J282:M283"/>
    <mergeCell ref="O282:O283"/>
    <mergeCell ref="P282:P283"/>
    <mergeCell ref="Q282:R283"/>
    <mergeCell ref="A283:B284"/>
    <mergeCell ref="C283:G284"/>
    <mergeCell ref="S283:T283"/>
    <mergeCell ref="H284:I285"/>
    <mergeCell ref="J284:N285"/>
    <mergeCell ref="O284:O285"/>
    <mergeCell ref="P284:P285"/>
    <mergeCell ref="Q284:R285"/>
    <mergeCell ref="S284:T285"/>
    <mergeCell ref="U284:U285"/>
    <mergeCell ref="A285:C286"/>
    <mergeCell ref="A291:B293"/>
    <mergeCell ref="C291:J293"/>
    <mergeCell ref="K291:K293"/>
    <mergeCell ref="L291:P291"/>
    <mergeCell ref="Q291:U291"/>
    <mergeCell ref="L292:L293"/>
    <mergeCell ref="M292:M293"/>
    <mergeCell ref="N292:O292"/>
    <mergeCell ref="P292:P293"/>
    <mergeCell ref="Q292:S292"/>
    <mergeCell ref="T292:U293"/>
    <mergeCell ref="R293:S293"/>
    <mergeCell ref="D285:G286"/>
    <mergeCell ref="H286:I286"/>
    <mergeCell ref="J286:N286"/>
    <mergeCell ref="O286:O287"/>
    <mergeCell ref="P286:P287"/>
    <mergeCell ref="Q286:R287"/>
    <mergeCell ref="S286:T287"/>
    <mergeCell ref="U286:U287"/>
    <mergeCell ref="A287:C288"/>
    <mergeCell ref="D287:G288"/>
    <mergeCell ref="H287:I287"/>
    <mergeCell ref="J287:N287"/>
    <mergeCell ref="H288:J290"/>
    <mergeCell ref="K288:N290"/>
    <mergeCell ref="O288:O289"/>
    <mergeCell ref="P288:P289"/>
    <mergeCell ref="Q288:R289"/>
    <mergeCell ref="S288:T289"/>
    <mergeCell ref="U288:U289"/>
    <mergeCell ref="A289:G290"/>
    <mergeCell ref="A297:B297"/>
    <mergeCell ref="C297:J297"/>
    <mergeCell ref="R297:S297"/>
    <mergeCell ref="T297:U297"/>
    <mergeCell ref="A298:B298"/>
    <mergeCell ref="C298:J298"/>
    <mergeCell ref="R298:S298"/>
    <mergeCell ref="T298:U298"/>
    <mergeCell ref="A299:B299"/>
    <mergeCell ref="C299:J299"/>
    <mergeCell ref="R299:S299"/>
    <mergeCell ref="T299:U299"/>
    <mergeCell ref="A294:B294"/>
    <mergeCell ref="C294:J294"/>
    <mergeCell ref="R294:S294"/>
    <mergeCell ref="T294:U294"/>
    <mergeCell ref="A295:B295"/>
    <mergeCell ref="C295:J295"/>
    <mergeCell ref="R295:S295"/>
    <mergeCell ref="T295:U295"/>
    <mergeCell ref="A296:B296"/>
    <mergeCell ref="C296:J296"/>
    <mergeCell ref="R296:S296"/>
    <mergeCell ref="T296:U296"/>
    <mergeCell ref="A303:B303"/>
    <mergeCell ref="C303:J303"/>
    <mergeCell ref="R303:S303"/>
    <mergeCell ref="T303:U303"/>
    <mergeCell ref="A304:B304"/>
    <mergeCell ref="C304:J304"/>
    <mergeCell ref="R304:S304"/>
    <mergeCell ref="T304:U304"/>
    <mergeCell ref="A305:D305"/>
    <mergeCell ref="E305:U305"/>
    <mergeCell ref="A300:B300"/>
    <mergeCell ref="C300:J300"/>
    <mergeCell ref="R300:S300"/>
    <mergeCell ref="T300:U300"/>
    <mergeCell ref="A301:B301"/>
    <mergeCell ref="C301:J301"/>
    <mergeCell ref="R301:S301"/>
    <mergeCell ref="T301:U301"/>
    <mergeCell ref="A302:B302"/>
    <mergeCell ref="C302:J302"/>
    <mergeCell ref="R302:S302"/>
    <mergeCell ref="T302:U302"/>
    <mergeCell ref="A306:D306"/>
    <mergeCell ref="E306:I306"/>
    <mergeCell ref="J306:K310"/>
    <mergeCell ref="L306:P306"/>
    <mergeCell ref="Q306:U306"/>
    <mergeCell ref="A307:D307"/>
    <mergeCell ref="E307:I307"/>
    <mergeCell ref="L307:P307"/>
    <mergeCell ref="Q307:U307"/>
    <mergeCell ref="A308:F308"/>
    <mergeCell ref="G308:I308"/>
    <mergeCell ref="L308:P308"/>
    <mergeCell ref="Q308:U308"/>
    <mergeCell ref="A309:F309"/>
    <mergeCell ref="G309:I309"/>
    <mergeCell ref="L309:P309"/>
    <mergeCell ref="Q309:U309"/>
    <mergeCell ref="B310:F310"/>
    <mergeCell ref="M310:P310"/>
    <mergeCell ref="O321:U321"/>
    <mergeCell ref="A311:G311"/>
    <mergeCell ref="I311:K312"/>
    <mergeCell ref="L311:M312"/>
    <mergeCell ref="N311:U311"/>
    <mergeCell ref="A312:B313"/>
    <mergeCell ref="C312:G313"/>
    <mergeCell ref="N312:N314"/>
    <mergeCell ref="O312:R312"/>
    <mergeCell ref="S312:U313"/>
    <mergeCell ref="J313:M314"/>
    <mergeCell ref="O313:O314"/>
    <mergeCell ref="P313:P314"/>
    <mergeCell ref="Q313:R314"/>
    <mergeCell ref="A314:B315"/>
    <mergeCell ref="C314:G315"/>
    <mergeCell ref="S314:T314"/>
    <mergeCell ref="H315:I316"/>
    <mergeCell ref="J315:N316"/>
    <mergeCell ref="O315:O316"/>
    <mergeCell ref="P315:P316"/>
    <mergeCell ref="Q315:R316"/>
    <mergeCell ref="S315:T316"/>
    <mergeCell ref="U315:U316"/>
    <mergeCell ref="A316:C317"/>
    <mergeCell ref="A322:B324"/>
    <mergeCell ref="C322:J324"/>
    <mergeCell ref="K322:K324"/>
    <mergeCell ref="L322:P322"/>
    <mergeCell ref="Q322:U322"/>
    <mergeCell ref="L323:L324"/>
    <mergeCell ref="M323:M324"/>
    <mergeCell ref="N323:O323"/>
    <mergeCell ref="P323:P324"/>
    <mergeCell ref="Q323:S323"/>
    <mergeCell ref="T323:U324"/>
    <mergeCell ref="R324:S324"/>
    <mergeCell ref="D316:G317"/>
    <mergeCell ref="H317:I317"/>
    <mergeCell ref="J317:N317"/>
    <mergeCell ref="O317:O318"/>
    <mergeCell ref="P317:P318"/>
    <mergeCell ref="Q317:R318"/>
    <mergeCell ref="S317:T318"/>
    <mergeCell ref="U317:U318"/>
    <mergeCell ref="A318:C319"/>
    <mergeCell ref="D318:G319"/>
    <mergeCell ref="H318:I318"/>
    <mergeCell ref="J318:N318"/>
    <mergeCell ref="H319:J321"/>
    <mergeCell ref="K319:N321"/>
    <mergeCell ref="O319:O320"/>
    <mergeCell ref="P319:P320"/>
    <mergeCell ref="Q319:R320"/>
    <mergeCell ref="S319:T320"/>
    <mergeCell ref="U319:U320"/>
    <mergeCell ref="A320:G321"/>
    <mergeCell ref="A328:B328"/>
    <mergeCell ref="C328:J328"/>
    <mergeCell ref="R328:S328"/>
    <mergeCell ref="T328:U328"/>
    <mergeCell ref="A329:B329"/>
    <mergeCell ref="C329:J329"/>
    <mergeCell ref="R329:S329"/>
    <mergeCell ref="T329:U329"/>
    <mergeCell ref="A330:B330"/>
    <mergeCell ref="C330:J330"/>
    <mergeCell ref="R330:S330"/>
    <mergeCell ref="T330:U330"/>
    <mergeCell ref="A325:B325"/>
    <mergeCell ref="C325:J325"/>
    <mergeCell ref="R325:S325"/>
    <mergeCell ref="T325:U325"/>
    <mergeCell ref="A326:B326"/>
    <mergeCell ref="C326:J326"/>
    <mergeCell ref="R326:S326"/>
    <mergeCell ref="T326:U326"/>
    <mergeCell ref="A327:B327"/>
    <mergeCell ref="C327:J327"/>
    <mergeCell ref="R327:S327"/>
    <mergeCell ref="T327:U327"/>
    <mergeCell ref="A334:B334"/>
    <mergeCell ref="C334:J334"/>
    <mergeCell ref="R334:S334"/>
    <mergeCell ref="T334:U334"/>
    <mergeCell ref="A335:B335"/>
    <mergeCell ref="C335:J335"/>
    <mergeCell ref="R335:S335"/>
    <mergeCell ref="T335:U335"/>
    <mergeCell ref="A336:D336"/>
    <mergeCell ref="E336:U336"/>
    <mergeCell ref="A331:B331"/>
    <mergeCell ref="C331:J331"/>
    <mergeCell ref="R331:S331"/>
    <mergeCell ref="T331:U331"/>
    <mergeCell ref="A332:B332"/>
    <mergeCell ref="C332:J332"/>
    <mergeCell ref="R332:S332"/>
    <mergeCell ref="T332:U332"/>
    <mergeCell ref="A333:B333"/>
    <mergeCell ref="C333:J333"/>
    <mergeCell ref="R333:S333"/>
    <mergeCell ref="T333:U333"/>
    <mergeCell ref="A337:D337"/>
    <mergeCell ref="E337:I337"/>
    <mergeCell ref="J337:K341"/>
    <mergeCell ref="L337:P337"/>
    <mergeCell ref="Q337:U337"/>
    <mergeCell ref="A338:D338"/>
    <mergeCell ref="E338:I338"/>
    <mergeCell ref="L338:P338"/>
    <mergeCell ref="Q338:U338"/>
    <mergeCell ref="A339:F339"/>
    <mergeCell ref="G339:I339"/>
    <mergeCell ref="L339:P339"/>
    <mergeCell ref="Q339:U339"/>
    <mergeCell ref="A340:F340"/>
    <mergeCell ref="G340:I340"/>
    <mergeCell ref="L340:P340"/>
    <mergeCell ref="Q340:U340"/>
    <mergeCell ref="B341:F341"/>
    <mergeCell ref="M341:P341"/>
  </mergeCells>
  <dataValidations count="5">
    <dataValidation type="list" allowBlank="1" showInputMessage="1" showErrorMessage="1" sqref="C46:J55 C325:J334 C294:J303 C263:J272 C232:J241 C201:J210 C170:J179 C139:J148 C108:J117 C77:J86 C15:C24">
      <formula1>Наряды</formula1>
    </dataValidation>
    <dataValidation type="list" allowBlank="1" showInputMessage="1" showErrorMessage="1" sqref="L15:M24 L325:M334 L294:M303 L263:M272 L232:M241 L201:M210 L170:M179 L139:M148 L108:M117 L77:M86 L46:M55">
      <formula1>№</formula1>
    </dataValidation>
    <dataValidation type="list" allowBlank="1" showInputMessage="1" showErrorMessage="1" sqref="K15:K24 K325:K334 K294:K303 K263:K272 K232:K241 K201:K210 K170:K179 K139:K148 K108:K117 K77:K86 K46:K55">
      <formula1>Ед.изм</formula1>
    </dataValidation>
    <dataValidation type="list" allowBlank="1" showInputMessage="1" showErrorMessage="1" sqref="E27:E28 G339:G340 E337:E338 G308:G309 E306:E307 G277:G278 E275:E276 G246:G247 E244:E245 G215:G216 E213:E214 G184:G185 E182:E183 G153:G154 E151:E152 G122:G123 E120:E121 G91:G92 E89:E90 G60:G61 E58:E59 G29:G30">
      <formula1>ФИО</formula1>
    </dataValidation>
    <dataValidation type="list" allowBlank="1" showInputMessage="1" showErrorMessage="1" sqref="C33:G36 C312:G315 C281:G284 C250:G253 C219:G222 C188:G191 C157:G160 C126:G129 C95:G98 C64:G67 C2 C4">
      <formula1>Прочее</formula1>
    </dataValidation>
  </dataValidations>
  <pageMargins left="0.97" right="0.5" top="0.42" bottom="0.54" header="0.25" footer="0.31496062992125984"/>
  <pageSetup paperSize="9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P151"/>
  <sheetViews>
    <sheetView showGridLines="0" showRowColHeaders="0" topLeftCell="A4" zoomScale="80" zoomScaleNormal="80" workbookViewId="0">
      <selection activeCell="D5" sqref="D5"/>
    </sheetView>
  </sheetViews>
  <sheetFormatPr defaultRowHeight="20.25"/>
  <cols>
    <col min="1" max="1" width="5.7109375" style="25" customWidth="1"/>
    <col min="2" max="2" width="27.28515625" style="15" customWidth="1"/>
    <col min="3" max="3" width="11.28515625" style="12" customWidth="1"/>
    <col min="4" max="4" width="28" style="7" customWidth="1"/>
    <col min="5" max="5" width="10.42578125" style="25" customWidth="1"/>
    <col min="6" max="6" width="25.28515625" style="7" customWidth="1"/>
    <col min="7" max="7" width="29" style="7" customWidth="1"/>
    <col min="8" max="8" width="87.5703125" style="7" customWidth="1"/>
    <col min="9" max="16384" width="9.140625" style="7"/>
  </cols>
  <sheetData>
    <row r="1" spans="1:16">
      <c r="A1" s="3" t="s">
        <v>0</v>
      </c>
      <c r="B1" s="4" t="s">
        <v>13</v>
      </c>
      <c r="C1" s="4" t="s">
        <v>1</v>
      </c>
      <c r="D1" s="5" t="s">
        <v>12</v>
      </c>
      <c r="E1" s="4" t="s">
        <v>50</v>
      </c>
      <c r="F1" s="4" t="s">
        <v>117</v>
      </c>
      <c r="G1" s="3" t="s">
        <v>118</v>
      </c>
      <c r="H1" s="6" t="s">
        <v>157</v>
      </c>
      <c r="I1" s="2"/>
      <c r="J1" s="2"/>
      <c r="K1" s="2"/>
      <c r="L1" s="2"/>
      <c r="M1" s="2"/>
      <c r="N1" s="2"/>
      <c r="O1" s="2"/>
    </row>
    <row r="2" spans="1:16">
      <c r="A2" s="8">
        <v>1</v>
      </c>
      <c r="B2" s="9" t="s">
        <v>21</v>
      </c>
      <c r="C2" s="10">
        <f>IF(B2="Амосова Т.Ф.",342)</f>
        <v>342</v>
      </c>
      <c r="D2" s="11" t="s">
        <v>26</v>
      </c>
      <c r="E2" s="12">
        <v>1</v>
      </c>
      <c r="F2" s="13" t="s">
        <v>146</v>
      </c>
      <c r="G2" s="14" t="s">
        <v>119</v>
      </c>
      <c r="H2" s="15" t="s">
        <v>158</v>
      </c>
      <c r="I2" s="2"/>
      <c r="J2" s="2"/>
      <c r="K2" s="2"/>
      <c r="L2" s="2"/>
      <c r="M2" s="2"/>
      <c r="N2" s="2"/>
      <c r="O2" s="2"/>
    </row>
    <row r="3" spans="1:16">
      <c r="A3" s="8">
        <v>2</v>
      </c>
      <c r="B3" s="16" t="s">
        <v>208</v>
      </c>
      <c r="C3" s="12">
        <f>IF(B3="Аниськович А.П.",1339)</f>
        <v>1339</v>
      </c>
      <c r="D3" s="11" t="s">
        <v>31</v>
      </c>
      <c r="E3" s="12">
        <v>2</v>
      </c>
      <c r="F3" s="17" t="s">
        <v>147</v>
      </c>
      <c r="G3" s="14" t="s">
        <v>136</v>
      </c>
      <c r="H3" s="15" t="s">
        <v>173</v>
      </c>
      <c r="I3" s="2"/>
      <c r="J3" s="2"/>
      <c r="K3" s="2"/>
      <c r="L3" s="2"/>
      <c r="M3" s="2"/>
      <c r="N3" s="2"/>
      <c r="O3" s="2"/>
    </row>
    <row r="4" spans="1:16">
      <c r="A4" s="8">
        <v>3</v>
      </c>
      <c r="B4" s="16" t="s">
        <v>207</v>
      </c>
      <c r="C4" s="10">
        <f>IF(B4="Апет И.В.",2234)</f>
        <v>2234</v>
      </c>
      <c r="D4" s="11" t="s">
        <v>44</v>
      </c>
      <c r="E4" s="12">
        <v>3</v>
      </c>
      <c r="F4" s="17" t="s">
        <v>148</v>
      </c>
      <c r="G4" s="14" t="s">
        <v>120</v>
      </c>
      <c r="H4" s="15" t="s">
        <v>174</v>
      </c>
      <c r="I4" s="2"/>
      <c r="J4" s="2"/>
      <c r="K4" s="2"/>
      <c r="L4" s="2"/>
      <c r="M4" s="2"/>
      <c r="N4" s="2"/>
      <c r="O4" s="2"/>
    </row>
    <row r="5" spans="1:16">
      <c r="A5" s="8">
        <v>4</v>
      </c>
      <c r="B5" s="16" t="s">
        <v>115</v>
      </c>
      <c r="C5" s="10">
        <f>IF(B5="Богодяж Т.А.",1609)</f>
        <v>1609</v>
      </c>
      <c r="D5" s="18" t="s">
        <v>34</v>
      </c>
      <c r="E5" s="12">
        <v>4</v>
      </c>
      <c r="F5" s="17" t="s">
        <v>123</v>
      </c>
      <c r="G5" s="14" t="s">
        <v>121</v>
      </c>
      <c r="H5" s="15" t="s">
        <v>175</v>
      </c>
      <c r="I5" s="2"/>
      <c r="J5" s="2"/>
      <c r="K5" s="2"/>
      <c r="L5" s="2"/>
      <c r="M5" s="2"/>
      <c r="N5" s="2"/>
      <c r="O5" s="2"/>
      <c r="P5" s="19"/>
    </row>
    <row r="6" spans="1:16">
      <c r="A6" s="8">
        <v>5</v>
      </c>
      <c r="B6" s="9" t="s">
        <v>15</v>
      </c>
      <c r="C6" s="10">
        <f>IF(B6="Брикун М.А.",1179)</f>
        <v>1179</v>
      </c>
      <c r="D6" s="11" t="s">
        <v>47</v>
      </c>
      <c r="E6" s="12">
        <v>5</v>
      </c>
      <c r="F6" s="17" t="s">
        <v>124</v>
      </c>
      <c r="G6" s="14" t="s">
        <v>122</v>
      </c>
      <c r="H6" s="15" t="s">
        <v>176</v>
      </c>
      <c r="I6" s="2"/>
      <c r="J6" s="2"/>
      <c r="K6" s="2"/>
      <c r="L6" s="2"/>
      <c r="M6" s="2"/>
      <c r="N6" s="2"/>
      <c r="O6" s="2"/>
      <c r="P6" s="19"/>
    </row>
    <row r="7" spans="1:16">
      <c r="A7" s="8">
        <v>6</v>
      </c>
      <c r="B7" s="9" t="s">
        <v>141</v>
      </c>
      <c r="C7" s="10">
        <f>IF(B7="Буйко В.Г.",1241)</f>
        <v>1241</v>
      </c>
      <c r="D7" s="11" t="s">
        <v>28</v>
      </c>
      <c r="E7" s="12">
        <v>6</v>
      </c>
      <c r="F7" s="17" t="s">
        <v>125</v>
      </c>
      <c r="G7" s="14"/>
      <c r="H7" s="15" t="s">
        <v>177</v>
      </c>
      <c r="I7" s="2"/>
      <c r="J7" s="2"/>
      <c r="K7" s="2"/>
      <c r="L7" s="2"/>
      <c r="M7" s="2"/>
      <c r="N7" s="2"/>
      <c r="O7" s="2"/>
      <c r="P7" s="19"/>
    </row>
    <row r="8" spans="1:16">
      <c r="A8" s="8">
        <v>7</v>
      </c>
      <c r="B8" s="15" t="s">
        <v>142</v>
      </c>
      <c r="C8" s="12">
        <f>IF(B8="Булавский А.В.",1515)</f>
        <v>1515</v>
      </c>
      <c r="D8" s="11" t="s">
        <v>41</v>
      </c>
      <c r="E8" s="12">
        <v>7</v>
      </c>
      <c r="F8" s="9" t="s">
        <v>126</v>
      </c>
      <c r="G8" s="14"/>
      <c r="H8" s="15" t="s">
        <v>178</v>
      </c>
      <c r="I8" s="2"/>
      <c r="J8" s="2"/>
      <c r="K8" s="2"/>
      <c r="L8" s="2"/>
      <c r="M8" s="2"/>
      <c r="N8" s="2"/>
      <c r="O8" s="2"/>
      <c r="P8" s="19"/>
    </row>
    <row r="9" spans="1:16">
      <c r="A9" s="8">
        <v>8</v>
      </c>
      <c r="B9" s="9" t="s">
        <v>6</v>
      </c>
      <c r="C9" s="12">
        <f>IF(B9="Буракова Т.А.",643)</f>
        <v>643</v>
      </c>
      <c r="D9" s="20" t="s">
        <v>48</v>
      </c>
      <c r="E9" s="12">
        <v>8</v>
      </c>
      <c r="F9" s="9" t="s">
        <v>127</v>
      </c>
      <c r="G9" s="14"/>
      <c r="H9" s="15" t="s">
        <v>179</v>
      </c>
      <c r="I9" s="2"/>
      <c r="J9" s="2"/>
      <c r="K9" s="2"/>
      <c r="L9" s="2"/>
      <c r="M9" s="2"/>
      <c r="N9" s="2"/>
      <c r="O9" s="2"/>
      <c r="P9" s="19"/>
    </row>
    <row r="10" spans="1:16">
      <c r="A10" s="8">
        <v>9</v>
      </c>
      <c r="B10" s="16" t="s">
        <v>93</v>
      </c>
      <c r="C10" s="12">
        <f>IF(B10="Бурдыко Е.А.",2269)</f>
        <v>2269</v>
      </c>
      <c r="D10" s="11" t="s">
        <v>49</v>
      </c>
      <c r="E10" s="12">
        <v>9</v>
      </c>
      <c r="F10" s="9" t="s">
        <v>128</v>
      </c>
      <c r="G10" s="14"/>
      <c r="H10" s="15" t="s">
        <v>180</v>
      </c>
      <c r="I10" s="2"/>
      <c r="J10" s="2"/>
      <c r="K10" s="2"/>
      <c r="L10" s="2"/>
      <c r="M10" s="2"/>
      <c r="N10" s="2"/>
      <c r="O10" s="2"/>
      <c r="P10" s="19"/>
    </row>
    <row r="11" spans="1:16">
      <c r="A11" s="8">
        <v>10</v>
      </c>
      <c r="B11" s="16" t="s">
        <v>209</v>
      </c>
      <c r="C11" s="12">
        <f>IF(B11="Бурыхин С.А.",1501)</f>
        <v>1501</v>
      </c>
      <c r="D11" s="11" t="s">
        <v>30</v>
      </c>
      <c r="E11" s="12">
        <v>10</v>
      </c>
      <c r="F11" s="9" t="s">
        <v>129</v>
      </c>
      <c r="G11" s="14"/>
      <c r="H11" s="15" t="s">
        <v>181</v>
      </c>
      <c r="I11" s="2"/>
      <c r="J11" s="2"/>
      <c r="K11" s="2"/>
      <c r="L11" s="2"/>
      <c r="M11" s="2"/>
      <c r="N11" s="2"/>
      <c r="O11" s="2"/>
      <c r="P11" s="19"/>
    </row>
    <row r="12" spans="1:16">
      <c r="A12" s="8">
        <v>11</v>
      </c>
      <c r="B12" s="16" t="s">
        <v>216</v>
      </c>
      <c r="C12" s="10">
        <f>IF(B12="Буслов А.А.",2150)</f>
        <v>2150</v>
      </c>
      <c r="D12" s="11" t="s">
        <v>43</v>
      </c>
      <c r="E12" s="12">
        <v>11</v>
      </c>
      <c r="F12" s="9" t="s">
        <v>130</v>
      </c>
      <c r="G12" s="14"/>
      <c r="H12" s="15" t="s">
        <v>182</v>
      </c>
      <c r="I12" s="2"/>
      <c r="J12" s="2"/>
      <c r="K12" s="2"/>
      <c r="L12" s="2"/>
      <c r="M12" s="2"/>
      <c r="N12" s="2"/>
      <c r="O12" s="2"/>
      <c r="P12" s="19"/>
    </row>
    <row r="13" spans="1:16">
      <c r="A13" s="8">
        <v>12</v>
      </c>
      <c r="B13" s="9" t="s">
        <v>38</v>
      </c>
      <c r="C13" s="10">
        <f>IF(B13="Бушкин В.Д.",1430)</f>
        <v>1430</v>
      </c>
      <c r="D13" s="11" t="s">
        <v>29</v>
      </c>
      <c r="E13" s="12">
        <v>12</v>
      </c>
      <c r="F13" s="11" t="s">
        <v>131</v>
      </c>
      <c r="G13" s="14"/>
      <c r="H13" s="15" t="s">
        <v>183</v>
      </c>
      <c r="I13" s="2"/>
      <c r="J13" s="2"/>
      <c r="K13" s="2"/>
      <c r="L13" s="2"/>
      <c r="M13" s="2"/>
      <c r="N13" s="2"/>
      <c r="O13" s="2"/>
      <c r="P13" s="19"/>
    </row>
    <row r="14" spans="1:16">
      <c r="A14" s="8">
        <v>13</v>
      </c>
      <c r="B14" s="15" t="s">
        <v>139</v>
      </c>
      <c r="C14" s="10">
        <f>IF(B14="Бушкина Т.П.",531)</f>
        <v>531</v>
      </c>
      <c r="D14" s="11" t="s">
        <v>42</v>
      </c>
      <c r="E14" s="12" t="s">
        <v>66</v>
      </c>
      <c r="F14" s="4" t="s">
        <v>134</v>
      </c>
      <c r="G14" s="19"/>
      <c r="H14" s="15" t="s">
        <v>184</v>
      </c>
      <c r="I14" s="2"/>
      <c r="J14" s="2"/>
      <c r="K14" s="2"/>
      <c r="L14" s="2"/>
      <c r="M14" s="2"/>
      <c r="N14" s="2"/>
      <c r="O14" s="2"/>
      <c r="P14" s="19"/>
    </row>
    <row r="15" spans="1:16">
      <c r="A15" s="8">
        <v>14</v>
      </c>
      <c r="B15" s="16" t="s">
        <v>139</v>
      </c>
      <c r="C15" s="12">
        <f>IF(B15="Бушкина Т.П.",531)</f>
        <v>531</v>
      </c>
      <c r="D15" s="11" t="s">
        <v>35</v>
      </c>
      <c r="E15" s="12" t="s">
        <v>51</v>
      </c>
      <c r="F15" s="15" t="s">
        <v>135</v>
      </c>
      <c r="G15" s="19"/>
      <c r="H15" s="15" t="s">
        <v>185</v>
      </c>
      <c r="I15" s="2"/>
      <c r="J15" s="2"/>
      <c r="K15" s="2"/>
      <c r="L15" s="2"/>
      <c r="M15" s="2"/>
      <c r="N15" s="2"/>
      <c r="O15" s="2"/>
      <c r="P15" s="19"/>
    </row>
    <row r="16" spans="1:16">
      <c r="A16" s="8">
        <v>15</v>
      </c>
      <c r="B16" s="16" t="s">
        <v>101</v>
      </c>
      <c r="C16" s="12">
        <f>IF(B16="Буяновская В.П.",489)</f>
        <v>489</v>
      </c>
      <c r="D16" s="11" t="s">
        <v>60</v>
      </c>
      <c r="E16" s="12" t="s">
        <v>67</v>
      </c>
      <c r="F16" s="9" t="s">
        <v>132</v>
      </c>
      <c r="G16" s="19"/>
      <c r="H16" s="15" t="s">
        <v>186</v>
      </c>
      <c r="I16" s="2"/>
      <c r="J16" s="2"/>
      <c r="K16" s="2"/>
      <c r="L16" s="2"/>
      <c r="M16" s="2"/>
      <c r="N16" s="2"/>
      <c r="O16" s="2"/>
      <c r="P16" s="19"/>
    </row>
    <row r="17" spans="1:16">
      <c r="A17" s="8">
        <v>16</v>
      </c>
      <c r="B17" s="16" t="s">
        <v>195</v>
      </c>
      <c r="C17" s="12">
        <f>IF(B17="Ваньков С.П.",115)</f>
        <v>115</v>
      </c>
      <c r="D17" s="11" t="s">
        <v>56</v>
      </c>
      <c r="E17" s="12" t="s">
        <v>69</v>
      </c>
      <c r="F17" s="9" t="s">
        <v>133</v>
      </c>
      <c r="G17" s="19"/>
      <c r="H17" s="15" t="s">
        <v>159</v>
      </c>
      <c r="I17" s="2"/>
      <c r="J17" s="2"/>
      <c r="K17" s="2"/>
      <c r="L17" s="2"/>
      <c r="M17" s="2"/>
      <c r="N17" s="2"/>
      <c r="O17" s="2"/>
      <c r="P17" s="19"/>
    </row>
    <row r="18" spans="1:16">
      <c r="A18" s="8">
        <v>17</v>
      </c>
      <c r="B18" s="16" t="s">
        <v>82</v>
      </c>
      <c r="C18" s="10">
        <f>IF(B18="Ванькова Л.Е.",365)</f>
        <v>365</v>
      </c>
      <c r="D18" s="11" t="s">
        <v>57</v>
      </c>
      <c r="E18" s="12" t="s">
        <v>70</v>
      </c>
      <c r="F18" s="9" t="s">
        <v>152</v>
      </c>
      <c r="G18" s="19"/>
      <c r="H18" s="15" t="s">
        <v>160</v>
      </c>
      <c r="I18" s="2"/>
      <c r="J18" s="2"/>
      <c r="K18" s="2"/>
      <c r="L18" s="2"/>
      <c r="M18" s="2"/>
      <c r="N18" s="2"/>
      <c r="O18" s="2"/>
      <c r="P18" s="19"/>
    </row>
    <row r="19" spans="1:16">
      <c r="A19" s="8">
        <v>18</v>
      </c>
      <c r="B19" s="16" t="s">
        <v>206</v>
      </c>
      <c r="C19" s="10">
        <f>IF(B19="Васильева О.А.",1560)</f>
        <v>1560</v>
      </c>
      <c r="D19" s="11" t="s">
        <v>58</v>
      </c>
      <c r="E19" s="12" t="s">
        <v>71</v>
      </c>
      <c r="F19" s="9"/>
      <c r="G19" s="19"/>
      <c r="H19" s="15" t="s">
        <v>161</v>
      </c>
      <c r="I19" s="2"/>
      <c r="J19" s="2"/>
      <c r="K19" s="2"/>
      <c r="L19" s="2"/>
      <c r="M19" s="2"/>
      <c r="N19" s="2"/>
      <c r="O19" s="2"/>
      <c r="P19" s="19"/>
    </row>
    <row r="20" spans="1:16">
      <c r="A20" s="8">
        <v>19</v>
      </c>
      <c r="B20" s="16" t="s">
        <v>92</v>
      </c>
      <c r="C20" s="10">
        <f>IF(B20="Волегов А.Г.",208)</f>
        <v>208</v>
      </c>
      <c r="D20" s="11" t="s">
        <v>59</v>
      </c>
      <c r="E20" s="12" t="s">
        <v>72</v>
      </c>
      <c r="F20" s="9"/>
      <c r="G20" s="19"/>
      <c r="H20" s="15" t="s">
        <v>162</v>
      </c>
      <c r="I20" s="2"/>
      <c r="J20" s="2"/>
      <c r="K20" s="2"/>
      <c r="L20" s="2"/>
      <c r="M20" s="2"/>
      <c r="N20" s="2"/>
      <c r="O20" s="2"/>
      <c r="P20" s="19"/>
    </row>
    <row r="21" spans="1:16">
      <c r="A21" s="8">
        <v>20</v>
      </c>
      <c r="B21" s="16" t="s">
        <v>190</v>
      </c>
      <c r="C21" s="12">
        <f>IF(B21="Волегова Г.И.",707)</f>
        <v>707</v>
      </c>
      <c r="D21" s="11" t="s">
        <v>33</v>
      </c>
      <c r="E21" s="12" t="s">
        <v>73</v>
      </c>
      <c r="F21" s="9"/>
      <c r="G21" s="19"/>
      <c r="H21" s="15" t="s">
        <v>166</v>
      </c>
      <c r="I21" s="2"/>
      <c r="J21" s="2"/>
      <c r="K21" s="2"/>
      <c r="L21" s="2"/>
      <c r="M21" s="2"/>
      <c r="N21" s="2"/>
      <c r="O21" s="2"/>
      <c r="P21" s="19"/>
    </row>
    <row r="22" spans="1:16">
      <c r="A22" s="8">
        <v>21</v>
      </c>
      <c r="B22" s="16" t="s">
        <v>100</v>
      </c>
      <c r="C22" s="10">
        <f>IF(B22="Воронцевич М.П.",298)</f>
        <v>298</v>
      </c>
      <c r="D22" s="11" t="s">
        <v>46</v>
      </c>
      <c r="E22" s="12" t="s">
        <v>74</v>
      </c>
      <c r="F22" s="9"/>
      <c r="G22" s="19"/>
      <c r="H22" s="15" t="s">
        <v>163</v>
      </c>
      <c r="I22" s="2"/>
      <c r="J22" s="2"/>
      <c r="K22" s="2"/>
      <c r="L22" s="2"/>
      <c r="M22" s="2"/>
      <c r="N22" s="2"/>
      <c r="O22" s="2"/>
      <c r="P22" s="19"/>
    </row>
    <row r="23" spans="1:16">
      <c r="A23" s="8">
        <v>22</v>
      </c>
      <c r="B23" s="16" t="s">
        <v>194</v>
      </c>
      <c r="C23" s="12">
        <f>IF(B23="Гарбузов Г.Л.",381)</f>
        <v>381</v>
      </c>
      <c r="D23" s="11" t="s">
        <v>32</v>
      </c>
      <c r="E23" s="12" t="s">
        <v>8</v>
      </c>
      <c r="F23" s="9"/>
      <c r="G23" s="19"/>
      <c r="H23" s="15" t="s">
        <v>164</v>
      </c>
      <c r="I23" s="2"/>
      <c r="J23" s="2"/>
      <c r="K23" s="2"/>
      <c r="L23" s="2"/>
      <c r="M23" s="2"/>
      <c r="N23" s="2"/>
      <c r="O23" s="2"/>
      <c r="P23" s="19"/>
    </row>
    <row r="24" spans="1:16">
      <c r="A24" s="8">
        <v>23</v>
      </c>
      <c r="B24" s="16" t="s">
        <v>79</v>
      </c>
      <c r="C24" s="10">
        <f>IF(B24="Гвоздь М.П.",561)</f>
        <v>561</v>
      </c>
      <c r="D24" s="11" t="s">
        <v>45</v>
      </c>
      <c r="E24" s="21" t="s">
        <v>10</v>
      </c>
      <c r="F24" s="9"/>
      <c r="G24" s="19"/>
      <c r="H24" s="15" t="s">
        <v>165</v>
      </c>
      <c r="I24" s="2"/>
      <c r="J24" s="2"/>
      <c r="K24" s="2"/>
      <c r="L24" s="2"/>
      <c r="M24" s="2"/>
      <c r="N24" s="2"/>
      <c r="O24" s="2"/>
      <c r="P24" s="19"/>
    </row>
    <row r="25" spans="1:16">
      <c r="A25" s="8">
        <v>24</v>
      </c>
      <c r="B25" s="9" t="s">
        <v>23</v>
      </c>
      <c r="C25" s="12">
        <f>IF(B25="Гендик Н.В.",552)</f>
        <v>552</v>
      </c>
      <c r="D25" s="11" t="s">
        <v>27</v>
      </c>
      <c r="E25" s="12" t="s">
        <v>52</v>
      </c>
      <c r="F25" s="4" t="s">
        <v>153</v>
      </c>
      <c r="G25" s="19"/>
      <c r="H25" s="15" t="s">
        <v>167</v>
      </c>
      <c r="I25" s="19"/>
      <c r="J25" s="19"/>
      <c r="K25" s="19"/>
      <c r="L25" s="22"/>
      <c r="M25" s="19"/>
      <c r="N25" s="19"/>
      <c r="O25" s="19"/>
      <c r="P25" s="19"/>
    </row>
    <row r="26" spans="1:16">
      <c r="A26" s="8">
        <v>25</v>
      </c>
      <c r="B26" s="16" t="s">
        <v>78</v>
      </c>
      <c r="C26" s="10">
        <f>IF(B26="Гончарук А.В.",652)</f>
        <v>652</v>
      </c>
      <c r="D26" s="11" t="s">
        <v>40</v>
      </c>
      <c r="E26" s="12" t="s">
        <v>64</v>
      </c>
      <c r="F26" s="15" t="s">
        <v>155</v>
      </c>
      <c r="G26" s="19"/>
      <c r="H26" s="15" t="s">
        <v>169</v>
      </c>
      <c r="I26" s="19"/>
      <c r="J26" s="19"/>
      <c r="K26" s="19"/>
      <c r="L26" s="22"/>
      <c r="M26" s="19"/>
      <c r="N26" s="19"/>
      <c r="O26" s="19"/>
      <c r="P26" s="19"/>
    </row>
    <row r="27" spans="1:16">
      <c r="A27" s="8">
        <v>26</v>
      </c>
      <c r="B27" s="16" t="s">
        <v>88</v>
      </c>
      <c r="C27" s="10">
        <f>IF(B27="Гончарук Т.И.",479)</f>
        <v>479</v>
      </c>
      <c r="D27" s="11" t="s">
        <v>62</v>
      </c>
      <c r="E27" s="12" t="s">
        <v>9</v>
      </c>
      <c r="F27" s="15" t="s">
        <v>156</v>
      </c>
      <c r="G27" s="19"/>
      <c r="H27" s="15" t="s">
        <v>171</v>
      </c>
      <c r="I27" s="22"/>
      <c r="J27" s="19"/>
      <c r="K27" s="19"/>
      <c r="L27" s="22"/>
      <c r="M27" s="19"/>
      <c r="N27" s="19"/>
      <c r="O27" s="19"/>
      <c r="P27" s="19"/>
    </row>
    <row r="28" spans="1:16">
      <c r="A28" s="8">
        <v>27</v>
      </c>
      <c r="B28" s="16" t="s">
        <v>205</v>
      </c>
      <c r="C28" s="10">
        <f>IF(B28="Гридюшко П.А.",1499)</f>
        <v>1499</v>
      </c>
      <c r="D28" s="11" t="s">
        <v>63</v>
      </c>
      <c r="E28" s="12" t="s">
        <v>53</v>
      </c>
      <c r="F28" s="15" t="s">
        <v>154</v>
      </c>
      <c r="G28" s="19"/>
      <c r="H28" s="15" t="s">
        <v>168</v>
      </c>
      <c r="I28" s="22"/>
      <c r="J28" s="19"/>
      <c r="K28" s="19"/>
      <c r="L28" s="22"/>
      <c r="M28" s="19"/>
      <c r="N28" s="19"/>
      <c r="O28" s="19"/>
      <c r="P28" s="19"/>
    </row>
    <row r="29" spans="1:16">
      <c r="A29" s="8">
        <v>28</v>
      </c>
      <c r="B29" s="9" t="s">
        <v>17</v>
      </c>
      <c r="C29" s="10">
        <f>IF(B29="Грузд Н.Н.",1311)</f>
        <v>1311</v>
      </c>
      <c r="D29" s="11" t="s">
        <v>145</v>
      </c>
      <c r="E29" s="12" t="s">
        <v>65</v>
      </c>
      <c r="F29" s="15"/>
      <c r="G29" s="19"/>
      <c r="H29" s="15" t="s">
        <v>170</v>
      </c>
      <c r="I29" s="19"/>
      <c r="J29" s="19"/>
      <c r="K29" s="19"/>
      <c r="L29" s="19"/>
      <c r="M29" s="19"/>
      <c r="N29" s="19"/>
      <c r="O29" s="19"/>
      <c r="P29" s="19"/>
    </row>
    <row r="30" spans="1:16">
      <c r="A30" s="8">
        <v>29</v>
      </c>
      <c r="B30" s="16" t="s">
        <v>81</v>
      </c>
      <c r="C30" s="10">
        <f>IF(B30="Дворянкина Е.Л.",508)</f>
        <v>508</v>
      </c>
      <c r="D30" s="7" t="s">
        <v>219</v>
      </c>
      <c r="E30" s="12" t="s">
        <v>54</v>
      </c>
      <c r="F30" s="15"/>
      <c r="G30" s="19"/>
      <c r="H30" s="15" t="s">
        <v>172</v>
      </c>
      <c r="I30" s="19"/>
      <c r="J30" s="19"/>
      <c r="K30" s="19"/>
      <c r="L30" s="19"/>
      <c r="M30" s="19"/>
      <c r="N30" s="19"/>
      <c r="O30" s="19"/>
      <c r="P30" s="19"/>
    </row>
    <row r="31" spans="1:16">
      <c r="A31" s="8">
        <v>30</v>
      </c>
      <c r="B31" s="16" t="s">
        <v>105</v>
      </c>
      <c r="C31" s="10">
        <f>IF(B31="Дик А.С.",1089)</f>
        <v>1089</v>
      </c>
      <c r="D31" s="11"/>
      <c r="E31" s="12" t="s">
        <v>55</v>
      </c>
      <c r="F31" s="15"/>
      <c r="G31" s="19"/>
      <c r="H31" s="15" t="s">
        <v>187</v>
      </c>
      <c r="I31" s="22"/>
      <c r="J31" s="19"/>
      <c r="K31" s="19"/>
      <c r="L31" s="22"/>
      <c r="M31" s="19"/>
      <c r="N31" s="19"/>
      <c r="O31" s="19"/>
      <c r="P31" s="19"/>
    </row>
    <row r="32" spans="1:16">
      <c r="A32" s="8">
        <v>31</v>
      </c>
      <c r="B32" s="16" t="s">
        <v>109</v>
      </c>
      <c r="C32" s="12">
        <f>IF(B32="Дорц Д.В.",1147)</f>
        <v>1147</v>
      </c>
      <c r="D32" s="11"/>
      <c r="E32" s="12" t="s">
        <v>149</v>
      </c>
      <c r="F32" s="15"/>
      <c r="G32" s="19"/>
      <c r="H32" s="15" t="s">
        <v>188</v>
      </c>
      <c r="I32" s="22"/>
      <c r="J32" s="19"/>
      <c r="K32" s="19"/>
      <c r="L32" s="22"/>
      <c r="M32" s="19"/>
      <c r="N32" s="19"/>
      <c r="O32" s="19"/>
      <c r="P32" s="19"/>
    </row>
    <row r="33" spans="1:16">
      <c r="A33" s="8">
        <v>32</v>
      </c>
      <c r="B33" s="16" t="s">
        <v>76</v>
      </c>
      <c r="C33" s="10">
        <f>IF(B33="Драгун В.В.",481)</f>
        <v>481</v>
      </c>
      <c r="D33" s="11"/>
      <c r="E33" s="12" t="s">
        <v>68</v>
      </c>
      <c r="F33" s="15"/>
      <c r="G33" s="19"/>
      <c r="H33" s="15" t="s">
        <v>189</v>
      </c>
      <c r="I33" s="22"/>
      <c r="J33" s="19"/>
      <c r="K33" s="19"/>
      <c r="L33" s="19"/>
      <c r="M33" s="19"/>
      <c r="N33" s="19"/>
      <c r="O33" s="19"/>
      <c r="P33" s="19"/>
    </row>
    <row r="34" spans="1:16">
      <c r="A34" s="8">
        <v>33</v>
      </c>
      <c r="B34" s="16" t="s">
        <v>204</v>
      </c>
      <c r="C34" s="10">
        <f>IF(B34="Драпезо Ю.Н.",548)</f>
        <v>548</v>
      </c>
      <c r="D34" s="11"/>
      <c r="E34" s="12" t="s">
        <v>150</v>
      </c>
      <c r="F34" s="15"/>
      <c r="G34" s="19"/>
      <c r="H34" s="21"/>
      <c r="I34" s="22"/>
      <c r="J34" s="19"/>
      <c r="K34" s="19"/>
      <c r="L34" s="19"/>
      <c r="M34" s="19"/>
      <c r="N34" s="19"/>
      <c r="O34" s="19"/>
      <c r="P34" s="19"/>
    </row>
    <row r="35" spans="1:16">
      <c r="A35" s="8">
        <v>34</v>
      </c>
      <c r="B35" s="16" t="s">
        <v>114</v>
      </c>
      <c r="C35" s="10">
        <f>IF(B35="Драч М.В.",1659)</f>
        <v>1659</v>
      </c>
      <c r="D35" s="11"/>
      <c r="E35" s="26"/>
      <c r="G35" s="19"/>
      <c r="H35" s="23"/>
      <c r="I35" s="22"/>
      <c r="J35" s="19"/>
      <c r="K35" s="19"/>
      <c r="L35" s="22"/>
      <c r="M35" s="19"/>
      <c r="N35" s="19"/>
      <c r="O35" s="19"/>
      <c r="P35" s="19"/>
    </row>
    <row r="36" spans="1:16">
      <c r="A36" s="8">
        <v>35</v>
      </c>
      <c r="B36" s="16" t="s">
        <v>99</v>
      </c>
      <c r="C36" s="10">
        <f>IF(B36="Дроздецкий В.С.",1335)</f>
        <v>1335</v>
      </c>
      <c r="D36" s="11"/>
      <c r="E36" s="12"/>
      <c r="G36" s="19"/>
      <c r="H36" s="23"/>
      <c r="I36" s="22"/>
      <c r="J36" s="19"/>
      <c r="K36" s="19"/>
      <c r="L36" s="22"/>
      <c r="M36" s="19"/>
      <c r="N36" s="19"/>
      <c r="O36" s="19"/>
      <c r="P36" s="19"/>
    </row>
    <row r="37" spans="1:16">
      <c r="A37" s="8">
        <v>36</v>
      </c>
      <c r="B37" s="16" t="s">
        <v>210</v>
      </c>
      <c r="C37" s="10">
        <f>IF(B37="Дунаев С.Е.",2035)</f>
        <v>2035</v>
      </c>
      <c r="D37" s="11"/>
      <c r="E37" s="21"/>
      <c r="G37" s="19"/>
      <c r="H37" s="23"/>
      <c r="I37" s="22"/>
      <c r="J37" s="19"/>
      <c r="K37" s="19"/>
      <c r="L37" s="22"/>
      <c r="M37" s="19"/>
      <c r="N37" s="19"/>
      <c r="O37" s="19"/>
      <c r="P37" s="19"/>
    </row>
    <row r="38" spans="1:16">
      <c r="A38" s="8">
        <v>37</v>
      </c>
      <c r="B38" s="15" t="s">
        <v>197</v>
      </c>
      <c r="C38" s="12">
        <f>IF(B38="Жавранок И.Г.",712)</f>
        <v>712</v>
      </c>
      <c r="D38" s="11"/>
      <c r="E38" s="21"/>
      <c r="G38" s="19"/>
      <c r="H38" s="23"/>
      <c r="I38" s="22"/>
      <c r="J38" s="19"/>
      <c r="K38" s="19"/>
      <c r="L38" s="22"/>
      <c r="M38" s="19"/>
      <c r="N38" s="19"/>
      <c r="O38" s="19"/>
      <c r="P38" s="19"/>
    </row>
    <row r="39" spans="1:16">
      <c r="A39" s="8">
        <v>38</v>
      </c>
      <c r="B39" s="16" t="s">
        <v>83</v>
      </c>
      <c r="C39" s="10">
        <f>IF(B39="Жердочкина А.М.",1141)</f>
        <v>1141</v>
      </c>
      <c r="D39" s="24"/>
      <c r="E39" s="21"/>
      <c r="G39" s="19"/>
      <c r="H39" s="19"/>
      <c r="I39" s="19"/>
      <c r="J39" s="19"/>
      <c r="K39" s="19"/>
      <c r="L39" s="22"/>
      <c r="M39" s="19"/>
      <c r="N39" s="19"/>
      <c r="O39" s="19"/>
      <c r="P39" s="19"/>
    </row>
    <row r="40" spans="1:16">
      <c r="A40" s="8">
        <v>39</v>
      </c>
      <c r="B40" s="9" t="s">
        <v>137</v>
      </c>
      <c r="C40" s="10">
        <f>IF(B40="Жизневская Т.Ф.",491)</f>
        <v>491</v>
      </c>
      <c r="D40" s="24"/>
      <c r="E40" s="21"/>
      <c r="G40" s="19"/>
      <c r="H40" s="19"/>
      <c r="I40" s="19"/>
      <c r="J40" s="19"/>
      <c r="K40" s="19"/>
      <c r="L40" s="22"/>
      <c r="M40" s="19"/>
      <c r="N40" s="19"/>
      <c r="O40" s="19"/>
      <c r="P40" s="19"/>
    </row>
    <row r="41" spans="1:16">
      <c r="A41" s="8">
        <v>40</v>
      </c>
      <c r="B41" s="16" t="s">
        <v>103</v>
      </c>
      <c r="C41" s="12">
        <f>IF(B41="Жудрак Л.В.",1500)</f>
        <v>1500</v>
      </c>
      <c r="D41" s="24"/>
      <c r="E41" s="21"/>
      <c r="G41" s="19"/>
      <c r="H41" s="19"/>
      <c r="I41" s="19"/>
      <c r="J41" s="19"/>
      <c r="K41" s="19"/>
      <c r="L41" s="22"/>
      <c r="M41" s="19"/>
      <c r="N41" s="19"/>
      <c r="O41" s="19"/>
      <c r="P41" s="19"/>
    </row>
    <row r="42" spans="1:16">
      <c r="A42" s="8">
        <v>41</v>
      </c>
      <c r="B42" s="9" t="s">
        <v>3</v>
      </c>
      <c r="C42" s="10">
        <f>IF(B42="Залан А.В.",856)</f>
        <v>856</v>
      </c>
      <c r="D42" s="24"/>
      <c r="E42" s="21"/>
      <c r="G42" s="19"/>
      <c r="H42" s="19"/>
      <c r="I42" s="19"/>
      <c r="J42" s="19"/>
      <c r="K42" s="19"/>
      <c r="L42" s="22"/>
      <c r="M42" s="19"/>
      <c r="N42" s="19"/>
      <c r="O42" s="19"/>
      <c r="P42" s="19"/>
    </row>
    <row r="43" spans="1:16">
      <c r="A43" s="8">
        <v>42</v>
      </c>
      <c r="B43" s="16" t="s">
        <v>75</v>
      </c>
      <c r="C43" s="12">
        <f>IF(B43="Захаров С.А.",853)</f>
        <v>853</v>
      </c>
      <c r="D43" s="24"/>
      <c r="E43" s="21"/>
      <c r="G43" s="19"/>
      <c r="H43" s="19"/>
      <c r="I43" s="19"/>
      <c r="J43" s="19"/>
      <c r="K43" s="19"/>
      <c r="L43" s="22"/>
      <c r="M43" s="19"/>
      <c r="N43" s="19"/>
      <c r="O43" s="19"/>
      <c r="P43" s="19"/>
    </row>
    <row r="44" spans="1:16">
      <c r="A44" s="8">
        <v>43</v>
      </c>
      <c r="B44" s="9" t="s">
        <v>19</v>
      </c>
      <c r="C44" s="10">
        <f>IF(B44="Заяц Т.Л.",509)</f>
        <v>509</v>
      </c>
      <c r="D44" s="24"/>
      <c r="E44" s="21"/>
      <c r="G44" s="19"/>
      <c r="H44" s="19"/>
      <c r="I44" s="19"/>
      <c r="J44" s="19"/>
      <c r="K44" s="19"/>
      <c r="L44" s="19"/>
      <c r="M44" s="19"/>
    </row>
    <row r="45" spans="1:16">
      <c r="A45" s="8">
        <v>44</v>
      </c>
      <c r="B45" s="16" t="s">
        <v>215</v>
      </c>
      <c r="C45" s="12">
        <f>IF(B45="Зеленкевич  Нат.В.",501)</f>
        <v>501</v>
      </c>
      <c r="D45" s="24"/>
      <c r="E45" s="21"/>
    </row>
    <row r="46" spans="1:16">
      <c r="A46" s="8">
        <v>45</v>
      </c>
      <c r="B46" s="16" t="s">
        <v>116</v>
      </c>
      <c r="C46" s="10">
        <f>IF(B46="Зеленкевич  Ник.В.",1083)</f>
        <v>1083</v>
      </c>
      <c r="D46" s="24"/>
      <c r="E46" s="21"/>
    </row>
    <row r="47" spans="1:16">
      <c r="A47" s="8">
        <v>46</v>
      </c>
      <c r="B47" s="16" t="s">
        <v>112</v>
      </c>
      <c r="C47" s="10">
        <f>IF(B47="Зеленко В.Л.",1360)</f>
        <v>1360</v>
      </c>
      <c r="D47" s="24"/>
      <c r="E47" s="21"/>
    </row>
    <row r="48" spans="1:16">
      <c r="A48" s="8">
        <v>47</v>
      </c>
      <c r="B48" s="9" t="s">
        <v>20</v>
      </c>
      <c r="C48" s="10">
        <f>IF(B48="Кадевич О.В.",1379)</f>
        <v>1379</v>
      </c>
      <c r="D48" s="24"/>
      <c r="E48" s="21"/>
    </row>
    <row r="49" spans="1:5">
      <c r="A49" s="8">
        <v>48</v>
      </c>
      <c r="B49" s="16" t="s">
        <v>107</v>
      </c>
      <c r="C49" s="12">
        <f>IF(B49="Каляпина К.А.",1537)</f>
        <v>1537</v>
      </c>
      <c r="D49" s="24"/>
      <c r="E49" s="21"/>
    </row>
    <row r="50" spans="1:5">
      <c r="A50" s="8">
        <v>49</v>
      </c>
      <c r="B50" s="16" t="s">
        <v>85</v>
      </c>
      <c r="C50" s="12">
        <f>IF(B50="Карась А.Н.",2100)</f>
        <v>2100</v>
      </c>
      <c r="D50" s="24"/>
      <c r="E50" s="21"/>
    </row>
    <row r="51" spans="1:5">
      <c r="A51" s="8">
        <v>50</v>
      </c>
      <c r="B51" s="15" t="s">
        <v>218</v>
      </c>
      <c r="C51" s="12">
        <f>IF(B51="Кирилуша С.В.",497)</f>
        <v>497</v>
      </c>
      <c r="D51" s="24"/>
      <c r="E51" s="21"/>
    </row>
    <row r="52" spans="1:5">
      <c r="A52" s="8">
        <v>51</v>
      </c>
      <c r="B52" s="16" t="s">
        <v>11</v>
      </c>
      <c r="C52" s="10">
        <f>IF(B52="Ковалёв Д.А.",1538)</f>
        <v>1538</v>
      </c>
      <c r="D52" s="24"/>
      <c r="E52" s="21"/>
    </row>
    <row r="53" spans="1:5">
      <c r="A53" s="8">
        <v>52</v>
      </c>
      <c r="B53" s="16" t="s">
        <v>211</v>
      </c>
      <c r="C53" s="12">
        <f>IF(B53="Коваль О.Г.",1497)</f>
        <v>1497</v>
      </c>
      <c r="D53" s="24"/>
      <c r="E53" s="21"/>
    </row>
    <row r="54" spans="1:5">
      <c r="A54" s="8">
        <v>53</v>
      </c>
      <c r="B54" s="16" t="s">
        <v>212</v>
      </c>
      <c r="C54" s="10">
        <f>IF(B54="Козаков С.Л.",1404)</f>
        <v>1404</v>
      </c>
      <c r="D54" s="24"/>
      <c r="E54" s="21"/>
    </row>
    <row r="55" spans="1:5">
      <c r="A55" s="8">
        <v>54</v>
      </c>
      <c r="B55" s="9" t="s">
        <v>25</v>
      </c>
      <c r="C55" s="10">
        <f>IF(B55="Комадей Д.В.",1454)</f>
        <v>1454</v>
      </c>
      <c r="D55" s="24"/>
      <c r="E55" s="21"/>
    </row>
    <row r="56" spans="1:5">
      <c r="A56" s="8">
        <v>55</v>
      </c>
      <c r="B56" s="15" t="s">
        <v>198</v>
      </c>
      <c r="C56" s="12">
        <f>IF(B56="Конон Н.В.",2338)</f>
        <v>2338</v>
      </c>
      <c r="D56" s="24"/>
      <c r="E56" s="21"/>
    </row>
    <row r="57" spans="1:5">
      <c r="A57" s="8">
        <v>56</v>
      </c>
      <c r="B57" s="16" t="s">
        <v>102</v>
      </c>
      <c r="C57" s="10">
        <f>IF(B57="Короленко А.В.",532)</f>
        <v>532</v>
      </c>
      <c r="D57" s="24"/>
      <c r="E57" s="21"/>
    </row>
    <row r="58" spans="1:5">
      <c r="A58" s="8">
        <v>57</v>
      </c>
      <c r="B58" s="16" t="s">
        <v>213</v>
      </c>
      <c r="C58" s="10">
        <f>IF(B58="Костин А.М.",1653)</f>
        <v>1653</v>
      </c>
      <c r="D58" s="24"/>
      <c r="E58" s="21"/>
    </row>
    <row r="59" spans="1:5">
      <c r="A59" s="8">
        <v>58</v>
      </c>
      <c r="B59" s="9" t="s">
        <v>18</v>
      </c>
      <c r="C59" s="12">
        <f>IF(B59="Кудревич О.М.",170)</f>
        <v>170</v>
      </c>
      <c r="D59" s="24"/>
      <c r="E59" s="21"/>
    </row>
    <row r="60" spans="1:5">
      <c r="A60" s="8">
        <v>59</v>
      </c>
      <c r="B60" s="15" t="s">
        <v>143</v>
      </c>
      <c r="C60" s="12">
        <f>IF(B60="Кузьбар И.Н.",1637)</f>
        <v>1637</v>
      </c>
      <c r="D60" s="24"/>
      <c r="E60" s="21"/>
    </row>
    <row r="61" spans="1:5">
      <c r="A61" s="8">
        <v>60</v>
      </c>
      <c r="B61" s="16" t="s">
        <v>90</v>
      </c>
      <c r="C61" s="10">
        <f>IF(B61="Курносова О.Ф.",478)</f>
        <v>478</v>
      </c>
      <c r="D61" s="24"/>
      <c r="E61" s="21"/>
    </row>
    <row r="62" spans="1:5">
      <c r="A62" s="8">
        <v>61</v>
      </c>
      <c r="B62" s="16" t="s">
        <v>80</v>
      </c>
      <c r="C62" s="10">
        <f>IF(B62="Кучинская Е.М.",708)</f>
        <v>708</v>
      </c>
      <c r="D62" s="24"/>
      <c r="E62" s="21"/>
    </row>
    <row r="63" spans="1:5">
      <c r="A63" s="8">
        <v>62</v>
      </c>
      <c r="B63" s="16" t="s">
        <v>77</v>
      </c>
      <c r="C63" s="12">
        <f>IF(B63="Лебедев О.Л.",514)</f>
        <v>514</v>
      </c>
      <c r="D63" s="24"/>
      <c r="E63" s="21"/>
    </row>
    <row r="64" spans="1:5">
      <c r="A64" s="8">
        <v>63</v>
      </c>
      <c r="B64" s="16" t="s">
        <v>94</v>
      </c>
      <c r="C64" s="12">
        <f>IF(B64="Ливанович С.В.",536)</f>
        <v>536</v>
      </c>
      <c r="D64" s="24"/>
      <c r="E64" s="21"/>
    </row>
    <row r="65" spans="1:5">
      <c r="A65" s="8">
        <v>64</v>
      </c>
      <c r="B65" s="9" t="s">
        <v>16</v>
      </c>
      <c r="C65" s="10">
        <f>IF(B65="Лысковец А.Н.",1291)</f>
        <v>1291</v>
      </c>
      <c r="D65" s="24"/>
      <c r="E65" s="21"/>
    </row>
    <row r="66" spans="1:5">
      <c r="A66" s="8">
        <v>65</v>
      </c>
      <c r="B66" s="16" t="s">
        <v>191</v>
      </c>
      <c r="C66" s="10">
        <f>IF(B66="Лысковец О.И.",1517)</f>
        <v>1517</v>
      </c>
      <c r="D66" s="24"/>
      <c r="E66" s="21"/>
    </row>
    <row r="67" spans="1:5">
      <c r="A67" s="8">
        <v>66</v>
      </c>
      <c r="B67" s="16" t="s">
        <v>104</v>
      </c>
      <c r="C67" s="10">
        <f>IF(B67="Макатерчик А.Н.",1307)</f>
        <v>1307</v>
      </c>
      <c r="D67" s="24"/>
      <c r="E67" s="21"/>
    </row>
    <row r="68" spans="1:5">
      <c r="A68" s="8">
        <v>67</v>
      </c>
      <c r="B68" s="9" t="s">
        <v>37</v>
      </c>
      <c r="C68" s="10">
        <f>IF(B68="Макрицкий Ю.В.",2108)</f>
        <v>2108</v>
      </c>
      <c r="D68" s="24"/>
      <c r="E68" s="21"/>
    </row>
    <row r="69" spans="1:5">
      <c r="A69" s="8">
        <v>68</v>
      </c>
      <c r="B69" s="16" t="s">
        <v>106</v>
      </c>
      <c r="C69" s="10">
        <f>IF(B69="Маркелов Д.Н.",1675)</f>
        <v>1675</v>
      </c>
      <c r="D69" s="24"/>
      <c r="E69" s="21"/>
    </row>
    <row r="70" spans="1:5">
      <c r="A70" s="8">
        <v>69</v>
      </c>
      <c r="B70" s="16" t="s">
        <v>84</v>
      </c>
      <c r="C70" s="12">
        <f>IF(B70="Мисник Ю.А.",603)</f>
        <v>603</v>
      </c>
      <c r="D70" s="24"/>
      <c r="E70" s="21"/>
    </row>
    <row r="71" spans="1:5">
      <c r="A71" s="8">
        <v>70</v>
      </c>
      <c r="B71" s="9" t="s">
        <v>4</v>
      </c>
      <c r="C71" s="10">
        <f>IF(B71="Михайловская Г.П.",1506)</f>
        <v>1506</v>
      </c>
      <c r="D71" s="24"/>
      <c r="E71" s="21"/>
    </row>
    <row r="72" spans="1:5">
      <c r="A72" s="8">
        <v>71</v>
      </c>
      <c r="B72" s="9" t="s">
        <v>7</v>
      </c>
      <c r="C72" s="10">
        <f>IF(B72="Мишук А.В.",1677)</f>
        <v>1677</v>
      </c>
      <c r="D72" s="24"/>
      <c r="E72" s="21"/>
    </row>
    <row r="73" spans="1:5">
      <c r="A73" s="8">
        <v>72</v>
      </c>
      <c r="B73" s="15" t="s">
        <v>217</v>
      </c>
      <c r="C73" s="12">
        <f>IF(B73="Мишук В.В.",2037)</f>
        <v>2037</v>
      </c>
      <c r="D73" s="24"/>
      <c r="E73" s="21"/>
    </row>
    <row r="74" spans="1:5">
      <c r="A74" s="8">
        <v>73</v>
      </c>
      <c r="B74" s="16" t="s">
        <v>95</v>
      </c>
      <c r="C74" s="10">
        <f>IF(B74="Мишук О.В.",2127)</f>
        <v>2127</v>
      </c>
      <c r="D74" s="24"/>
      <c r="E74" s="21"/>
    </row>
    <row r="75" spans="1:5">
      <c r="A75" s="8">
        <v>74</v>
      </c>
      <c r="B75" s="9" t="s">
        <v>36</v>
      </c>
      <c r="C75" s="10">
        <f>IF(B75="Мишук Р.В.",300)</f>
        <v>300</v>
      </c>
      <c r="D75" s="24"/>
      <c r="E75" s="21"/>
    </row>
    <row r="76" spans="1:5">
      <c r="A76" s="8">
        <v>75</v>
      </c>
      <c r="B76" s="9" t="s">
        <v>61</v>
      </c>
      <c r="C76" s="10">
        <f>IF(B76="Мороз А.П.",1503)</f>
        <v>1503</v>
      </c>
      <c r="D76" s="24"/>
      <c r="E76" s="21"/>
    </row>
    <row r="77" spans="1:5">
      <c r="A77" s="8">
        <v>76</v>
      </c>
      <c r="B77" s="16" t="s">
        <v>201</v>
      </c>
      <c r="C77" s="10">
        <f>IF(B77="Новоселов А.В.",1508)</f>
        <v>1508</v>
      </c>
      <c r="D77" s="24"/>
      <c r="E77" s="21"/>
    </row>
    <row r="78" spans="1:5">
      <c r="A78" s="8">
        <v>77</v>
      </c>
      <c r="B78" s="9" t="s">
        <v>5</v>
      </c>
      <c r="C78" s="10">
        <f>IF(B78="Орловский А.М.",1674)</f>
        <v>1674</v>
      </c>
      <c r="D78" s="24"/>
      <c r="E78" s="21"/>
    </row>
    <row r="79" spans="1:5">
      <c r="A79" s="8">
        <v>78</v>
      </c>
      <c r="B79" s="16" t="s">
        <v>89</v>
      </c>
      <c r="C79" s="10">
        <f>IF(B79="Пантелей А.В.",833)</f>
        <v>833</v>
      </c>
      <c r="D79" s="24"/>
      <c r="E79" s="21"/>
    </row>
    <row r="80" spans="1:5">
      <c r="A80" s="8">
        <v>79</v>
      </c>
      <c r="B80" s="16" t="s">
        <v>110</v>
      </c>
      <c r="C80" s="10">
        <f>IF(B80="Петров В.А.",1393)</f>
        <v>1393</v>
      </c>
      <c r="D80" s="24"/>
      <c r="E80" s="21"/>
    </row>
    <row r="81" spans="1:5">
      <c r="A81" s="8">
        <v>80</v>
      </c>
      <c r="B81" s="16" t="s">
        <v>199</v>
      </c>
      <c r="C81" s="10">
        <f>IF(B81="Петровых В.В.",2255)</f>
        <v>2255</v>
      </c>
      <c r="D81" s="24"/>
      <c r="E81" s="21"/>
    </row>
    <row r="82" spans="1:5">
      <c r="A82" s="8">
        <v>81</v>
      </c>
      <c r="B82" s="16" t="s">
        <v>200</v>
      </c>
      <c r="C82" s="10">
        <f>IF(B82="Поплавский В.И.",255)</f>
        <v>255</v>
      </c>
      <c r="D82" s="24"/>
      <c r="E82" s="21"/>
    </row>
    <row r="83" spans="1:5">
      <c r="A83" s="8">
        <v>82</v>
      </c>
      <c r="B83" s="16" t="s">
        <v>113</v>
      </c>
      <c r="C83" s="12">
        <f>IF(B83="Пресняков Г.В.",1676)</f>
        <v>1676</v>
      </c>
      <c r="D83" s="24"/>
      <c r="E83" s="21"/>
    </row>
    <row r="84" spans="1:5">
      <c r="A84" s="8">
        <v>83</v>
      </c>
      <c r="B84" s="16" t="s">
        <v>86</v>
      </c>
      <c r="C84" s="10">
        <f>IF(B84="Раловец Л.П.",572)</f>
        <v>572</v>
      </c>
      <c r="D84" s="24"/>
      <c r="E84" s="21"/>
    </row>
    <row r="85" spans="1:5">
      <c r="A85" s="8">
        <v>84</v>
      </c>
      <c r="B85" s="16" t="s">
        <v>151</v>
      </c>
      <c r="C85" s="10">
        <f>IF(B85="Романов В.В.",2095)</f>
        <v>2095</v>
      </c>
      <c r="D85" s="24"/>
      <c r="E85" s="21"/>
    </row>
    <row r="86" spans="1:5">
      <c r="A86" s="8">
        <v>85</v>
      </c>
      <c r="B86" s="9" t="s">
        <v>39</v>
      </c>
      <c r="C86" s="10">
        <f>IF(B86="Романчук В.В.",338)</f>
        <v>338</v>
      </c>
      <c r="D86" s="24"/>
      <c r="E86" s="21"/>
    </row>
    <row r="87" spans="1:5">
      <c r="A87" s="8">
        <v>86</v>
      </c>
      <c r="B87" s="16" t="s">
        <v>96</v>
      </c>
      <c r="C87" s="12">
        <f>IF(B87="Ротченкова С.С.",231)</f>
        <v>231</v>
      </c>
      <c r="D87" s="24"/>
      <c r="E87" s="21"/>
    </row>
    <row r="88" spans="1:5">
      <c r="A88" s="8">
        <v>87</v>
      </c>
      <c r="B88" s="16" t="s">
        <v>196</v>
      </c>
      <c r="C88" s="12">
        <f>IF(B88="Рощупкина Л.И.",1608)</f>
        <v>1608</v>
      </c>
      <c r="D88" s="24"/>
      <c r="E88" s="21"/>
    </row>
    <row r="89" spans="1:5">
      <c r="A89" s="8">
        <v>88</v>
      </c>
      <c r="B89" s="16" t="s">
        <v>2</v>
      </c>
      <c r="C89" s="10">
        <f>IF(B89="Рудницкий С.Н.",465)</f>
        <v>465</v>
      </c>
      <c r="D89" s="24"/>
      <c r="E89" s="21"/>
    </row>
    <row r="90" spans="1:5">
      <c r="A90" s="8">
        <v>89</v>
      </c>
      <c r="B90" s="16" t="s">
        <v>214</v>
      </c>
      <c r="C90" s="10">
        <f>IF(B90="Рябов О.С.",462)</f>
        <v>462</v>
      </c>
      <c r="D90" s="24"/>
      <c r="E90" s="21"/>
    </row>
    <row r="91" spans="1:5">
      <c r="A91" s="8">
        <v>90</v>
      </c>
      <c r="B91" s="16" t="s">
        <v>91</v>
      </c>
      <c r="C91" s="12">
        <f>IF(B91="Савельева Н.И.",534)</f>
        <v>534</v>
      </c>
      <c r="D91" s="24"/>
      <c r="E91" s="21"/>
    </row>
    <row r="92" spans="1:5">
      <c r="A92" s="8">
        <v>91</v>
      </c>
      <c r="B92" s="15" t="s">
        <v>144</v>
      </c>
      <c r="C92" s="12">
        <f>IF(B92="Сандульская Л.А.",420)</f>
        <v>420</v>
      </c>
      <c r="D92" s="24"/>
      <c r="E92" s="21"/>
    </row>
    <row r="93" spans="1:5">
      <c r="A93" s="8">
        <v>92</v>
      </c>
      <c r="B93" s="9" t="s">
        <v>14</v>
      </c>
      <c r="C93" s="10">
        <f>IF(B93="Сацук А.Л.",761)</f>
        <v>761</v>
      </c>
      <c r="D93" s="24"/>
      <c r="E93" s="21"/>
    </row>
    <row r="94" spans="1:5">
      <c r="A94" s="8">
        <v>93</v>
      </c>
      <c r="B94" s="16" t="s">
        <v>202</v>
      </c>
      <c r="C94" s="10">
        <f>IF(B94="Сацукевич С.П.",265)</f>
        <v>265</v>
      </c>
      <c r="D94" s="24"/>
      <c r="E94" s="21"/>
    </row>
    <row r="95" spans="1:5">
      <c r="A95" s="8">
        <v>94</v>
      </c>
      <c r="B95" s="16" t="s">
        <v>192</v>
      </c>
      <c r="C95" s="12">
        <f>IF(B95="Свидрицкая В.С.",1256)</f>
        <v>1256</v>
      </c>
      <c r="D95" s="24"/>
      <c r="E95" s="21"/>
    </row>
    <row r="96" spans="1:5">
      <c r="A96" s="8">
        <v>95</v>
      </c>
      <c r="B96" s="16" t="s">
        <v>193</v>
      </c>
      <c r="C96" s="12">
        <f>IF(B96="Серий В.А.",515)</f>
        <v>515</v>
      </c>
      <c r="D96" s="24"/>
      <c r="E96" s="21"/>
    </row>
    <row r="97" spans="1:5">
      <c r="A97" s="8">
        <v>96</v>
      </c>
      <c r="B97" s="16" t="s">
        <v>87</v>
      </c>
      <c r="C97" s="10">
        <f>IF(B97="Симонова Т.В.",519)</f>
        <v>519</v>
      </c>
      <c r="D97" s="24"/>
      <c r="E97" s="21"/>
    </row>
    <row r="98" spans="1:5">
      <c r="A98" s="8">
        <v>97</v>
      </c>
      <c r="B98" s="16" t="s">
        <v>111</v>
      </c>
      <c r="C98" s="10">
        <f>IF(B98="Скачек А.В.",1649)</f>
        <v>1649</v>
      </c>
      <c r="D98" s="24"/>
      <c r="E98" s="21"/>
    </row>
    <row r="99" spans="1:5">
      <c r="A99" s="8">
        <v>98</v>
      </c>
      <c r="B99" s="15" t="s">
        <v>140</v>
      </c>
      <c r="C99" s="10">
        <f>IF(B99="Хомич Н.Н.",589)</f>
        <v>589</v>
      </c>
      <c r="D99" s="24"/>
      <c r="E99" s="21"/>
    </row>
    <row r="100" spans="1:5">
      <c r="A100" s="8">
        <v>99</v>
      </c>
      <c r="B100" s="16" t="s">
        <v>97</v>
      </c>
      <c r="C100" s="10">
        <f>IF(B100="Хомодеев В.В.",2325)</f>
        <v>2325</v>
      </c>
      <c r="D100" s="24"/>
      <c r="E100" s="21"/>
    </row>
    <row r="101" spans="1:5">
      <c r="A101" s="8">
        <v>100</v>
      </c>
      <c r="B101" s="9" t="s">
        <v>22</v>
      </c>
      <c r="C101" s="10">
        <f>IF(B101="Цедрик Т.Н.",1140)</f>
        <v>1140</v>
      </c>
      <c r="D101" s="24"/>
      <c r="E101" s="21"/>
    </row>
    <row r="102" spans="1:5">
      <c r="A102" s="8">
        <v>101</v>
      </c>
      <c r="B102" s="9" t="s">
        <v>24</v>
      </c>
      <c r="C102" s="10">
        <f>IF(B102="Чемеза О.П.",1369)</f>
        <v>1369</v>
      </c>
      <c r="D102" s="24"/>
      <c r="E102" s="21"/>
    </row>
    <row r="103" spans="1:5">
      <c r="A103" s="8">
        <v>102</v>
      </c>
      <c r="B103" s="16" t="s">
        <v>108</v>
      </c>
      <c r="C103" s="10">
        <f>IF(B103="Шаповалов В.А.",1316)</f>
        <v>1316</v>
      </c>
      <c r="D103" s="24"/>
      <c r="E103" s="21"/>
    </row>
    <row r="104" spans="1:5">
      <c r="A104" s="8">
        <v>103</v>
      </c>
      <c r="B104" s="16" t="s">
        <v>203</v>
      </c>
      <c r="C104" s="10">
        <f>IF(B104="Шерий Д.В.",563)</f>
        <v>563</v>
      </c>
      <c r="D104" s="24"/>
      <c r="E104" s="21"/>
    </row>
    <row r="105" spans="1:5">
      <c r="A105" s="8">
        <v>104</v>
      </c>
      <c r="B105" s="16" t="s">
        <v>98</v>
      </c>
      <c r="C105" s="10">
        <f>IF(B105="Ясинский В.С.",70)</f>
        <v>70</v>
      </c>
      <c r="D105" s="24"/>
      <c r="E105" s="21"/>
    </row>
    <row r="106" spans="1:5">
      <c r="A106" s="8">
        <v>105</v>
      </c>
      <c r="C106" s="15"/>
      <c r="D106" s="15"/>
      <c r="E106" s="21"/>
    </row>
    <row r="107" spans="1:5">
      <c r="A107" s="8">
        <v>106</v>
      </c>
      <c r="D107" s="24"/>
      <c r="E107" s="21"/>
    </row>
    <row r="108" spans="1:5">
      <c r="A108" s="8">
        <v>107</v>
      </c>
      <c r="B108" s="9"/>
      <c r="C108" s="10"/>
      <c r="D108" s="24"/>
      <c r="E108" s="21"/>
    </row>
    <row r="109" spans="1:5">
      <c r="A109" s="8">
        <v>108</v>
      </c>
      <c r="D109" s="24"/>
      <c r="E109" s="21"/>
    </row>
    <row r="110" spans="1:5">
      <c r="A110" s="8">
        <v>109</v>
      </c>
      <c r="D110" s="24"/>
      <c r="E110" s="21"/>
    </row>
    <row r="111" spans="1:5">
      <c r="A111" s="8">
        <v>110</v>
      </c>
      <c r="D111" s="24"/>
      <c r="E111" s="21"/>
    </row>
    <row r="112" spans="1:5">
      <c r="A112" s="8">
        <v>111</v>
      </c>
      <c r="D112" s="24"/>
      <c r="E112" s="21"/>
    </row>
    <row r="113" spans="1:5">
      <c r="A113" s="8">
        <v>112</v>
      </c>
      <c r="D113" s="24"/>
      <c r="E113" s="21"/>
    </row>
    <row r="114" spans="1:5">
      <c r="A114" s="8">
        <v>113</v>
      </c>
      <c r="D114" s="24"/>
      <c r="E114" s="21"/>
    </row>
    <row r="115" spans="1:5">
      <c r="A115" s="8">
        <v>114</v>
      </c>
      <c r="D115" s="24"/>
      <c r="E115" s="21"/>
    </row>
    <row r="116" spans="1:5">
      <c r="A116" s="8">
        <v>115</v>
      </c>
      <c r="D116" s="24"/>
      <c r="E116" s="21"/>
    </row>
    <row r="117" spans="1:5">
      <c r="A117" s="8">
        <v>116</v>
      </c>
      <c r="D117" s="24"/>
      <c r="E117" s="21"/>
    </row>
    <row r="118" spans="1:5">
      <c r="A118" s="8">
        <v>117</v>
      </c>
      <c r="D118" s="24"/>
      <c r="E118" s="21"/>
    </row>
    <row r="119" spans="1:5">
      <c r="A119" s="8">
        <v>118</v>
      </c>
      <c r="D119" s="24"/>
      <c r="E119" s="21"/>
    </row>
    <row r="120" spans="1:5">
      <c r="A120" s="8">
        <v>119</v>
      </c>
      <c r="D120" s="24"/>
      <c r="E120" s="21"/>
    </row>
    <row r="121" spans="1:5">
      <c r="A121" s="8">
        <v>120</v>
      </c>
      <c r="D121" s="24"/>
      <c r="E121" s="21"/>
    </row>
    <row r="122" spans="1:5">
      <c r="A122" s="8">
        <v>121</v>
      </c>
      <c r="D122" s="24"/>
      <c r="E122" s="21"/>
    </row>
    <row r="123" spans="1:5">
      <c r="A123" s="8">
        <v>122</v>
      </c>
      <c r="D123" s="24"/>
      <c r="E123" s="21"/>
    </row>
    <row r="124" spans="1:5">
      <c r="A124" s="8">
        <v>123</v>
      </c>
      <c r="D124" s="24"/>
      <c r="E124" s="21"/>
    </row>
    <row r="125" spans="1:5">
      <c r="A125" s="8">
        <v>124</v>
      </c>
      <c r="D125" s="24"/>
      <c r="E125" s="21"/>
    </row>
    <row r="126" spans="1:5">
      <c r="A126" s="8">
        <v>125</v>
      </c>
      <c r="D126" s="24"/>
      <c r="E126" s="21"/>
    </row>
    <row r="127" spans="1:5">
      <c r="A127" s="8">
        <v>126</v>
      </c>
      <c r="D127" s="24"/>
      <c r="E127" s="21"/>
    </row>
    <row r="128" spans="1:5">
      <c r="A128" s="8">
        <v>127</v>
      </c>
      <c r="D128" s="24"/>
      <c r="E128" s="21"/>
    </row>
    <row r="129" spans="1:5">
      <c r="A129" s="8">
        <v>128</v>
      </c>
      <c r="D129" s="24"/>
      <c r="E129" s="21"/>
    </row>
    <row r="130" spans="1:5">
      <c r="A130" s="8">
        <v>129</v>
      </c>
      <c r="D130" s="24"/>
      <c r="E130" s="21"/>
    </row>
    <row r="131" spans="1:5">
      <c r="A131" s="8">
        <v>130</v>
      </c>
      <c r="D131" s="24"/>
      <c r="E131" s="21"/>
    </row>
    <row r="132" spans="1:5">
      <c r="A132" s="8">
        <v>131</v>
      </c>
      <c r="D132" s="24"/>
      <c r="E132" s="21"/>
    </row>
    <row r="133" spans="1:5">
      <c r="A133" s="8">
        <v>132</v>
      </c>
      <c r="D133" s="24"/>
      <c r="E133" s="21"/>
    </row>
    <row r="134" spans="1:5">
      <c r="A134" s="8">
        <v>133</v>
      </c>
      <c r="D134" s="24"/>
      <c r="E134" s="21"/>
    </row>
    <row r="135" spans="1:5">
      <c r="A135" s="8">
        <v>134</v>
      </c>
      <c r="D135" s="24"/>
      <c r="E135" s="21"/>
    </row>
    <row r="136" spans="1:5">
      <c r="A136" s="8">
        <v>135</v>
      </c>
      <c r="D136" s="24"/>
      <c r="E136" s="21"/>
    </row>
    <row r="137" spans="1:5">
      <c r="A137" s="8">
        <v>136</v>
      </c>
      <c r="D137" s="24"/>
      <c r="E137" s="21"/>
    </row>
    <row r="138" spans="1:5">
      <c r="A138" s="8">
        <v>137</v>
      </c>
      <c r="D138" s="24"/>
      <c r="E138" s="21"/>
    </row>
    <row r="139" spans="1:5">
      <c r="A139" s="8">
        <v>138</v>
      </c>
      <c r="D139" s="24"/>
      <c r="E139" s="21"/>
    </row>
    <row r="140" spans="1:5">
      <c r="A140" s="8">
        <v>139</v>
      </c>
      <c r="D140" s="24"/>
      <c r="E140" s="21"/>
    </row>
    <row r="141" spans="1:5">
      <c r="A141" s="8">
        <v>140</v>
      </c>
      <c r="D141" s="24"/>
      <c r="E141" s="21"/>
    </row>
    <row r="142" spans="1:5">
      <c r="A142" s="8">
        <v>141</v>
      </c>
      <c r="D142" s="24"/>
      <c r="E142" s="21"/>
    </row>
    <row r="143" spans="1:5">
      <c r="A143" s="8">
        <v>142</v>
      </c>
      <c r="D143" s="24"/>
      <c r="E143" s="21"/>
    </row>
    <row r="144" spans="1:5">
      <c r="A144" s="8">
        <v>143</v>
      </c>
      <c r="D144" s="24"/>
      <c r="E144" s="21"/>
    </row>
    <row r="145" spans="1:5">
      <c r="A145" s="8">
        <v>144</v>
      </c>
      <c r="D145" s="24"/>
      <c r="E145" s="21"/>
    </row>
    <row r="146" spans="1:5">
      <c r="A146" s="8">
        <v>145</v>
      </c>
      <c r="D146" s="24"/>
      <c r="E146" s="21"/>
    </row>
    <row r="147" spans="1:5">
      <c r="A147" s="8">
        <v>146</v>
      </c>
      <c r="D147" s="24"/>
      <c r="E147" s="21"/>
    </row>
    <row r="148" spans="1:5">
      <c r="A148" s="8">
        <v>147</v>
      </c>
      <c r="D148" s="24"/>
      <c r="E148" s="21"/>
    </row>
    <row r="149" spans="1:5">
      <c r="A149" s="8">
        <v>148</v>
      </c>
      <c r="D149" s="24"/>
      <c r="E149" s="21"/>
    </row>
    <row r="150" spans="1:5">
      <c r="A150" s="8">
        <v>149</v>
      </c>
      <c r="D150" s="24"/>
      <c r="E150" s="21"/>
    </row>
    <row r="151" spans="1:5">
      <c r="A151" s="8">
        <v>150</v>
      </c>
      <c r="D151" s="24"/>
      <c r="E151" s="21"/>
    </row>
  </sheetData>
  <sheetProtection password="CF7A" sheet="1" objects="1" scenarios="1" selectLockedCells="1" selectUnlockedCells="1"/>
  <sortState ref="B2:C151">
    <sortCondition ref="B27"/>
  </sortState>
  <customSheetViews>
    <customSheetView guid="{1957AC80-412C-4030-B807-A599A7F9C8EF}" showGridLines="0">
      <selection activeCell="C13" sqref="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Наряд стр. 1</vt:lpstr>
      <vt:lpstr>Список</vt:lpstr>
      <vt:lpstr>№</vt:lpstr>
      <vt:lpstr>Ед.изм</vt:lpstr>
      <vt:lpstr>Знаки</vt:lpstr>
      <vt:lpstr>Мастера</vt:lpstr>
      <vt:lpstr>Месяц</vt:lpstr>
      <vt:lpstr>наряд</vt:lpstr>
      <vt:lpstr>Наряды</vt:lpstr>
      <vt:lpstr>'Наряд стр. 1'!Область_печати</vt:lpstr>
      <vt:lpstr>Профессия</vt:lpstr>
      <vt:lpstr>Прочее</vt:lpstr>
      <vt:lpstr>Таб.№</vt:lpstr>
      <vt:lpstr>ФИО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Бригадный расчёт</dc:title>
  <dc:subject/>
  <dc:creator/>
  <dc:description>Для общего пользования. Версия 1.3</dc:description>
  <cp:lastModifiedBy/>
  <dcterms:created xsi:type="dcterms:W3CDTF">2006-09-28T05:33:49Z</dcterms:created>
  <dcterms:modified xsi:type="dcterms:W3CDTF">2015-03-28T18:20:27Z</dcterms:modified>
</cp:coreProperties>
</file>