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88" yWindow="96" windowWidth="21060" windowHeight="9000" activeTab="2"/>
  </bookViews>
  <sheets>
    <sheet name="ССЫЛКИ" sheetId="3" r:id="rId1"/>
    <sheet name="СПРАВОЧНИК" sheetId="1" r:id="rId2"/>
    <sheet name="сводная" sheetId="7" r:id="rId3"/>
    <sheet name="по строчно" sheetId="2" r:id="rId4"/>
    <sheet name="Лист2" sheetId="4" r:id="rId5"/>
    <sheet name="Лист1" sheetId="5" r:id="rId6"/>
    <sheet name="Лист3" sheetId="6" r:id="rId7"/>
  </sheets>
  <definedNames>
    <definedName name="_xlnm._FilterDatabase" localSheetId="3" hidden="1">'по строчно'!$A$4:$L$4</definedName>
    <definedName name="_xlnm._FilterDatabase" localSheetId="2" hidden="1">сводная!$A$4:$H$4</definedName>
    <definedName name="_xlnm._FilterDatabase" localSheetId="1" hidden="1">СПРАВОЧНИК!$B$1:$J$1</definedName>
    <definedName name="ДОЛЖНОСТЬ">СПРАВОЧНИК!$D:$D</definedName>
    <definedName name="МАССИВ">СПРАВОЧНИК!$B:$J</definedName>
    <definedName name="_xlnm.Print_Area" localSheetId="3">'по строчно'!$A$1:$L$27</definedName>
    <definedName name="_xlnm.Print_Area" localSheetId="2">сводная!$A$1:$H$24</definedName>
    <definedName name="ОКЛАД">СПРАВОЧНИК!$J:$J</definedName>
    <definedName name="ПРАЗДНИКИ">ССЫЛКИ!$D$2:$D$27</definedName>
    <definedName name="ФИО">СПРАВОЧНИК!$E:$E</definedName>
  </definedNames>
  <calcPr calcId="145621"/>
</workbook>
</file>

<file path=xl/calcChain.xml><?xml version="1.0" encoding="utf-8"?>
<calcChain xmlns="http://schemas.openxmlformats.org/spreadsheetml/2006/main">
  <c r="H6" i="7" l="1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5" i="7"/>
  <c r="D20" i="7"/>
  <c r="C20" i="7"/>
  <c r="A20" i="7"/>
  <c r="D19" i="7"/>
  <c r="C19" i="7"/>
  <c r="A19" i="7"/>
  <c r="D18" i="7"/>
  <c r="C18" i="7"/>
  <c r="A18" i="7"/>
  <c r="D17" i="7"/>
  <c r="C17" i="7"/>
  <c r="A17" i="7"/>
  <c r="D16" i="7"/>
  <c r="C16" i="7"/>
  <c r="D15" i="7"/>
  <c r="C15" i="7"/>
  <c r="D14" i="7"/>
  <c r="C14" i="7"/>
  <c r="D13" i="7"/>
  <c r="C13" i="7"/>
  <c r="D12" i="7"/>
  <c r="C12" i="7"/>
  <c r="D11" i="7"/>
  <c r="C11" i="7"/>
  <c r="D10" i="7"/>
  <c r="C10" i="7"/>
  <c r="D9" i="7"/>
  <c r="C9" i="7"/>
  <c r="D8" i="7"/>
  <c r="C8" i="7"/>
  <c r="D7" i="7"/>
  <c r="C7" i="7"/>
  <c r="D6" i="7"/>
  <c r="C6" i="7"/>
  <c r="D5" i="7"/>
  <c r="C5" i="7"/>
  <c r="A5" i="7"/>
  <c r="L5" i="2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5" i="2"/>
  <c r="H21" i="7" l="1"/>
  <c r="C22" i="7" s="1"/>
  <c r="A6" i="7"/>
  <c r="A7" i="7"/>
  <c r="A8" i="7" s="1"/>
  <c r="J3" i="1"/>
  <c r="J4" i="1"/>
  <c r="J5" i="1"/>
  <c r="J6" i="1"/>
  <c r="J7" i="1"/>
  <c r="J8" i="1"/>
  <c r="J9" i="1"/>
  <c r="J10" i="1"/>
  <c r="J11" i="1"/>
  <c r="J2" i="1"/>
  <c r="A9" i="7" l="1"/>
  <c r="A10" i="7" s="1"/>
  <c r="C8" i="2"/>
  <c r="D8" i="2"/>
  <c r="G8" i="2"/>
  <c r="J8" i="2"/>
  <c r="K8" i="2"/>
  <c r="C9" i="2"/>
  <c r="D9" i="2"/>
  <c r="G9" i="2"/>
  <c r="J9" i="2"/>
  <c r="K9" i="2"/>
  <c r="L9" i="2" l="1"/>
  <c r="A11" i="7"/>
  <c r="L8" i="2"/>
  <c r="A1" i="4"/>
  <c r="A13" i="7" l="1"/>
  <c r="A15" i="7" s="1"/>
  <c r="A16" i="7" s="1"/>
  <c r="A12" i="7"/>
  <c r="A14" i="7"/>
  <c r="K18" i="2"/>
  <c r="J18" i="2"/>
  <c r="G18" i="2"/>
  <c r="D18" i="2"/>
  <c r="C18" i="2"/>
  <c r="K17" i="2"/>
  <c r="J17" i="2"/>
  <c r="G17" i="2"/>
  <c r="D17" i="2"/>
  <c r="C17" i="2"/>
  <c r="K16" i="2"/>
  <c r="J16" i="2"/>
  <c r="G16" i="2"/>
  <c r="D16" i="2"/>
  <c r="C16" i="2"/>
  <c r="K20" i="2"/>
  <c r="J20" i="2"/>
  <c r="G20" i="2"/>
  <c r="D20" i="2"/>
  <c r="C20" i="2"/>
  <c r="K19" i="2"/>
  <c r="J19" i="2"/>
  <c r="G19" i="2"/>
  <c r="D19" i="2"/>
  <c r="C19" i="2"/>
  <c r="G6" i="2"/>
  <c r="G7" i="2"/>
  <c r="G10" i="2"/>
  <c r="G11" i="2"/>
  <c r="G12" i="2"/>
  <c r="G13" i="2"/>
  <c r="G14" i="2"/>
  <c r="G15" i="2"/>
  <c r="G5" i="2"/>
  <c r="D6" i="2"/>
  <c r="D7" i="2"/>
  <c r="D10" i="2"/>
  <c r="D11" i="2"/>
  <c r="D12" i="2"/>
  <c r="D13" i="2"/>
  <c r="D14" i="2"/>
  <c r="D15" i="2"/>
  <c r="D5" i="2"/>
  <c r="L16" i="2" l="1"/>
  <c r="L17" i="2"/>
  <c r="L18" i="2"/>
  <c r="L19" i="2"/>
  <c r="L20" i="2"/>
  <c r="A5" i="2"/>
  <c r="A6" i="2" l="1"/>
  <c r="J6" i="2"/>
  <c r="L6" i="2" s="1"/>
  <c r="K6" i="2"/>
  <c r="J7" i="2"/>
  <c r="L7" i="2" s="1"/>
  <c r="K7" i="2"/>
  <c r="J10" i="2"/>
  <c r="L10" i="2" s="1"/>
  <c r="K10" i="2"/>
  <c r="J11" i="2"/>
  <c r="L11" i="2" s="1"/>
  <c r="K11" i="2"/>
  <c r="J12" i="2"/>
  <c r="L12" i="2" s="1"/>
  <c r="K12" i="2"/>
  <c r="J13" i="2"/>
  <c r="L13" i="2" s="1"/>
  <c r="K13" i="2"/>
  <c r="J14" i="2"/>
  <c r="L14" i="2" s="1"/>
  <c r="K14" i="2"/>
  <c r="J15" i="2"/>
  <c r="L15" i="2" s="1"/>
  <c r="K15" i="2"/>
  <c r="K5" i="2"/>
  <c r="J5" i="2"/>
  <c r="C6" i="2"/>
  <c r="C7" i="2"/>
  <c r="C10" i="2"/>
  <c r="C11" i="2"/>
  <c r="C12" i="2"/>
  <c r="C13" i="2"/>
  <c r="C14" i="2"/>
  <c r="C15" i="2"/>
  <c r="C5" i="2"/>
  <c r="A7" i="2" l="1"/>
  <c r="A8" i="2" s="1"/>
  <c r="A9" i="2" s="1"/>
  <c r="L21" i="2" l="1"/>
  <c r="C22" i="2" s="1"/>
  <c r="A10" i="2"/>
  <c r="A12" i="2" l="1"/>
  <c r="A11" i="2"/>
  <c r="A13" i="2" l="1"/>
  <c r="A14" i="2"/>
  <c r="A15" i="2" s="1"/>
  <c r="A16" i="2" s="1"/>
  <c r="A17" i="2" l="1"/>
  <c r="A18" i="2" s="1"/>
  <c r="A19" i="2" l="1"/>
  <c r="A20" i="2" s="1"/>
</calcChain>
</file>

<file path=xl/comments1.xml><?xml version="1.0" encoding="utf-8"?>
<comments xmlns="http://schemas.openxmlformats.org/spreadsheetml/2006/main">
  <authors>
    <author>glavbuh</author>
  </authors>
  <commentList>
    <comment ref="D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glavbuh: </t>
        </r>
        <r>
          <rPr>
            <sz val="9"/>
            <color indexed="81"/>
            <rFont val="Tahoma"/>
            <family val="2"/>
            <charset val="204"/>
          </rPr>
          <t>праздники</t>
        </r>
      </text>
    </comment>
  </commentList>
</comments>
</file>

<file path=xl/sharedStrings.xml><?xml version="1.0" encoding="utf-8"?>
<sst xmlns="http://schemas.openxmlformats.org/spreadsheetml/2006/main" count="196" uniqueCount="87">
  <si>
    <t>декабрь</t>
  </si>
  <si>
    <t>ноябрь</t>
  </si>
  <si>
    <t>октябрь</t>
  </si>
  <si>
    <t>сентябрь</t>
  </si>
  <si>
    <t>август</t>
  </si>
  <si>
    <t>март</t>
  </si>
  <si>
    <t>февраль</t>
  </si>
  <si>
    <t>январь</t>
  </si>
  <si>
    <t>июль</t>
  </si>
  <si>
    <t>июнь</t>
  </si>
  <si>
    <t>май</t>
  </si>
  <si>
    <t>апрель</t>
  </si>
  <si>
    <t>СУММА</t>
  </si>
  <si>
    <t>СОТРУДНИК</t>
  </si>
  <si>
    <t>Итоги</t>
  </si>
  <si>
    <t>ОТДЕЛЕНИЕ</t>
  </si>
  <si>
    <t>ДОЛЖНОСТЬ</t>
  </si>
  <si>
    <t>ФИО</t>
  </si>
  <si>
    <t>ЗАНЯТОСТЬ</t>
  </si>
  <si>
    <t>ПО ФАКТУ</t>
  </si>
  <si>
    <t>ОКЛАД С ОБЪЕМОМ РАБОТ</t>
  </si>
  <si>
    <t>Доплата за ВУТ</t>
  </si>
  <si>
    <t>ОКЛАД с ВУТ</t>
  </si>
  <si>
    <t>ФЭО</t>
  </si>
  <si>
    <t>Осн.</t>
  </si>
  <si>
    <t>Бухгалтер</t>
  </si>
  <si>
    <t>Отдел МТО</t>
  </si>
  <si>
    <t>Заведующий складом</t>
  </si>
  <si>
    <t>Гардеробщик</t>
  </si>
  <si>
    <t>Водитель автомобиля</t>
  </si>
  <si>
    <t>Операционная медицинская сестра</t>
  </si>
  <si>
    <t>Медицинская сестра</t>
  </si>
  <si>
    <t>Лаборат. отд.</t>
  </si>
  <si>
    <t>Лаборант</t>
  </si>
  <si>
    <t>Приемное</t>
  </si>
  <si>
    <t>Хирургия (с пер.)</t>
  </si>
  <si>
    <t>Медицинская сестра перевязочной</t>
  </si>
  <si>
    <t>Неврология</t>
  </si>
  <si>
    <t>Медицинская сестра палатная (постовая)</t>
  </si>
  <si>
    <t>Младшая медицинская сестра по уходу за больными</t>
  </si>
  <si>
    <t>Терапия (30 к.)</t>
  </si>
  <si>
    <t>Приложение к приказу № от "____" ___________ 2015г.</t>
  </si>
  <si>
    <t>№ п/п</t>
  </si>
  <si>
    <t>ОБЪЕМ РАБОТЫ</t>
  </si>
  <si>
    <t>ПО ГРАФИКУ</t>
  </si>
  <si>
    <t>ОТРАБОТАНО</t>
  </si>
  <si>
    <t>ПРАЗДНИКИ</t>
  </si>
  <si>
    <t>№</t>
  </si>
  <si>
    <t>ПОДПИСИ</t>
  </si>
  <si>
    <t>КОЛ-ВО МЕСЯЦЕВ</t>
  </si>
  <si>
    <t>ПЕРИОД ВРИО</t>
  </si>
  <si>
    <t>ФИО 1</t>
  </si>
  <si>
    <t>ФИО 2</t>
  </si>
  <si>
    <t>ФИО 3</t>
  </si>
  <si>
    <t>ФИО 4</t>
  </si>
  <si>
    <t>ФИО 5</t>
  </si>
  <si>
    <t>ФИО 6</t>
  </si>
  <si>
    <t>ФИО 7</t>
  </si>
  <si>
    <t>ФИО 8</t>
  </si>
  <si>
    <t>ФИО 9</t>
  </si>
  <si>
    <t>ФИО 10</t>
  </si>
  <si>
    <r>
      <t xml:space="preserve">РАСЧЕТНАЯ СУММА ЗА 
</t>
    </r>
    <r>
      <rPr>
        <b/>
        <sz val="7"/>
        <color rgb="FFFF0000"/>
        <rFont val="Calibri"/>
        <family val="2"/>
        <charset val="204"/>
        <scheme val="minor"/>
      </rPr>
      <t>1 полный</t>
    </r>
    <r>
      <rPr>
        <b/>
        <sz val="7"/>
        <color theme="1"/>
        <rFont val="Calibri"/>
        <family val="2"/>
        <charset val="204"/>
        <scheme val="minor"/>
      </rPr>
      <t xml:space="preserve"> МЕСЯЦ</t>
    </r>
  </si>
  <si>
    <r>
      <t xml:space="preserve">ФОРМУЛА (кратко) = (РАСЧЕТНАЯ СУММА * </t>
    </r>
    <r>
      <rPr>
        <b/>
        <sz val="8"/>
        <color rgb="FFFF0000"/>
        <rFont val="Calibri"/>
        <family val="2"/>
        <charset val="204"/>
        <scheme val="minor"/>
      </rPr>
      <t>КОЛ-ВО ПОЛНЫХ МЕСЯЦЕВ</t>
    </r>
    <r>
      <rPr>
        <b/>
        <sz val="8"/>
        <color theme="1"/>
        <rFont val="Calibri"/>
        <family val="2"/>
        <charset val="204"/>
        <scheme val="minor"/>
      </rPr>
      <t xml:space="preserve"> * ОБЪЕМ РАБОТ) / НОРМУ ДНЕЙ * ФАКТИЧЕСКИ ОТРАБОТАННЫЕ ДНИ</t>
    </r>
  </si>
  <si>
    <t>СУММА ПРОПИСЬЮ:</t>
  </si>
  <si>
    <t>ФИО 11</t>
  </si>
  <si>
    <t>ФИО 12</t>
  </si>
  <si>
    <t>ФИО 13</t>
  </si>
  <si>
    <t>ФИО 14</t>
  </si>
  <si>
    <t>ФИО 15</t>
  </si>
  <si>
    <t>ФИО 16</t>
  </si>
  <si>
    <t>ФИО 17</t>
  </si>
  <si>
    <t>ФИО 18</t>
  </si>
  <si>
    <t>ФИО 19</t>
  </si>
  <si>
    <t>ФИО 20</t>
  </si>
  <si>
    <t>ФИО 21</t>
  </si>
  <si>
    <t>ФИО 22</t>
  </si>
  <si>
    <t>ФИО 23</t>
  </si>
  <si>
    <t>ФИО 24</t>
  </si>
  <si>
    <t>ФИО 25</t>
  </si>
  <si>
    <t>ФИО 26</t>
  </si>
  <si>
    <t>ФИО 27</t>
  </si>
  <si>
    <t>ФИО 28</t>
  </si>
  <si>
    <t>ФИО 29</t>
  </si>
  <si>
    <t>ФИО 30</t>
  </si>
  <si>
    <t>ФИО 31</t>
  </si>
  <si>
    <r>
      <t xml:space="preserve">ИТОГОВАЯ ФОРМУЛА В КОЛ. 10  = </t>
    </r>
    <r>
      <rPr>
        <b/>
        <sz val="8"/>
        <rFont val="Calibri"/>
        <family val="2"/>
        <charset val="204"/>
        <scheme val="minor"/>
      </rPr>
      <t>ЕСЛИ(B5="";"";ОКРУГЛ(((ЕСЛИ(B5="";"";ИНДЕКС(МАССИВ;ПОИСКПОЗ(B5;ФИО;0);9)))*</t>
    </r>
    <r>
      <rPr>
        <b/>
        <sz val="8"/>
        <color rgb="FFFF0000"/>
        <rFont val="Calibri"/>
        <family val="2"/>
        <charset val="204"/>
        <scheme val="minor"/>
      </rPr>
      <t>(ЕСЛИ(B5="";"";МЕСЯЦ(F5)-МЕСЯЦ(E5)+1+(ГОД(F5)-ГОД(E5))*12))</t>
    </r>
    <r>
      <rPr>
        <b/>
        <sz val="8"/>
        <rFont val="Calibri"/>
        <family val="2"/>
        <charset val="204"/>
        <scheme val="minor"/>
      </rPr>
      <t>*G5/(ЕСЛИ(B5="";"";ЧИСТРАБДНИ.МЕЖД(КОНМЕСЯЦА(E5;-1)+1;КОНМЕСЯЦА(F5;0);1;ПРАЗДНИКИ)))*(ЕСЛИ(B5="";"";ЧИСТРАБДНИ.МЕЖД(E5;F5;1;ПРАЗДНИКИ))));-2))</t>
    </r>
  </si>
  <si>
    <t>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</si>
</sst>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[$-F800]dddd\,\ mmmm\ dd\,\ yyyy"/>
    <numFmt numFmtId="165" formatCode="dd/mm/yy;@"/>
    <numFmt numFmtId="166" formatCode="#,##0.00_ ;[Red]\-#,##0.00\ "/>
    <numFmt numFmtId="167" formatCode="#,##0_ ;[Red]\-#,##0\ "/>
  </numFmts>
  <fonts count="41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6"/>
      <name val="Arial Narrow"/>
      <family val="2"/>
      <charset val="204"/>
    </font>
    <font>
      <sz val="8"/>
      <name val="Arial Narrow"/>
      <family val="2"/>
      <charset val="204"/>
    </font>
    <font>
      <sz val="8"/>
      <color theme="0" tint="-0.499984740745262"/>
      <name val="Arial Narrow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7"/>
      <color rgb="FFFF0000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2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5" fillId="20" borderId="2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4" fillId="0" borderId="0"/>
    <xf numFmtId="0" fontId="15" fillId="0" borderId="0" applyNumberFormat="0" applyFont="0" applyFill="0" applyBorder="0" applyAlignment="0" applyProtection="0">
      <alignment vertical="top"/>
    </xf>
    <xf numFmtId="0" fontId="15" fillId="0" borderId="0"/>
    <xf numFmtId="0" fontId="14" fillId="0" borderId="0"/>
    <xf numFmtId="0" fontId="16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4" fillId="23" borderId="8" applyNumberFormat="0" applyFont="0" applyAlignment="0" applyProtection="0"/>
    <xf numFmtId="0" fontId="14" fillId="23" borderId="8" applyNumberFormat="0" applyFont="0" applyAlignment="0" applyProtection="0"/>
    <xf numFmtId="0" fontId="15" fillId="23" borderId="8" applyNumberFormat="0" applyFont="0" applyAlignment="0" applyProtection="0"/>
    <xf numFmtId="0" fontId="15" fillId="23" borderId="8" applyNumberFormat="0" applyFont="0" applyAlignment="0" applyProtection="0"/>
    <xf numFmtId="0" fontId="15" fillId="23" borderId="8" applyNumberFormat="0" applyFont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</cellStyleXfs>
  <cellXfs count="83">
    <xf numFmtId="0" fontId="0" fillId="0" borderId="0" xfId="0"/>
    <xf numFmtId="0" fontId="23" fillId="0" borderId="0" xfId="75" applyFont="1"/>
    <xf numFmtId="0" fontId="23" fillId="0" borderId="0" xfId="75" applyFont="1" applyAlignment="1">
      <alignment horizontal="center"/>
    </xf>
    <xf numFmtId="165" fontId="23" fillId="0" borderId="0" xfId="75" applyNumberFormat="1" applyFont="1" applyAlignment="1">
      <alignment horizontal="center"/>
    </xf>
    <xf numFmtId="0" fontId="26" fillId="0" borderId="10" xfId="82" applyFont="1" applyFill="1" applyBorder="1" applyAlignment="1" applyProtection="1">
      <alignment horizontal="center" vertical="center"/>
      <protection hidden="1"/>
    </xf>
    <xf numFmtId="0" fontId="26" fillId="0" borderId="10" xfId="82" applyNumberFormat="1" applyFont="1" applyFill="1" applyBorder="1" applyAlignment="1" applyProtection="1">
      <alignment horizontal="center" vertical="center"/>
      <protection hidden="1"/>
    </xf>
    <xf numFmtId="0" fontId="26" fillId="0" borderId="10" xfId="82" applyFont="1" applyFill="1" applyBorder="1" applyAlignment="1" applyProtection="1">
      <alignment horizontal="center" vertical="center" wrapText="1"/>
      <protection hidden="1"/>
    </xf>
    <xf numFmtId="0" fontId="26" fillId="0" borderId="10" xfId="82" applyNumberFormat="1" applyFont="1" applyFill="1" applyBorder="1" applyAlignment="1" applyProtection="1">
      <alignment horizontal="center" vertical="center" wrapText="1"/>
      <protection hidden="1"/>
    </xf>
    <xf numFmtId="166" fontId="26" fillId="0" borderId="10" xfId="82" applyNumberFormat="1" applyFont="1" applyFill="1" applyBorder="1" applyAlignment="1" applyProtection="1">
      <alignment horizontal="center" vertical="center" wrapText="1"/>
      <protection hidden="1"/>
    </xf>
    <xf numFmtId="0" fontId="26" fillId="0" borderId="0" xfId="82" applyFont="1" applyFill="1" applyBorder="1" applyAlignment="1" applyProtection="1">
      <alignment horizontal="center" vertical="center" wrapText="1"/>
      <protection hidden="1"/>
    </xf>
    <xf numFmtId="0" fontId="27" fillId="0" borderId="10" xfId="82" applyFont="1" applyFill="1" applyBorder="1" applyAlignment="1" applyProtection="1">
      <alignment horizontal="center"/>
      <protection hidden="1"/>
    </xf>
    <xf numFmtId="49" fontId="27" fillId="0" borderId="10" xfId="82" applyNumberFormat="1" applyFont="1" applyFill="1" applyBorder="1" applyAlignment="1" applyProtection="1">
      <alignment horizontal="center"/>
      <protection hidden="1"/>
    </xf>
    <xf numFmtId="0" fontId="27" fillId="0" borderId="10" xfId="82" applyNumberFormat="1" applyFont="1" applyFill="1" applyBorder="1" applyAlignment="1" applyProtection="1">
      <alignment horizontal="left"/>
      <protection hidden="1"/>
    </xf>
    <xf numFmtId="0" fontId="27" fillId="0" borderId="10" xfId="82" applyNumberFormat="1" applyFont="1" applyFill="1" applyBorder="1" applyAlignment="1" applyProtection="1">
      <alignment horizontal="left"/>
      <protection locked="0"/>
    </xf>
    <xf numFmtId="43" fontId="27" fillId="0" borderId="10" xfId="82" applyNumberFormat="1" applyFont="1" applyFill="1" applyBorder="1" applyAlignment="1" applyProtection="1">
      <alignment horizontal="center"/>
      <protection locked="0"/>
    </xf>
    <xf numFmtId="0" fontId="27" fillId="0" borderId="10" xfId="82" applyNumberFormat="1" applyFont="1" applyFill="1" applyBorder="1" applyAlignment="1" applyProtection="1">
      <alignment horizontal="center"/>
      <protection locked="0"/>
    </xf>
    <xf numFmtId="166" fontId="27" fillId="0" borderId="10" xfId="82" applyNumberFormat="1" applyFont="1" applyFill="1" applyBorder="1" applyAlignment="1" applyProtection="1">
      <alignment horizontal="right"/>
      <protection locked="0"/>
    </xf>
    <xf numFmtId="43" fontId="27" fillId="0" borderId="10" xfId="82" applyNumberFormat="1" applyFont="1" applyFill="1" applyBorder="1" applyAlignment="1" applyProtection="1">
      <alignment horizontal="right"/>
      <protection hidden="1"/>
    </xf>
    <xf numFmtId="0" fontId="27" fillId="0" borderId="0" xfId="82" applyFont="1" applyFill="1" applyBorder="1" applyAlignment="1" applyProtection="1">
      <alignment horizontal="center"/>
      <protection locked="0"/>
    </xf>
    <xf numFmtId="0" fontId="28" fillId="0" borderId="0" xfId="82" applyFont="1" applyFill="1" applyBorder="1" applyAlignment="1" applyProtection="1">
      <alignment horizontal="center"/>
      <protection locked="0"/>
    </xf>
    <xf numFmtId="0" fontId="27" fillId="0" borderId="10" xfId="82" applyNumberFormat="1" applyFont="1" applyFill="1" applyBorder="1" applyAlignment="1" applyProtection="1">
      <alignment horizontal="center"/>
      <protection hidden="1"/>
    </xf>
    <xf numFmtId="0" fontId="27" fillId="0" borderId="0" xfId="82" applyFont="1" applyFill="1" applyBorder="1" applyAlignment="1" applyProtection="1">
      <alignment horizontal="center"/>
      <protection hidden="1"/>
    </xf>
    <xf numFmtId="0" fontId="27" fillId="0" borderId="0" xfId="82" applyNumberFormat="1" applyFont="1" applyFill="1" applyBorder="1" applyAlignment="1" applyProtection="1">
      <alignment horizontal="center"/>
      <protection locked="0"/>
    </xf>
    <xf numFmtId="0" fontId="27" fillId="0" borderId="0" xfId="82" applyNumberFormat="1" applyFont="1" applyFill="1" applyBorder="1" applyAlignment="1" applyProtection="1">
      <alignment horizontal="left"/>
      <protection locked="0"/>
    </xf>
    <xf numFmtId="166" fontId="27" fillId="0" borderId="0" xfId="82" applyNumberFormat="1" applyFont="1" applyFill="1" applyBorder="1" applyAlignment="1" applyProtection="1">
      <alignment horizontal="right"/>
      <protection locked="0"/>
    </xf>
    <xf numFmtId="0" fontId="27" fillId="0" borderId="0" xfId="82" applyFont="1" applyFill="1" applyBorder="1" applyAlignment="1" applyProtection="1">
      <alignment horizontal="right"/>
      <protection locked="0"/>
    </xf>
    <xf numFmtId="2" fontId="27" fillId="0" borderId="0" xfId="82" applyNumberFormat="1" applyFont="1" applyFill="1" applyBorder="1" applyAlignment="1" applyProtection="1">
      <alignment horizontal="center"/>
      <protection locked="0"/>
    </xf>
    <xf numFmtId="0" fontId="29" fillId="0" borderId="0" xfId="75" applyFont="1" applyAlignment="1">
      <alignment horizontal="right"/>
    </xf>
    <xf numFmtId="0" fontId="23" fillId="0" borderId="10" xfId="75" applyFont="1" applyBorder="1" applyAlignment="1">
      <alignment horizontal="left" indent="1"/>
    </xf>
    <xf numFmtId="0" fontId="29" fillId="0" borderId="10" xfId="75" applyFont="1" applyBorder="1" applyAlignment="1">
      <alignment horizontal="center" vertical="center" wrapText="1"/>
    </xf>
    <xf numFmtId="0" fontId="29" fillId="0" borderId="10" xfId="75" applyNumberFormat="1" applyFont="1" applyBorder="1" applyAlignment="1">
      <alignment horizontal="center" vertical="center" wrapText="1"/>
    </xf>
    <xf numFmtId="0" fontId="29" fillId="0" borderId="0" xfId="75" applyFont="1" applyAlignment="1">
      <alignment horizontal="center" vertical="center" wrapText="1"/>
    </xf>
    <xf numFmtId="0" fontId="30" fillId="0" borderId="10" xfId="75" applyFont="1" applyBorder="1" applyAlignment="1">
      <alignment horizontal="center" vertical="center" wrapText="1"/>
    </xf>
    <xf numFmtId="9" fontId="23" fillId="0" borderId="10" xfId="75" applyNumberFormat="1" applyFont="1" applyFill="1" applyBorder="1" applyAlignment="1">
      <alignment horizontal="center"/>
    </xf>
    <xf numFmtId="165" fontId="29" fillId="0" borderId="11" xfId="75" applyNumberFormat="1" applyFont="1" applyBorder="1" applyAlignment="1">
      <alignment horizontal="center" vertical="center" wrapText="1"/>
    </xf>
    <xf numFmtId="0" fontId="23" fillId="0" borderId="10" xfId="75" applyNumberFormat="1" applyFont="1" applyFill="1" applyBorder="1" applyAlignment="1">
      <alignment horizontal="center"/>
    </xf>
    <xf numFmtId="166" fontId="31" fillId="0" borderId="10" xfId="75" applyNumberFormat="1" applyFont="1" applyFill="1" applyBorder="1" applyAlignment="1">
      <alignment horizontal="center"/>
    </xf>
    <xf numFmtId="0" fontId="27" fillId="0" borderId="10" xfId="82" applyFont="1" applyFill="1" applyBorder="1" applyAlignment="1" applyProtection="1">
      <alignment horizontal="center" wrapText="1"/>
      <protection hidden="1"/>
    </xf>
    <xf numFmtId="0" fontId="27" fillId="0" borderId="10" xfId="82" applyFont="1" applyFill="1" applyBorder="1" applyAlignment="1" applyProtection="1">
      <alignment horizontal="center"/>
      <protection locked="0"/>
    </xf>
    <xf numFmtId="0" fontId="28" fillId="0" borderId="10" xfId="82" applyFont="1" applyFill="1" applyBorder="1" applyAlignment="1" applyProtection="1">
      <alignment horizontal="center"/>
      <protection locked="0"/>
    </xf>
    <xf numFmtId="0" fontId="23" fillId="0" borderId="10" xfId="75" applyNumberFormat="1" applyFont="1" applyBorder="1" applyAlignment="1">
      <alignment horizontal="center" vertical="center" wrapText="1"/>
    </xf>
    <xf numFmtId="0" fontId="23" fillId="0" borderId="12" xfId="75" applyNumberFormat="1" applyFont="1" applyBorder="1" applyAlignment="1">
      <alignment horizontal="center" vertical="center" wrapText="1"/>
    </xf>
    <xf numFmtId="0" fontId="23" fillId="0" borderId="11" xfId="75" applyNumberFormat="1" applyFont="1" applyBorder="1" applyAlignment="1">
      <alignment horizontal="center" vertical="center" wrapText="1"/>
    </xf>
    <xf numFmtId="0" fontId="32" fillId="0" borderId="10" xfId="75" applyNumberFormat="1" applyFont="1" applyBorder="1" applyAlignment="1">
      <alignment horizontal="center" vertical="center" wrapText="1"/>
    </xf>
    <xf numFmtId="165" fontId="33" fillId="0" borderId="10" xfId="75" applyNumberFormat="1" applyFont="1" applyBorder="1" applyAlignment="1">
      <alignment horizontal="center"/>
    </xf>
    <xf numFmtId="0" fontId="33" fillId="0" borderId="10" xfId="75" applyFont="1" applyBorder="1" applyAlignment="1">
      <alignment horizontal="center"/>
    </xf>
    <xf numFmtId="0" fontId="34" fillId="0" borderId="0" xfId="75" applyFont="1"/>
    <xf numFmtId="0" fontId="35" fillId="0" borderId="0" xfId="0" applyFont="1"/>
    <xf numFmtId="164" fontId="33" fillId="24" borderId="10" xfId="75" applyNumberFormat="1" applyFont="1" applyFill="1" applyBorder="1" applyAlignment="1">
      <alignment horizontal="center"/>
    </xf>
    <xf numFmtId="0" fontId="34" fillId="0" borderId="10" xfId="75" applyFont="1" applyBorder="1" applyAlignment="1">
      <alignment horizontal="center"/>
    </xf>
    <xf numFmtId="0" fontId="34" fillId="0" borderId="0" xfId="75" applyFont="1" applyAlignment="1">
      <alignment horizontal="center" vertical="center" wrapText="1"/>
    </xf>
    <xf numFmtId="0" fontId="29" fillId="25" borderId="10" xfId="75" applyFont="1" applyFill="1" applyBorder="1" applyAlignment="1">
      <alignment horizontal="center"/>
    </xf>
    <xf numFmtId="0" fontId="29" fillId="25" borderId="10" xfId="75" applyFont="1" applyFill="1" applyBorder="1"/>
    <xf numFmtId="165" fontId="29" fillId="25" borderId="10" xfId="75" applyNumberFormat="1" applyFont="1" applyFill="1" applyBorder="1" applyAlignment="1">
      <alignment horizontal="center"/>
    </xf>
    <xf numFmtId="0" fontId="23" fillId="0" borderId="10" xfId="75" applyFont="1" applyFill="1" applyBorder="1" applyAlignment="1">
      <alignment horizontal="center"/>
    </xf>
    <xf numFmtId="0" fontId="23" fillId="0" borderId="10" xfId="75" applyFont="1" applyFill="1" applyBorder="1" applyAlignment="1">
      <alignment horizontal="left" indent="1"/>
    </xf>
    <xf numFmtId="166" fontId="31" fillId="0" borderId="10" xfId="75" applyNumberFormat="1" applyFont="1" applyFill="1" applyBorder="1" applyAlignment="1">
      <alignment horizontal="center" vertical="center"/>
    </xf>
    <xf numFmtId="167" fontId="31" fillId="0" borderId="10" xfId="75" applyNumberFormat="1" applyFont="1" applyFill="1" applyBorder="1" applyAlignment="1">
      <alignment horizontal="center" vertical="center"/>
    </xf>
    <xf numFmtId="0" fontId="29" fillId="0" borderId="12" xfId="75" applyFont="1" applyBorder="1" applyAlignment="1">
      <alignment horizontal="center" vertical="center" wrapText="1"/>
    </xf>
    <xf numFmtId="0" fontId="36" fillId="0" borderId="0" xfId="75" applyFont="1" applyAlignment="1">
      <alignment horizontal="right"/>
    </xf>
    <xf numFmtId="165" fontId="23" fillId="0" borderId="10" xfId="75" applyNumberFormat="1" applyFont="1" applyFill="1" applyBorder="1" applyAlignment="1">
      <alignment horizontal="center"/>
    </xf>
    <xf numFmtId="9" fontId="26" fillId="0" borderId="10" xfId="82" applyNumberFormat="1" applyFont="1" applyFill="1" applyBorder="1" applyAlignment="1" applyProtection="1">
      <alignment horizontal="center" vertical="center" wrapText="1"/>
      <protection hidden="1"/>
    </xf>
    <xf numFmtId="9" fontId="27" fillId="0" borderId="10" xfId="82" applyNumberFormat="1" applyFont="1" applyFill="1" applyBorder="1" applyAlignment="1" applyProtection="1">
      <alignment horizontal="center"/>
      <protection locked="0"/>
    </xf>
    <xf numFmtId="9" fontId="27" fillId="0" borderId="0" xfId="82" applyNumberFormat="1" applyFont="1" applyFill="1" applyBorder="1" applyAlignment="1" applyProtection="1">
      <alignment horizontal="center"/>
      <protection locked="0"/>
    </xf>
    <xf numFmtId="0" fontId="29" fillId="0" borderId="0" xfId="75" applyFont="1" applyBorder="1" applyAlignment="1">
      <alignment horizontal="center" vertical="center" wrapText="1"/>
    </xf>
    <xf numFmtId="0" fontId="23" fillId="0" borderId="0" xfId="75" applyNumberFormat="1" applyFont="1" applyBorder="1" applyAlignment="1">
      <alignment horizontal="center" vertical="center" wrapText="1"/>
    </xf>
    <xf numFmtId="166" fontId="31" fillId="0" borderId="0" xfId="75" applyNumberFormat="1" applyFont="1" applyFill="1" applyBorder="1" applyAlignment="1">
      <alignment horizontal="center"/>
    </xf>
    <xf numFmtId="0" fontId="23" fillId="0" borderId="0" xfId="75" applyFont="1" applyAlignment="1">
      <alignment horizontal="left"/>
    </xf>
    <xf numFmtId="165" fontId="29" fillId="0" borderId="0" xfId="75" applyNumberFormat="1" applyFont="1" applyAlignment="1">
      <alignment horizontal="left"/>
    </xf>
    <xf numFmtId="0" fontId="29" fillId="0" borderId="0" xfId="75" applyFont="1" applyAlignment="1">
      <alignment horizontal="center" vertical="center" wrapText="1"/>
    </xf>
    <xf numFmtId="165" fontId="29" fillId="0" borderId="0" xfId="75" applyNumberFormat="1" applyFont="1" applyAlignment="1">
      <alignment wrapText="1"/>
    </xf>
    <xf numFmtId="0" fontId="29" fillId="0" borderId="0" xfId="75" applyFont="1" applyFill="1" applyBorder="1"/>
    <xf numFmtId="0" fontId="29" fillId="0" borderId="0" xfId="75" applyFont="1" applyFill="1" applyBorder="1" applyAlignment="1">
      <alignment horizontal="center"/>
    </xf>
    <xf numFmtId="166" fontId="29" fillId="25" borderId="10" xfId="75" applyNumberFormat="1" applyFont="1" applyFill="1" applyBorder="1"/>
    <xf numFmtId="165" fontId="29" fillId="0" borderId="0" xfId="75" applyNumberFormat="1" applyFont="1" applyFill="1" applyBorder="1" applyAlignment="1">
      <alignment horizontal="center"/>
    </xf>
    <xf numFmtId="166" fontId="29" fillId="0" borderId="0" xfId="75" applyNumberFormat="1" applyFont="1" applyFill="1" applyBorder="1"/>
    <xf numFmtId="0" fontId="23" fillId="0" borderId="0" xfId="75" applyFont="1" applyFill="1"/>
    <xf numFmtId="0" fontId="29" fillId="0" borderId="0" xfId="75" applyFont="1" applyFill="1" applyBorder="1" applyAlignment="1">
      <alignment horizontal="left"/>
    </xf>
    <xf numFmtId="166" fontId="40" fillId="0" borderId="0" xfId="75" applyNumberFormat="1" applyFont="1" applyFill="1" applyBorder="1" applyAlignment="1">
      <alignment horizontal="left"/>
    </xf>
    <xf numFmtId="165" fontId="29" fillId="0" borderId="12" xfId="75" applyNumberFormat="1" applyFont="1" applyBorder="1" applyAlignment="1">
      <alignment horizontal="center" vertical="center" wrapText="1"/>
    </xf>
    <xf numFmtId="165" fontId="29" fillId="0" borderId="11" xfId="75" applyNumberFormat="1" applyFont="1" applyBorder="1" applyAlignment="1">
      <alignment horizontal="center" vertical="center" wrapText="1"/>
    </xf>
    <xf numFmtId="165" fontId="29" fillId="0" borderId="0" xfId="75" applyNumberFormat="1" applyFont="1" applyAlignment="1">
      <alignment horizontal="left" wrapText="1"/>
    </xf>
    <xf numFmtId="0" fontId="23" fillId="26" borderId="10" xfId="75" applyFont="1" applyFill="1" applyBorder="1" applyAlignment="1">
      <alignment horizontal="left" indent="1"/>
    </xf>
  </cellXfs>
  <cellStyles count="102">
    <cellStyle name="20% - Акцент1 2" xfId="1"/>
    <cellStyle name="20% - Акцент1 2 2" xfId="2"/>
    <cellStyle name="20% - Акцент2 2" xfId="3"/>
    <cellStyle name="20% - Акцент2 2 2" xfId="4"/>
    <cellStyle name="20% - Акцент3 2" xfId="5"/>
    <cellStyle name="20% - Акцент3 2 2" xfId="6"/>
    <cellStyle name="20% - Акцент4 2" xfId="7"/>
    <cellStyle name="20% - Акцент4 2 2" xfId="8"/>
    <cellStyle name="20% - Акцент5 2" xfId="9"/>
    <cellStyle name="20% - Акцент5 2 2" xfId="10"/>
    <cellStyle name="20% - Акцент6 2" xfId="11"/>
    <cellStyle name="20% - Акцент6 2 2" xfId="12"/>
    <cellStyle name="40% - Акцент1 2" xfId="13"/>
    <cellStyle name="40% - Акцент1 2 2" xfId="14"/>
    <cellStyle name="40% - Акцент2 2" xfId="15"/>
    <cellStyle name="40% - Акцент2 2 2" xfId="16"/>
    <cellStyle name="40% - Акцент3 2" xfId="17"/>
    <cellStyle name="40% - Акцент3 2 2" xfId="18"/>
    <cellStyle name="40% - Акцент4 2" xfId="19"/>
    <cellStyle name="40% - Акцент4 2 2" xfId="20"/>
    <cellStyle name="40% - Акцент5 2" xfId="21"/>
    <cellStyle name="40% - Акцент5 2 2" xfId="22"/>
    <cellStyle name="40% - Акцент6 2" xfId="23"/>
    <cellStyle name="40% - Акцент6 2 2" xfId="24"/>
    <cellStyle name="60% - Акцент1 2" xfId="25"/>
    <cellStyle name="60% - Акцент1 2 2" xfId="26"/>
    <cellStyle name="60% - Акцент2 2" xfId="27"/>
    <cellStyle name="60% - Акцент2 2 2" xfId="28"/>
    <cellStyle name="60% - Акцент3 2" xfId="29"/>
    <cellStyle name="60% - Акцент3 2 2" xfId="30"/>
    <cellStyle name="60% - Акцент4 2" xfId="31"/>
    <cellStyle name="60% - Акцент4 2 2" xfId="32"/>
    <cellStyle name="60% - Акцент5 2" xfId="33"/>
    <cellStyle name="60% - Акцент5 2 2" xfId="34"/>
    <cellStyle name="60% - Акцент6 2" xfId="35"/>
    <cellStyle name="60% - Акцент6 2 2" xfId="36"/>
    <cellStyle name="Акцент1 2" xfId="37"/>
    <cellStyle name="Акцент1 2 2" xfId="38"/>
    <cellStyle name="Акцент2 2" xfId="39"/>
    <cellStyle name="Акцент2 2 2" xfId="40"/>
    <cellStyle name="Акцент3 2" xfId="41"/>
    <cellStyle name="Акцент3 2 2" xfId="42"/>
    <cellStyle name="Акцент4 2" xfId="43"/>
    <cellStyle name="Акцент4 2 2" xfId="44"/>
    <cellStyle name="Акцент5 2" xfId="45"/>
    <cellStyle name="Акцент5 2 2" xfId="46"/>
    <cellStyle name="Акцент6 2" xfId="47"/>
    <cellStyle name="Акцент6 2 2" xfId="48"/>
    <cellStyle name="Ввод  2" xfId="49"/>
    <cellStyle name="Ввод  2 2" xfId="50"/>
    <cellStyle name="Ввод  2 3" xfId="51"/>
    <cellStyle name="Вывод 2" xfId="52"/>
    <cellStyle name="Вывод 2 2" xfId="53"/>
    <cellStyle name="Вывод 2 3" xfId="54"/>
    <cellStyle name="Вычисление 2" xfId="55"/>
    <cellStyle name="Вычисление 2 2" xfId="56"/>
    <cellStyle name="Вычисление 2 3" xfId="57"/>
    <cellStyle name="Заголовок 1 2" xfId="58"/>
    <cellStyle name="Заголовок 1 2 2" xfId="59"/>
    <cellStyle name="Заголовок 2 2" xfId="60"/>
    <cellStyle name="Заголовок 2 2 2" xfId="61"/>
    <cellStyle name="Заголовок 3 2" xfId="62"/>
    <cellStyle name="Заголовок 3 2 2" xfId="63"/>
    <cellStyle name="Заголовок 4 2" xfId="64"/>
    <cellStyle name="Заголовок 4 2 2" xfId="65"/>
    <cellStyle name="Итог 2" xfId="66"/>
    <cellStyle name="Итог 2 2" xfId="67"/>
    <cellStyle name="Итог 2 3" xfId="68"/>
    <cellStyle name="Контрольная ячейка 2" xfId="69"/>
    <cellStyle name="Контрольная ячейка 2 2" xfId="70"/>
    <cellStyle name="Название 2" xfId="71"/>
    <cellStyle name="Название 2 2" xfId="72"/>
    <cellStyle name="Нейтральный 2" xfId="73"/>
    <cellStyle name="Нейтральный 2 2" xfId="74"/>
    <cellStyle name="Обычный" xfId="0" builtinId="0"/>
    <cellStyle name="Обычный 10" xfId="75"/>
    <cellStyle name="Обычный 2" xfId="76"/>
    <cellStyle name="Обычный 2 2" xfId="77"/>
    <cellStyle name="Обычный 3" xfId="78"/>
    <cellStyle name="Обычный 3 2" xfId="79"/>
    <cellStyle name="Обычный 4" xfId="80"/>
    <cellStyle name="Обычный 5" xfId="81"/>
    <cellStyle name="Обычный 6" xfId="82"/>
    <cellStyle name="Обычный 7" xfId="83"/>
    <cellStyle name="Обычный 8" xfId="84"/>
    <cellStyle name="Обычный 9" xfId="85"/>
    <cellStyle name="Плохой 2" xfId="86"/>
    <cellStyle name="Плохой 2 2" xfId="87"/>
    <cellStyle name="Пояснение 2" xfId="88"/>
    <cellStyle name="Пояснение 2 2" xfId="89"/>
    <cellStyle name="Примечание 2" xfId="90"/>
    <cellStyle name="Примечание 2 2" xfId="91"/>
    <cellStyle name="Примечание 3" xfId="92"/>
    <cellStyle name="Примечание 3 2" xfId="93"/>
    <cellStyle name="Примечание 3 3" xfId="94"/>
    <cellStyle name="Связанная ячейка 2" xfId="95"/>
    <cellStyle name="Связанная ячейка 2 2" xfId="96"/>
    <cellStyle name="Текст предупреждения 2" xfId="97"/>
    <cellStyle name="Текст предупреждения 2 2" xfId="98"/>
    <cellStyle name="Финансовый 2" xfId="99"/>
    <cellStyle name="Хороший 2" xfId="100"/>
    <cellStyle name="Хороший 2 2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D27"/>
  <sheetViews>
    <sheetView workbookViewId="0">
      <selection sqref="A1:B12"/>
    </sheetView>
  </sheetViews>
  <sheetFormatPr defaultRowHeight="13.8" x14ac:dyDescent="0.3"/>
  <cols>
    <col min="1" max="3" width="8.88671875" style="47"/>
    <col min="4" max="4" width="17.33203125" style="47" customWidth="1"/>
    <col min="5" max="16384" width="8.88671875" style="47"/>
  </cols>
  <sheetData>
    <row r="1" spans="1:4" x14ac:dyDescent="0.3">
      <c r="A1" s="44" t="s">
        <v>7</v>
      </c>
      <c r="B1" s="45">
        <v>15</v>
      </c>
      <c r="C1" s="46"/>
      <c r="D1" s="49" t="s">
        <v>46</v>
      </c>
    </row>
    <row r="2" spans="1:4" x14ac:dyDescent="0.3">
      <c r="A2" s="44" t="s">
        <v>6</v>
      </c>
      <c r="B2" s="45">
        <v>19</v>
      </c>
      <c r="C2" s="46"/>
      <c r="D2" s="48">
        <v>42005</v>
      </c>
    </row>
    <row r="3" spans="1:4" x14ac:dyDescent="0.3">
      <c r="A3" s="44" t="s">
        <v>5</v>
      </c>
      <c r="B3" s="45">
        <v>21</v>
      </c>
      <c r="C3" s="50"/>
      <c r="D3" s="48">
        <v>42006</v>
      </c>
    </row>
    <row r="4" spans="1:4" x14ac:dyDescent="0.3">
      <c r="A4" s="44" t="s">
        <v>11</v>
      </c>
      <c r="B4" s="45">
        <v>22</v>
      </c>
      <c r="C4" s="46"/>
      <c r="D4" s="48">
        <v>42009</v>
      </c>
    </row>
    <row r="5" spans="1:4" x14ac:dyDescent="0.3">
      <c r="A5" s="44" t="s">
        <v>10</v>
      </c>
      <c r="B5" s="45">
        <v>18</v>
      </c>
      <c r="C5" s="46"/>
      <c r="D5" s="48">
        <v>42010</v>
      </c>
    </row>
    <row r="6" spans="1:4" x14ac:dyDescent="0.3">
      <c r="A6" s="44" t="s">
        <v>9</v>
      </c>
      <c r="B6" s="45">
        <v>21</v>
      </c>
      <c r="C6" s="46"/>
      <c r="D6" s="48">
        <v>42011</v>
      </c>
    </row>
    <row r="7" spans="1:4" x14ac:dyDescent="0.3">
      <c r="A7" s="44" t="s">
        <v>8</v>
      </c>
      <c r="B7" s="45">
        <v>23</v>
      </c>
      <c r="C7" s="46"/>
      <c r="D7" s="48">
        <v>42012</v>
      </c>
    </row>
    <row r="8" spans="1:4" x14ac:dyDescent="0.3">
      <c r="A8" s="44" t="s">
        <v>4</v>
      </c>
      <c r="B8" s="45">
        <v>21</v>
      </c>
      <c r="C8" s="46"/>
      <c r="D8" s="48">
        <v>42058</v>
      </c>
    </row>
    <row r="9" spans="1:4" x14ac:dyDescent="0.3">
      <c r="A9" s="44" t="s">
        <v>3</v>
      </c>
      <c r="B9" s="45">
        <v>22</v>
      </c>
      <c r="C9" s="46"/>
      <c r="D9" s="48">
        <v>42072</v>
      </c>
    </row>
    <row r="10" spans="1:4" x14ac:dyDescent="0.3">
      <c r="A10" s="44" t="s">
        <v>2</v>
      </c>
      <c r="B10" s="45">
        <v>22</v>
      </c>
      <c r="C10" s="46"/>
      <c r="D10" s="48">
        <v>42012</v>
      </c>
    </row>
    <row r="11" spans="1:4" x14ac:dyDescent="0.3">
      <c r="A11" s="44" t="s">
        <v>1</v>
      </c>
      <c r="B11" s="45">
        <v>20</v>
      </c>
      <c r="C11" s="46"/>
      <c r="D11" s="48">
        <v>42013</v>
      </c>
    </row>
    <row r="12" spans="1:4" x14ac:dyDescent="0.3">
      <c r="A12" s="44" t="s">
        <v>0</v>
      </c>
      <c r="B12" s="45">
        <v>23</v>
      </c>
      <c r="C12" s="46"/>
      <c r="D12" s="48">
        <v>42012</v>
      </c>
    </row>
    <row r="13" spans="1:4" x14ac:dyDescent="0.3">
      <c r="A13" s="46"/>
      <c r="B13" s="46"/>
      <c r="C13" s="46"/>
      <c r="D13" s="48">
        <v>42058</v>
      </c>
    </row>
    <row r="14" spans="1:4" x14ac:dyDescent="0.3">
      <c r="A14" s="46"/>
      <c r="B14" s="46"/>
      <c r="C14" s="46"/>
      <c r="D14" s="48">
        <v>42071</v>
      </c>
    </row>
    <row r="15" spans="1:4" x14ac:dyDescent="0.3">
      <c r="A15" s="46"/>
      <c r="B15" s="46"/>
      <c r="C15" s="46"/>
      <c r="D15" s="48">
        <v>42125</v>
      </c>
    </row>
    <row r="16" spans="1:4" x14ac:dyDescent="0.3">
      <c r="A16" s="46"/>
      <c r="B16" s="46"/>
      <c r="C16" s="46"/>
      <c r="D16" s="48">
        <v>42133</v>
      </c>
    </row>
    <row r="17" spans="1:4" x14ac:dyDescent="0.3">
      <c r="A17" s="46"/>
      <c r="B17" s="46"/>
      <c r="C17" s="46"/>
      <c r="D17" s="48">
        <v>42178</v>
      </c>
    </row>
    <row r="18" spans="1:4" x14ac:dyDescent="0.3">
      <c r="A18" s="46"/>
      <c r="B18" s="46"/>
      <c r="C18" s="46"/>
      <c r="D18" s="48">
        <v>42312</v>
      </c>
    </row>
    <row r="19" spans="1:4" x14ac:dyDescent="0.3">
      <c r="A19" s="46"/>
      <c r="B19" s="46"/>
      <c r="C19" s="46"/>
      <c r="D19" s="48"/>
    </row>
    <row r="20" spans="1:4" x14ac:dyDescent="0.3">
      <c r="A20" s="46"/>
      <c r="B20" s="46"/>
      <c r="C20" s="46"/>
      <c r="D20" s="48"/>
    </row>
    <row r="21" spans="1:4" x14ac:dyDescent="0.3">
      <c r="A21" s="46"/>
      <c r="B21" s="46"/>
      <c r="C21" s="46"/>
      <c r="D21" s="48"/>
    </row>
    <row r="22" spans="1:4" x14ac:dyDescent="0.3">
      <c r="A22" s="46"/>
      <c r="B22" s="46"/>
      <c r="C22" s="46"/>
      <c r="D22" s="48"/>
    </row>
    <row r="23" spans="1:4" x14ac:dyDescent="0.3">
      <c r="A23" s="46"/>
      <c r="B23" s="46"/>
      <c r="C23" s="46"/>
      <c r="D23" s="48"/>
    </row>
    <row r="24" spans="1:4" x14ac:dyDescent="0.3">
      <c r="A24" s="46"/>
      <c r="B24" s="46"/>
      <c r="C24" s="46"/>
      <c r="D24" s="48"/>
    </row>
    <row r="25" spans="1:4" x14ac:dyDescent="0.3">
      <c r="A25" s="46"/>
      <c r="B25" s="46"/>
      <c r="C25" s="46"/>
      <c r="D25" s="48"/>
    </row>
    <row r="26" spans="1:4" x14ac:dyDescent="0.3">
      <c r="A26" s="46"/>
      <c r="B26" s="46"/>
      <c r="C26" s="46"/>
      <c r="D26" s="48"/>
    </row>
    <row r="27" spans="1:4" x14ac:dyDescent="0.3">
      <c r="A27" s="46"/>
      <c r="B27" s="46"/>
      <c r="C27" s="46"/>
      <c r="D27" s="48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32"/>
  <sheetViews>
    <sheetView zoomScaleNormal="100" workbookViewId="0">
      <selection activeCell="K22" sqref="K22"/>
    </sheetView>
  </sheetViews>
  <sheetFormatPr defaultColWidth="13.5546875" defaultRowHeight="10.199999999999999" x14ac:dyDescent="0.2"/>
  <cols>
    <col min="1" max="1" width="3.77734375" style="18" customWidth="1"/>
    <col min="2" max="2" width="3.6640625" style="18" customWidth="1"/>
    <col min="3" max="3" width="10.88671875" style="22" customWidth="1"/>
    <col min="4" max="4" width="27.88671875" style="23" customWidth="1"/>
    <col min="5" max="5" width="23.5546875" style="23" customWidth="1"/>
    <col min="6" max="6" width="6.33203125" style="18" customWidth="1"/>
    <col min="7" max="7" width="4.109375" style="22" customWidth="1"/>
    <col min="8" max="8" width="8.33203125" style="24" customWidth="1"/>
    <col min="9" max="9" width="6.88671875" style="63" customWidth="1"/>
    <col min="10" max="10" width="8.33203125" style="25" customWidth="1"/>
    <col min="11" max="11" width="9.6640625" style="18" customWidth="1"/>
    <col min="12" max="15" width="16" style="18" customWidth="1"/>
    <col min="16" max="16384" width="13.5546875" style="18"/>
  </cols>
  <sheetData>
    <row r="1" spans="1:10" s="9" customFormat="1" ht="26.4" customHeight="1" x14ac:dyDescent="0.3">
      <c r="A1" s="6" t="s">
        <v>47</v>
      </c>
      <c r="B1" s="4" t="s">
        <v>14</v>
      </c>
      <c r="C1" s="5" t="s">
        <v>15</v>
      </c>
      <c r="D1" s="5" t="s">
        <v>16</v>
      </c>
      <c r="E1" s="5" t="s">
        <v>17</v>
      </c>
      <c r="F1" s="6" t="s">
        <v>18</v>
      </c>
      <c r="G1" s="7" t="s">
        <v>19</v>
      </c>
      <c r="H1" s="8" t="s">
        <v>20</v>
      </c>
      <c r="I1" s="61" t="s">
        <v>21</v>
      </c>
      <c r="J1" s="6" t="s">
        <v>22</v>
      </c>
    </row>
    <row r="2" spans="1:10" x14ac:dyDescent="0.2">
      <c r="A2" s="39">
        <v>1</v>
      </c>
      <c r="B2" s="10"/>
      <c r="C2" s="20" t="s">
        <v>34</v>
      </c>
      <c r="D2" s="12" t="s">
        <v>31</v>
      </c>
      <c r="E2" s="13" t="s">
        <v>51</v>
      </c>
      <c r="F2" s="14" t="s">
        <v>24</v>
      </c>
      <c r="G2" s="15">
        <v>1</v>
      </c>
      <c r="H2" s="16">
        <v>1000</v>
      </c>
      <c r="I2" s="62">
        <v>0</v>
      </c>
      <c r="J2" s="17">
        <f>H2+(H2*I2)</f>
        <v>1000</v>
      </c>
    </row>
    <row r="3" spans="1:10" x14ac:dyDescent="0.2">
      <c r="A3" s="39">
        <v>2</v>
      </c>
      <c r="B3" s="10"/>
      <c r="C3" s="20" t="s">
        <v>35</v>
      </c>
      <c r="D3" s="12" t="s">
        <v>30</v>
      </c>
      <c r="E3" s="13" t="s">
        <v>52</v>
      </c>
      <c r="F3" s="14" t="s">
        <v>24</v>
      </c>
      <c r="G3" s="15">
        <v>1</v>
      </c>
      <c r="H3" s="16">
        <v>2000</v>
      </c>
      <c r="I3" s="62">
        <v>0</v>
      </c>
      <c r="J3" s="17">
        <f t="shared" ref="J3:J11" si="0">H3+(H3*I3)</f>
        <v>2000</v>
      </c>
    </row>
    <row r="4" spans="1:10" x14ac:dyDescent="0.2">
      <c r="A4" s="37">
        <v>3</v>
      </c>
      <c r="B4" s="10"/>
      <c r="C4" s="11" t="s">
        <v>26</v>
      </c>
      <c r="D4" s="12" t="s">
        <v>29</v>
      </c>
      <c r="E4" s="13" t="s">
        <v>53</v>
      </c>
      <c r="F4" s="14" t="s">
        <v>24</v>
      </c>
      <c r="G4" s="15">
        <v>1</v>
      </c>
      <c r="H4" s="16">
        <v>3000</v>
      </c>
      <c r="I4" s="62">
        <v>0</v>
      </c>
      <c r="J4" s="17">
        <f t="shared" si="0"/>
        <v>3000</v>
      </c>
    </row>
    <row r="5" spans="1:10" s="19" customFormat="1" x14ac:dyDescent="0.2">
      <c r="A5" s="38">
        <v>20</v>
      </c>
      <c r="B5" s="10"/>
      <c r="C5" s="11" t="s">
        <v>26</v>
      </c>
      <c r="D5" s="12" t="s">
        <v>28</v>
      </c>
      <c r="E5" s="13" t="s">
        <v>54</v>
      </c>
      <c r="F5" s="14" t="s">
        <v>24</v>
      </c>
      <c r="G5" s="15">
        <v>1</v>
      </c>
      <c r="H5" s="16">
        <v>4000</v>
      </c>
      <c r="I5" s="62">
        <v>0</v>
      </c>
      <c r="J5" s="17">
        <f t="shared" si="0"/>
        <v>4000</v>
      </c>
    </row>
    <row r="6" spans="1:10" s="21" customFormat="1" x14ac:dyDescent="0.2">
      <c r="A6" s="37">
        <v>151</v>
      </c>
      <c r="B6" s="10"/>
      <c r="C6" s="20" t="s">
        <v>37</v>
      </c>
      <c r="D6" s="12" t="s">
        <v>39</v>
      </c>
      <c r="E6" s="13" t="s">
        <v>55</v>
      </c>
      <c r="F6" s="14" t="s">
        <v>24</v>
      </c>
      <c r="G6" s="15">
        <v>1</v>
      </c>
      <c r="H6" s="16">
        <v>5000</v>
      </c>
      <c r="I6" s="62">
        <v>0</v>
      </c>
      <c r="J6" s="17">
        <f t="shared" si="0"/>
        <v>5000</v>
      </c>
    </row>
    <row r="7" spans="1:10" x14ac:dyDescent="0.2">
      <c r="A7" s="37">
        <v>16</v>
      </c>
      <c r="B7" s="10"/>
      <c r="C7" s="11" t="s">
        <v>26</v>
      </c>
      <c r="D7" s="12" t="s">
        <v>27</v>
      </c>
      <c r="E7" s="13" t="s">
        <v>56</v>
      </c>
      <c r="F7" s="14" t="s">
        <v>24</v>
      </c>
      <c r="G7" s="15">
        <v>1</v>
      </c>
      <c r="H7" s="16">
        <v>6000</v>
      </c>
      <c r="I7" s="62">
        <v>0</v>
      </c>
      <c r="J7" s="17">
        <f t="shared" si="0"/>
        <v>6000</v>
      </c>
    </row>
    <row r="8" spans="1:10" x14ac:dyDescent="0.2">
      <c r="A8" s="38">
        <v>98</v>
      </c>
      <c r="B8" s="10"/>
      <c r="C8" s="20" t="s">
        <v>32</v>
      </c>
      <c r="D8" s="12" t="s">
        <v>33</v>
      </c>
      <c r="E8" s="13" t="s">
        <v>57</v>
      </c>
      <c r="F8" s="14" t="s">
        <v>24</v>
      </c>
      <c r="G8" s="15">
        <v>1</v>
      </c>
      <c r="H8" s="16">
        <v>7000</v>
      </c>
      <c r="I8" s="62">
        <v>0</v>
      </c>
      <c r="J8" s="17">
        <f t="shared" si="0"/>
        <v>7000</v>
      </c>
    </row>
    <row r="9" spans="1:10" s="19" customFormat="1" x14ac:dyDescent="0.2">
      <c r="A9" s="37">
        <v>136</v>
      </c>
      <c r="B9" s="10"/>
      <c r="C9" s="20" t="s">
        <v>35</v>
      </c>
      <c r="D9" s="12" t="s">
        <v>36</v>
      </c>
      <c r="E9" s="13" t="s">
        <v>58</v>
      </c>
      <c r="F9" s="14" t="s">
        <v>24</v>
      </c>
      <c r="G9" s="15">
        <v>1</v>
      </c>
      <c r="H9" s="16">
        <v>8000</v>
      </c>
      <c r="I9" s="62">
        <v>0</v>
      </c>
      <c r="J9" s="17">
        <f t="shared" si="0"/>
        <v>8000</v>
      </c>
    </row>
    <row r="10" spans="1:10" x14ac:dyDescent="0.2">
      <c r="A10" s="39">
        <v>234</v>
      </c>
      <c r="B10" s="10"/>
      <c r="C10" s="20" t="s">
        <v>40</v>
      </c>
      <c r="D10" s="12" t="s">
        <v>38</v>
      </c>
      <c r="E10" s="13" t="s">
        <v>59</v>
      </c>
      <c r="F10" s="14" t="s">
        <v>24</v>
      </c>
      <c r="G10" s="15">
        <v>1</v>
      </c>
      <c r="H10" s="16">
        <v>9000</v>
      </c>
      <c r="I10" s="62">
        <v>0</v>
      </c>
      <c r="J10" s="17">
        <f t="shared" si="0"/>
        <v>9000</v>
      </c>
    </row>
    <row r="11" spans="1:10" x14ac:dyDescent="0.2">
      <c r="A11" s="39">
        <v>6</v>
      </c>
      <c r="B11" s="10"/>
      <c r="C11" s="11" t="s">
        <v>23</v>
      </c>
      <c r="D11" s="12" t="s">
        <v>25</v>
      </c>
      <c r="E11" s="13" t="s">
        <v>60</v>
      </c>
      <c r="F11" s="14" t="s">
        <v>24</v>
      </c>
      <c r="G11" s="15">
        <v>1</v>
      </c>
      <c r="H11" s="16">
        <v>10000</v>
      </c>
      <c r="I11" s="62">
        <v>0</v>
      </c>
      <c r="J11" s="17">
        <f t="shared" si="0"/>
        <v>10000</v>
      </c>
    </row>
    <row r="12" spans="1:10" s="21" customFormat="1" x14ac:dyDescent="0.2">
      <c r="A12" s="39">
        <v>-222</v>
      </c>
      <c r="B12" s="10"/>
      <c r="C12" s="20" t="s">
        <v>40</v>
      </c>
      <c r="D12" s="12" t="s">
        <v>38</v>
      </c>
      <c r="E12" s="13" t="s">
        <v>64</v>
      </c>
      <c r="F12" s="14" t="s">
        <v>24</v>
      </c>
      <c r="G12" s="15">
        <v>1</v>
      </c>
      <c r="H12" s="16">
        <v>11000</v>
      </c>
      <c r="I12" s="62">
        <v>0</v>
      </c>
      <c r="J12" s="17">
        <f t="shared" ref="J12:J32" si="1">H12+(H12*I12)</f>
        <v>11000</v>
      </c>
    </row>
    <row r="13" spans="1:10" s="21" customFormat="1" x14ac:dyDescent="0.2">
      <c r="A13" s="39">
        <v>-450</v>
      </c>
      <c r="B13" s="10"/>
      <c r="C13" s="11" t="s">
        <v>23</v>
      </c>
      <c r="D13" s="12" t="s">
        <v>25</v>
      </c>
      <c r="E13" s="13" t="s">
        <v>65</v>
      </c>
      <c r="F13" s="14" t="s">
        <v>24</v>
      </c>
      <c r="G13" s="15">
        <v>1</v>
      </c>
      <c r="H13" s="16">
        <v>12000</v>
      </c>
      <c r="I13" s="62">
        <v>0</v>
      </c>
      <c r="J13" s="17">
        <f t="shared" si="1"/>
        <v>12000</v>
      </c>
    </row>
    <row r="14" spans="1:10" s="21" customFormat="1" x14ac:dyDescent="0.2">
      <c r="A14" s="39">
        <v>-678</v>
      </c>
      <c r="B14" s="10"/>
      <c r="C14" s="20" t="s">
        <v>40</v>
      </c>
      <c r="D14" s="12" t="s">
        <v>38</v>
      </c>
      <c r="E14" s="13" t="s">
        <v>66</v>
      </c>
      <c r="F14" s="14" t="s">
        <v>24</v>
      </c>
      <c r="G14" s="15">
        <v>1</v>
      </c>
      <c r="H14" s="16">
        <v>13000</v>
      </c>
      <c r="I14" s="62">
        <v>0</v>
      </c>
      <c r="J14" s="17">
        <f t="shared" si="1"/>
        <v>13000</v>
      </c>
    </row>
    <row r="15" spans="1:10" x14ac:dyDescent="0.2">
      <c r="A15" s="39">
        <v>-906</v>
      </c>
      <c r="B15" s="10"/>
      <c r="C15" s="11" t="s">
        <v>23</v>
      </c>
      <c r="D15" s="12" t="s">
        <v>25</v>
      </c>
      <c r="E15" s="13" t="s">
        <v>67</v>
      </c>
      <c r="F15" s="14" t="s">
        <v>24</v>
      </c>
      <c r="G15" s="15">
        <v>1</v>
      </c>
      <c r="H15" s="16">
        <v>14000</v>
      </c>
      <c r="I15" s="62">
        <v>0</v>
      </c>
      <c r="J15" s="17">
        <f t="shared" si="1"/>
        <v>14000</v>
      </c>
    </row>
    <row r="16" spans="1:10" s="26" customFormat="1" x14ac:dyDescent="0.2">
      <c r="A16" s="39">
        <v>-1134</v>
      </c>
      <c r="B16" s="10"/>
      <c r="C16" s="20" t="s">
        <v>40</v>
      </c>
      <c r="D16" s="12" t="s">
        <v>38</v>
      </c>
      <c r="E16" s="13" t="s">
        <v>68</v>
      </c>
      <c r="F16" s="14" t="s">
        <v>24</v>
      </c>
      <c r="G16" s="15">
        <v>1</v>
      </c>
      <c r="H16" s="16">
        <v>15000</v>
      </c>
      <c r="I16" s="62">
        <v>0</v>
      </c>
      <c r="J16" s="17">
        <f t="shared" si="1"/>
        <v>15000</v>
      </c>
    </row>
    <row r="17" spans="1:10" x14ac:dyDescent="0.2">
      <c r="A17" s="39">
        <v>-1362</v>
      </c>
      <c r="B17" s="10"/>
      <c r="C17" s="11" t="s">
        <v>23</v>
      </c>
      <c r="D17" s="12" t="s">
        <v>25</v>
      </c>
      <c r="E17" s="13" t="s">
        <v>69</v>
      </c>
      <c r="F17" s="14" t="s">
        <v>24</v>
      </c>
      <c r="G17" s="15">
        <v>1</v>
      </c>
      <c r="H17" s="16">
        <v>16000</v>
      </c>
      <c r="I17" s="62">
        <v>0</v>
      </c>
      <c r="J17" s="17">
        <f t="shared" si="1"/>
        <v>16000</v>
      </c>
    </row>
    <row r="18" spans="1:10" x14ac:dyDescent="0.2">
      <c r="A18" s="39">
        <v>-1590</v>
      </c>
      <c r="B18" s="10"/>
      <c r="C18" s="20" t="s">
        <v>40</v>
      </c>
      <c r="D18" s="12" t="s">
        <v>38</v>
      </c>
      <c r="E18" s="13" t="s">
        <v>70</v>
      </c>
      <c r="F18" s="14" t="s">
        <v>24</v>
      </c>
      <c r="G18" s="15">
        <v>1</v>
      </c>
      <c r="H18" s="16">
        <v>17000</v>
      </c>
      <c r="I18" s="62">
        <v>0</v>
      </c>
      <c r="J18" s="17">
        <f t="shared" si="1"/>
        <v>17000</v>
      </c>
    </row>
    <row r="19" spans="1:10" x14ac:dyDescent="0.2">
      <c r="A19" s="39">
        <v>-1818</v>
      </c>
      <c r="B19" s="10"/>
      <c r="C19" s="11" t="s">
        <v>23</v>
      </c>
      <c r="D19" s="12" t="s">
        <v>25</v>
      </c>
      <c r="E19" s="13" t="s">
        <v>71</v>
      </c>
      <c r="F19" s="14" t="s">
        <v>24</v>
      </c>
      <c r="G19" s="15">
        <v>1</v>
      </c>
      <c r="H19" s="16">
        <v>18000</v>
      </c>
      <c r="I19" s="62">
        <v>0</v>
      </c>
      <c r="J19" s="17">
        <f t="shared" si="1"/>
        <v>18000</v>
      </c>
    </row>
    <row r="20" spans="1:10" x14ac:dyDescent="0.2">
      <c r="A20" s="39">
        <v>-2046</v>
      </c>
      <c r="B20" s="10"/>
      <c r="C20" s="20" t="s">
        <v>40</v>
      </c>
      <c r="D20" s="12" t="s">
        <v>38</v>
      </c>
      <c r="E20" s="13" t="s">
        <v>72</v>
      </c>
      <c r="F20" s="14" t="s">
        <v>24</v>
      </c>
      <c r="G20" s="15">
        <v>1</v>
      </c>
      <c r="H20" s="16">
        <v>19000</v>
      </c>
      <c r="I20" s="62">
        <v>0</v>
      </c>
      <c r="J20" s="17">
        <f t="shared" si="1"/>
        <v>19000</v>
      </c>
    </row>
    <row r="21" spans="1:10" x14ac:dyDescent="0.2">
      <c r="A21" s="39">
        <v>-2274</v>
      </c>
      <c r="B21" s="10"/>
      <c r="C21" s="11" t="s">
        <v>23</v>
      </c>
      <c r="D21" s="12" t="s">
        <v>25</v>
      </c>
      <c r="E21" s="13" t="s">
        <v>73</v>
      </c>
      <c r="F21" s="14" t="s">
        <v>24</v>
      </c>
      <c r="G21" s="15">
        <v>1</v>
      </c>
      <c r="H21" s="16">
        <v>20000</v>
      </c>
      <c r="I21" s="62">
        <v>0</v>
      </c>
      <c r="J21" s="17">
        <f t="shared" si="1"/>
        <v>20000</v>
      </c>
    </row>
    <row r="22" spans="1:10" x14ac:dyDescent="0.2">
      <c r="A22" s="39">
        <v>-2502</v>
      </c>
      <c r="B22" s="10"/>
      <c r="C22" s="20" t="s">
        <v>40</v>
      </c>
      <c r="D22" s="12" t="s">
        <v>38</v>
      </c>
      <c r="E22" s="13" t="s">
        <v>74</v>
      </c>
      <c r="F22" s="14" t="s">
        <v>24</v>
      </c>
      <c r="G22" s="15">
        <v>1</v>
      </c>
      <c r="H22" s="16">
        <v>21000</v>
      </c>
      <c r="I22" s="62">
        <v>0</v>
      </c>
      <c r="J22" s="17">
        <f t="shared" si="1"/>
        <v>21000</v>
      </c>
    </row>
    <row r="23" spans="1:10" x14ac:dyDescent="0.2">
      <c r="A23" s="39">
        <v>-2730</v>
      </c>
      <c r="B23" s="10"/>
      <c r="C23" s="11" t="s">
        <v>23</v>
      </c>
      <c r="D23" s="12" t="s">
        <v>25</v>
      </c>
      <c r="E23" s="13" t="s">
        <v>75</v>
      </c>
      <c r="F23" s="14" t="s">
        <v>24</v>
      </c>
      <c r="G23" s="15">
        <v>1</v>
      </c>
      <c r="H23" s="16">
        <v>22000</v>
      </c>
      <c r="I23" s="62">
        <v>0</v>
      </c>
      <c r="J23" s="17">
        <f t="shared" si="1"/>
        <v>22000</v>
      </c>
    </row>
    <row r="24" spans="1:10" x14ac:dyDescent="0.2">
      <c r="A24" s="39">
        <v>-2958</v>
      </c>
      <c r="B24" s="10"/>
      <c r="C24" s="20" t="s">
        <v>40</v>
      </c>
      <c r="D24" s="12" t="s">
        <v>38</v>
      </c>
      <c r="E24" s="13" t="s">
        <v>76</v>
      </c>
      <c r="F24" s="14" t="s">
        <v>24</v>
      </c>
      <c r="G24" s="15">
        <v>1</v>
      </c>
      <c r="H24" s="16">
        <v>23000</v>
      </c>
      <c r="I24" s="62">
        <v>0</v>
      </c>
      <c r="J24" s="17">
        <f t="shared" si="1"/>
        <v>23000</v>
      </c>
    </row>
    <row r="25" spans="1:10" x14ac:dyDescent="0.2">
      <c r="A25" s="39">
        <v>-3186</v>
      </c>
      <c r="B25" s="10"/>
      <c r="C25" s="11" t="s">
        <v>23</v>
      </c>
      <c r="D25" s="12" t="s">
        <v>25</v>
      </c>
      <c r="E25" s="13" t="s">
        <v>77</v>
      </c>
      <c r="F25" s="14" t="s">
        <v>24</v>
      </c>
      <c r="G25" s="15">
        <v>1</v>
      </c>
      <c r="H25" s="16">
        <v>24000</v>
      </c>
      <c r="I25" s="62">
        <v>0</v>
      </c>
      <c r="J25" s="17">
        <f t="shared" si="1"/>
        <v>24000</v>
      </c>
    </row>
    <row r="26" spans="1:10" x14ac:dyDescent="0.2">
      <c r="A26" s="39">
        <v>-3414</v>
      </c>
      <c r="B26" s="10"/>
      <c r="C26" s="20" t="s">
        <v>40</v>
      </c>
      <c r="D26" s="12" t="s">
        <v>38</v>
      </c>
      <c r="E26" s="13" t="s">
        <v>78</v>
      </c>
      <c r="F26" s="14" t="s">
        <v>24</v>
      </c>
      <c r="G26" s="15">
        <v>1</v>
      </c>
      <c r="H26" s="16">
        <v>25000</v>
      </c>
      <c r="I26" s="62">
        <v>0</v>
      </c>
      <c r="J26" s="17">
        <f t="shared" si="1"/>
        <v>25000</v>
      </c>
    </row>
    <row r="27" spans="1:10" x14ac:dyDescent="0.2">
      <c r="A27" s="39">
        <v>-3642</v>
      </c>
      <c r="B27" s="10"/>
      <c r="C27" s="11" t="s">
        <v>23</v>
      </c>
      <c r="D27" s="12" t="s">
        <v>25</v>
      </c>
      <c r="E27" s="13" t="s">
        <v>79</v>
      </c>
      <c r="F27" s="14" t="s">
        <v>24</v>
      </c>
      <c r="G27" s="15">
        <v>1</v>
      </c>
      <c r="H27" s="16">
        <v>26000</v>
      </c>
      <c r="I27" s="62">
        <v>0</v>
      </c>
      <c r="J27" s="17">
        <f t="shared" si="1"/>
        <v>26000</v>
      </c>
    </row>
    <row r="28" spans="1:10" x14ac:dyDescent="0.2">
      <c r="A28" s="39">
        <v>-3870</v>
      </c>
      <c r="B28" s="10"/>
      <c r="C28" s="20" t="s">
        <v>40</v>
      </c>
      <c r="D28" s="12" t="s">
        <v>38</v>
      </c>
      <c r="E28" s="13" t="s">
        <v>80</v>
      </c>
      <c r="F28" s="14" t="s">
        <v>24</v>
      </c>
      <c r="G28" s="15">
        <v>1</v>
      </c>
      <c r="H28" s="16">
        <v>27000</v>
      </c>
      <c r="I28" s="62">
        <v>0</v>
      </c>
      <c r="J28" s="17">
        <f t="shared" si="1"/>
        <v>27000</v>
      </c>
    </row>
    <row r="29" spans="1:10" x14ac:dyDescent="0.2">
      <c r="A29" s="39">
        <v>-4098</v>
      </c>
      <c r="B29" s="10"/>
      <c r="C29" s="11" t="s">
        <v>23</v>
      </c>
      <c r="D29" s="12" t="s">
        <v>25</v>
      </c>
      <c r="E29" s="13" t="s">
        <v>81</v>
      </c>
      <c r="F29" s="14" t="s">
        <v>24</v>
      </c>
      <c r="G29" s="15">
        <v>1</v>
      </c>
      <c r="H29" s="16">
        <v>28000</v>
      </c>
      <c r="I29" s="62">
        <v>0</v>
      </c>
      <c r="J29" s="17">
        <f t="shared" si="1"/>
        <v>28000</v>
      </c>
    </row>
    <row r="30" spans="1:10" x14ac:dyDescent="0.2">
      <c r="A30" s="39">
        <v>-4326</v>
      </c>
      <c r="B30" s="10"/>
      <c r="C30" s="20" t="s">
        <v>40</v>
      </c>
      <c r="D30" s="12" t="s">
        <v>38</v>
      </c>
      <c r="E30" s="13" t="s">
        <v>82</v>
      </c>
      <c r="F30" s="14" t="s">
        <v>24</v>
      </c>
      <c r="G30" s="15">
        <v>1</v>
      </c>
      <c r="H30" s="16">
        <v>29000</v>
      </c>
      <c r="I30" s="62">
        <v>0</v>
      </c>
      <c r="J30" s="17">
        <f t="shared" si="1"/>
        <v>29000</v>
      </c>
    </row>
    <row r="31" spans="1:10" x14ac:dyDescent="0.2">
      <c r="A31" s="39">
        <v>-4554</v>
      </c>
      <c r="B31" s="10"/>
      <c r="C31" s="11" t="s">
        <v>23</v>
      </c>
      <c r="D31" s="12" t="s">
        <v>25</v>
      </c>
      <c r="E31" s="13" t="s">
        <v>83</v>
      </c>
      <c r="F31" s="14" t="s">
        <v>24</v>
      </c>
      <c r="G31" s="15">
        <v>1</v>
      </c>
      <c r="H31" s="16">
        <v>30000</v>
      </c>
      <c r="I31" s="62">
        <v>0</v>
      </c>
      <c r="J31" s="17">
        <f t="shared" si="1"/>
        <v>30000</v>
      </c>
    </row>
    <row r="32" spans="1:10" x14ac:dyDescent="0.2">
      <c r="A32" s="39">
        <v>-4782</v>
      </c>
      <c r="B32" s="10"/>
      <c r="C32" s="20" t="s">
        <v>40</v>
      </c>
      <c r="D32" s="12" t="s">
        <v>38</v>
      </c>
      <c r="E32" s="13" t="s">
        <v>84</v>
      </c>
      <c r="F32" s="14" t="s">
        <v>24</v>
      </c>
      <c r="G32" s="15">
        <v>1</v>
      </c>
      <c r="H32" s="16">
        <v>31000</v>
      </c>
      <c r="I32" s="62">
        <v>0</v>
      </c>
      <c r="J32" s="17">
        <f t="shared" si="1"/>
        <v>31000</v>
      </c>
    </row>
  </sheetData>
  <autoFilter ref="B1:J1"/>
  <sortState ref="A2:J266">
    <sortCondition ref="E2:E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C000"/>
  </sheetPr>
  <dimension ref="A1:I25"/>
  <sheetViews>
    <sheetView tabSelected="1" zoomScale="115" zoomScaleNormal="115" zoomScaleSheetLayoutView="115" workbookViewId="0">
      <selection activeCell="B5" sqref="B5:B20"/>
    </sheetView>
  </sheetViews>
  <sheetFormatPr defaultRowHeight="10.199999999999999" x14ac:dyDescent="0.2"/>
  <cols>
    <col min="1" max="1" width="5.33203125" style="2" customWidth="1"/>
    <col min="2" max="2" width="10" style="1" customWidth="1"/>
    <col min="3" max="3" width="10.21875" style="1" customWidth="1"/>
    <col min="4" max="4" width="11.6640625" style="1" customWidth="1"/>
    <col min="5" max="6" width="7.6640625" style="3" customWidth="1"/>
    <col min="7" max="7" width="7.33203125" style="2" customWidth="1"/>
    <col min="8" max="8" width="9.44140625" style="1" customWidth="1"/>
    <col min="9" max="9" width="3.44140625" style="1" customWidth="1"/>
    <col min="10" max="16384" width="8.88671875" style="1"/>
  </cols>
  <sheetData>
    <row r="1" spans="1:9" ht="13.8" x14ac:dyDescent="0.3">
      <c r="H1" s="59" t="s">
        <v>41</v>
      </c>
      <c r="I1" s="59"/>
    </row>
    <row r="2" spans="1:9" x14ac:dyDescent="0.2">
      <c r="H2" s="27"/>
      <c r="I2" s="27"/>
    </row>
    <row r="3" spans="1:9" s="69" customFormat="1" ht="20.399999999999999" x14ac:dyDescent="0.3">
      <c r="A3" s="29" t="s">
        <v>42</v>
      </c>
      <c r="B3" s="29" t="s">
        <v>13</v>
      </c>
      <c r="C3" s="29" t="s">
        <v>16</v>
      </c>
      <c r="D3" s="58" t="s">
        <v>15</v>
      </c>
      <c r="E3" s="79" t="s">
        <v>86</v>
      </c>
      <c r="F3" s="80"/>
      <c r="G3" s="30" t="s">
        <v>43</v>
      </c>
      <c r="H3" s="29" t="s">
        <v>12</v>
      </c>
      <c r="I3" s="64"/>
    </row>
    <row r="4" spans="1:9" x14ac:dyDescent="0.2">
      <c r="A4" s="40"/>
      <c r="B4" s="40">
        <v>2</v>
      </c>
      <c r="C4" s="40">
        <v>3</v>
      </c>
      <c r="D4" s="41"/>
      <c r="E4" s="41">
        <v>4</v>
      </c>
      <c r="F4" s="42">
        <v>5</v>
      </c>
      <c r="G4" s="40">
        <v>7</v>
      </c>
      <c r="H4" s="40">
        <v>10</v>
      </c>
      <c r="I4" s="65"/>
    </row>
    <row r="5" spans="1:9" x14ac:dyDescent="0.2">
      <c r="A5" s="54">
        <f>IF(B5="","",SUBTOTAL(3,B5)*(MAX(A$4:A4)+1))</f>
        <v>1</v>
      </c>
      <c r="B5" s="82" t="s">
        <v>51</v>
      </c>
      <c r="C5" s="55" t="str">
        <f t="shared" ref="C5:C20" si="0">IF(B5="","",INDEX(МАССИВ,MATCH(B5,ФИО,0),3))</f>
        <v>Медицинская сестра</v>
      </c>
      <c r="D5" s="55" t="str">
        <f t="shared" ref="D5:D20" si="1">IF(B5="","",INDEX(МАССИВ,MATCH(B5,ФИО,0),2))</f>
        <v>Приемное</v>
      </c>
      <c r="E5" s="60">
        <v>41985</v>
      </c>
      <c r="F5" s="60">
        <v>42035</v>
      </c>
      <c r="G5" s="33">
        <v>1</v>
      </c>
      <c r="H5" s="36">
        <f>IF(B5="","",ROUND(((IF(B5="","",INDEX(МАССИВ,MATCH(B5,ФИО,0),9)))*(IF(B5="","",MONTH(F5)-MONTH(E5)+1+(YEAR(F5)-YEAR(E5))*12))*G5/(IF(B5="","",NETWORKDAYS.INTL(EOMONTH(E5,-1)+1,EOMONTH(F5,0),1,ПРАЗДНИКИ)))*(IF(B5="","",NETWORKDAYS.INTL(E5,F5,1,ПРАЗДНИКИ)))),-2))</f>
        <v>1500</v>
      </c>
      <c r="I5" s="66"/>
    </row>
    <row r="6" spans="1:9" x14ac:dyDescent="0.2">
      <c r="A6" s="54">
        <f>IF(B6="","",SUBTOTAL(3,B6)*(MAX(A$4:A5)+1))</f>
        <v>2</v>
      </c>
      <c r="B6" s="82" t="s">
        <v>52</v>
      </c>
      <c r="C6" s="55" t="str">
        <f t="shared" si="0"/>
        <v>Операционная медицинская сестра</v>
      </c>
      <c r="D6" s="55" t="str">
        <f t="shared" si="1"/>
        <v>Хирургия (с пер.)</v>
      </c>
      <c r="E6" s="60">
        <v>42036</v>
      </c>
      <c r="F6" s="60">
        <v>42063</v>
      </c>
      <c r="G6" s="33">
        <v>0.5</v>
      </c>
      <c r="H6" s="36">
        <f>IF(B6="","",ROUND(((IF(B6="","",INDEX(МАССИВ,MATCH(B6,ФИО,0),9)))*(IF(B6="","",MONTH(F6)-MONTH(E6)+1+(YEAR(F6)-YEAR(E6))*12))*G6/(IF(B6="","",NETWORKDAYS.INTL(EOMONTH(E6,-1)+1,EOMONTH(F6,0),1,ПРАЗДНИКИ)))*(IF(B6="","",NETWORKDAYS.INTL(E6,F6,1,ПРАЗДНИКИ)))),-2))</f>
        <v>1000</v>
      </c>
      <c r="I6" s="66"/>
    </row>
    <row r="7" spans="1:9" x14ac:dyDescent="0.2">
      <c r="A7" s="54">
        <f>IF(B7="","",SUBTOTAL(3,B7)*(MAX(A$4:A6)+1))</f>
        <v>3</v>
      </c>
      <c r="B7" s="82" t="s">
        <v>53</v>
      </c>
      <c r="C7" s="55" t="str">
        <f t="shared" si="0"/>
        <v>Водитель автомобиля</v>
      </c>
      <c r="D7" s="55" t="str">
        <f t="shared" si="1"/>
        <v>Отдел МТО</v>
      </c>
      <c r="E7" s="60">
        <v>42064</v>
      </c>
      <c r="F7" s="60">
        <v>42094</v>
      </c>
      <c r="G7" s="33">
        <v>1</v>
      </c>
      <c r="H7" s="36">
        <f>IF(B7="","",ROUND(((IF(B7="","",INDEX(МАССИВ,MATCH(B7,ФИО,0),9)))*(IF(B7="","",MONTH(F7)-MONTH(E7)+1+(YEAR(F7)-YEAR(E7))*12))*G7/(IF(B7="","",NETWORKDAYS.INTL(EOMONTH(E7,-1)+1,EOMONTH(F7,0),1,ПРАЗДНИКИ)))*(IF(B7="","",NETWORKDAYS.INTL(E7,F7,1,ПРАЗДНИКИ)))),-2))</f>
        <v>3000</v>
      </c>
      <c r="I7" s="66"/>
    </row>
    <row r="8" spans="1:9" x14ac:dyDescent="0.2">
      <c r="A8" s="54">
        <f>IF(B8="","",SUBTOTAL(3,B8)*(MAX(A$4:A7)+1))</f>
        <v>4</v>
      </c>
      <c r="B8" s="82" t="s">
        <v>54</v>
      </c>
      <c r="C8" s="55" t="str">
        <f t="shared" si="0"/>
        <v>Гардеробщик</v>
      </c>
      <c r="D8" s="55" t="str">
        <f t="shared" si="1"/>
        <v>Отдел МТО</v>
      </c>
      <c r="E8" s="60">
        <v>42005</v>
      </c>
      <c r="F8" s="60">
        <v>42063</v>
      </c>
      <c r="G8" s="33">
        <v>1</v>
      </c>
      <c r="H8" s="36">
        <f>IF(B8="","",ROUND(((IF(B8="","",INDEX(МАССИВ,MATCH(B8,ФИО,0),9)))*(IF(B8="","",MONTH(F8)-MONTH(E8)+1+(YEAR(F8)-YEAR(E8))*12))*G8/(IF(B8="","",NETWORKDAYS.INTL(EOMONTH(E8,-1)+1,EOMONTH(F8,0),1,ПРАЗДНИКИ)))*(IF(B8="","",NETWORKDAYS.INTL(E8,F8,1,ПРАЗДНИКИ)))),-2))</f>
        <v>8000</v>
      </c>
      <c r="I8" s="66"/>
    </row>
    <row r="9" spans="1:9" x14ac:dyDescent="0.2">
      <c r="A9" s="54">
        <f>IF(B9="","",SUBTOTAL(3,B9)*(MAX(A$4:A8)+1))</f>
        <v>5</v>
      </c>
      <c r="B9" s="82" t="s">
        <v>55</v>
      </c>
      <c r="C9" s="55" t="str">
        <f t="shared" si="0"/>
        <v>Младшая медицинская сестра по уходу за больными</v>
      </c>
      <c r="D9" s="55" t="str">
        <f t="shared" si="1"/>
        <v>Неврология</v>
      </c>
      <c r="E9" s="60">
        <v>42005</v>
      </c>
      <c r="F9" s="60">
        <v>42035</v>
      </c>
      <c r="G9" s="33">
        <v>1</v>
      </c>
      <c r="H9" s="36">
        <f>IF(B9="","",ROUND(((IF(B9="","",INDEX(МАССИВ,MATCH(B9,ФИО,0),9)))*(IF(B9="","",MONTH(F9)-MONTH(E9)+1+(YEAR(F9)-YEAR(E9))*12))*G9/(IF(B9="","",NETWORKDAYS.INTL(EOMONTH(E9,-1)+1,EOMONTH(F9,0),1,ПРАЗДНИКИ)))*(IF(B9="","",NETWORKDAYS.INTL(E9,F9,1,ПРАЗДНИКИ)))),-2))</f>
        <v>5000</v>
      </c>
      <c r="I9" s="66"/>
    </row>
    <row r="10" spans="1:9" x14ac:dyDescent="0.2">
      <c r="A10" s="54">
        <f>IF(B10="","",SUBTOTAL(3,B10)*(MAX(A$4:A9)+1))</f>
        <v>6</v>
      </c>
      <c r="B10" s="82" t="s">
        <v>56</v>
      </c>
      <c r="C10" s="55" t="str">
        <f t="shared" si="0"/>
        <v>Заведующий складом</v>
      </c>
      <c r="D10" s="55" t="str">
        <f t="shared" si="1"/>
        <v>Отдел МТО</v>
      </c>
      <c r="E10" s="60">
        <v>42020</v>
      </c>
      <c r="F10" s="60">
        <v>42035</v>
      </c>
      <c r="G10" s="33">
        <v>1</v>
      </c>
      <c r="H10" s="36">
        <f>IF(B10="","",ROUND(((IF(B10="","",INDEX(МАССИВ,MATCH(B10,ФИО,0),9)))*(IF(B10="","",MONTH(F10)-MONTH(E10)+1+(YEAR(F10)-YEAR(E10))*12))*G10/(IF(B10="","",NETWORKDAYS.INTL(EOMONTH(E10,-1)+1,EOMONTH(F10,0),1,ПРАЗДНИКИ)))*(IF(B10="","",NETWORKDAYS.INTL(E10,F10,1,ПРАЗДНИКИ)))),-2))</f>
        <v>4400</v>
      </c>
      <c r="I10" s="66"/>
    </row>
    <row r="11" spans="1:9" x14ac:dyDescent="0.2">
      <c r="A11" s="54">
        <f>IF(B11="","",SUBTOTAL(3,B11)*(MAX(A$4:A10)+1))</f>
        <v>7</v>
      </c>
      <c r="B11" s="82" t="s">
        <v>57</v>
      </c>
      <c r="C11" s="55" t="str">
        <f t="shared" si="0"/>
        <v>Лаборант</v>
      </c>
      <c r="D11" s="55" t="str">
        <f t="shared" si="1"/>
        <v>Лаборат. отд.</v>
      </c>
      <c r="E11" s="60">
        <v>42020</v>
      </c>
      <c r="F11" s="60">
        <v>42063</v>
      </c>
      <c r="G11" s="33">
        <v>1</v>
      </c>
      <c r="H11" s="36">
        <f>IF(B11="","",ROUND(((IF(B11="","",INDEX(МАССИВ,MATCH(B11,ФИО,0),9)))*(IF(B11="","",MONTH(F11)-MONTH(E11)+1+(YEAR(F11)-YEAR(E11))*12))*G11/(IF(B11="","",NETWORKDAYS.INTL(EOMONTH(E11,-1)+1,EOMONTH(F11,0),1,ПРАЗДНИКИ)))*(IF(B11="","",NETWORKDAYS.INTL(E11,F11,1,ПРАЗДНИКИ)))),-2))</f>
        <v>12400</v>
      </c>
      <c r="I11" s="66"/>
    </row>
    <row r="12" spans="1:9" x14ac:dyDescent="0.2">
      <c r="A12" s="54">
        <f>IF(B12="","",SUBTOTAL(3,B12)*(MAX(A$4:A11)+1))</f>
        <v>8</v>
      </c>
      <c r="B12" s="82" t="s">
        <v>58</v>
      </c>
      <c r="C12" s="28" t="str">
        <f t="shared" si="0"/>
        <v>Медицинская сестра перевязочной</v>
      </c>
      <c r="D12" s="55" t="str">
        <f t="shared" si="1"/>
        <v>Хирургия (с пер.)</v>
      </c>
      <c r="E12" s="60">
        <v>42020</v>
      </c>
      <c r="F12" s="60">
        <v>42094</v>
      </c>
      <c r="G12" s="33">
        <v>1</v>
      </c>
      <c r="H12" s="36">
        <f>IF(B12="","",ROUND(((IF(B12="","",INDEX(МАССИВ,MATCH(B12,ФИО,0),9)))*(IF(B12="","",MONTH(F12)-MONTH(E12)+1+(YEAR(F12)-YEAR(E12))*12))*G12/(IF(B12="","",NETWORKDAYS.INTL(EOMONTH(E12,-1)+1,EOMONTH(F12,0),1,ПРАЗДНИКИ)))*(IF(B12="","",NETWORKDAYS.INTL(E12,F12,1,ПРАЗДНИКИ)))),-2))</f>
        <v>22300</v>
      </c>
      <c r="I12" s="66"/>
    </row>
    <row r="13" spans="1:9" x14ac:dyDescent="0.2">
      <c r="A13" s="54">
        <f>IF(B13="","",SUBTOTAL(3,B13)*(MAX(A$4:A12)+1))</f>
        <v>9</v>
      </c>
      <c r="B13" s="82" t="s">
        <v>59</v>
      </c>
      <c r="C13" s="28" t="str">
        <f t="shared" si="0"/>
        <v>Медицинская сестра палатная (постовая)</v>
      </c>
      <c r="D13" s="55" t="str">
        <f t="shared" si="1"/>
        <v>Терапия (30 к.)</v>
      </c>
      <c r="E13" s="60">
        <v>42020</v>
      </c>
      <c r="F13" s="60">
        <v>42050</v>
      </c>
      <c r="G13" s="33">
        <v>1</v>
      </c>
      <c r="H13" s="36">
        <f>IF(B13="","",ROUND(((IF(B13="","",INDEX(МАССИВ,MATCH(B13,ФИО,0),9)))*(IF(B13="","",MONTH(F13)-MONTH(E13)+1+(YEAR(F13)-YEAR(E13))*12))*G13/(IF(B13="","",NETWORKDAYS.INTL(EOMONTH(E13,-1)+1,EOMONTH(F13,0),1,ПРАЗДНИКИ)))*(IF(B13="","",NETWORKDAYS.INTL(E13,F13,1,ПРАЗДНИКИ)))),-2))</f>
        <v>11100</v>
      </c>
      <c r="I13" s="66"/>
    </row>
    <row r="14" spans="1:9" x14ac:dyDescent="0.2">
      <c r="A14" s="54">
        <f>IF(B14="","",SUBTOTAL(3,B14)*(MAX(A$4:A13)+1))</f>
        <v>10</v>
      </c>
      <c r="B14" s="82" t="s">
        <v>60</v>
      </c>
      <c r="C14" s="28" t="str">
        <f t="shared" si="0"/>
        <v>Бухгалтер</v>
      </c>
      <c r="D14" s="55" t="str">
        <f t="shared" si="1"/>
        <v>ФЭО</v>
      </c>
      <c r="E14" s="60">
        <v>42020</v>
      </c>
      <c r="F14" s="60">
        <v>42051</v>
      </c>
      <c r="G14" s="33">
        <v>1</v>
      </c>
      <c r="H14" s="36">
        <f>IF(B14="","",ROUND(((IF(B14="","",INDEX(МАССИВ,MATCH(B14,ФИО,0),9)))*(IF(B14="","",MONTH(F14)-MONTH(E14)+1+(YEAR(F14)-YEAR(E14))*12))*G14/(IF(B14="","",NETWORKDAYS.INTL(EOMONTH(E14,-1)+1,EOMONTH(F14,0),1,ПРАЗДНИКИ)))*(IF(B14="","",NETWORKDAYS.INTL(E14,F14,1,ПРАЗДНИКИ)))),-2))</f>
        <v>12900</v>
      </c>
      <c r="I14" s="66"/>
    </row>
    <row r="15" spans="1:9" x14ac:dyDescent="0.2">
      <c r="A15" s="54" t="str">
        <f>IF(B15="","",SUBTOTAL(3,B15)*(MAX(A$4:A14)+1))</f>
        <v/>
      </c>
      <c r="B15" s="82"/>
      <c r="C15" s="28" t="str">
        <f t="shared" si="0"/>
        <v/>
      </c>
      <c r="D15" s="55" t="str">
        <f t="shared" si="1"/>
        <v/>
      </c>
      <c r="E15" s="60"/>
      <c r="F15" s="60"/>
      <c r="G15" s="33"/>
      <c r="H15" s="36" t="str">
        <f>IF(B15="","",ROUND(((IF(B15="","",INDEX(МАССИВ,MATCH(B15,ФИО,0),9)))*(IF(B15="","",MONTH(F15)-MONTH(E15)+1+(YEAR(F15)-YEAR(E15))*12))*G15/(IF(B15="","",NETWORKDAYS.INTL(EOMONTH(E15,-1)+1,EOMONTH(F15,0),1,ПРАЗДНИКИ)))*(IF(B15="","",NETWORKDAYS.INTL(E15,F15,1,ПРАЗДНИКИ)))),-2))</f>
        <v/>
      </c>
      <c r="I15" s="66"/>
    </row>
    <row r="16" spans="1:9" x14ac:dyDescent="0.2">
      <c r="A16" s="54">
        <f>IF(B16="","",SUBTOTAL(3,B16)*(MAX(A$4:A15)+1))</f>
        <v>11</v>
      </c>
      <c r="B16" s="82" t="s">
        <v>59</v>
      </c>
      <c r="C16" s="55" t="str">
        <f t="shared" si="0"/>
        <v>Медицинская сестра палатная (постовая)</v>
      </c>
      <c r="D16" s="55" t="str">
        <f t="shared" si="1"/>
        <v>Терапия (30 к.)</v>
      </c>
      <c r="E16" s="60">
        <v>42020</v>
      </c>
      <c r="F16" s="60">
        <v>42077</v>
      </c>
      <c r="G16" s="33">
        <v>1</v>
      </c>
      <c r="H16" s="36">
        <f>IF(B16="","",ROUND(((IF(B16="","",INDEX(МАССИВ,MATCH(B16,ФИО,0),9)))*(IF(B16="","",MONTH(F16)-MONTH(E16)+1+(YEAR(F16)-YEAR(E16))*12))*G16/(IF(B16="","",NETWORKDAYS.INTL(EOMONTH(E16,-1)+1,EOMONTH(F16,0),1,ПРАЗДНИКИ)))*(IF(B16="","",NETWORKDAYS.INTL(E16,F16,1,ПРАЗДНИКИ)))),-2))</f>
        <v>19100</v>
      </c>
      <c r="I16" s="66"/>
    </row>
    <row r="17" spans="1:9" x14ac:dyDescent="0.2">
      <c r="A17" s="54" t="str">
        <f>IF(B17="","",SUBTOTAL(3,B17)*(MAX(A$4:A16)+1))</f>
        <v/>
      </c>
      <c r="B17" s="55"/>
      <c r="C17" s="55" t="str">
        <f t="shared" si="0"/>
        <v/>
      </c>
      <c r="D17" s="55" t="str">
        <f t="shared" si="1"/>
        <v/>
      </c>
      <c r="E17" s="60"/>
      <c r="F17" s="60"/>
      <c r="G17" s="33"/>
      <c r="H17" s="36" t="str">
        <f>IF(B17="","",ROUND(((IF(B17="","",INDEX(МАССИВ,MATCH(B17,ФИО,0),9)))*(IF(B17="","",MONTH(F17)-MONTH(E17)+1+(YEAR(F17)-YEAR(E17))*12))*G17/(IF(B17="","",NETWORKDAYS.INTL(EOMONTH(E17,-1)+1,EOMONTH(F17,0),1,ПРАЗДНИКИ)))*(IF(B17="","",NETWORKDAYS.INTL(E17,F17,1,ПРАЗДНИКИ)))),-2))</f>
        <v/>
      </c>
      <c r="I17" s="66"/>
    </row>
    <row r="18" spans="1:9" x14ac:dyDescent="0.2">
      <c r="A18" s="54" t="str">
        <f>IF(B18="","",SUBTOTAL(3,B18)*(MAX(A$4:A17)+1))</f>
        <v/>
      </c>
      <c r="B18" s="55"/>
      <c r="C18" s="55" t="str">
        <f t="shared" si="0"/>
        <v/>
      </c>
      <c r="D18" s="55" t="str">
        <f t="shared" si="1"/>
        <v/>
      </c>
      <c r="E18" s="60"/>
      <c r="F18" s="60"/>
      <c r="G18" s="33"/>
      <c r="H18" s="36" t="str">
        <f>IF(B18="","",ROUND(((IF(B18="","",INDEX(МАССИВ,MATCH(B18,ФИО,0),9)))*(IF(B18="","",MONTH(F18)-MONTH(E18)+1+(YEAR(F18)-YEAR(E18))*12))*G18/(IF(B18="","",NETWORKDAYS.INTL(EOMONTH(E18,-1)+1,EOMONTH(F18,0),1,ПРАЗДНИКИ)))*(IF(B18="","",NETWORKDAYS.INTL(E18,F18,1,ПРАЗДНИКИ)))),-2))</f>
        <v/>
      </c>
      <c r="I18" s="66"/>
    </row>
    <row r="19" spans="1:9" x14ac:dyDescent="0.2">
      <c r="A19" s="54" t="str">
        <f>IF(B19="","",SUBTOTAL(3,B19)*(MAX(A$4:A18)+1))</f>
        <v/>
      </c>
      <c r="B19" s="55"/>
      <c r="C19" s="28" t="str">
        <f t="shared" si="0"/>
        <v/>
      </c>
      <c r="D19" s="55" t="str">
        <f t="shared" si="1"/>
        <v/>
      </c>
      <c r="E19" s="60"/>
      <c r="F19" s="60"/>
      <c r="G19" s="33"/>
      <c r="H19" s="36" t="str">
        <f>IF(B19="","",ROUND(((IF(B19="","",INDEX(МАССИВ,MATCH(B19,ФИО,0),9)))*(IF(B19="","",MONTH(F19)-MONTH(E19)+1+(YEAR(F19)-YEAR(E19))*12))*G19/(IF(B19="","",NETWORKDAYS.INTL(EOMONTH(E19,-1)+1,EOMONTH(F19,0),1,ПРАЗДНИКИ)))*(IF(B19="","",NETWORKDAYS.INTL(E19,F19,1,ПРАЗДНИКИ)))),-2))</f>
        <v/>
      </c>
      <c r="I19" s="66"/>
    </row>
    <row r="20" spans="1:9" x14ac:dyDescent="0.2">
      <c r="A20" s="54" t="str">
        <f>IF(B20="","",SUBTOTAL(3,B20)*(MAX(A$4:A19)+1))</f>
        <v/>
      </c>
      <c r="B20" s="55"/>
      <c r="C20" s="28" t="str">
        <f t="shared" si="0"/>
        <v/>
      </c>
      <c r="D20" s="55" t="str">
        <f t="shared" si="1"/>
        <v/>
      </c>
      <c r="E20" s="60"/>
      <c r="F20" s="60"/>
      <c r="G20" s="33"/>
      <c r="H20" s="36" t="str">
        <f>IF(B20="","",ROUND(((IF(B20="","",INDEX(МАССИВ,MATCH(B20,ФИО,0),9)))*(IF(B20="","",MONTH(F20)-MONTH(E20)+1+(YEAR(F20)-YEAR(E20))*12))*G20/(IF(B20="","",NETWORKDAYS.INTL(EOMONTH(E20,-1)+1,EOMONTH(F20,0),1,ПРАЗДНИКИ)))*(IF(B20="","",NETWORKDAYS.INTL(E20,F20,1,ПРАЗДНИКИ)))),-2))</f>
        <v/>
      </c>
      <c r="I20" s="66"/>
    </row>
    <row r="21" spans="1:9" x14ac:dyDescent="0.2">
      <c r="A21" s="51"/>
      <c r="B21" s="52"/>
      <c r="C21" s="52"/>
      <c r="D21" s="52"/>
      <c r="E21" s="53"/>
      <c r="F21" s="53"/>
      <c r="G21" s="51"/>
      <c r="H21" s="73">
        <f>SUM(H5:H20)</f>
        <v>100700</v>
      </c>
      <c r="I21" s="71"/>
    </row>
    <row r="22" spans="1:9" s="76" customFormat="1" ht="14.4" customHeight="1" x14ac:dyDescent="0.2">
      <c r="A22" s="77" t="s">
        <v>63</v>
      </c>
      <c r="B22" s="71"/>
      <c r="C22" s="78" t="str">
        <f>BAHTTEXT(H21)</f>
        <v>หนึ่งแสนเจ็ดร้อยบาทถ้วน</v>
      </c>
      <c r="D22" s="71"/>
      <c r="E22" s="74"/>
      <c r="F22" s="74"/>
      <c r="G22" s="72"/>
      <c r="H22" s="75"/>
      <c r="I22" s="71"/>
    </row>
    <row r="25" spans="1:9" x14ac:dyDescent="0.2">
      <c r="B25" s="1" t="s">
        <v>48</v>
      </c>
    </row>
  </sheetData>
  <autoFilter ref="A4:H4"/>
  <mergeCells count="1">
    <mergeCell ref="E3:F3"/>
  </mergeCells>
  <dataValidations count="1">
    <dataValidation type="list" allowBlank="1" showInputMessage="1" showErrorMessage="1" sqref="B5:B20">
      <formula1>ФИО</formula1>
    </dataValidation>
  </dataValidations>
  <pageMargins left="0.7" right="0.7" top="0.75" bottom="0.75" header="0.3" footer="0.3"/>
  <pageSetup paperSize="9" scale="6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M28"/>
  <sheetViews>
    <sheetView zoomScale="115" zoomScaleNormal="115" zoomScaleSheetLayoutView="115" workbookViewId="0">
      <selection activeCell="A26" sqref="A26:L26"/>
    </sheetView>
  </sheetViews>
  <sheetFormatPr defaultRowHeight="10.199999999999999" x14ac:dyDescent="0.2"/>
  <cols>
    <col min="1" max="1" width="5.33203125" style="2" customWidth="1"/>
    <col min="2" max="2" width="10" style="1" customWidth="1"/>
    <col min="3" max="3" width="6.5546875" style="1" customWidth="1"/>
    <col min="4" max="4" width="9" style="1" customWidth="1"/>
    <col min="5" max="6" width="7.6640625" style="3" customWidth="1"/>
    <col min="7" max="7" width="9.77734375" style="1" customWidth="1"/>
    <col min="8" max="8" width="6.6640625" style="1" customWidth="1"/>
    <col min="9" max="9" width="7.33203125" style="2" customWidth="1"/>
    <col min="10" max="10" width="6.33203125" style="2" customWidth="1"/>
    <col min="11" max="11" width="5.88671875" style="2" customWidth="1"/>
    <col min="12" max="12" width="9.44140625" style="1" customWidth="1"/>
    <col min="13" max="13" width="3.44140625" style="1" customWidth="1"/>
    <col min="14" max="16384" width="8.88671875" style="1"/>
  </cols>
  <sheetData>
    <row r="1" spans="1:13" ht="13.8" x14ac:dyDescent="0.3">
      <c r="L1" s="59" t="s">
        <v>41</v>
      </c>
      <c r="M1" s="59"/>
    </row>
    <row r="2" spans="1:13" x14ac:dyDescent="0.2">
      <c r="L2" s="27"/>
      <c r="M2" s="27"/>
    </row>
    <row r="3" spans="1:13" s="31" customFormat="1" ht="38.4" x14ac:dyDescent="0.3">
      <c r="A3" s="29" t="s">
        <v>42</v>
      </c>
      <c r="B3" s="29" t="s">
        <v>13</v>
      </c>
      <c r="C3" s="29" t="s">
        <v>16</v>
      </c>
      <c r="D3" s="58" t="s">
        <v>15</v>
      </c>
      <c r="E3" s="79" t="s">
        <v>50</v>
      </c>
      <c r="F3" s="80"/>
      <c r="G3" s="32" t="s">
        <v>61</v>
      </c>
      <c r="H3" s="32" t="s">
        <v>49</v>
      </c>
      <c r="I3" s="30" t="s">
        <v>43</v>
      </c>
      <c r="J3" s="34" t="s">
        <v>44</v>
      </c>
      <c r="K3" s="34" t="s">
        <v>45</v>
      </c>
      <c r="L3" s="29" t="s">
        <v>12</v>
      </c>
      <c r="M3" s="64"/>
    </row>
    <row r="4" spans="1:13" x14ac:dyDescent="0.2">
      <c r="A4" s="40"/>
      <c r="B4" s="40">
        <v>2</v>
      </c>
      <c r="C4" s="40">
        <v>3</v>
      </c>
      <c r="D4" s="41"/>
      <c r="E4" s="41">
        <v>4</v>
      </c>
      <c r="F4" s="42">
        <v>5</v>
      </c>
      <c r="G4" s="43">
        <v>6</v>
      </c>
      <c r="H4" s="43"/>
      <c r="I4" s="40">
        <v>7</v>
      </c>
      <c r="J4" s="42">
        <v>8</v>
      </c>
      <c r="K4" s="42">
        <v>9</v>
      </c>
      <c r="L4" s="40">
        <v>10</v>
      </c>
      <c r="M4" s="65"/>
    </row>
    <row r="5" spans="1:13" x14ac:dyDescent="0.2">
      <c r="A5" s="54">
        <f>IF(B5="","",SUBTOTAL(3,B5)*(MAX(A$4:A4)+1))</f>
        <v>1</v>
      </c>
      <c r="B5" s="55" t="s">
        <v>51</v>
      </c>
      <c r="C5" s="55" t="str">
        <f t="shared" ref="C5:C18" si="0">IF(B5="","",INDEX(МАССИВ,MATCH(B5,ФИО,0),3))</f>
        <v>Медицинская сестра</v>
      </c>
      <c r="D5" s="55" t="str">
        <f t="shared" ref="D5:D20" si="1">IF(B5="","",INDEX(МАССИВ,MATCH(B5,ФИО,0),2))</f>
        <v>Приемное</v>
      </c>
      <c r="E5" s="60">
        <v>41985</v>
      </c>
      <c r="F5" s="60">
        <v>42035</v>
      </c>
      <c r="G5" s="56">
        <f t="shared" ref="G5:G20" si="2">IF(B5="","",INDEX(МАССИВ,MATCH(B5,ФИО,0),9))</f>
        <v>1000</v>
      </c>
      <c r="H5" s="57">
        <f>IF(B5="","",MONTH(F5)-MONTH(E5)+1+(YEAR(F5)-YEAR(E5))*12)</f>
        <v>2</v>
      </c>
      <c r="I5" s="33">
        <v>1</v>
      </c>
      <c r="J5" s="35">
        <f t="shared" ref="J5:J18" si="3">IF(B5="","",NETWORKDAYS.INTL(EOMONTH(E5,-1)+1,EOMONTH(F5,0),1,ПРАЗДНИКИ))</f>
        <v>38</v>
      </c>
      <c r="K5" s="35">
        <f t="shared" ref="K5:K18" si="4">IF(B5="","",NETWORKDAYS.INTL(E5,F5,1,ПРАЗДНИКИ))</f>
        <v>29</v>
      </c>
      <c r="L5" s="36">
        <f>IF(B5="","",ROUND(((IF(B5="","",INDEX(МАССИВ,MATCH(B5,ФИО,0),9)))*(IF(B5="","",MONTH(F5)-MONTH(E5)+1+(YEAR(F5)-YEAR(E5))*12))/(IF(B5="","",NETWORKDAYS.INTL(EOMONTH(E5,-1)+1,EOMONTH(F5,0),1,ПРАЗДНИКИ)))*(IF(B5="","",NETWORKDAYS.INTL(E5,F5,1,ПРАЗДНИКИ)))),-2))</f>
        <v>1500</v>
      </c>
      <c r="M5" s="66"/>
    </row>
    <row r="6" spans="1:13" x14ac:dyDescent="0.2">
      <c r="A6" s="54">
        <f>IF(B6="","",SUBTOTAL(3,B6)*(MAX(A$4:A5)+1))</f>
        <v>2</v>
      </c>
      <c r="B6" s="55" t="s">
        <v>52</v>
      </c>
      <c r="C6" s="55" t="str">
        <f t="shared" si="0"/>
        <v>Операционная медицинская сестра</v>
      </c>
      <c r="D6" s="55" t="str">
        <f t="shared" si="1"/>
        <v>Хирургия (с пер.)</v>
      </c>
      <c r="E6" s="60">
        <v>42036</v>
      </c>
      <c r="F6" s="60">
        <v>42063</v>
      </c>
      <c r="G6" s="56">
        <f t="shared" si="2"/>
        <v>2000</v>
      </c>
      <c r="H6" s="57">
        <f t="shared" ref="H6:H20" si="5">IF(B6="","",MONTH(F6)-MONTH(E6)+1+(YEAR(F6)-YEAR(E6))*12)</f>
        <v>1</v>
      </c>
      <c r="I6" s="33">
        <v>1</v>
      </c>
      <c r="J6" s="35">
        <f t="shared" si="3"/>
        <v>19</v>
      </c>
      <c r="K6" s="35">
        <f t="shared" si="4"/>
        <v>19</v>
      </c>
      <c r="L6" s="36">
        <f t="shared" ref="L5:L18" si="6">IF(B6="","",ROUND((G6*H6*I6/J6*K6),-2))</f>
        <v>2000</v>
      </c>
      <c r="M6" s="66"/>
    </row>
    <row r="7" spans="1:13" x14ac:dyDescent="0.2">
      <c r="A7" s="54">
        <f>IF(B7="","",SUBTOTAL(3,B7)*(MAX(A$4:A6)+1))</f>
        <v>3</v>
      </c>
      <c r="B7" s="55" t="s">
        <v>53</v>
      </c>
      <c r="C7" s="55" t="str">
        <f t="shared" si="0"/>
        <v>Водитель автомобиля</v>
      </c>
      <c r="D7" s="55" t="str">
        <f t="shared" si="1"/>
        <v>Отдел МТО</v>
      </c>
      <c r="E7" s="60">
        <v>42064</v>
      </c>
      <c r="F7" s="60">
        <v>42094</v>
      </c>
      <c r="G7" s="56">
        <f t="shared" si="2"/>
        <v>3000</v>
      </c>
      <c r="H7" s="57">
        <f t="shared" si="5"/>
        <v>1</v>
      </c>
      <c r="I7" s="33">
        <v>1</v>
      </c>
      <c r="J7" s="35">
        <f t="shared" si="3"/>
        <v>21</v>
      </c>
      <c r="K7" s="35">
        <f t="shared" si="4"/>
        <v>21</v>
      </c>
      <c r="L7" s="36">
        <f t="shared" si="6"/>
        <v>3000</v>
      </c>
      <c r="M7" s="66"/>
    </row>
    <row r="8" spans="1:13" x14ac:dyDescent="0.2">
      <c r="A8" s="54">
        <f>IF(B8="","",SUBTOTAL(3,B8)*(MAX(A$4:A7)+1))</f>
        <v>4</v>
      </c>
      <c r="B8" s="55" t="s">
        <v>54</v>
      </c>
      <c r="C8" s="55" t="str">
        <f t="shared" ref="C8:C9" si="7">IF(B8="","",INDEX(МАССИВ,MATCH(B8,ФИО,0),3))</f>
        <v>Гардеробщик</v>
      </c>
      <c r="D8" s="55" t="str">
        <f t="shared" ref="D8:D9" si="8">IF(B8="","",INDEX(МАССИВ,MATCH(B8,ФИО,0),2))</f>
        <v>Отдел МТО</v>
      </c>
      <c r="E8" s="60">
        <v>42005</v>
      </c>
      <c r="F8" s="60">
        <v>42063</v>
      </c>
      <c r="G8" s="56">
        <f t="shared" ref="G8:G9" si="9">IF(B8="","",INDEX(МАССИВ,MATCH(B8,ФИО,0),9))</f>
        <v>4000</v>
      </c>
      <c r="H8" s="57">
        <f t="shared" si="5"/>
        <v>2</v>
      </c>
      <c r="I8" s="33">
        <v>1</v>
      </c>
      <c r="J8" s="35">
        <f t="shared" ref="J8:J9" si="10">IF(B8="","",NETWORKDAYS.INTL(EOMONTH(E8,-1)+1,EOMONTH(F8,0),1,ПРАЗДНИКИ))</f>
        <v>34</v>
      </c>
      <c r="K8" s="35">
        <f t="shared" ref="K8:K9" si="11">IF(B8="","",NETWORKDAYS.INTL(E8,F8,1,ПРАЗДНИКИ))</f>
        <v>34</v>
      </c>
      <c r="L8" s="36">
        <f t="shared" ref="L8:L9" si="12">IF(B8="","",ROUND((G8*H8*I8/J8*K8),-2))</f>
        <v>8000</v>
      </c>
      <c r="M8" s="66"/>
    </row>
    <row r="9" spans="1:13" x14ac:dyDescent="0.2">
      <c r="A9" s="54">
        <f>IF(B9="","",SUBTOTAL(3,B9)*(MAX(A$4:A8)+1))</f>
        <v>5</v>
      </c>
      <c r="B9" s="55" t="s">
        <v>55</v>
      </c>
      <c r="C9" s="55" t="str">
        <f t="shared" si="7"/>
        <v>Младшая медицинская сестра по уходу за больными</v>
      </c>
      <c r="D9" s="55" t="str">
        <f t="shared" si="8"/>
        <v>Неврология</v>
      </c>
      <c r="E9" s="60">
        <v>42005</v>
      </c>
      <c r="F9" s="60">
        <v>42035</v>
      </c>
      <c r="G9" s="56">
        <f t="shared" si="9"/>
        <v>5000</v>
      </c>
      <c r="H9" s="57">
        <f t="shared" si="5"/>
        <v>1</v>
      </c>
      <c r="I9" s="33">
        <v>1</v>
      </c>
      <c r="J9" s="35">
        <f t="shared" si="10"/>
        <v>15</v>
      </c>
      <c r="K9" s="35">
        <f t="shared" si="11"/>
        <v>15</v>
      </c>
      <c r="L9" s="36">
        <f t="shared" si="12"/>
        <v>5000</v>
      </c>
      <c r="M9" s="66"/>
    </row>
    <row r="10" spans="1:13" x14ac:dyDescent="0.2">
      <c r="A10" s="54">
        <f>IF(B10="","",SUBTOTAL(3,B10)*(MAX(A$4:A9)+1))</f>
        <v>6</v>
      </c>
      <c r="B10" s="55" t="s">
        <v>56</v>
      </c>
      <c r="C10" s="55" t="str">
        <f t="shared" si="0"/>
        <v>Заведующий складом</v>
      </c>
      <c r="D10" s="55" t="str">
        <f t="shared" si="1"/>
        <v>Отдел МТО</v>
      </c>
      <c r="E10" s="60">
        <v>42020</v>
      </c>
      <c r="F10" s="60">
        <v>42035</v>
      </c>
      <c r="G10" s="56">
        <f t="shared" si="2"/>
        <v>6000</v>
      </c>
      <c r="H10" s="57">
        <f t="shared" si="5"/>
        <v>1</v>
      </c>
      <c r="I10" s="33">
        <v>1</v>
      </c>
      <c r="J10" s="35">
        <f t="shared" si="3"/>
        <v>15</v>
      </c>
      <c r="K10" s="35">
        <f t="shared" si="4"/>
        <v>11</v>
      </c>
      <c r="L10" s="36">
        <f t="shared" si="6"/>
        <v>4400</v>
      </c>
      <c r="M10" s="66"/>
    </row>
    <row r="11" spans="1:13" x14ac:dyDescent="0.2">
      <c r="A11" s="54">
        <f>IF(B11="","",SUBTOTAL(3,B11)*(MAX(A$4:A10)+1))</f>
        <v>7</v>
      </c>
      <c r="B11" s="55" t="s">
        <v>57</v>
      </c>
      <c r="C11" s="55" t="str">
        <f t="shared" si="0"/>
        <v>Лаборант</v>
      </c>
      <c r="D11" s="55" t="str">
        <f t="shared" si="1"/>
        <v>Лаборат. отд.</v>
      </c>
      <c r="E11" s="60">
        <v>42020</v>
      </c>
      <c r="F11" s="60">
        <v>42063</v>
      </c>
      <c r="G11" s="56">
        <f t="shared" si="2"/>
        <v>7000</v>
      </c>
      <c r="H11" s="57">
        <f t="shared" si="5"/>
        <v>2</v>
      </c>
      <c r="I11" s="33">
        <v>1</v>
      </c>
      <c r="J11" s="35">
        <f t="shared" si="3"/>
        <v>34</v>
      </c>
      <c r="K11" s="35">
        <f t="shared" si="4"/>
        <v>30</v>
      </c>
      <c r="L11" s="36">
        <f t="shared" si="6"/>
        <v>12400</v>
      </c>
      <c r="M11" s="66"/>
    </row>
    <row r="12" spans="1:13" x14ac:dyDescent="0.2">
      <c r="A12" s="54">
        <f>IF(B12="","",SUBTOTAL(3,B12)*(MAX(A$4:A11)+1))</f>
        <v>8</v>
      </c>
      <c r="B12" s="55" t="s">
        <v>58</v>
      </c>
      <c r="C12" s="28" t="str">
        <f t="shared" si="0"/>
        <v>Медицинская сестра перевязочной</v>
      </c>
      <c r="D12" s="55" t="str">
        <f t="shared" si="1"/>
        <v>Хирургия (с пер.)</v>
      </c>
      <c r="E12" s="60">
        <v>42020</v>
      </c>
      <c r="F12" s="60">
        <v>42094</v>
      </c>
      <c r="G12" s="56">
        <f t="shared" si="2"/>
        <v>8000</v>
      </c>
      <c r="H12" s="57">
        <f t="shared" si="5"/>
        <v>3</v>
      </c>
      <c r="I12" s="33">
        <v>1</v>
      </c>
      <c r="J12" s="35">
        <f t="shared" si="3"/>
        <v>55</v>
      </c>
      <c r="K12" s="35">
        <f t="shared" si="4"/>
        <v>51</v>
      </c>
      <c r="L12" s="36">
        <f t="shared" si="6"/>
        <v>22300</v>
      </c>
      <c r="M12" s="66"/>
    </row>
    <row r="13" spans="1:13" x14ac:dyDescent="0.2">
      <c r="A13" s="54">
        <f>IF(B13="","",SUBTOTAL(3,B13)*(MAX(A$4:A12)+1))</f>
        <v>9</v>
      </c>
      <c r="B13" s="55" t="s">
        <v>59</v>
      </c>
      <c r="C13" s="28" t="str">
        <f t="shared" si="0"/>
        <v>Медицинская сестра палатная (постовая)</v>
      </c>
      <c r="D13" s="55" t="str">
        <f t="shared" si="1"/>
        <v>Терапия (30 к.)</v>
      </c>
      <c r="E13" s="60">
        <v>42020</v>
      </c>
      <c r="F13" s="60">
        <v>42050</v>
      </c>
      <c r="G13" s="56">
        <f t="shared" si="2"/>
        <v>9000</v>
      </c>
      <c r="H13" s="57">
        <f t="shared" si="5"/>
        <v>2</v>
      </c>
      <c r="I13" s="33">
        <v>1</v>
      </c>
      <c r="J13" s="35">
        <f t="shared" si="3"/>
        <v>34</v>
      </c>
      <c r="K13" s="35">
        <f t="shared" si="4"/>
        <v>21</v>
      </c>
      <c r="L13" s="36">
        <f t="shared" si="6"/>
        <v>11100</v>
      </c>
      <c r="M13" s="66"/>
    </row>
    <row r="14" spans="1:13" x14ac:dyDescent="0.2">
      <c r="A14" s="54">
        <f>IF(B14="","",SUBTOTAL(3,B14)*(MAX(A$4:A13)+1))</f>
        <v>10</v>
      </c>
      <c r="B14" s="55" t="s">
        <v>60</v>
      </c>
      <c r="C14" s="28" t="str">
        <f t="shared" si="0"/>
        <v>Бухгалтер</v>
      </c>
      <c r="D14" s="55" t="str">
        <f t="shared" si="1"/>
        <v>ФЭО</v>
      </c>
      <c r="E14" s="60">
        <v>42020</v>
      </c>
      <c r="F14" s="60">
        <v>42051</v>
      </c>
      <c r="G14" s="56">
        <f t="shared" si="2"/>
        <v>10000</v>
      </c>
      <c r="H14" s="57">
        <f t="shared" si="5"/>
        <v>2</v>
      </c>
      <c r="I14" s="33">
        <v>1</v>
      </c>
      <c r="J14" s="35">
        <f t="shared" si="3"/>
        <v>34</v>
      </c>
      <c r="K14" s="35">
        <f t="shared" si="4"/>
        <v>22</v>
      </c>
      <c r="L14" s="36">
        <f t="shared" si="6"/>
        <v>12900</v>
      </c>
      <c r="M14" s="66"/>
    </row>
    <row r="15" spans="1:13" x14ac:dyDescent="0.2">
      <c r="A15" s="54">
        <f>IF(B15="","",SUBTOTAL(3,B15)*(MAX(A$4:A14)+1))</f>
        <v>11</v>
      </c>
      <c r="B15" s="55" t="s">
        <v>58</v>
      </c>
      <c r="C15" s="28" t="str">
        <f t="shared" si="0"/>
        <v>Медицинская сестра перевязочной</v>
      </c>
      <c r="D15" s="55" t="str">
        <f t="shared" si="1"/>
        <v>Хирургия (с пер.)</v>
      </c>
      <c r="E15" s="60">
        <v>42020</v>
      </c>
      <c r="F15" s="60">
        <v>42077</v>
      </c>
      <c r="G15" s="56">
        <f t="shared" si="2"/>
        <v>8000</v>
      </c>
      <c r="H15" s="57">
        <f t="shared" si="5"/>
        <v>3</v>
      </c>
      <c r="I15" s="33">
        <v>1</v>
      </c>
      <c r="J15" s="35">
        <f t="shared" si="3"/>
        <v>55</v>
      </c>
      <c r="K15" s="35">
        <f t="shared" si="4"/>
        <v>39</v>
      </c>
      <c r="L15" s="36">
        <f t="shared" si="6"/>
        <v>17000</v>
      </c>
      <c r="M15" s="66"/>
    </row>
    <row r="16" spans="1:13" x14ac:dyDescent="0.2">
      <c r="A16" s="54">
        <f>IF(B16="","",SUBTOTAL(3,B16)*(MAX(A$4:A15)+1))</f>
        <v>12</v>
      </c>
      <c r="B16" s="55" t="s">
        <v>59</v>
      </c>
      <c r="C16" s="55" t="str">
        <f t="shared" si="0"/>
        <v>Медицинская сестра палатная (постовая)</v>
      </c>
      <c r="D16" s="55" t="str">
        <f t="shared" si="1"/>
        <v>Терапия (30 к.)</v>
      </c>
      <c r="E16" s="60">
        <v>42020</v>
      </c>
      <c r="F16" s="60">
        <v>42077</v>
      </c>
      <c r="G16" s="56">
        <f t="shared" si="2"/>
        <v>9000</v>
      </c>
      <c r="H16" s="57">
        <f t="shared" si="5"/>
        <v>3</v>
      </c>
      <c r="I16" s="33">
        <v>1</v>
      </c>
      <c r="J16" s="35">
        <f t="shared" si="3"/>
        <v>55</v>
      </c>
      <c r="K16" s="35">
        <f t="shared" si="4"/>
        <v>39</v>
      </c>
      <c r="L16" s="36">
        <f t="shared" si="6"/>
        <v>19100</v>
      </c>
      <c r="M16" s="66"/>
    </row>
    <row r="17" spans="1:13" x14ac:dyDescent="0.2">
      <c r="A17" s="54" t="str">
        <f>IF(B17="","",SUBTOTAL(3,B17)*(MAX(A$4:A16)+1))</f>
        <v/>
      </c>
      <c r="B17" s="55"/>
      <c r="C17" s="55" t="str">
        <f t="shared" si="0"/>
        <v/>
      </c>
      <c r="D17" s="55" t="str">
        <f t="shared" si="1"/>
        <v/>
      </c>
      <c r="E17" s="60"/>
      <c r="F17" s="60"/>
      <c r="G17" s="56" t="str">
        <f t="shared" si="2"/>
        <v/>
      </c>
      <c r="H17" s="57" t="str">
        <f t="shared" si="5"/>
        <v/>
      </c>
      <c r="I17" s="33"/>
      <c r="J17" s="35" t="str">
        <f t="shared" si="3"/>
        <v/>
      </c>
      <c r="K17" s="35" t="str">
        <f t="shared" si="4"/>
        <v/>
      </c>
      <c r="L17" s="36" t="str">
        <f t="shared" si="6"/>
        <v/>
      </c>
      <c r="M17" s="66"/>
    </row>
    <row r="18" spans="1:13" x14ac:dyDescent="0.2">
      <c r="A18" s="54" t="str">
        <f>IF(B18="","",SUBTOTAL(3,B18)*(MAX(A$4:A17)+1))</f>
        <v/>
      </c>
      <c r="B18" s="55"/>
      <c r="C18" s="55" t="str">
        <f t="shared" si="0"/>
        <v/>
      </c>
      <c r="D18" s="55" t="str">
        <f t="shared" si="1"/>
        <v/>
      </c>
      <c r="E18" s="60"/>
      <c r="F18" s="60"/>
      <c r="G18" s="56" t="str">
        <f t="shared" si="2"/>
        <v/>
      </c>
      <c r="H18" s="57" t="str">
        <f t="shared" si="5"/>
        <v/>
      </c>
      <c r="I18" s="33"/>
      <c r="J18" s="35" t="str">
        <f t="shared" si="3"/>
        <v/>
      </c>
      <c r="K18" s="35" t="str">
        <f t="shared" si="4"/>
        <v/>
      </c>
      <c r="L18" s="36" t="str">
        <f t="shared" si="6"/>
        <v/>
      </c>
      <c r="M18" s="66"/>
    </row>
    <row r="19" spans="1:13" x14ac:dyDescent="0.2">
      <c r="A19" s="54" t="str">
        <f>IF(B19="","",SUBTOTAL(3,B19)*(MAX(A$4:A18)+1))</f>
        <v/>
      </c>
      <c r="B19" s="55"/>
      <c r="C19" s="28" t="str">
        <f t="shared" ref="C19:C20" si="13">IF(B19="","",INDEX(МАССИВ,MATCH(B19,ФИО,0),3))</f>
        <v/>
      </c>
      <c r="D19" s="55" t="str">
        <f t="shared" si="1"/>
        <v/>
      </c>
      <c r="E19" s="60"/>
      <c r="F19" s="60"/>
      <c r="G19" s="56" t="str">
        <f t="shared" si="2"/>
        <v/>
      </c>
      <c r="H19" s="57" t="str">
        <f t="shared" si="5"/>
        <v/>
      </c>
      <c r="I19" s="33"/>
      <c r="J19" s="35" t="str">
        <f t="shared" ref="J19:J20" si="14">IF(B19="","",NETWORKDAYS.INTL(EOMONTH(E19,-1)+1,EOMONTH(F19,0),1,ПРАЗДНИКИ))</f>
        <v/>
      </c>
      <c r="K19" s="35" t="str">
        <f t="shared" ref="K19:K20" si="15">IF(B19="","",NETWORKDAYS.INTL(E19,F19,1,ПРАЗДНИКИ))</f>
        <v/>
      </c>
      <c r="L19" s="36" t="str">
        <f t="shared" ref="L19:L20" si="16">IF(B19="","",ROUND((G19*H19*I19/J19*K19),-2))</f>
        <v/>
      </c>
      <c r="M19" s="66"/>
    </row>
    <row r="20" spans="1:13" x14ac:dyDescent="0.2">
      <c r="A20" s="54" t="str">
        <f>IF(B20="","",SUBTOTAL(3,B20)*(MAX(A$4:A19)+1))</f>
        <v/>
      </c>
      <c r="B20" s="55"/>
      <c r="C20" s="28" t="str">
        <f t="shared" si="13"/>
        <v/>
      </c>
      <c r="D20" s="55" t="str">
        <f t="shared" si="1"/>
        <v/>
      </c>
      <c r="E20" s="60"/>
      <c r="F20" s="60"/>
      <c r="G20" s="56" t="str">
        <f t="shared" si="2"/>
        <v/>
      </c>
      <c r="H20" s="57" t="str">
        <f t="shared" si="5"/>
        <v/>
      </c>
      <c r="I20" s="33"/>
      <c r="J20" s="35" t="str">
        <f t="shared" si="14"/>
        <v/>
      </c>
      <c r="K20" s="35" t="str">
        <f t="shared" si="15"/>
        <v/>
      </c>
      <c r="L20" s="36" t="str">
        <f t="shared" si="16"/>
        <v/>
      </c>
      <c r="M20" s="66"/>
    </row>
    <row r="21" spans="1:13" x14ac:dyDescent="0.2">
      <c r="A21" s="51"/>
      <c r="B21" s="52"/>
      <c r="C21" s="52"/>
      <c r="D21" s="52"/>
      <c r="E21" s="53"/>
      <c r="F21" s="53"/>
      <c r="G21" s="52"/>
      <c r="H21" s="52"/>
      <c r="I21" s="51"/>
      <c r="J21" s="51"/>
      <c r="K21" s="51"/>
      <c r="L21" s="73">
        <f>SUM(L5:L20)</f>
        <v>118700</v>
      </c>
      <c r="M21" s="71"/>
    </row>
    <row r="22" spans="1:13" s="76" customFormat="1" ht="14.4" customHeight="1" x14ac:dyDescent="0.2">
      <c r="A22" s="77" t="s">
        <v>63</v>
      </c>
      <c r="B22" s="71"/>
      <c r="C22" s="78" t="str">
        <f>BAHTTEXT(L21)</f>
        <v>หนึ่งแสนหนึ่งหมื่นแปดพันเจ็ดร้อยบาทถ้วน</v>
      </c>
      <c r="D22" s="71"/>
      <c r="E22" s="74"/>
      <c r="F22" s="74"/>
      <c r="G22" s="71"/>
      <c r="H22" s="71"/>
      <c r="I22" s="72"/>
      <c r="J22" s="72"/>
      <c r="K22" s="72"/>
      <c r="L22" s="75"/>
      <c r="M22" s="71"/>
    </row>
    <row r="24" spans="1:13" x14ac:dyDescent="0.2">
      <c r="A24" s="68" t="s">
        <v>62</v>
      </c>
      <c r="C24" s="67"/>
    </row>
    <row r="25" spans="1:13" ht="7.8" customHeight="1" x14ac:dyDescent="0.2">
      <c r="A25" s="68"/>
      <c r="C25" s="67"/>
    </row>
    <row r="26" spans="1:13" ht="33.6" customHeight="1" x14ac:dyDescent="0.2">
      <c r="A26" s="81" t="s">
        <v>85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70"/>
    </row>
    <row r="28" spans="1:13" x14ac:dyDescent="0.2">
      <c r="B28" s="1" t="s">
        <v>48</v>
      </c>
    </row>
  </sheetData>
  <autoFilter ref="A4:L4"/>
  <mergeCells count="2">
    <mergeCell ref="E3:F3"/>
    <mergeCell ref="A26:L26"/>
  </mergeCells>
  <dataValidations count="1">
    <dataValidation type="list" allowBlank="1" showInputMessage="1" showErrorMessage="1" sqref="B5:B20">
      <formula1>ФИО</formula1>
    </dataValidation>
  </dataValidations>
  <pageMargins left="0.7" right="0.7" top="0.75" bottom="0.75" header="0.3" footer="0.3"/>
  <pageSetup paperSize="9" scale="67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"/>
  <sheetViews>
    <sheetView workbookViewId="0"/>
  </sheetViews>
  <sheetFormatPr defaultRowHeight="14.4" x14ac:dyDescent="0.3"/>
  <sheetData>
    <row r="1" spans="1:1" x14ac:dyDescent="0.3">
      <c r="A1" t="str">
        <f>IF(E5="","",ROUND(((IF(B5="","",INDEX(МАССИВ,MATCH(B5,ФИО,0),9)))*(IF(E5="","",DATEDIF(E5,F5,"m")+1))*G5/(IF(E5="","",NETWORKDAYS.INTL(EOMONTH(E5,-1)+1,EOMONTH(F5,0),1,ПРАЗДНИКИ)))*(IF(E5="","",NETWORKDAYS.INTL(EOMONTH(E5,-1)+1,EOMONTH(F5,0),1,ПРАЗДНИКИ)))),-2))</f>
        <v/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ССЫЛКИ</vt:lpstr>
      <vt:lpstr>СПРАВОЧНИК</vt:lpstr>
      <vt:lpstr>сводная</vt:lpstr>
      <vt:lpstr>по строчно</vt:lpstr>
      <vt:lpstr>Лист2</vt:lpstr>
      <vt:lpstr>Лист1</vt:lpstr>
      <vt:lpstr>Лист3</vt:lpstr>
      <vt:lpstr>ДОЛЖНОСТЬ</vt:lpstr>
      <vt:lpstr>МАССИВ</vt:lpstr>
      <vt:lpstr>'по строчно'!Область_печати</vt:lpstr>
      <vt:lpstr>сводная!Область_печати</vt:lpstr>
      <vt:lpstr>ОКЛАД</vt:lpstr>
      <vt:lpstr>ПРАЗДНИКИ</vt:lpstr>
      <vt:lpstr>ФИО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glavbuh</dc:creator>
  <cp:lastModifiedBy>glavbuh</cp:lastModifiedBy>
  <dcterms:created xsi:type="dcterms:W3CDTF">2015-03-26T14:37:27Z</dcterms:created>
  <dcterms:modified xsi:type="dcterms:W3CDTF">2015-03-27T09:21:01Z</dcterms:modified>
</cp:coreProperties>
</file>