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96" windowWidth="21060" windowHeight="9000" activeTab="1"/>
  </bookViews>
  <sheets>
    <sheet name="ФИО_ОКЛАДЫ" sheetId="1" r:id="rId1"/>
    <sheet name="ПРИЛОЖЕНИЕ К ПРИКАЗУ" sheetId="2" r:id="rId2"/>
    <sheet name="ССЫЛКИ" sheetId="3" r:id="rId3"/>
    <sheet name="Лист2" sheetId="4" r:id="rId4"/>
  </sheets>
  <definedNames>
    <definedName name="_xlnm._FilterDatabase" localSheetId="1" hidden="1">'ПРИЛОЖЕНИЕ К ПРИКАЗУ'!$A$4:$L$4</definedName>
    <definedName name="_xlnm._FilterDatabase" localSheetId="0" hidden="1">ФИО_ОКЛАДЫ!$B$1:$J$1</definedName>
    <definedName name="ДОЛЖНОСТЬ">ФИО_ОКЛАДЫ!$D:$D</definedName>
    <definedName name="МАССИВ">ФИО_ОКЛАДЫ!$B:$J</definedName>
    <definedName name="_xlnm.Print_Area" localSheetId="1">'ПРИЛОЖЕНИЕ К ПРИКАЗУ'!$A$1:$L$27</definedName>
    <definedName name="ОКЛАД">ФИО_ОКЛАДЫ!$J:$J</definedName>
    <definedName name="ПРАЗДНИКИ">ССЫЛКИ!$D$2:$D$27</definedName>
    <definedName name="ФИО">ФИО_ОКЛАДЫ!$E:$E</definedName>
  </definedNames>
  <calcPr calcId="145621"/>
</workbook>
</file>

<file path=xl/calcChain.xml><?xml version="1.0" encoding="utf-8"?>
<calcChain xmlns="http://schemas.openxmlformats.org/spreadsheetml/2006/main">
  <c r="A17" i="2" l="1"/>
  <c r="A19" i="2"/>
  <c r="A20" i="2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5" i="2"/>
  <c r="J3" i="1"/>
  <c r="J4" i="1"/>
  <c r="J5" i="1"/>
  <c r="J6" i="1"/>
  <c r="J7" i="1"/>
  <c r="J8" i="1"/>
  <c r="J9" i="1"/>
  <c r="J10" i="1"/>
  <c r="J11" i="1"/>
  <c r="J2" i="1"/>
  <c r="C8" i="2" l="1"/>
  <c r="D8" i="2"/>
  <c r="G8" i="2"/>
  <c r="H8" i="2"/>
  <c r="J8" i="2"/>
  <c r="K8" i="2"/>
  <c r="L8" i="2"/>
  <c r="C9" i="2"/>
  <c r="D9" i="2"/>
  <c r="G9" i="2"/>
  <c r="H9" i="2"/>
  <c r="J9" i="2"/>
  <c r="L9" i="2" s="1"/>
  <c r="K9" i="2"/>
  <c r="N9" i="2" l="1"/>
  <c r="P9" i="2" s="1"/>
  <c r="N8" i="2"/>
  <c r="P8" i="2" s="1"/>
  <c r="A1" i="4"/>
  <c r="K18" i="2" l="1"/>
  <c r="J18" i="2"/>
  <c r="H18" i="2"/>
  <c r="G18" i="2"/>
  <c r="N18" i="2" s="1"/>
  <c r="D18" i="2"/>
  <c r="C18" i="2"/>
  <c r="K17" i="2"/>
  <c r="J17" i="2"/>
  <c r="H17" i="2"/>
  <c r="G17" i="2"/>
  <c r="N17" i="2" s="1"/>
  <c r="D17" i="2"/>
  <c r="C17" i="2"/>
  <c r="K16" i="2"/>
  <c r="J16" i="2"/>
  <c r="H16" i="2"/>
  <c r="G16" i="2"/>
  <c r="D16" i="2"/>
  <c r="C16" i="2"/>
  <c r="K20" i="2"/>
  <c r="J20" i="2"/>
  <c r="H20" i="2"/>
  <c r="G20" i="2"/>
  <c r="N20" i="2" s="1"/>
  <c r="D20" i="2"/>
  <c r="C20" i="2"/>
  <c r="K19" i="2"/>
  <c r="J19" i="2"/>
  <c r="H19" i="2"/>
  <c r="G19" i="2"/>
  <c r="N19" i="2" s="1"/>
  <c r="D19" i="2"/>
  <c r="C19" i="2"/>
  <c r="H6" i="2"/>
  <c r="H7" i="2"/>
  <c r="H10" i="2"/>
  <c r="H11" i="2"/>
  <c r="H12" i="2"/>
  <c r="H13" i="2"/>
  <c r="H14" i="2"/>
  <c r="H15" i="2"/>
  <c r="H5" i="2"/>
  <c r="G6" i="2"/>
  <c r="G7" i="2"/>
  <c r="G10" i="2"/>
  <c r="G11" i="2"/>
  <c r="G12" i="2"/>
  <c r="G13" i="2"/>
  <c r="G14" i="2"/>
  <c r="G15" i="2"/>
  <c r="G5" i="2"/>
  <c r="D6" i="2"/>
  <c r="D7" i="2"/>
  <c r="D10" i="2"/>
  <c r="D11" i="2"/>
  <c r="D12" i="2"/>
  <c r="D13" i="2"/>
  <c r="D14" i="2"/>
  <c r="D15" i="2"/>
  <c r="D5" i="2"/>
  <c r="N16" i="2" l="1"/>
  <c r="L17" i="2"/>
  <c r="P17" i="2" s="1"/>
  <c r="L18" i="2"/>
  <c r="P18" i="2" s="1"/>
  <c r="L19" i="2"/>
  <c r="P19" i="2" s="1"/>
  <c r="L20" i="2"/>
  <c r="P20" i="2" s="1"/>
  <c r="L16" i="2"/>
  <c r="P16" i="2" s="1"/>
  <c r="A5" i="2"/>
  <c r="A6" i="2" l="1"/>
  <c r="J6" i="2"/>
  <c r="N6" i="2" s="1"/>
  <c r="K6" i="2"/>
  <c r="J7" i="2"/>
  <c r="N7" i="2" s="1"/>
  <c r="K7" i="2"/>
  <c r="J10" i="2"/>
  <c r="N10" i="2" s="1"/>
  <c r="K10" i="2"/>
  <c r="J11" i="2"/>
  <c r="N11" i="2" s="1"/>
  <c r="K11" i="2"/>
  <c r="J12" i="2"/>
  <c r="N12" i="2" s="1"/>
  <c r="K12" i="2"/>
  <c r="J13" i="2"/>
  <c r="N13" i="2" s="1"/>
  <c r="K13" i="2"/>
  <c r="J14" i="2"/>
  <c r="N14" i="2" s="1"/>
  <c r="K14" i="2"/>
  <c r="J15" i="2"/>
  <c r="N15" i="2" s="1"/>
  <c r="K15" i="2"/>
  <c r="K5" i="2"/>
  <c r="J5" i="2"/>
  <c r="C6" i="2"/>
  <c r="C7" i="2"/>
  <c r="C10" i="2"/>
  <c r="C11" i="2"/>
  <c r="C12" i="2"/>
  <c r="C13" i="2"/>
  <c r="C14" i="2"/>
  <c r="C15" i="2"/>
  <c r="C5" i="2"/>
  <c r="N5" i="2" l="1"/>
  <c r="A7" i="2"/>
  <c r="A8" i="2" s="1"/>
  <c r="A9" i="2" s="1"/>
  <c r="L7" i="2"/>
  <c r="P7" i="2" s="1"/>
  <c r="L6" i="2"/>
  <c r="P6" i="2" s="1"/>
  <c r="L5" i="2"/>
  <c r="P5" i="2" s="1"/>
  <c r="L12" i="2"/>
  <c r="P12" i="2" s="1"/>
  <c r="L15" i="2"/>
  <c r="P15" i="2" s="1"/>
  <c r="L13" i="2"/>
  <c r="P13" i="2" s="1"/>
  <c r="L14" i="2"/>
  <c r="L11" i="2"/>
  <c r="P11" i="2" s="1"/>
  <c r="L10" i="2"/>
  <c r="P10" i="2" s="1"/>
  <c r="P14" i="2" l="1"/>
  <c r="L21" i="2"/>
  <c r="C22" i="2" s="1"/>
  <c r="A10" i="2"/>
  <c r="A12" i="2" l="1"/>
  <c r="A11" i="2"/>
  <c r="A13" i="2" s="1"/>
  <c r="A14" i="2" l="1"/>
  <c r="A15" i="2" s="1"/>
  <c r="A16" i="2" s="1"/>
  <c r="A18" i="2" s="1"/>
</calcChain>
</file>

<file path=xl/comments1.xml><?xml version="1.0" encoding="utf-8"?>
<comments xmlns="http://schemas.openxmlformats.org/spreadsheetml/2006/main">
  <authors>
    <author>glavbuh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glavbuh: </t>
        </r>
        <r>
          <rPr>
            <sz val="9"/>
            <color indexed="81"/>
            <rFont val="Tahoma"/>
            <family val="2"/>
            <charset val="204"/>
          </rPr>
          <t>праздники</t>
        </r>
      </text>
    </comment>
  </commentList>
</comments>
</file>

<file path=xl/sharedStrings.xml><?xml version="1.0" encoding="utf-8"?>
<sst xmlns="http://schemas.openxmlformats.org/spreadsheetml/2006/main" count="110" uniqueCount="71">
  <si>
    <t>декабрь</t>
  </si>
  <si>
    <t>ноябрь</t>
  </si>
  <si>
    <t>октябрь</t>
  </si>
  <si>
    <t>сентябрь</t>
  </si>
  <si>
    <t>август</t>
  </si>
  <si>
    <t>март</t>
  </si>
  <si>
    <t>февраль</t>
  </si>
  <si>
    <t>январь</t>
  </si>
  <si>
    <t>июль</t>
  </si>
  <si>
    <t>июнь</t>
  </si>
  <si>
    <t>май</t>
  </si>
  <si>
    <t>апрель</t>
  </si>
  <si>
    <t>СУММА</t>
  </si>
  <si>
    <t>СОТРУДНИК</t>
  </si>
  <si>
    <t>Итоги</t>
  </si>
  <si>
    <t>ОТДЕЛЕНИЕ</t>
  </si>
  <si>
    <t>ДОЛЖНОСТЬ</t>
  </si>
  <si>
    <t>ФИО</t>
  </si>
  <si>
    <t>ЗАНЯТОСТЬ</t>
  </si>
  <si>
    <t>ПО ФАКТУ</t>
  </si>
  <si>
    <t>ОКЛАД С ОБЪЕМОМ РАБОТ</t>
  </si>
  <si>
    <t>Доплата за ВУТ</t>
  </si>
  <si>
    <t>ОКЛАД с ВУТ</t>
  </si>
  <si>
    <t>ФЭО</t>
  </si>
  <si>
    <t>Осн.</t>
  </si>
  <si>
    <t>Бухгалтер</t>
  </si>
  <si>
    <t>Отдел МТО</t>
  </si>
  <si>
    <t>Заведующий складом</t>
  </si>
  <si>
    <t>Гардеробщик</t>
  </si>
  <si>
    <t>Водитель автомобиля</t>
  </si>
  <si>
    <t>Операционная медицинская сестра</t>
  </si>
  <si>
    <t>Медицинская сестра</t>
  </si>
  <si>
    <t>Лаборат. отд.</t>
  </si>
  <si>
    <t>Лаборант</t>
  </si>
  <si>
    <t>Приемное</t>
  </si>
  <si>
    <t>Хирургия (с пер.)</t>
  </si>
  <si>
    <t>Медицинская сестра перевязочной</t>
  </si>
  <si>
    <t>Неврология</t>
  </si>
  <si>
    <t>Медицинская сестра палатная (постовая)</t>
  </si>
  <si>
    <t>Младшая медицинская сестра по уходу за больными</t>
  </si>
  <si>
    <t>Терапия (30 к.)</t>
  </si>
  <si>
    <t>Приложение к приказу № от "____" ___________ 2015г.</t>
  </si>
  <si>
    <t>№ п/п</t>
  </si>
  <si>
    <t>ОБЪЕМ РАБОТЫ</t>
  </si>
  <si>
    <t>ПО ГРАФИКУ</t>
  </si>
  <si>
    <t>ОТРАБОТАНО</t>
  </si>
  <si>
    <t>ПРАЗДНИКИ</t>
  </si>
  <si>
    <t>№</t>
  </si>
  <si>
    <t>ПОДПИСИ</t>
  </si>
  <si>
    <t>КОЛ-ВО МЕСЯЦЕВ</t>
  </si>
  <si>
    <t>ПЕРИОД ВРИО</t>
  </si>
  <si>
    <t>ФИО 1</t>
  </si>
  <si>
    <t>ФИО 2</t>
  </si>
  <si>
    <t>ФИО 3</t>
  </si>
  <si>
    <t>ФИО 4</t>
  </si>
  <si>
    <t>ФИО 5</t>
  </si>
  <si>
    <t>ФИО 6</t>
  </si>
  <si>
    <t>ФИО 7</t>
  </si>
  <si>
    <t>ФИО 8</t>
  </si>
  <si>
    <t>ФИО 9</t>
  </si>
  <si>
    <t>ФИО 10</t>
  </si>
  <si>
    <t>должно быть</t>
  </si>
  <si>
    <t>разница</t>
  </si>
  <si>
    <t>месяцы</t>
  </si>
  <si>
    <t>норма</t>
  </si>
  <si>
    <t>нарастающим</t>
  </si>
  <si>
    <t>ДНИ</t>
  </si>
  <si>
    <r>
      <t xml:space="preserve">РАСЧЕТНАЯ СУММА ЗА 
</t>
    </r>
    <r>
      <rPr>
        <b/>
        <sz val="7"/>
        <color rgb="FFFF0000"/>
        <rFont val="Calibri"/>
        <family val="2"/>
        <charset val="204"/>
        <scheme val="minor"/>
      </rPr>
      <t>1 полный</t>
    </r>
    <r>
      <rPr>
        <b/>
        <sz val="7"/>
        <color theme="1"/>
        <rFont val="Calibri"/>
        <family val="2"/>
        <charset val="204"/>
        <scheme val="minor"/>
      </rPr>
      <t xml:space="preserve"> МЕСЯЦ</t>
    </r>
  </si>
  <si>
    <r>
      <t xml:space="preserve">ФОРМУЛА (кратко) = (РАСЧЕТНАЯ СУММА * </t>
    </r>
    <r>
      <rPr>
        <b/>
        <sz val="8"/>
        <color rgb="FFFF0000"/>
        <rFont val="Calibri"/>
        <family val="2"/>
        <charset val="204"/>
        <scheme val="minor"/>
      </rPr>
      <t>КОЛ-ВО ПОЛНЫХ МЕСЯЦЕВ</t>
    </r>
    <r>
      <rPr>
        <b/>
        <sz val="8"/>
        <color theme="1"/>
        <rFont val="Calibri"/>
        <family val="2"/>
        <charset val="204"/>
        <scheme val="minor"/>
      </rPr>
      <t xml:space="preserve"> * ОБЪЕМ РАБОТ) / НОРМУ ДНЕЙ * ФАКТИЧЕСКИ ОТРАБОТАННЫЕ ДНИ</t>
    </r>
  </si>
  <si>
    <r>
      <t xml:space="preserve">ИТОГОВАЯ ФОРМУЛА В КОЛ. 10  = </t>
    </r>
    <r>
      <rPr>
        <b/>
        <sz val="8"/>
        <rFont val="Calibri"/>
        <family val="2"/>
        <charset val="204"/>
        <scheme val="minor"/>
      </rPr>
      <t>ЕСЛИ(B5="";"";ОКРУГЛ(((ЕСЛИ(B5="";"";ИНДЕКС(МАССИВ;ПОИСКПОЗ(B5;ФИО;0);9)))*</t>
    </r>
    <r>
      <rPr>
        <b/>
        <sz val="8"/>
        <color rgb="FFFF0000"/>
        <rFont val="Calibri"/>
        <family val="2"/>
        <charset val="204"/>
        <scheme val="minor"/>
      </rPr>
      <t>(ЕСЛИ(B5="";"";РАЗНДАТ(E5;F5;"m")+1))</t>
    </r>
    <r>
      <rPr>
        <b/>
        <sz val="8"/>
        <rFont val="Calibri"/>
        <family val="2"/>
        <charset val="204"/>
        <scheme val="minor"/>
      </rPr>
      <t>*G5/(ЕСЛИ(B5="";"";ЧИСТРАБДНИ.МЕЖД(КОНМЕСЯЦА(E5;-1)+1;КОНМЕСЯЦА(F5;0);1;ПРАЗДНИКИ)))*(ЕСЛИ(B5="";"";ЧИСТРАБДНИ.МЕЖД(E5;F5;1;ПРАЗДНИКИ))));-2))</t>
    </r>
  </si>
  <si>
    <t>СУММА ПРОПИСЬЮ: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</si>
</sst>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[$-F800]dddd\,\ mmmm\ dd\,\ yyyy"/>
    <numFmt numFmtId="165" formatCode="dd/mm/yy;@"/>
    <numFmt numFmtId="166" formatCode="#,##0.00_ ;[Red]\-#,##0.00\ "/>
    <numFmt numFmtId="167" formatCode="#,##0_ ;[Red]\-#,##0\ "/>
  </numFmts>
  <fonts count="4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6"/>
      <name val="Arial Narrow"/>
      <family val="2"/>
      <charset val="204"/>
    </font>
    <font>
      <sz val="8"/>
      <name val="Arial Narrow"/>
      <family val="2"/>
      <charset val="204"/>
    </font>
    <font>
      <sz val="8"/>
      <color theme="0" tint="-0.499984740745262"/>
      <name val="Arial Narrow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7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4" fillId="0" borderId="0"/>
    <xf numFmtId="0" fontId="16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23" borderId="8" applyNumberFormat="0" applyFont="0" applyAlignment="0" applyProtection="0"/>
    <xf numFmtId="0" fontId="14" fillId="23" borderId="8" applyNumberFormat="0" applyFont="0" applyAlignment="0" applyProtection="0"/>
    <xf numFmtId="0" fontId="15" fillId="23" borderId="8" applyNumberFormat="0" applyFont="0" applyAlignment="0" applyProtection="0"/>
    <xf numFmtId="0" fontId="15" fillId="23" borderId="8" applyNumberFormat="0" applyFont="0" applyAlignment="0" applyProtection="0"/>
    <xf numFmtId="0" fontId="15" fillId="23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</cellStyleXfs>
  <cellXfs count="91">
    <xf numFmtId="0" fontId="0" fillId="0" borderId="0" xfId="0"/>
    <xf numFmtId="0" fontId="23" fillId="0" borderId="0" xfId="75" applyFont="1"/>
    <xf numFmtId="0" fontId="23" fillId="0" borderId="0" xfId="75" applyFont="1" applyAlignment="1">
      <alignment horizontal="center"/>
    </xf>
    <xf numFmtId="165" fontId="23" fillId="0" borderId="0" xfId="75" applyNumberFormat="1" applyFont="1" applyAlignment="1">
      <alignment horizontal="center"/>
    </xf>
    <xf numFmtId="0" fontId="26" fillId="0" borderId="10" xfId="82" applyFont="1" applyFill="1" applyBorder="1" applyAlignment="1" applyProtection="1">
      <alignment horizontal="center" vertical="center"/>
      <protection hidden="1"/>
    </xf>
    <xf numFmtId="0" fontId="26" fillId="0" borderId="10" xfId="82" applyNumberFormat="1" applyFont="1" applyFill="1" applyBorder="1" applyAlignment="1" applyProtection="1">
      <alignment horizontal="center" vertical="center"/>
      <protection hidden="1"/>
    </xf>
    <xf numFmtId="0" fontId="26" fillId="0" borderId="10" xfId="82" applyFont="1" applyFill="1" applyBorder="1" applyAlignment="1" applyProtection="1">
      <alignment horizontal="center" vertical="center" wrapText="1"/>
      <protection hidden="1"/>
    </xf>
    <xf numFmtId="0" fontId="26" fillId="0" borderId="10" xfId="82" applyNumberFormat="1" applyFont="1" applyFill="1" applyBorder="1" applyAlignment="1" applyProtection="1">
      <alignment horizontal="center" vertical="center" wrapText="1"/>
      <protection hidden="1"/>
    </xf>
    <xf numFmtId="166" fontId="26" fillId="0" borderId="10" xfId="82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82" applyFont="1" applyFill="1" applyBorder="1" applyAlignment="1" applyProtection="1">
      <alignment horizontal="center" vertical="center" wrapText="1"/>
      <protection hidden="1"/>
    </xf>
    <xf numFmtId="0" fontId="27" fillId="0" borderId="10" xfId="82" applyFont="1" applyFill="1" applyBorder="1" applyAlignment="1" applyProtection="1">
      <alignment horizontal="center"/>
      <protection hidden="1"/>
    </xf>
    <xf numFmtId="49" fontId="27" fillId="0" borderId="10" xfId="82" applyNumberFormat="1" applyFont="1" applyFill="1" applyBorder="1" applyAlignment="1" applyProtection="1">
      <alignment horizontal="center"/>
      <protection hidden="1"/>
    </xf>
    <xf numFmtId="0" fontId="27" fillId="0" borderId="10" xfId="82" applyNumberFormat="1" applyFont="1" applyFill="1" applyBorder="1" applyAlignment="1" applyProtection="1">
      <alignment horizontal="left"/>
      <protection hidden="1"/>
    </xf>
    <xf numFmtId="0" fontId="27" fillId="0" borderId="10" xfId="82" applyNumberFormat="1" applyFont="1" applyFill="1" applyBorder="1" applyAlignment="1" applyProtection="1">
      <alignment horizontal="left"/>
      <protection locked="0"/>
    </xf>
    <xf numFmtId="43" fontId="27" fillId="0" borderId="10" xfId="82" applyNumberFormat="1" applyFont="1" applyFill="1" applyBorder="1" applyAlignment="1" applyProtection="1">
      <alignment horizontal="center"/>
      <protection locked="0"/>
    </xf>
    <xf numFmtId="0" fontId="27" fillId="0" borderId="10" xfId="82" applyNumberFormat="1" applyFont="1" applyFill="1" applyBorder="1" applyAlignment="1" applyProtection="1">
      <alignment horizontal="center"/>
      <protection locked="0"/>
    </xf>
    <xf numFmtId="166" fontId="27" fillId="0" borderId="10" xfId="82" applyNumberFormat="1" applyFont="1" applyFill="1" applyBorder="1" applyAlignment="1" applyProtection="1">
      <alignment horizontal="right"/>
      <protection locked="0"/>
    </xf>
    <xf numFmtId="43" fontId="27" fillId="0" borderId="10" xfId="82" applyNumberFormat="1" applyFont="1" applyFill="1" applyBorder="1" applyAlignment="1" applyProtection="1">
      <alignment horizontal="right"/>
      <protection hidden="1"/>
    </xf>
    <xf numFmtId="0" fontId="27" fillId="0" borderId="0" xfId="82" applyFont="1" applyFill="1" applyBorder="1" applyAlignment="1" applyProtection="1">
      <alignment horizontal="center"/>
      <protection locked="0"/>
    </xf>
    <xf numFmtId="0" fontId="28" fillId="0" borderId="0" xfId="82" applyFont="1" applyFill="1" applyBorder="1" applyAlignment="1" applyProtection="1">
      <alignment horizontal="center"/>
      <protection locked="0"/>
    </xf>
    <xf numFmtId="0" fontId="27" fillId="0" borderId="10" xfId="82" applyNumberFormat="1" applyFont="1" applyFill="1" applyBorder="1" applyAlignment="1" applyProtection="1">
      <alignment horizontal="center"/>
      <protection hidden="1"/>
    </xf>
    <xf numFmtId="0" fontId="27" fillId="0" borderId="0" xfId="82" applyFont="1" applyFill="1" applyBorder="1" applyAlignment="1" applyProtection="1">
      <alignment horizontal="center"/>
      <protection hidden="1"/>
    </xf>
    <xf numFmtId="0" fontId="27" fillId="0" borderId="0" xfId="82" applyNumberFormat="1" applyFont="1" applyFill="1" applyBorder="1" applyAlignment="1" applyProtection="1">
      <alignment horizontal="center"/>
      <protection locked="0"/>
    </xf>
    <xf numFmtId="0" fontId="27" fillId="0" borderId="0" xfId="82" applyNumberFormat="1" applyFont="1" applyFill="1" applyBorder="1" applyAlignment="1" applyProtection="1">
      <alignment horizontal="left"/>
      <protection locked="0"/>
    </xf>
    <xf numFmtId="166" fontId="27" fillId="0" borderId="0" xfId="82" applyNumberFormat="1" applyFont="1" applyFill="1" applyBorder="1" applyAlignment="1" applyProtection="1">
      <alignment horizontal="right"/>
      <protection locked="0"/>
    </xf>
    <xf numFmtId="0" fontId="27" fillId="0" borderId="0" xfId="82" applyFont="1" applyFill="1" applyBorder="1" applyAlignment="1" applyProtection="1">
      <alignment horizontal="right"/>
      <protection locked="0"/>
    </xf>
    <xf numFmtId="10" fontId="27" fillId="0" borderId="0" xfId="82" applyNumberFormat="1" applyFont="1" applyFill="1" applyBorder="1" applyAlignment="1" applyProtection="1">
      <alignment horizontal="center"/>
      <protection locked="0"/>
    </xf>
    <xf numFmtId="2" fontId="27" fillId="0" borderId="0" xfId="82" applyNumberFormat="1" applyFont="1" applyFill="1" applyBorder="1" applyAlignment="1" applyProtection="1">
      <alignment horizontal="center"/>
      <protection locked="0"/>
    </xf>
    <xf numFmtId="0" fontId="29" fillId="0" borderId="0" xfId="75" applyFont="1" applyAlignment="1">
      <alignment horizontal="right"/>
    </xf>
    <xf numFmtId="0" fontId="23" fillId="0" borderId="10" xfId="75" applyFont="1" applyBorder="1" applyAlignment="1">
      <alignment horizontal="left" indent="1"/>
    </xf>
    <xf numFmtId="0" fontId="29" fillId="0" borderId="10" xfId="75" applyFont="1" applyBorder="1" applyAlignment="1">
      <alignment horizontal="center" vertical="center" wrapText="1"/>
    </xf>
    <xf numFmtId="0" fontId="29" fillId="0" borderId="10" xfId="75" applyNumberFormat="1" applyFont="1" applyBorder="1" applyAlignment="1">
      <alignment horizontal="center" vertical="center" wrapText="1"/>
    </xf>
    <xf numFmtId="0" fontId="29" fillId="0" borderId="0" xfId="75" applyFont="1" applyAlignment="1">
      <alignment horizontal="center" vertical="center" wrapText="1"/>
    </xf>
    <xf numFmtId="0" fontId="30" fillId="0" borderId="10" xfId="75" applyFont="1" applyBorder="1" applyAlignment="1">
      <alignment horizontal="center" vertical="center" wrapText="1"/>
    </xf>
    <xf numFmtId="9" fontId="23" fillId="0" borderId="10" xfId="75" applyNumberFormat="1" applyFont="1" applyFill="1" applyBorder="1" applyAlignment="1">
      <alignment horizontal="center"/>
    </xf>
    <xf numFmtId="165" fontId="29" fillId="0" borderId="11" xfId="75" applyNumberFormat="1" applyFont="1" applyBorder="1" applyAlignment="1">
      <alignment horizontal="center" vertical="center" wrapText="1"/>
    </xf>
    <xf numFmtId="0" fontId="23" fillId="0" borderId="10" xfId="75" applyNumberFormat="1" applyFont="1" applyFill="1" applyBorder="1" applyAlignment="1">
      <alignment horizontal="center"/>
    </xf>
    <xf numFmtId="166" fontId="31" fillId="0" borderId="10" xfId="75" applyNumberFormat="1" applyFont="1" applyFill="1" applyBorder="1" applyAlignment="1">
      <alignment horizontal="center"/>
    </xf>
    <xf numFmtId="0" fontId="27" fillId="0" borderId="10" xfId="82" applyFont="1" applyFill="1" applyBorder="1" applyAlignment="1" applyProtection="1">
      <alignment horizontal="center" wrapText="1"/>
      <protection hidden="1"/>
    </xf>
    <xf numFmtId="0" fontId="27" fillId="0" borderId="10" xfId="82" applyFont="1" applyFill="1" applyBorder="1" applyAlignment="1" applyProtection="1">
      <alignment horizontal="center"/>
      <protection locked="0"/>
    </xf>
    <xf numFmtId="0" fontId="28" fillId="0" borderId="10" xfId="82" applyFont="1" applyFill="1" applyBorder="1" applyAlignment="1" applyProtection="1">
      <alignment horizontal="center"/>
      <protection locked="0"/>
    </xf>
    <xf numFmtId="0" fontId="23" fillId="0" borderId="10" xfId="75" applyNumberFormat="1" applyFont="1" applyBorder="1" applyAlignment="1">
      <alignment horizontal="center" vertical="center" wrapText="1"/>
    </xf>
    <xf numFmtId="0" fontId="23" fillId="0" borderId="12" xfId="75" applyNumberFormat="1" applyFont="1" applyBorder="1" applyAlignment="1">
      <alignment horizontal="center" vertical="center" wrapText="1"/>
    </xf>
    <xf numFmtId="0" fontId="23" fillId="0" borderId="11" xfId="75" applyNumberFormat="1" applyFont="1" applyBorder="1" applyAlignment="1">
      <alignment horizontal="center" vertical="center" wrapText="1"/>
    </xf>
    <xf numFmtId="0" fontId="32" fillId="0" borderId="10" xfId="75" applyNumberFormat="1" applyFont="1" applyBorder="1" applyAlignment="1">
      <alignment horizontal="center" vertical="center" wrapText="1"/>
    </xf>
    <xf numFmtId="165" fontId="33" fillId="0" borderId="10" xfId="75" applyNumberFormat="1" applyFont="1" applyBorder="1" applyAlignment="1">
      <alignment horizontal="center"/>
    </xf>
    <xf numFmtId="0" fontId="33" fillId="0" borderId="10" xfId="75" applyFont="1" applyBorder="1" applyAlignment="1">
      <alignment horizontal="center"/>
    </xf>
    <xf numFmtId="0" fontId="34" fillId="0" borderId="0" xfId="75" applyFont="1"/>
    <xf numFmtId="0" fontId="35" fillId="0" borderId="0" xfId="0" applyFont="1"/>
    <xf numFmtId="164" fontId="33" fillId="24" borderId="10" xfId="75" applyNumberFormat="1" applyFont="1" applyFill="1" applyBorder="1" applyAlignment="1">
      <alignment horizontal="center"/>
    </xf>
    <xf numFmtId="0" fontId="34" fillId="0" borderId="10" xfId="75" applyFont="1" applyBorder="1" applyAlignment="1">
      <alignment horizontal="center"/>
    </xf>
    <xf numFmtId="0" fontId="34" fillId="0" borderId="0" xfId="75" applyFont="1" applyAlignment="1">
      <alignment horizontal="center" vertical="center" wrapText="1"/>
    </xf>
    <xf numFmtId="0" fontId="29" fillId="25" borderId="10" xfId="75" applyFont="1" applyFill="1" applyBorder="1" applyAlignment="1">
      <alignment horizontal="center"/>
    </xf>
    <xf numFmtId="0" fontId="29" fillId="25" borderId="10" xfId="75" applyFont="1" applyFill="1" applyBorder="1"/>
    <xf numFmtId="165" fontId="29" fillId="25" borderId="10" xfId="75" applyNumberFormat="1" applyFont="1" applyFill="1" applyBorder="1" applyAlignment="1">
      <alignment horizontal="center"/>
    </xf>
    <xf numFmtId="0" fontId="23" fillId="0" borderId="10" xfId="75" applyFont="1" applyFill="1" applyBorder="1" applyAlignment="1">
      <alignment horizontal="center"/>
    </xf>
    <xf numFmtId="0" fontId="23" fillId="0" borderId="10" xfId="75" applyFont="1" applyFill="1" applyBorder="1" applyAlignment="1">
      <alignment horizontal="left" indent="1"/>
    </xf>
    <xf numFmtId="166" fontId="31" fillId="0" borderId="10" xfId="75" applyNumberFormat="1" applyFont="1" applyFill="1" applyBorder="1" applyAlignment="1">
      <alignment horizontal="center" vertical="center"/>
    </xf>
    <xf numFmtId="167" fontId="31" fillId="0" borderId="10" xfId="75" applyNumberFormat="1" applyFont="1" applyFill="1" applyBorder="1" applyAlignment="1">
      <alignment horizontal="center" vertical="center"/>
    </xf>
    <xf numFmtId="0" fontId="29" fillId="0" borderId="12" xfId="75" applyFont="1" applyBorder="1" applyAlignment="1">
      <alignment horizontal="center" vertical="center" wrapText="1"/>
    </xf>
    <xf numFmtId="0" fontId="36" fillId="0" borderId="0" xfId="75" applyFont="1" applyAlignment="1">
      <alignment horizontal="right"/>
    </xf>
    <xf numFmtId="165" fontId="23" fillId="0" borderId="10" xfId="75" applyNumberFormat="1" applyFont="1" applyFill="1" applyBorder="1" applyAlignment="1">
      <alignment horizontal="center"/>
    </xf>
    <xf numFmtId="9" fontId="26" fillId="0" borderId="10" xfId="82" applyNumberFormat="1" applyFont="1" applyFill="1" applyBorder="1" applyAlignment="1" applyProtection="1">
      <alignment horizontal="center" vertical="center" wrapText="1"/>
      <protection hidden="1"/>
    </xf>
    <xf numFmtId="9" fontId="27" fillId="0" borderId="10" xfId="82" applyNumberFormat="1" applyFont="1" applyFill="1" applyBorder="1" applyAlignment="1" applyProtection="1">
      <alignment horizontal="center"/>
      <protection locked="0"/>
    </xf>
    <xf numFmtId="9" fontId="27" fillId="0" borderId="0" xfId="82" applyNumberFormat="1" applyFont="1" applyFill="1" applyBorder="1" applyAlignment="1" applyProtection="1">
      <alignment horizontal="center"/>
      <protection locked="0"/>
    </xf>
    <xf numFmtId="167" fontId="31" fillId="26" borderId="10" xfId="75" applyNumberFormat="1" applyFont="1" applyFill="1" applyBorder="1" applyAlignment="1">
      <alignment horizontal="center" vertical="center"/>
    </xf>
    <xf numFmtId="166" fontId="31" fillId="26" borderId="10" xfId="75" applyNumberFormat="1" applyFont="1" applyFill="1" applyBorder="1" applyAlignment="1">
      <alignment horizontal="center"/>
    </xf>
    <xf numFmtId="0" fontId="29" fillId="0" borderId="0" xfId="75" applyFont="1" applyBorder="1" applyAlignment="1">
      <alignment horizontal="center" vertical="center" wrapText="1"/>
    </xf>
    <xf numFmtId="0" fontId="23" fillId="0" borderId="0" xfId="75" applyNumberFormat="1" applyFont="1" applyBorder="1" applyAlignment="1">
      <alignment horizontal="center" vertical="center" wrapText="1"/>
    </xf>
    <xf numFmtId="166" fontId="31" fillId="0" borderId="0" xfId="75" applyNumberFormat="1" applyFont="1" applyFill="1" applyBorder="1" applyAlignment="1">
      <alignment horizontal="center"/>
    </xf>
    <xf numFmtId="0" fontId="36" fillId="0" borderId="0" xfId="75" applyFont="1" applyAlignment="1">
      <alignment horizontal="center"/>
    </xf>
    <xf numFmtId="0" fontId="29" fillId="0" borderId="0" xfId="75" applyFont="1" applyAlignment="1">
      <alignment horizontal="center"/>
    </xf>
    <xf numFmtId="167" fontId="31" fillId="0" borderId="10" xfId="75" applyNumberFormat="1" applyFont="1" applyFill="1" applyBorder="1" applyAlignment="1">
      <alignment horizontal="center"/>
    </xf>
    <xf numFmtId="165" fontId="23" fillId="26" borderId="10" xfId="75" applyNumberFormat="1" applyFont="1" applyFill="1" applyBorder="1" applyAlignment="1">
      <alignment horizontal="center"/>
    </xf>
    <xf numFmtId="0" fontId="29" fillId="0" borderId="0" xfId="75" applyFont="1" applyAlignment="1">
      <alignment horizontal="left" vertical="center"/>
    </xf>
    <xf numFmtId="0" fontId="23" fillId="0" borderId="0" xfId="75" applyFont="1" applyAlignment="1">
      <alignment horizontal="left"/>
    </xf>
    <xf numFmtId="165" fontId="29" fillId="0" borderId="0" xfId="75" applyNumberFormat="1" applyFont="1" applyAlignment="1">
      <alignment horizontal="left"/>
    </xf>
    <xf numFmtId="165" fontId="29" fillId="0" borderId="12" xfId="75" applyNumberFormat="1" applyFont="1" applyBorder="1" applyAlignment="1">
      <alignment horizontal="center" vertical="center" wrapText="1"/>
    </xf>
    <xf numFmtId="165" fontId="29" fillId="0" borderId="11" xfId="75" applyNumberFormat="1" applyFont="1" applyBorder="1" applyAlignment="1">
      <alignment horizontal="center" vertical="center" wrapText="1"/>
    </xf>
    <xf numFmtId="0" fontId="29" fillId="0" borderId="0" xfId="75" applyFont="1" applyAlignment="1">
      <alignment horizontal="center" vertical="center" wrapText="1"/>
    </xf>
    <xf numFmtId="165" fontId="29" fillId="0" borderId="0" xfId="75" applyNumberFormat="1" applyFont="1" applyAlignment="1">
      <alignment horizontal="left" wrapText="1"/>
    </xf>
    <xf numFmtId="165" fontId="29" fillId="0" borderId="0" xfId="75" applyNumberFormat="1" applyFont="1" applyAlignment="1">
      <alignment wrapText="1"/>
    </xf>
    <xf numFmtId="0" fontId="29" fillId="0" borderId="0" xfId="75" applyFont="1" applyFill="1" applyBorder="1"/>
    <xf numFmtId="0" fontId="29" fillId="0" borderId="0" xfId="75" applyFont="1" applyFill="1" applyBorder="1" applyAlignment="1">
      <alignment horizontal="center"/>
    </xf>
    <xf numFmtId="166" fontId="29" fillId="25" borderId="10" xfId="75" applyNumberFormat="1" applyFont="1" applyFill="1" applyBorder="1"/>
    <xf numFmtId="165" fontId="29" fillId="0" borderId="0" xfId="75" applyNumberFormat="1" applyFont="1" applyFill="1" applyBorder="1" applyAlignment="1">
      <alignment horizontal="center"/>
    </xf>
    <xf numFmtId="166" fontId="29" fillId="0" borderId="0" xfId="75" applyNumberFormat="1" applyFont="1" applyFill="1" applyBorder="1"/>
    <xf numFmtId="0" fontId="23" fillId="0" borderId="0" xfId="75" applyFont="1" applyFill="1"/>
    <xf numFmtId="0" fontId="29" fillId="0" borderId="0" xfId="75" applyFont="1" applyFill="1" applyBorder="1" applyAlignment="1">
      <alignment horizontal="left"/>
    </xf>
    <xf numFmtId="166" fontId="40" fillId="0" borderId="0" xfId="75" applyNumberFormat="1" applyFont="1" applyFill="1" applyBorder="1" applyAlignment="1">
      <alignment horizontal="left"/>
    </xf>
    <xf numFmtId="0" fontId="38" fillId="0" borderId="10" xfId="75" applyFont="1" applyBorder="1" applyAlignment="1">
      <alignment horizontal="center" vertical="center" wrapText="1"/>
    </xf>
  </cellXfs>
  <cellStyles count="102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1 2 2" xfId="26"/>
    <cellStyle name="60% - Акцент2 2" xfId="27"/>
    <cellStyle name="60% - Акцент2 2 2" xfId="28"/>
    <cellStyle name="60% - Акцент3 2" xfId="29"/>
    <cellStyle name="60% - Акцент3 2 2" xfId="30"/>
    <cellStyle name="60% - Акцент4 2" xfId="31"/>
    <cellStyle name="60% - Акцент4 2 2" xfId="32"/>
    <cellStyle name="60% - Акцент5 2" xfId="33"/>
    <cellStyle name="60% - Акцент5 2 2" xfId="34"/>
    <cellStyle name="60% - Акцент6 2" xfId="35"/>
    <cellStyle name="60% - Акцент6 2 2" xfId="36"/>
    <cellStyle name="Акцент1 2" xfId="37"/>
    <cellStyle name="Акцент1 2 2" xfId="38"/>
    <cellStyle name="Акцент2 2" xfId="39"/>
    <cellStyle name="Акцент2 2 2" xfId="40"/>
    <cellStyle name="Акцент3 2" xfId="41"/>
    <cellStyle name="Акцент3 2 2" xfId="42"/>
    <cellStyle name="Акцент4 2" xfId="43"/>
    <cellStyle name="Акцент4 2 2" xfId="44"/>
    <cellStyle name="Акцент5 2" xfId="45"/>
    <cellStyle name="Акцент5 2 2" xfId="46"/>
    <cellStyle name="Акцент6 2" xfId="47"/>
    <cellStyle name="Акцент6 2 2" xfId="48"/>
    <cellStyle name="Ввод  2" xfId="49"/>
    <cellStyle name="Ввод  2 2" xfId="50"/>
    <cellStyle name="Ввод  2 3" xfId="51"/>
    <cellStyle name="Вывод 2" xfId="52"/>
    <cellStyle name="Вывод 2 2" xfId="53"/>
    <cellStyle name="Вывод 2 3" xfId="54"/>
    <cellStyle name="Вычисление 2" xfId="55"/>
    <cellStyle name="Вычисление 2 2" xfId="56"/>
    <cellStyle name="Вычисление 2 3" xfId="57"/>
    <cellStyle name="Заголовок 1 2" xfId="58"/>
    <cellStyle name="Заголовок 1 2 2" xfId="59"/>
    <cellStyle name="Заголовок 2 2" xfId="60"/>
    <cellStyle name="Заголовок 2 2 2" xfId="61"/>
    <cellStyle name="Заголовок 3 2" xfId="62"/>
    <cellStyle name="Заголовок 3 2 2" xfId="63"/>
    <cellStyle name="Заголовок 4 2" xfId="64"/>
    <cellStyle name="Заголовок 4 2 2" xfId="65"/>
    <cellStyle name="Итог 2" xfId="66"/>
    <cellStyle name="Итог 2 2" xfId="67"/>
    <cellStyle name="Итог 2 3" xfId="68"/>
    <cellStyle name="Контрольная ячейка 2" xfId="69"/>
    <cellStyle name="Контрольная ячейка 2 2" xfId="70"/>
    <cellStyle name="Название 2" xfId="71"/>
    <cellStyle name="Название 2 2" xfId="72"/>
    <cellStyle name="Нейтральный 2" xfId="73"/>
    <cellStyle name="Нейтральный 2 2" xfId="74"/>
    <cellStyle name="Обычный" xfId="0" builtinId="0"/>
    <cellStyle name="Обычный 10" xfId="75"/>
    <cellStyle name="Обычный 2" xfId="76"/>
    <cellStyle name="Обычный 2 2" xfId="77"/>
    <cellStyle name="Обычный 3" xfId="78"/>
    <cellStyle name="Обычный 3 2" xfId="79"/>
    <cellStyle name="Обычный 4" xfId="80"/>
    <cellStyle name="Обычный 5" xfId="81"/>
    <cellStyle name="Обычный 6" xfId="82"/>
    <cellStyle name="Обычный 7" xfId="83"/>
    <cellStyle name="Обычный 8" xfId="84"/>
    <cellStyle name="Обычный 9" xfId="85"/>
    <cellStyle name="Плохой 2" xfId="86"/>
    <cellStyle name="Плохой 2 2" xfId="87"/>
    <cellStyle name="Пояснение 2" xfId="88"/>
    <cellStyle name="Пояснение 2 2" xfId="89"/>
    <cellStyle name="Примечание 2" xfId="90"/>
    <cellStyle name="Примечание 2 2" xfId="91"/>
    <cellStyle name="Примечание 3" xfId="92"/>
    <cellStyle name="Примечание 3 2" xfId="93"/>
    <cellStyle name="Примечание 3 3" xfId="94"/>
    <cellStyle name="Связанная ячейка 2" xfId="95"/>
    <cellStyle name="Связанная ячейка 2 2" xfId="96"/>
    <cellStyle name="Текст предупреждения 2" xfId="97"/>
    <cellStyle name="Текст предупреждения 2 2" xfId="98"/>
    <cellStyle name="Финансовый 2" xfId="99"/>
    <cellStyle name="Хороший 2" xfId="100"/>
    <cellStyle name="Хороший 2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I9" sqref="I9"/>
    </sheetView>
  </sheetViews>
  <sheetFormatPr defaultColWidth="13.5546875" defaultRowHeight="10.199999999999999" x14ac:dyDescent="0.2"/>
  <cols>
    <col min="1" max="1" width="3.77734375" style="18" customWidth="1"/>
    <col min="2" max="2" width="3.6640625" style="18" customWidth="1"/>
    <col min="3" max="3" width="10.88671875" style="22" customWidth="1"/>
    <col min="4" max="4" width="27.88671875" style="23" customWidth="1"/>
    <col min="5" max="5" width="23.5546875" style="23" customWidth="1"/>
    <col min="6" max="6" width="6.33203125" style="18" customWidth="1"/>
    <col min="7" max="7" width="4.109375" style="22" customWidth="1"/>
    <col min="8" max="8" width="8.33203125" style="24" customWidth="1"/>
    <col min="9" max="9" width="6.88671875" style="64" customWidth="1"/>
    <col min="10" max="10" width="8.33203125" style="25" customWidth="1"/>
    <col min="11" max="11" width="9.6640625" style="18" customWidth="1"/>
    <col min="12" max="15" width="16" style="18" customWidth="1"/>
    <col min="16" max="16384" width="13.5546875" style="18"/>
  </cols>
  <sheetData>
    <row r="1" spans="1:10" s="9" customFormat="1" ht="26.4" customHeight="1" x14ac:dyDescent="0.3">
      <c r="A1" s="6" t="s">
        <v>47</v>
      </c>
      <c r="B1" s="4" t="s">
        <v>14</v>
      </c>
      <c r="C1" s="5" t="s">
        <v>15</v>
      </c>
      <c r="D1" s="5" t="s">
        <v>16</v>
      </c>
      <c r="E1" s="5" t="s">
        <v>17</v>
      </c>
      <c r="F1" s="6" t="s">
        <v>18</v>
      </c>
      <c r="G1" s="7" t="s">
        <v>19</v>
      </c>
      <c r="H1" s="8" t="s">
        <v>20</v>
      </c>
      <c r="I1" s="62" t="s">
        <v>21</v>
      </c>
      <c r="J1" s="6" t="s">
        <v>22</v>
      </c>
    </row>
    <row r="2" spans="1:10" x14ac:dyDescent="0.2">
      <c r="A2" s="40">
        <v>123</v>
      </c>
      <c r="B2" s="10"/>
      <c r="C2" s="20" t="s">
        <v>34</v>
      </c>
      <c r="D2" s="12" t="s">
        <v>31</v>
      </c>
      <c r="E2" s="13" t="s">
        <v>51</v>
      </c>
      <c r="F2" s="14" t="s">
        <v>24</v>
      </c>
      <c r="G2" s="15">
        <v>1</v>
      </c>
      <c r="H2" s="16">
        <v>1000</v>
      </c>
      <c r="I2" s="63">
        <v>0</v>
      </c>
      <c r="J2" s="17">
        <f>H2+(H2*I2)</f>
        <v>1000</v>
      </c>
    </row>
    <row r="3" spans="1:10" x14ac:dyDescent="0.2">
      <c r="A3" s="40">
        <v>132</v>
      </c>
      <c r="B3" s="10"/>
      <c r="C3" s="20" t="s">
        <v>35</v>
      </c>
      <c r="D3" s="12" t="s">
        <v>30</v>
      </c>
      <c r="E3" s="13" t="s">
        <v>52</v>
      </c>
      <c r="F3" s="14" t="s">
        <v>24</v>
      </c>
      <c r="G3" s="15">
        <v>1</v>
      </c>
      <c r="H3" s="16">
        <v>2000</v>
      </c>
      <c r="I3" s="63">
        <v>0</v>
      </c>
      <c r="J3" s="17">
        <f t="shared" ref="J3:J11" si="0">H3+(H3*I3)</f>
        <v>2000</v>
      </c>
    </row>
    <row r="4" spans="1:10" x14ac:dyDescent="0.2">
      <c r="A4" s="38">
        <v>22</v>
      </c>
      <c r="B4" s="10"/>
      <c r="C4" s="11" t="s">
        <v>26</v>
      </c>
      <c r="D4" s="12" t="s">
        <v>29</v>
      </c>
      <c r="E4" s="13" t="s">
        <v>53</v>
      </c>
      <c r="F4" s="14" t="s">
        <v>24</v>
      </c>
      <c r="G4" s="15">
        <v>1</v>
      </c>
      <c r="H4" s="16">
        <v>3000</v>
      </c>
      <c r="I4" s="63">
        <v>0</v>
      </c>
      <c r="J4" s="17">
        <f t="shared" si="0"/>
        <v>3000</v>
      </c>
    </row>
    <row r="5" spans="1:10" s="19" customFormat="1" x14ac:dyDescent="0.2">
      <c r="A5" s="39">
        <v>20</v>
      </c>
      <c r="B5" s="10"/>
      <c r="C5" s="11" t="s">
        <v>26</v>
      </c>
      <c r="D5" s="12" t="s">
        <v>28</v>
      </c>
      <c r="E5" s="13" t="s">
        <v>54</v>
      </c>
      <c r="F5" s="14" t="s">
        <v>24</v>
      </c>
      <c r="G5" s="15">
        <v>1</v>
      </c>
      <c r="H5" s="16">
        <v>4000</v>
      </c>
      <c r="I5" s="63">
        <v>0</v>
      </c>
      <c r="J5" s="17">
        <f t="shared" si="0"/>
        <v>4000</v>
      </c>
    </row>
    <row r="6" spans="1:10" s="21" customFormat="1" x14ac:dyDescent="0.2">
      <c r="A6" s="38">
        <v>151</v>
      </c>
      <c r="B6" s="10"/>
      <c r="C6" s="20" t="s">
        <v>37</v>
      </c>
      <c r="D6" s="12" t="s">
        <v>39</v>
      </c>
      <c r="E6" s="13" t="s">
        <v>55</v>
      </c>
      <c r="F6" s="14" t="s">
        <v>24</v>
      </c>
      <c r="G6" s="15">
        <v>1</v>
      </c>
      <c r="H6" s="16">
        <v>5000</v>
      </c>
      <c r="I6" s="63">
        <v>0</v>
      </c>
      <c r="J6" s="17">
        <f t="shared" si="0"/>
        <v>5000</v>
      </c>
    </row>
    <row r="7" spans="1:10" x14ac:dyDescent="0.2">
      <c r="A7" s="38">
        <v>16</v>
      </c>
      <c r="B7" s="10"/>
      <c r="C7" s="11" t="s">
        <v>26</v>
      </c>
      <c r="D7" s="12" t="s">
        <v>27</v>
      </c>
      <c r="E7" s="13" t="s">
        <v>56</v>
      </c>
      <c r="F7" s="14" t="s">
        <v>24</v>
      </c>
      <c r="G7" s="15">
        <v>1</v>
      </c>
      <c r="H7" s="16">
        <v>6000</v>
      </c>
      <c r="I7" s="63">
        <v>0</v>
      </c>
      <c r="J7" s="17">
        <f t="shared" si="0"/>
        <v>6000</v>
      </c>
    </row>
    <row r="8" spans="1:10" x14ac:dyDescent="0.2">
      <c r="A8" s="39">
        <v>98</v>
      </c>
      <c r="B8" s="10"/>
      <c r="C8" s="20" t="s">
        <v>32</v>
      </c>
      <c r="D8" s="12" t="s">
        <v>33</v>
      </c>
      <c r="E8" s="13" t="s">
        <v>57</v>
      </c>
      <c r="F8" s="14" t="s">
        <v>24</v>
      </c>
      <c r="G8" s="15">
        <v>1</v>
      </c>
      <c r="H8" s="16">
        <v>7000</v>
      </c>
      <c r="I8" s="63">
        <v>0</v>
      </c>
      <c r="J8" s="17">
        <f t="shared" si="0"/>
        <v>7000</v>
      </c>
    </row>
    <row r="9" spans="1:10" s="19" customFormat="1" x14ac:dyDescent="0.2">
      <c r="A9" s="38">
        <v>136</v>
      </c>
      <c r="B9" s="10"/>
      <c r="C9" s="20" t="s">
        <v>35</v>
      </c>
      <c r="D9" s="12" t="s">
        <v>36</v>
      </c>
      <c r="E9" s="13" t="s">
        <v>58</v>
      </c>
      <c r="F9" s="14" t="s">
        <v>24</v>
      </c>
      <c r="G9" s="15">
        <v>1</v>
      </c>
      <c r="H9" s="16">
        <v>8000</v>
      </c>
      <c r="I9" s="63">
        <v>0</v>
      </c>
      <c r="J9" s="17">
        <f t="shared" si="0"/>
        <v>8000</v>
      </c>
    </row>
    <row r="10" spans="1:10" x14ac:dyDescent="0.2">
      <c r="A10" s="40">
        <v>234</v>
      </c>
      <c r="B10" s="10"/>
      <c r="C10" s="20" t="s">
        <v>40</v>
      </c>
      <c r="D10" s="12" t="s">
        <v>38</v>
      </c>
      <c r="E10" s="13" t="s">
        <v>59</v>
      </c>
      <c r="F10" s="14" t="s">
        <v>24</v>
      </c>
      <c r="G10" s="15">
        <v>1.5</v>
      </c>
      <c r="H10" s="16">
        <v>9000</v>
      </c>
      <c r="I10" s="63">
        <v>0</v>
      </c>
      <c r="J10" s="17">
        <f t="shared" si="0"/>
        <v>9000</v>
      </c>
    </row>
    <row r="11" spans="1:10" x14ac:dyDescent="0.2">
      <c r="A11" s="40">
        <v>6</v>
      </c>
      <c r="B11" s="10"/>
      <c r="C11" s="11" t="s">
        <v>23</v>
      </c>
      <c r="D11" s="12" t="s">
        <v>25</v>
      </c>
      <c r="E11" s="13" t="s">
        <v>60</v>
      </c>
      <c r="F11" s="14" t="s">
        <v>24</v>
      </c>
      <c r="G11" s="15">
        <v>1</v>
      </c>
      <c r="H11" s="16">
        <v>10000</v>
      </c>
      <c r="I11" s="63">
        <v>0</v>
      </c>
      <c r="J11" s="17">
        <f t="shared" si="0"/>
        <v>10000</v>
      </c>
    </row>
    <row r="12" spans="1:10" s="21" customFormat="1" x14ac:dyDescent="0.2">
      <c r="B12" s="18"/>
      <c r="C12" s="22"/>
      <c r="D12" s="23"/>
      <c r="E12" s="23"/>
      <c r="F12" s="18"/>
      <c r="G12" s="22"/>
      <c r="H12" s="24"/>
      <c r="I12" s="64"/>
      <c r="J12" s="24"/>
    </row>
    <row r="13" spans="1:10" s="21" customFormat="1" x14ac:dyDescent="0.2">
      <c r="B13" s="18"/>
      <c r="C13" s="22"/>
      <c r="D13" s="23"/>
      <c r="E13" s="23"/>
      <c r="F13" s="18"/>
      <c r="G13" s="22"/>
      <c r="H13" s="24"/>
      <c r="I13" s="64"/>
      <c r="J13" s="25"/>
    </row>
    <row r="14" spans="1:10" s="21" customFormat="1" x14ac:dyDescent="0.2">
      <c r="B14" s="18"/>
      <c r="C14" s="22"/>
      <c r="D14" s="23"/>
      <c r="E14" s="23"/>
      <c r="F14" s="26"/>
      <c r="G14" s="22"/>
      <c r="H14" s="24"/>
      <c r="I14" s="64"/>
      <c r="J14" s="24"/>
    </row>
    <row r="16" spans="1:10" s="27" customFormat="1" x14ac:dyDescent="0.2">
      <c r="B16" s="18"/>
      <c r="C16" s="22"/>
      <c r="D16" s="23"/>
      <c r="E16" s="23"/>
      <c r="F16" s="18"/>
      <c r="G16" s="22"/>
      <c r="H16" s="24"/>
      <c r="I16" s="64"/>
      <c r="J16" s="25"/>
    </row>
  </sheetData>
  <autoFilter ref="B1:J1"/>
  <sortState ref="A2:J266">
    <sortCondition ref="E2:E26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zoomScale="115" zoomScaleNormal="115" zoomScaleSheetLayoutView="115" workbookViewId="0">
      <selection activeCell="F15" sqref="F15"/>
    </sheetView>
  </sheetViews>
  <sheetFormatPr defaultRowHeight="10.199999999999999" x14ac:dyDescent="0.2"/>
  <cols>
    <col min="1" max="1" width="5.33203125" style="2" customWidth="1"/>
    <col min="2" max="2" width="10" style="1" customWidth="1"/>
    <col min="3" max="3" width="6.5546875" style="1" customWidth="1"/>
    <col min="4" max="4" width="9" style="1" customWidth="1"/>
    <col min="5" max="6" width="7.6640625" style="3" customWidth="1"/>
    <col min="7" max="7" width="9.77734375" style="1" customWidth="1"/>
    <col min="8" max="8" width="6.6640625" style="1" customWidth="1"/>
    <col min="9" max="9" width="7.33203125" style="2" customWidth="1"/>
    <col min="10" max="10" width="6.33203125" style="2" customWidth="1"/>
    <col min="11" max="11" width="5.88671875" style="2" customWidth="1"/>
    <col min="12" max="12" width="9.44140625" style="1" customWidth="1"/>
    <col min="13" max="13" width="3.44140625" style="1" customWidth="1"/>
    <col min="14" max="14" width="9.33203125" style="1" customWidth="1"/>
    <col min="15" max="15" width="3.6640625" style="2" customWidth="1"/>
    <col min="16" max="16" width="9.44140625" style="1" customWidth="1"/>
    <col min="17" max="17" width="4.5546875" style="1" customWidth="1"/>
    <col min="18" max="18" width="8.88671875" style="1"/>
    <col min="19" max="19" width="8" style="1" customWidth="1"/>
    <col min="20" max="20" width="9.77734375" style="1" customWidth="1"/>
    <col min="21" max="21" width="14.77734375" style="1" customWidth="1"/>
    <col min="22" max="16384" width="8.88671875" style="1"/>
  </cols>
  <sheetData>
    <row r="1" spans="1:20" ht="13.8" x14ac:dyDescent="0.3">
      <c r="L1" s="60" t="s">
        <v>41</v>
      </c>
      <c r="M1" s="60"/>
      <c r="N1" s="60"/>
      <c r="O1" s="70"/>
      <c r="P1" s="60"/>
    </row>
    <row r="2" spans="1:20" x14ac:dyDescent="0.2">
      <c r="L2" s="28"/>
      <c r="M2" s="28"/>
      <c r="N2" s="28"/>
      <c r="O2" s="71"/>
      <c r="P2" s="28"/>
    </row>
    <row r="3" spans="1:20" s="32" customFormat="1" ht="38.4" x14ac:dyDescent="0.3">
      <c r="A3" s="30" t="s">
        <v>42</v>
      </c>
      <c r="B3" s="30" t="s">
        <v>13</v>
      </c>
      <c r="C3" s="30" t="s">
        <v>16</v>
      </c>
      <c r="D3" s="59" t="s">
        <v>15</v>
      </c>
      <c r="E3" s="77" t="s">
        <v>50</v>
      </c>
      <c r="F3" s="78"/>
      <c r="G3" s="33" t="s">
        <v>67</v>
      </c>
      <c r="H3" s="33" t="s">
        <v>49</v>
      </c>
      <c r="I3" s="31" t="s">
        <v>43</v>
      </c>
      <c r="J3" s="35" t="s">
        <v>44</v>
      </c>
      <c r="K3" s="35" t="s">
        <v>45</v>
      </c>
      <c r="L3" s="30" t="s">
        <v>12</v>
      </c>
      <c r="M3" s="67"/>
      <c r="N3" s="90" t="s">
        <v>61</v>
      </c>
      <c r="O3" s="90" t="s">
        <v>63</v>
      </c>
      <c r="P3" s="90" t="s">
        <v>62</v>
      </c>
      <c r="S3" s="79" t="s">
        <v>66</v>
      </c>
      <c r="T3" s="79"/>
    </row>
    <row r="4" spans="1:20" x14ac:dyDescent="0.2">
      <c r="A4" s="41"/>
      <c r="B4" s="41">
        <v>2</v>
      </c>
      <c r="C4" s="41">
        <v>3</v>
      </c>
      <c r="D4" s="42"/>
      <c r="E4" s="42">
        <v>4</v>
      </c>
      <c r="F4" s="43">
        <v>5</v>
      </c>
      <c r="G4" s="44">
        <v>6</v>
      </c>
      <c r="H4" s="44"/>
      <c r="I4" s="41">
        <v>7</v>
      </c>
      <c r="J4" s="43">
        <v>8</v>
      </c>
      <c r="K4" s="43">
        <v>9</v>
      </c>
      <c r="L4" s="41">
        <v>10</v>
      </c>
      <c r="M4" s="68"/>
      <c r="N4" s="41"/>
      <c r="O4" s="41"/>
      <c r="P4" s="41"/>
      <c r="S4" s="32" t="s">
        <v>64</v>
      </c>
      <c r="T4" s="74" t="s">
        <v>65</v>
      </c>
    </row>
    <row r="5" spans="1:20" x14ac:dyDescent="0.2">
      <c r="A5" s="55">
        <f>IF(B5="","",SUBTOTAL(3,B5)*(MAX(A$4:A4)+1))</f>
        <v>1</v>
      </c>
      <c r="B5" s="56" t="s">
        <v>51</v>
      </c>
      <c r="C5" s="56" t="str">
        <f t="shared" ref="C5:C18" si="0">IF(B5="","",INDEX(МАССИВ,MATCH(B5,ФИО,0),3))</f>
        <v>Медицинская сестра</v>
      </c>
      <c r="D5" s="56" t="str">
        <f t="shared" ref="D5:D20" si="1">IF(B5="","",INDEX(МАССИВ,MATCH(B5,ФИО,0),2))</f>
        <v>Приемное</v>
      </c>
      <c r="E5" s="61">
        <v>42005</v>
      </c>
      <c r="F5" s="61">
        <v>42035</v>
      </c>
      <c r="G5" s="57">
        <f t="shared" ref="G5:G20" si="2">IF(B5="","",INDEX(МАССИВ,MATCH(B5,ФИО,0),9))</f>
        <v>1000</v>
      </c>
      <c r="H5" s="58">
        <f>IF(B5="","",DATEDIF(E5,F5,"m")+1)</f>
        <v>1</v>
      </c>
      <c r="I5" s="34">
        <v>1</v>
      </c>
      <c r="J5" s="36">
        <f t="shared" ref="J5:J18" si="3">IF(B5="","",NETWORKDAYS.INTL(EOMONTH(E5,-1)+1,EOMONTH(F5,0),1,ПРАЗДНИКИ))</f>
        <v>15</v>
      </c>
      <c r="K5" s="36">
        <f t="shared" ref="K5:K18" si="4">IF(B5="","",NETWORKDAYS.INTL(E5,F5,1,ПРАЗДНИКИ))</f>
        <v>15</v>
      </c>
      <c r="L5" s="37">
        <f t="shared" ref="L5:L18" si="5">IF(B5="","",ROUND((G5*H5*I5/J5*K5),-2))</f>
        <v>1000</v>
      </c>
      <c r="M5" s="69"/>
      <c r="N5" s="37">
        <f>ROUND(G5*O5/J5*K5,-2)</f>
        <v>1000</v>
      </c>
      <c r="O5" s="72">
        <v>1</v>
      </c>
      <c r="P5" s="37">
        <f>N5-L5</f>
        <v>0</v>
      </c>
      <c r="R5" s="2" t="s">
        <v>7</v>
      </c>
      <c r="S5" s="2">
        <v>15</v>
      </c>
      <c r="T5" s="1">
        <f>S5</f>
        <v>15</v>
      </c>
    </row>
    <row r="6" spans="1:20" x14ac:dyDescent="0.2">
      <c r="A6" s="55">
        <f>IF(B6="","",SUBTOTAL(3,B6)*(MAX(A$4:A5)+1))</f>
        <v>2</v>
      </c>
      <c r="B6" s="56" t="s">
        <v>52</v>
      </c>
      <c r="C6" s="56" t="str">
        <f t="shared" si="0"/>
        <v>Операционная медицинская сестра</v>
      </c>
      <c r="D6" s="56" t="str">
        <f t="shared" si="1"/>
        <v>Хирургия (с пер.)</v>
      </c>
      <c r="E6" s="61">
        <v>42036</v>
      </c>
      <c r="F6" s="61">
        <v>42063</v>
      </c>
      <c r="G6" s="57">
        <f t="shared" si="2"/>
        <v>2000</v>
      </c>
      <c r="H6" s="58">
        <f t="shared" ref="H6:H18" si="6">IF(B6="","",DATEDIF(E6,F6,"m")+1)</f>
        <v>1</v>
      </c>
      <c r="I6" s="34">
        <v>1</v>
      </c>
      <c r="J6" s="36">
        <f t="shared" si="3"/>
        <v>19</v>
      </c>
      <c r="K6" s="36">
        <f t="shared" si="4"/>
        <v>19</v>
      </c>
      <c r="L6" s="37">
        <f t="shared" si="5"/>
        <v>2000</v>
      </c>
      <c r="M6" s="69"/>
      <c r="N6" s="37">
        <f t="shared" ref="N6:N20" si="7">ROUND(G6*O6/J6*K6,-2)</f>
        <v>2000</v>
      </c>
      <c r="O6" s="72">
        <v>1</v>
      </c>
      <c r="P6" s="37">
        <f t="shared" ref="P6:P20" si="8">N6-L6</f>
        <v>0</v>
      </c>
      <c r="R6" s="2" t="s">
        <v>6</v>
      </c>
      <c r="S6" s="2">
        <v>19</v>
      </c>
      <c r="T6" s="1">
        <f>T5+S6</f>
        <v>34</v>
      </c>
    </row>
    <row r="7" spans="1:20" x14ac:dyDescent="0.2">
      <c r="A7" s="55">
        <f>IF(B7="","",SUBTOTAL(3,B7)*(MAX(A$4:A6)+1))</f>
        <v>3</v>
      </c>
      <c r="B7" s="56" t="s">
        <v>53</v>
      </c>
      <c r="C7" s="56" t="str">
        <f t="shared" si="0"/>
        <v>Водитель автомобиля</v>
      </c>
      <c r="D7" s="56" t="str">
        <f t="shared" si="1"/>
        <v>Отдел МТО</v>
      </c>
      <c r="E7" s="61">
        <v>42064</v>
      </c>
      <c r="F7" s="61">
        <v>42094</v>
      </c>
      <c r="G7" s="57">
        <f t="shared" si="2"/>
        <v>3000</v>
      </c>
      <c r="H7" s="58">
        <f t="shared" si="6"/>
        <v>1</v>
      </c>
      <c r="I7" s="34">
        <v>1</v>
      </c>
      <c r="J7" s="36">
        <f t="shared" si="3"/>
        <v>21</v>
      </c>
      <c r="K7" s="36">
        <f t="shared" si="4"/>
        <v>21</v>
      </c>
      <c r="L7" s="37">
        <f t="shared" si="5"/>
        <v>3000</v>
      </c>
      <c r="M7" s="69"/>
      <c r="N7" s="37">
        <f t="shared" si="7"/>
        <v>3000</v>
      </c>
      <c r="O7" s="72">
        <v>1</v>
      </c>
      <c r="P7" s="37">
        <f t="shared" si="8"/>
        <v>0</v>
      </c>
      <c r="R7" s="2" t="s">
        <v>5</v>
      </c>
      <c r="S7" s="2">
        <v>21</v>
      </c>
      <c r="T7" s="1">
        <f t="shared" ref="T7:T16" si="9">T6+S7</f>
        <v>55</v>
      </c>
    </row>
    <row r="8" spans="1:20" x14ac:dyDescent="0.2">
      <c r="A8" s="55">
        <f>IF(B8="","",SUBTOTAL(3,B8)*(MAX(A$4:A7)+1))</f>
        <v>4</v>
      </c>
      <c r="B8" s="56" t="s">
        <v>54</v>
      </c>
      <c r="C8" s="56" t="str">
        <f t="shared" ref="C8:C9" si="10">IF(B8="","",INDEX(МАССИВ,MATCH(B8,ФИО,0),3))</f>
        <v>Гардеробщик</v>
      </c>
      <c r="D8" s="56" t="str">
        <f t="shared" ref="D8:D9" si="11">IF(B8="","",INDEX(МАССИВ,MATCH(B8,ФИО,0),2))</f>
        <v>Отдел МТО</v>
      </c>
      <c r="E8" s="61">
        <v>42005</v>
      </c>
      <c r="F8" s="61">
        <v>42063</v>
      </c>
      <c r="G8" s="57">
        <f t="shared" ref="G8:G9" si="12">IF(B8="","",INDEX(МАССИВ,MATCH(B8,ФИО,0),9))</f>
        <v>4000</v>
      </c>
      <c r="H8" s="58">
        <f t="shared" ref="H8:H9" si="13">IF(B8="","",DATEDIF(E8,F8,"m")+1)</f>
        <v>2</v>
      </c>
      <c r="I8" s="34">
        <v>1</v>
      </c>
      <c r="J8" s="36">
        <f t="shared" ref="J8:J9" si="14">IF(B8="","",NETWORKDAYS.INTL(EOMONTH(E8,-1)+1,EOMONTH(F8,0),1,ПРАЗДНИКИ))</f>
        <v>34</v>
      </c>
      <c r="K8" s="36">
        <f t="shared" ref="K8:K9" si="15">IF(B8="","",NETWORKDAYS.INTL(E8,F8,1,ПРАЗДНИКИ))</f>
        <v>34</v>
      </c>
      <c r="L8" s="37">
        <f t="shared" ref="L8:L9" si="16">IF(B8="","",ROUND((G8*H8*I8/J8*K8),-2))</f>
        <v>8000</v>
      </c>
      <c r="M8" s="69"/>
      <c r="N8" s="37">
        <f t="shared" si="7"/>
        <v>8000</v>
      </c>
      <c r="O8" s="72">
        <v>2</v>
      </c>
      <c r="P8" s="37">
        <f t="shared" si="8"/>
        <v>0</v>
      </c>
      <c r="R8" s="2" t="s">
        <v>11</v>
      </c>
      <c r="S8" s="2">
        <v>22</v>
      </c>
      <c r="T8" s="1">
        <f t="shared" si="9"/>
        <v>77</v>
      </c>
    </row>
    <row r="9" spans="1:20" x14ac:dyDescent="0.2">
      <c r="A9" s="55">
        <f>IF(B9="","",SUBTOTAL(3,B9)*(MAX(A$4:A8)+1))</f>
        <v>5</v>
      </c>
      <c r="B9" s="56" t="s">
        <v>55</v>
      </c>
      <c r="C9" s="56" t="str">
        <f t="shared" si="10"/>
        <v>Младшая медицинская сестра по уходу за больными</v>
      </c>
      <c r="D9" s="56" t="str">
        <f t="shared" si="11"/>
        <v>Неврология</v>
      </c>
      <c r="E9" s="61">
        <v>42005</v>
      </c>
      <c r="F9" s="61">
        <v>42035</v>
      </c>
      <c r="G9" s="57">
        <f t="shared" si="12"/>
        <v>5000</v>
      </c>
      <c r="H9" s="58">
        <f t="shared" si="13"/>
        <v>1</v>
      </c>
      <c r="I9" s="34">
        <v>1</v>
      </c>
      <c r="J9" s="36">
        <f t="shared" si="14"/>
        <v>15</v>
      </c>
      <c r="K9" s="36">
        <f t="shared" si="15"/>
        <v>15</v>
      </c>
      <c r="L9" s="37">
        <f t="shared" si="16"/>
        <v>5000</v>
      </c>
      <c r="M9" s="69"/>
      <c r="N9" s="37">
        <f t="shared" si="7"/>
        <v>5000</v>
      </c>
      <c r="O9" s="72">
        <v>1</v>
      </c>
      <c r="P9" s="37">
        <f t="shared" si="8"/>
        <v>0</v>
      </c>
      <c r="R9" s="2" t="s">
        <v>10</v>
      </c>
      <c r="S9" s="2">
        <v>18</v>
      </c>
      <c r="T9" s="1">
        <f t="shared" si="9"/>
        <v>95</v>
      </c>
    </row>
    <row r="10" spans="1:20" x14ac:dyDescent="0.2">
      <c r="A10" s="55">
        <f>IF(B10="","",SUBTOTAL(3,B10)*(MAX(A$4:A9)+1))</f>
        <v>6</v>
      </c>
      <c r="B10" s="56" t="s">
        <v>56</v>
      </c>
      <c r="C10" s="56" t="str">
        <f t="shared" si="0"/>
        <v>Заведующий складом</v>
      </c>
      <c r="D10" s="56" t="str">
        <f t="shared" si="1"/>
        <v>Отдел МТО</v>
      </c>
      <c r="E10" s="61">
        <v>42020</v>
      </c>
      <c r="F10" s="61">
        <v>42035</v>
      </c>
      <c r="G10" s="57">
        <f t="shared" si="2"/>
        <v>6000</v>
      </c>
      <c r="H10" s="58">
        <f t="shared" si="6"/>
        <v>1</v>
      </c>
      <c r="I10" s="34">
        <v>1</v>
      </c>
      <c r="J10" s="36">
        <f t="shared" si="3"/>
        <v>15</v>
      </c>
      <c r="K10" s="36">
        <f t="shared" si="4"/>
        <v>11</v>
      </c>
      <c r="L10" s="37">
        <f t="shared" si="5"/>
        <v>4400</v>
      </c>
      <c r="M10" s="69"/>
      <c r="N10" s="37">
        <f t="shared" si="7"/>
        <v>4400</v>
      </c>
      <c r="O10" s="72">
        <v>1</v>
      </c>
      <c r="P10" s="37">
        <f t="shared" si="8"/>
        <v>0</v>
      </c>
      <c r="R10" s="2" t="s">
        <v>9</v>
      </c>
      <c r="S10" s="2">
        <v>21</v>
      </c>
      <c r="T10" s="1">
        <f t="shared" si="9"/>
        <v>116</v>
      </c>
    </row>
    <row r="11" spans="1:20" x14ac:dyDescent="0.2">
      <c r="A11" s="55">
        <f>IF(B11="","",SUBTOTAL(3,B11)*(MAX(A$4:A10)+1))</f>
        <v>7</v>
      </c>
      <c r="B11" s="56" t="s">
        <v>57</v>
      </c>
      <c r="C11" s="56" t="str">
        <f t="shared" si="0"/>
        <v>Лаборант</v>
      </c>
      <c r="D11" s="56" t="str">
        <f t="shared" si="1"/>
        <v>Лаборат. отд.</v>
      </c>
      <c r="E11" s="61">
        <v>42020</v>
      </c>
      <c r="F11" s="61">
        <v>42063</v>
      </c>
      <c r="G11" s="57">
        <f t="shared" si="2"/>
        <v>7000</v>
      </c>
      <c r="H11" s="58">
        <f t="shared" si="6"/>
        <v>2</v>
      </c>
      <c r="I11" s="34">
        <v>1</v>
      </c>
      <c r="J11" s="36">
        <f t="shared" si="3"/>
        <v>34</v>
      </c>
      <c r="K11" s="36">
        <f t="shared" si="4"/>
        <v>30</v>
      </c>
      <c r="L11" s="37">
        <f t="shared" si="5"/>
        <v>12400</v>
      </c>
      <c r="M11" s="69"/>
      <c r="N11" s="37">
        <f t="shared" si="7"/>
        <v>12400</v>
      </c>
      <c r="O11" s="72">
        <v>2</v>
      </c>
      <c r="P11" s="37">
        <f t="shared" si="8"/>
        <v>0</v>
      </c>
      <c r="R11" s="2" t="s">
        <v>8</v>
      </c>
      <c r="S11" s="2">
        <v>23</v>
      </c>
      <c r="T11" s="1">
        <f t="shared" si="9"/>
        <v>139</v>
      </c>
    </row>
    <row r="12" spans="1:20" x14ac:dyDescent="0.2">
      <c r="A12" s="55">
        <f>IF(B12="","",SUBTOTAL(3,B12)*(MAX(A$4:A11)+1))</f>
        <v>8</v>
      </c>
      <c r="B12" s="56" t="s">
        <v>58</v>
      </c>
      <c r="C12" s="29" t="str">
        <f t="shared" si="0"/>
        <v>Медицинская сестра перевязочной</v>
      </c>
      <c r="D12" s="56" t="str">
        <f t="shared" si="1"/>
        <v>Хирургия (с пер.)</v>
      </c>
      <c r="E12" s="61">
        <v>42020</v>
      </c>
      <c r="F12" s="61">
        <v>42094</v>
      </c>
      <c r="G12" s="57">
        <f t="shared" si="2"/>
        <v>8000</v>
      </c>
      <c r="H12" s="58">
        <f t="shared" si="6"/>
        <v>3</v>
      </c>
      <c r="I12" s="34">
        <v>1</v>
      </c>
      <c r="J12" s="36">
        <f t="shared" si="3"/>
        <v>55</v>
      </c>
      <c r="K12" s="36">
        <f t="shared" si="4"/>
        <v>51</v>
      </c>
      <c r="L12" s="37">
        <f t="shared" si="5"/>
        <v>22300</v>
      </c>
      <c r="M12" s="69"/>
      <c r="N12" s="37">
        <f t="shared" si="7"/>
        <v>22300</v>
      </c>
      <c r="O12" s="72">
        <v>3</v>
      </c>
      <c r="P12" s="37">
        <f t="shared" si="8"/>
        <v>0</v>
      </c>
      <c r="R12" s="2" t="s">
        <v>4</v>
      </c>
      <c r="S12" s="2">
        <v>21</v>
      </c>
      <c r="T12" s="1">
        <f t="shared" si="9"/>
        <v>160</v>
      </c>
    </row>
    <row r="13" spans="1:20" x14ac:dyDescent="0.2">
      <c r="A13" s="55">
        <f>IF(B13="","",SUBTOTAL(3,B13)*(MAX(A$4:A12)+1))</f>
        <v>9</v>
      </c>
      <c r="B13" s="56" t="s">
        <v>59</v>
      </c>
      <c r="C13" s="29" t="str">
        <f t="shared" si="0"/>
        <v>Медицинская сестра палатная (постовая)</v>
      </c>
      <c r="D13" s="56" t="str">
        <f t="shared" si="1"/>
        <v>Терапия (30 к.)</v>
      </c>
      <c r="E13" s="73">
        <v>42020</v>
      </c>
      <c r="F13" s="73">
        <v>42050</v>
      </c>
      <c r="G13" s="57">
        <f t="shared" si="2"/>
        <v>9000</v>
      </c>
      <c r="H13" s="65">
        <f t="shared" si="6"/>
        <v>1</v>
      </c>
      <c r="I13" s="34">
        <v>1</v>
      </c>
      <c r="J13" s="36">
        <f t="shared" si="3"/>
        <v>34</v>
      </c>
      <c r="K13" s="36">
        <f t="shared" si="4"/>
        <v>21</v>
      </c>
      <c r="L13" s="37">
        <f t="shared" si="5"/>
        <v>5600</v>
      </c>
      <c r="M13" s="69"/>
      <c r="N13" s="37">
        <f t="shared" si="7"/>
        <v>11100</v>
      </c>
      <c r="O13" s="72">
        <v>2</v>
      </c>
      <c r="P13" s="66">
        <f t="shared" si="8"/>
        <v>5500</v>
      </c>
      <c r="R13" s="2" t="s">
        <v>3</v>
      </c>
      <c r="S13" s="2">
        <v>22</v>
      </c>
      <c r="T13" s="1">
        <f t="shared" si="9"/>
        <v>182</v>
      </c>
    </row>
    <row r="14" spans="1:20" x14ac:dyDescent="0.2">
      <c r="A14" s="55">
        <f>IF(B14="","",SUBTOTAL(3,B14)*(MAX(A$4:A13)+1))</f>
        <v>10</v>
      </c>
      <c r="B14" s="56" t="s">
        <v>60</v>
      </c>
      <c r="C14" s="29" t="str">
        <f t="shared" si="0"/>
        <v>Бухгалтер</v>
      </c>
      <c r="D14" s="56" t="str">
        <f t="shared" si="1"/>
        <v>ФЭО</v>
      </c>
      <c r="E14" s="73">
        <v>42020</v>
      </c>
      <c r="F14" s="73">
        <v>42051</v>
      </c>
      <c r="G14" s="57">
        <f t="shared" si="2"/>
        <v>10000</v>
      </c>
      <c r="H14" s="65">
        <f t="shared" si="6"/>
        <v>2</v>
      </c>
      <c r="I14" s="34">
        <v>1</v>
      </c>
      <c r="J14" s="36">
        <f t="shared" si="3"/>
        <v>34</v>
      </c>
      <c r="K14" s="36">
        <f t="shared" si="4"/>
        <v>22</v>
      </c>
      <c r="L14" s="37">
        <f t="shared" si="5"/>
        <v>12900</v>
      </c>
      <c r="M14" s="69"/>
      <c r="N14" s="37">
        <f t="shared" si="7"/>
        <v>19400</v>
      </c>
      <c r="O14" s="72">
        <v>3</v>
      </c>
      <c r="P14" s="66">
        <f t="shared" si="8"/>
        <v>6500</v>
      </c>
      <c r="R14" s="2" t="s">
        <v>2</v>
      </c>
      <c r="S14" s="2">
        <v>22</v>
      </c>
      <c r="T14" s="1">
        <f t="shared" si="9"/>
        <v>204</v>
      </c>
    </row>
    <row r="15" spans="1:20" x14ac:dyDescent="0.2">
      <c r="A15" s="55">
        <f>IF(B15="","",SUBTOTAL(3,B15)*(MAX(A$4:A14)+1))</f>
        <v>11</v>
      </c>
      <c r="B15" s="56" t="s">
        <v>51</v>
      </c>
      <c r="C15" s="29" t="str">
        <f t="shared" si="0"/>
        <v>Медицинская сестра</v>
      </c>
      <c r="D15" s="56" t="str">
        <f t="shared" si="1"/>
        <v>Приемное</v>
      </c>
      <c r="E15" s="61">
        <v>42014</v>
      </c>
      <c r="F15" s="61">
        <v>42094</v>
      </c>
      <c r="G15" s="57">
        <f t="shared" si="2"/>
        <v>1000</v>
      </c>
      <c r="H15" s="58">
        <f t="shared" si="6"/>
        <v>3</v>
      </c>
      <c r="I15" s="34">
        <v>1</v>
      </c>
      <c r="J15" s="36">
        <f t="shared" si="3"/>
        <v>55</v>
      </c>
      <c r="K15" s="36">
        <f t="shared" si="4"/>
        <v>55</v>
      </c>
      <c r="L15" s="37">
        <f t="shared" si="5"/>
        <v>3000</v>
      </c>
      <c r="M15" s="69"/>
      <c r="N15" s="37">
        <f t="shared" si="7"/>
        <v>3000</v>
      </c>
      <c r="O15" s="72">
        <v>3</v>
      </c>
      <c r="P15" s="37">
        <f t="shared" si="8"/>
        <v>0</v>
      </c>
      <c r="R15" s="2" t="s">
        <v>1</v>
      </c>
      <c r="S15" s="2">
        <v>20</v>
      </c>
      <c r="T15" s="1">
        <f t="shared" si="9"/>
        <v>224</v>
      </c>
    </row>
    <row r="16" spans="1:20" x14ac:dyDescent="0.2">
      <c r="A16" s="55">
        <f>IF(B16="","",SUBTOTAL(3,B16)*(MAX(A$4:A15)+1))</f>
        <v>12</v>
      </c>
      <c r="B16" s="56" t="s">
        <v>52</v>
      </c>
      <c r="C16" s="56" t="str">
        <f t="shared" si="0"/>
        <v>Операционная медицинская сестра</v>
      </c>
      <c r="D16" s="56" t="str">
        <f t="shared" si="1"/>
        <v>Хирургия (с пер.)</v>
      </c>
      <c r="E16" s="73">
        <v>42019</v>
      </c>
      <c r="F16" s="73">
        <v>42077</v>
      </c>
      <c r="G16" s="57">
        <f t="shared" si="2"/>
        <v>2000</v>
      </c>
      <c r="H16" s="65">
        <f t="shared" si="6"/>
        <v>2</v>
      </c>
      <c r="I16" s="34">
        <v>1</v>
      </c>
      <c r="J16" s="36">
        <f t="shared" si="3"/>
        <v>55</v>
      </c>
      <c r="K16" s="36">
        <f t="shared" si="4"/>
        <v>40</v>
      </c>
      <c r="L16" s="37">
        <f t="shared" si="5"/>
        <v>2900</v>
      </c>
      <c r="M16" s="69"/>
      <c r="N16" s="37">
        <f t="shared" si="7"/>
        <v>4400</v>
      </c>
      <c r="O16" s="72">
        <v>3</v>
      </c>
      <c r="P16" s="66">
        <f t="shared" si="8"/>
        <v>1500</v>
      </c>
      <c r="R16" s="2" t="s">
        <v>0</v>
      </c>
      <c r="S16" s="2">
        <v>23</v>
      </c>
      <c r="T16" s="1">
        <f t="shared" si="9"/>
        <v>247</v>
      </c>
    </row>
    <row r="17" spans="1:16" x14ac:dyDescent="0.2">
      <c r="A17" s="55" t="str">
        <f>IF(B17="","",SUBTOTAL(3,B17)*(MAX(A$4:A16)+1))</f>
        <v/>
      </c>
      <c r="B17" s="56"/>
      <c r="C17" s="56" t="str">
        <f t="shared" si="0"/>
        <v/>
      </c>
      <c r="D17" s="56" t="str">
        <f t="shared" si="1"/>
        <v/>
      </c>
      <c r="E17" s="61"/>
      <c r="F17" s="61"/>
      <c r="G17" s="57" t="str">
        <f t="shared" si="2"/>
        <v/>
      </c>
      <c r="H17" s="58" t="str">
        <f t="shared" si="6"/>
        <v/>
      </c>
      <c r="I17" s="34">
        <v>1</v>
      </c>
      <c r="J17" s="36" t="str">
        <f t="shared" si="3"/>
        <v/>
      </c>
      <c r="K17" s="36" t="str">
        <f t="shared" si="4"/>
        <v/>
      </c>
      <c r="L17" s="37" t="str">
        <f t="shared" si="5"/>
        <v/>
      </c>
      <c r="M17" s="69"/>
      <c r="N17" s="37" t="e">
        <f t="shared" si="7"/>
        <v>#VALUE!</v>
      </c>
      <c r="O17" s="72"/>
      <c r="P17" s="37" t="e">
        <f t="shared" si="8"/>
        <v>#VALUE!</v>
      </c>
    </row>
    <row r="18" spans="1:16" x14ac:dyDescent="0.2">
      <c r="A18" s="55">
        <f>IF(B18="","",SUBTOTAL(3,B18)*(MAX(A$4:A17)+1))</f>
        <v>13</v>
      </c>
      <c r="B18" s="56" t="s">
        <v>56</v>
      </c>
      <c r="C18" s="56" t="str">
        <f t="shared" si="0"/>
        <v>Заведующий складом</v>
      </c>
      <c r="D18" s="56" t="str">
        <f t="shared" si="1"/>
        <v>Отдел МТО</v>
      </c>
      <c r="E18" s="73">
        <v>42051</v>
      </c>
      <c r="F18" s="73">
        <v>42078</v>
      </c>
      <c r="G18" s="57">
        <f t="shared" si="2"/>
        <v>6000</v>
      </c>
      <c r="H18" s="65">
        <f t="shared" si="6"/>
        <v>1</v>
      </c>
      <c r="I18" s="34">
        <v>1</v>
      </c>
      <c r="J18" s="36">
        <f t="shared" si="3"/>
        <v>40</v>
      </c>
      <c r="K18" s="36">
        <f t="shared" si="4"/>
        <v>18</v>
      </c>
      <c r="L18" s="37">
        <f t="shared" si="5"/>
        <v>2700</v>
      </c>
      <c r="M18" s="69"/>
      <c r="N18" s="37">
        <f t="shared" si="7"/>
        <v>5400</v>
      </c>
      <c r="O18" s="72">
        <v>2</v>
      </c>
      <c r="P18" s="66">
        <f t="shared" si="8"/>
        <v>2700</v>
      </c>
    </row>
    <row r="19" spans="1:16" x14ac:dyDescent="0.2">
      <c r="A19" s="55" t="str">
        <f>IF(B19="","",SUBTOTAL(3,B19)*(MAX(A$4:A18)+1))</f>
        <v/>
      </c>
      <c r="B19" s="56"/>
      <c r="C19" s="29" t="str">
        <f t="shared" ref="C19:C20" si="17">IF(B19="","",INDEX(МАССИВ,MATCH(B19,ФИО,0),3))</f>
        <v/>
      </c>
      <c r="D19" s="56" t="str">
        <f t="shared" si="1"/>
        <v/>
      </c>
      <c r="E19" s="61"/>
      <c r="F19" s="61"/>
      <c r="G19" s="57" t="str">
        <f t="shared" si="2"/>
        <v/>
      </c>
      <c r="H19" s="58" t="str">
        <f t="shared" ref="H19:H20" si="18">IF(B19="","",DATEDIF(E19,F19,"m")+1)</f>
        <v/>
      </c>
      <c r="I19" s="34"/>
      <c r="J19" s="36" t="str">
        <f t="shared" ref="J19:J20" si="19">IF(B19="","",NETWORKDAYS.INTL(EOMONTH(E19,-1)+1,EOMONTH(F19,0),1,ПРАЗДНИКИ))</f>
        <v/>
      </c>
      <c r="K19" s="36" t="str">
        <f t="shared" ref="K19:K20" si="20">IF(B19="","",NETWORKDAYS.INTL(E19,F19,1,ПРАЗДНИКИ))</f>
        <v/>
      </c>
      <c r="L19" s="37" t="str">
        <f t="shared" ref="L19:L20" si="21">IF(B19="","",ROUND((G19*H19*I19/J19*K19),-2))</f>
        <v/>
      </c>
      <c r="M19" s="69"/>
      <c r="N19" s="37" t="e">
        <f t="shared" si="7"/>
        <v>#VALUE!</v>
      </c>
      <c r="O19" s="72"/>
      <c r="P19" s="37" t="e">
        <f t="shared" si="8"/>
        <v>#VALUE!</v>
      </c>
    </row>
    <row r="20" spans="1:16" x14ac:dyDescent="0.2">
      <c r="A20" s="55" t="str">
        <f>IF(B20="","",SUBTOTAL(3,B20)*(MAX(A$4:A19)+1))</f>
        <v/>
      </c>
      <c r="B20" s="56"/>
      <c r="C20" s="29" t="str">
        <f t="shared" si="17"/>
        <v/>
      </c>
      <c r="D20" s="56" t="str">
        <f t="shared" si="1"/>
        <v/>
      </c>
      <c r="E20" s="61"/>
      <c r="F20" s="61"/>
      <c r="G20" s="57" t="str">
        <f t="shared" si="2"/>
        <v/>
      </c>
      <c r="H20" s="58" t="str">
        <f t="shared" si="18"/>
        <v/>
      </c>
      <c r="I20" s="34"/>
      <c r="J20" s="36" t="str">
        <f t="shared" si="19"/>
        <v/>
      </c>
      <c r="K20" s="36" t="str">
        <f t="shared" si="20"/>
        <v/>
      </c>
      <c r="L20" s="37" t="str">
        <f t="shared" si="21"/>
        <v/>
      </c>
      <c r="M20" s="69"/>
      <c r="N20" s="37" t="e">
        <f t="shared" si="7"/>
        <v>#VALUE!</v>
      </c>
      <c r="O20" s="72"/>
      <c r="P20" s="37" t="e">
        <f t="shared" si="8"/>
        <v>#VALUE!</v>
      </c>
    </row>
    <row r="21" spans="1:16" x14ac:dyDescent="0.2">
      <c r="A21" s="52"/>
      <c r="B21" s="53"/>
      <c r="C21" s="53"/>
      <c r="D21" s="53"/>
      <c r="E21" s="54"/>
      <c r="F21" s="54"/>
      <c r="G21" s="53"/>
      <c r="H21" s="53"/>
      <c r="I21" s="52"/>
      <c r="J21" s="52"/>
      <c r="K21" s="52"/>
      <c r="L21" s="84">
        <f>SUM(L5:L20)</f>
        <v>85200</v>
      </c>
      <c r="M21" s="82"/>
      <c r="N21" s="82"/>
      <c r="O21" s="83"/>
      <c r="P21" s="82"/>
    </row>
    <row r="22" spans="1:16" s="87" customFormat="1" ht="14.4" customHeight="1" x14ac:dyDescent="0.2">
      <c r="A22" s="88" t="s">
        <v>70</v>
      </c>
      <c r="B22" s="82"/>
      <c r="C22" s="89" t="str">
        <f>BAHTTEXT(L21)</f>
        <v>แปดหมื่นห้าพันสองร้อยบาทถ้วน</v>
      </c>
      <c r="D22" s="82"/>
      <c r="E22" s="85"/>
      <c r="F22" s="85"/>
      <c r="G22" s="82"/>
      <c r="H22" s="82"/>
      <c r="I22" s="83"/>
      <c r="J22" s="83"/>
      <c r="K22" s="83"/>
      <c r="L22" s="86"/>
      <c r="M22" s="82"/>
      <c r="N22" s="82"/>
      <c r="O22" s="83"/>
      <c r="P22" s="82"/>
    </row>
    <row r="24" spans="1:16" x14ac:dyDescent="0.2">
      <c r="A24" s="76" t="s">
        <v>68</v>
      </c>
      <c r="C24" s="75"/>
    </row>
    <row r="25" spans="1:16" ht="7.8" customHeight="1" x14ac:dyDescent="0.2">
      <c r="A25" s="76"/>
      <c r="C25" s="75"/>
    </row>
    <row r="26" spans="1:16" ht="33.6" customHeight="1" x14ac:dyDescent="0.2">
      <c r="A26" s="80" t="s">
        <v>69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1"/>
      <c r="N26" s="81"/>
      <c r="O26" s="81"/>
      <c r="P26" s="81"/>
    </row>
    <row r="28" spans="1:16" x14ac:dyDescent="0.2">
      <c r="B28" s="1" t="s">
        <v>48</v>
      </c>
    </row>
  </sheetData>
  <autoFilter ref="A4:L4"/>
  <mergeCells count="3">
    <mergeCell ref="E3:F3"/>
    <mergeCell ref="S3:T3"/>
    <mergeCell ref="A26:L26"/>
  </mergeCells>
  <dataValidations count="1">
    <dataValidation type="list" allowBlank="1" showInputMessage="1" showErrorMessage="1" sqref="B5:B20">
      <formula1>ФИО</formula1>
    </dataValidation>
  </dataValidations>
  <pageMargins left="0.7" right="0.7" top="0.75" bottom="0.75" header="0.3" footer="0.3"/>
  <pageSetup paperSize="9" scale="67" orientation="portrait" verticalDpi="0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workbookViewId="0">
      <selection sqref="A1:B12"/>
    </sheetView>
  </sheetViews>
  <sheetFormatPr defaultRowHeight="13.8" x14ac:dyDescent="0.3"/>
  <cols>
    <col min="1" max="3" width="8.88671875" style="48"/>
    <col min="4" max="4" width="17.33203125" style="48" customWidth="1"/>
    <col min="5" max="16384" width="8.88671875" style="48"/>
  </cols>
  <sheetData>
    <row r="1" spans="1:4" x14ac:dyDescent="0.3">
      <c r="A1" s="45" t="s">
        <v>7</v>
      </c>
      <c r="B1" s="46">
        <v>15</v>
      </c>
      <c r="C1" s="47"/>
      <c r="D1" s="50" t="s">
        <v>46</v>
      </c>
    </row>
    <row r="2" spans="1:4" x14ac:dyDescent="0.3">
      <c r="A2" s="45" t="s">
        <v>6</v>
      </c>
      <c r="B2" s="46">
        <v>19</v>
      </c>
      <c r="C2" s="47"/>
      <c r="D2" s="49">
        <v>42005</v>
      </c>
    </row>
    <row r="3" spans="1:4" x14ac:dyDescent="0.3">
      <c r="A3" s="45" t="s">
        <v>5</v>
      </c>
      <c r="B3" s="46">
        <v>21</v>
      </c>
      <c r="C3" s="51"/>
      <c r="D3" s="49">
        <v>42006</v>
      </c>
    </row>
    <row r="4" spans="1:4" x14ac:dyDescent="0.3">
      <c r="A4" s="45" t="s">
        <v>11</v>
      </c>
      <c r="B4" s="46">
        <v>22</v>
      </c>
      <c r="C4" s="47"/>
      <c r="D4" s="49">
        <v>42009</v>
      </c>
    </row>
    <row r="5" spans="1:4" x14ac:dyDescent="0.3">
      <c r="A5" s="45" t="s">
        <v>10</v>
      </c>
      <c r="B5" s="46">
        <v>18</v>
      </c>
      <c r="C5" s="47"/>
      <c r="D5" s="49">
        <v>42010</v>
      </c>
    </row>
    <row r="6" spans="1:4" x14ac:dyDescent="0.3">
      <c r="A6" s="45" t="s">
        <v>9</v>
      </c>
      <c r="B6" s="46">
        <v>21</v>
      </c>
      <c r="C6" s="47"/>
      <c r="D6" s="49">
        <v>42011</v>
      </c>
    </row>
    <row r="7" spans="1:4" x14ac:dyDescent="0.3">
      <c r="A7" s="45" t="s">
        <v>8</v>
      </c>
      <c r="B7" s="46">
        <v>23</v>
      </c>
      <c r="C7" s="47"/>
      <c r="D7" s="49">
        <v>42012</v>
      </c>
    </row>
    <row r="8" spans="1:4" x14ac:dyDescent="0.3">
      <c r="A8" s="45" t="s">
        <v>4</v>
      </c>
      <c r="B8" s="46">
        <v>21</v>
      </c>
      <c r="C8" s="47"/>
      <c r="D8" s="49">
        <v>42058</v>
      </c>
    </row>
    <row r="9" spans="1:4" x14ac:dyDescent="0.3">
      <c r="A9" s="45" t="s">
        <v>3</v>
      </c>
      <c r="B9" s="46">
        <v>22</v>
      </c>
      <c r="C9" s="47"/>
      <c r="D9" s="49">
        <v>42072</v>
      </c>
    </row>
    <row r="10" spans="1:4" x14ac:dyDescent="0.3">
      <c r="A10" s="45" t="s">
        <v>2</v>
      </c>
      <c r="B10" s="46">
        <v>22</v>
      </c>
      <c r="C10" s="47"/>
      <c r="D10" s="49">
        <v>42012</v>
      </c>
    </row>
    <row r="11" spans="1:4" x14ac:dyDescent="0.3">
      <c r="A11" s="45" t="s">
        <v>1</v>
      </c>
      <c r="B11" s="46">
        <v>20</v>
      </c>
      <c r="C11" s="47"/>
      <c r="D11" s="49">
        <v>42013</v>
      </c>
    </row>
    <row r="12" spans="1:4" x14ac:dyDescent="0.3">
      <c r="A12" s="45" t="s">
        <v>0</v>
      </c>
      <c r="B12" s="46">
        <v>23</v>
      </c>
      <c r="C12" s="47"/>
      <c r="D12" s="49">
        <v>42012</v>
      </c>
    </row>
    <row r="13" spans="1:4" x14ac:dyDescent="0.3">
      <c r="A13" s="47"/>
      <c r="B13" s="47"/>
      <c r="C13" s="47"/>
      <c r="D13" s="49">
        <v>42058</v>
      </c>
    </row>
    <row r="14" spans="1:4" x14ac:dyDescent="0.3">
      <c r="A14" s="47"/>
      <c r="B14" s="47"/>
      <c r="C14" s="47"/>
      <c r="D14" s="49">
        <v>42071</v>
      </c>
    </row>
    <row r="15" spans="1:4" x14ac:dyDescent="0.3">
      <c r="A15" s="47"/>
      <c r="B15" s="47"/>
      <c r="C15" s="47"/>
      <c r="D15" s="49">
        <v>42125</v>
      </c>
    </row>
    <row r="16" spans="1:4" x14ac:dyDescent="0.3">
      <c r="A16" s="47"/>
      <c r="B16" s="47"/>
      <c r="C16" s="47"/>
      <c r="D16" s="49">
        <v>42133</v>
      </c>
    </row>
    <row r="17" spans="1:4" x14ac:dyDescent="0.3">
      <c r="A17" s="47"/>
      <c r="B17" s="47"/>
      <c r="C17" s="47"/>
      <c r="D17" s="49">
        <v>42178</v>
      </c>
    </row>
    <row r="18" spans="1:4" x14ac:dyDescent="0.3">
      <c r="A18" s="47"/>
      <c r="B18" s="47"/>
      <c r="C18" s="47"/>
      <c r="D18" s="49">
        <v>42312</v>
      </c>
    </row>
    <row r="19" spans="1:4" x14ac:dyDescent="0.3">
      <c r="A19" s="47"/>
      <c r="B19" s="47"/>
      <c r="C19" s="47"/>
      <c r="D19" s="49"/>
    </row>
    <row r="20" spans="1:4" x14ac:dyDescent="0.3">
      <c r="A20" s="47"/>
      <c r="B20" s="47"/>
      <c r="C20" s="47"/>
      <c r="D20" s="49"/>
    </row>
    <row r="21" spans="1:4" x14ac:dyDescent="0.3">
      <c r="A21" s="47"/>
      <c r="B21" s="47"/>
      <c r="C21" s="47"/>
      <c r="D21" s="49"/>
    </row>
    <row r="22" spans="1:4" x14ac:dyDescent="0.3">
      <c r="A22" s="47"/>
      <c r="B22" s="47"/>
      <c r="C22" s="47"/>
      <c r="D22" s="49"/>
    </row>
    <row r="23" spans="1:4" x14ac:dyDescent="0.3">
      <c r="A23" s="47"/>
      <c r="B23" s="47"/>
      <c r="C23" s="47"/>
      <c r="D23" s="49"/>
    </row>
    <row r="24" spans="1:4" x14ac:dyDescent="0.3">
      <c r="A24" s="47"/>
      <c r="B24" s="47"/>
      <c r="C24" s="47"/>
      <c r="D24" s="49"/>
    </row>
    <row r="25" spans="1:4" x14ac:dyDescent="0.3">
      <c r="A25" s="47"/>
      <c r="B25" s="47"/>
      <c r="C25" s="47"/>
      <c r="D25" s="49"/>
    </row>
    <row r="26" spans="1:4" x14ac:dyDescent="0.3">
      <c r="A26" s="47"/>
      <c r="B26" s="47"/>
      <c r="C26" s="47"/>
      <c r="D26" s="49"/>
    </row>
    <row r="27" spans="1:4" x14ac:dyDescent="0.3">
      <c r="A27" s="47"/>
      <c r="B27" s="47"/>
      <c r="C27" s="47"/>
      <c r="D27" s="49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>
    <row r="1" spans="1:1" x14ac:dyDescent="0.3">
      <c r="A1" t="str">
        <f>IF(E5="","",ROUND(((IF(B5="","",INDEX(МАССИВ,MATCH(B5,ФИО,0),9)))*(IF(E5="","",DATEDIF(E5,F5,"m")+1))*G5/(IF(E5="","",NETWORKDAYS.INTL(EOMONTH(E5,-1)+1,EOMONTH(F5,0),1,ПРАЗДНИКИ)))*(IF(E5="","",NETWORKDAYS.INTL(EOMONTH(E5,-1)+1,EOMONTH(F5,0),1,ПРАЗДНИКИ)))),-2)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ФИО_ОКЛАДЫ</vt:lpstr>
      <vt:lpstr>ПРИЛОЖЕНИЕ К ПРИКАЗУ</vt:lpstr>
      <vt:lpstr>ССЫЛКИ</vt:lpstr>
      <vt:lpstr>Лист2</vt:lpstr>
      <vt:lpstr>ДОЛЖНОСТЬ</vt:lpstr>
      <vt:lpstr>МАССИВ</vt:lpstr>
      <vt:lpstr>'ПРИЛОЖЕНИЕ К ПРИКАЗУ'!Область_печати</vt:lpstr>
      <vt:lpstr>ОКЛАД</vt:lpstr>
      <vt:lpstr>ПРАЗДНИКИ</vt:lpstr>
      <vt:lpstr>ФИО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glavbuh</cp:lastModifiedBy>
  <dcterms:created xsi:type="dcterms:W3CDTF">2015-03-26T14:37:27Z</dcterms:created>
  <dcterms:modified xsi:type="dcterms:W3CDTF">2015-03-27T07:18:42Z</dcterms:modified>
</cp:coreProperties>
</file>