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 activeTab="1"/>
  </bookViews>
  <sheets>
    <sheet name="Стабильная часть" sheetId="1" r:id="rId1"/>
    <sheet name="Переменная часть" sheetId="2" r:id="rId2"/>
    <sheet name="Портфель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solver_adj" localSheetId="2" hidden="1">Портфель!$H$2:$H$7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0" localSheetId="2" hidden="1">Портфель!#REF!</definedName>
    <definedName name="solver_lhs1" localSheetId="2" hidden="1">Портфель!$H$8</definedName>
    <definedName name="solver_lhs10" localSheetId="2" hidden="1">Портфель!$I$2:$I$2</definedName>
    <definedName name="solver_lhs11" localSheetId="2" hidden="1">Портфель!#REF!</definedName>
    <definedName name="solver_lhs12" localSheetId="2" hidden="1">Портфель!$L$3</definedName>
    <definedName name="solver_lhs13" localSheetId="2" hidden="1">Портфель!#REF!</definedName>
    <definedName name="solver_lhs14" localSheetId="2" hidden="1">Портфель!$C$17</definedName>
    <definedName name="solver_lhs15" localSheetId="2" hidden="1">Портфель!$I$2:$I$5</definedName>
    <definedName name="solver_lhs2" localSheetId="2" hidden="1">Портфель!$H$2:$H$7</definedName>
    <definedName name="solver_lhs3" localSheetId="2" hidden="1">Портфель!$I$11</definedName>
    <definedName name="solver_lhs4" localSheetId="2" hidden="1">Портфель!$I$2:$I$7</definedName>
    <definedName name="solver_lhs5" localSheetId="2" hidden="1">Портфель!#REF!</definedName>
    <definedName name="solver_lhs6" localSheetId="2" hidden="1">Портфель!$L$2:$L$7</definedName>
    <definedName name="solver_lhs7" localSheetId="2" hidden="1">Портфель!#REF!</definedName>
    <definedName name="solver_lhs8" localSheetId="2" hidden="1">Портфель!$I$6</definedName>
    <definedName name="solver_lhs9" localSheetId="2" hidden="1">Портфель!$I$6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6</definedName>
    <definedName name="solver_nwt" localSheetId="2" hidden="1">1</definedName>
    <definedName name="solver_opt" localSheetId="2" hidden="1">Портфель!$C$14</definedName>
    <definedName name="solver_pre" localSheetId="2" hidden="1">0.000001</definedName>
    <definedName name="solver_rbv" localSheetId="2" hidden="1">1</definedName>
    <definedName name="solver_rel0" localSheetId="2" hidden="1">2</definedName>
    <definedName name="solver_rel1" localSheetId="2" hidden="1">2</definedName>
    <definedName name="solver_rel10" localSheetId="2" hidden="1">3</definedName>
    <definedName name="solver_rel11" localSheetId="2" hidden="1">3</definedName>
    <definedName name="solver_rel12" localSheetId="2" hidden="1">1</definedName>
    <definedName name="solver_rel13" localSheetId="2" hidden="1">2</definedName>
    <definedName name="solver_rel14" localSheetId="2" hidden="1">1</definedName>
    <definedName name="solver_rel15" localSheetId="2" hidden="1">3</definedName>
    <definedName name="solver_rel2" localSheetId="2" hidden="1">1</definedName>
    <definedName name="solver_rel3" localSheetId="2" hidden="1">2</definedName>
    <definedName name="solver_rel4" localSheetId="2" hidden="1">3</definedName>
    <definedName name="solver_rel5" localSheetId="2" hidden="1">2</definedName>
    <definedName name="solver_rel6" localSheetId="2" hidden="1">3</definedName>
    <definedName name="solver_rel7" localSheetId="2" hidden="1">2</definedName>
    <definedName name="solver_rel8" localSheetId="2" hidden="1">2</definedName>
    <definedName name="solver_rel9" localSheetId="2" hidden="1">2</definedName>
    <definedName name="solver_rhs0" localSheetId="2" hidden="1">5%</definedName>
    <definedName name="solver_rhs1" localSheetId="2" hidden="1">1</definedName>
    <definedName name="solver_rhs10" localSheetId="2" hidden="1">Портфель!$J$2:$J$2</definedName>
    <definedName name="solver_rhs11" localSheetId="2" hidden="1">0.25</definedName>
    <definedName name="solver_rhs12" localSheetId="2" hidden="1">0.45</definedName>
    <definedName name="solver_rhs13" localSheetId="2" hidden="1">413.08</definedName>
    <definedName name="solver_rhs14" localSheetId="2" hidden="1">-6.09</definedName>
    <definedName name="solver_rhs15" localSheetId="2" hidden="1">100</definedName>
    <definedName name="solver_rhs2" localSheetId="2" hidden="1">15%</definedName>
    <definedName name="solver_rhs3" localSheetId="2" hidden="1">Портфель!$I$8</definedName>
    <definedName name="solver_rhs4" localSheetId="2" hidden="1">100</definedName>
    <definedName name="solver_rhs5" localSheetId="2" hidden="1">146.31</definedName>
    <definedName name="solver_rhs6" localSheetId="2" hidden="1">279.79</definedName>
    <definedName name="solver_rhs7" localSheetId="2" hidden="1">499.6</definedName>
    <definedName name="solver_rhs8" localSheetId="2" hidden="1">279.79</definedName>
    <definedName name="solver_rhs9" localSheetId="2" hidden="1">279.79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F4" i="4" l="1"/>
  <c r="F6" i="4"/>
  <c r="F2" i="4"/>
  <c r="F5" i="4"/>
  <c r="F7" i="4"/>
  <c r="I2" i="4"/>
  <c r="I3" i="4"/>
  <c r="I4" i="4"/>
  <c r="I5" i="4"/>
  <c r="I6" i="4"/>
  <c r="I7" i="4"/>
  <c r="C13" i="4" l="1"/>
  <c r="C12" i="4"/>
  <c r="G7" i="4"/>
  <c r="L7" i="4"/>
  <c r="L3" i="4" l="1"/>
  <c r="G2" i="4"/>
  <c r="G3" i="4"/>
  <c r="L5" i="4"/>
  <c r="F24" i="2" l="1"/>
  <c r="E24" i="2"/>
  <c r="B24" i="2"/>
  <c r="C24" i="2"/>
  <c r="D24" i="2" l="1"/>
  <c r="F10" i="2"/>
  <c r="E10" i="2"/>
  <c r="F3" i="2"/>
  <c r="E3" i="2"/>
  <c r="F11" i="2"/>
  <c r="E11" i="2"/>
  <c r="C10" i="2"/>
  <c r="C3" i="2"/>
  <c r="C11" i="2"/>
  <c r="B10" i="2"/>
  <c r="B3" i="2"/>
  <c r="B11" i="2"/>
  <c r="D3" i="2" l="1"/>
  <c r="D11" i="2"/>
  <c r="D10" i="2"/>
  <c r="H8" i="4"/>
  <c r="G5" i="4"/>
  <c r="F6" i="2" l="1"/>
  <c r="F18" i="2"/>
  <c r="E18" i="2"/>
  <c r="C18" i="2"/>
  <c r="B18" i="2"/>
  <c r="F8" i="2"/>
  <c r="E8" i="2"/>
  <c r="C8" i="2"/>
  <c r="B8" i="2"/>
  <c r="F2" i="2"/>
  <c r="E2" i="2"/>
  <c r="C2" i="2"/>
  <c r="B2" i="2"/>
  <c r="F7" i="2"/>
  <c r="E7" i="2"/>
  <c r="C7" i="2"/>
  <c r="B7" i="2"/>
  <c r="F4" i="2"/>
  <c r="E4" i="2"/>
  <c r="C4" i="2"/>
  <c r="B4" i="2"/>
  <c r="F9" i="2"/>
  <c r="E9" i="2"/>
  <c r="C9" i="2"/>
  <c r="B9" i="2"/>
  <c r="F13" i="2"/>
  <c r="E13" i="2"/>
  <c r="C13" i="2"/>
  <c r="B13" i="2"/>
  <c r="F5" i="2"/>
  <c r="E5" i="2"/>
  <c r="C5" i="2"/>
  <c r="B5" i="2"/>
  <c r="F12" i="2"/>
  <c r="E12" i="2"/>
  <c r="C12" i="2"/>
  <c r="B12" i="2"/>
  <c r="E6" i="2"/>
  <c r="C6" i="2"/>
  <c r="B6" i="2"/>
  <c r="D2" i="2" l="1"/>
  <c r="D7" i="2"/>
  <c r="D13" i="2"/>
  <c r="D8" i="2"/>
  <c r="D12" i="2"/>
  <c r="D9" i="2"/>
  <c r="D18" i="2"/>
  <c r="D6" i="2"/>
  <c r="D5" i="2"/>
  <c r="D4" i="2"/>
  <c r="L6" i="4"/>
  <c r="L2" i="4"/>
  <c r="L4" i="4"/>
  <c r="G6" i="4" l="1"/>
  <c r="G4" i="4"/>
  <c r="F30" i="2"/>
  <c r="E30" i="2"/>
  <c r="F27" i="2"/>
  <c r="E27" i="2"/>
  <c r="F29" i="2"/>
  <c r="E29" i="2"/>
  <c r="F26" i="2"/>
  <c r="E26" i="2"/>
  <c r="F25" i="2"/>
  <c r="E25" i="2"/>
  <c r="F20" i="2"/>
  <c r="E20" i="2"/>
  <c r="F17" i="2"/>
  <c r="E17" i="2"/>
  <c r="F28" i="2"/>
  <c r="E28" i="2"/>
  <c r="F22" i="2"/>
  <c r="E22" i="2"/>
  <c r="F23" i="2"/>
  <c r="E23" i="2"/>
  <c r="F21" i="2"/>
  <c r="E21" i="2"/>
  <c r="F16" i="2"/>
  <c r="E16" i="2"/>
  <c r="F19" i="2"/>
  <c r="E19" i="2"/>
  <c r="F15" i="2"/>
  <c r="E15" i="2"/>
  <c r="E14" i="2"/>
  <c r="F14" i="2"/>
  <c r="B30" i="2"/>
  <c r="B28" i="2"/>
  <c r="B27" i="2"/>
  <c r="B29" i="2"/>
  <c r="B26" i="2"/>
  <c r="B25" i="2"/>
  <c r="B20" i="2"/>
  <c r="B22" i="2"/>
  <c r="B23" i="2"/>
  <c r="B21" i="2"/>
  <c r="B17" i="2"/>
  <c r="B16" i="2"/>
  <c r="B19" i="2"/>
  <c r="B15" i="2"/>
  <c r="B14" i="2"/>
  <c r="F7" i="1"/>
  <c r="E7" i="1"/>
  <c r="F6" i="1"/>
  <c r="E6" i="1"/>
  <c r="C16" i="4" l="1"/>
  <c r="C17" i="4" s="1"/>
  <c r="F5" i="1"/>
  <c r="E5" i="1"/>
  <c r="F3" i="1"/>
  <c r="E3" i="1"/>
  <c r="F12" i="1"/>
  <c r="E12" i="1"/>
  <c r="F10" i="1"/>
  <c r="E10" i="1"/>
  <c r="E9" i="1"/>
  <c r="F8" i="1"/>
  <c r="E8" i="1"/>
  <c r="F13" i="1"/>
  <c r="E13" i="1"/>
  <c r="F11" i="1"/>
  <c r="E11" i="1"/>
  <c r="F9" i="1"/>
  <c r="F4" i="1"/>
  <c r="E4" i="1"/>
  <c r="F2" i="1"/>
  <c r="E2" i="1"/>
  <c r="C14" i="4" l="1"/>
  <c r="C15" i="2" l="1"/>
  <c r="B3" i="1"/>
  <c r="C3" i="1"/>
  <c r="D3" i="1" l="1"/>
  <c r="D15" i="2"/>
  <c r="C23" i="2"/>
  <c r="D23" i="2" l="1"/>
  <c r="B6" i="1"/>
  <c r="C6" i="1" l="1"/>
  <c r="C7" i="1"/>
  <c r="C5" i="1"/>
  <c r="B7" i="1"/>
  <c r="B5" i="1"/>
  <c r="D7" i="1" l="1"/>
  <c r="D6" i="1"/>
  <c r="D5" i="1"/>
  <c r="C8" i="1" l="1"/>
  <c r="C12" i="1"/>
  <c r="B8" i="1"/>
  <c r="B12" i="1"/>
  <c r="C10" i="1"/>
  <c r="B10" i="1"/>
  <c r="C13" i="1"/>
  <c r="B13" i="1"/>
  <c r="C11" i="1"/>
  <c r="B11" i="1"/>
  <c r="C9" i="1"/>
  <c r="B9" i="1"/>
  <c r="C4" i="1"/>
  <c r="B4" i="1"/>
  <c r="C2" i="1"/>
  <c r="B2" i="1"/>
  <c r="L14" i="1"/>
  <c r="D12" i="1" l="1"/>
  <c r="D2" i="1"/>
  <c r="D4" i="1"/>
  <c r="D9" i="1"/>
  <c r="D11" i="1"/>
  <c r="D13" i="1"/>
  <c r="D8" i="1"/>
  <c r="D10" i="1"/>
  <c r="C17" i="1"/>
  <c r="C26" i="2" l="1"/>
  <c r="C14" i="2"/>
  <c r="D14" i="2" s="1"/>
  <c r="C19" i="2"/>
  <c r="C16" i="2"/>
  <c r="C22" i="2"/>
  <c r="C28" i="2"/>
  <c r="D28" i="2" s="1"/>
  <c r="C21" i="2"/>
  <c r="D26" i="2"/>
  <c r="D21" i="2" l="1"/>
  <c r="D22" i="2"/>
  <c r="D19" i="2"/>
  <c r="D16" i="2"/>
  <c r="C29" i="2" l="1"/>
  <c r="C27" i="2"/>
  <c r="C17" i="2"/>
  <c r="C34" i="2"/>
  <c r="P3" i="2"/>
  <c r="C30" i="2"/>
  <c r="C20" i="2"/>
  <c r="C25" i="2"/>
  <c r="C35" i="2" l="1"/>
  <c r="C36" i="2" s="1"/>
  <c r="D17" i="2"/>
  <c r="D27" i="2"/>
  <c r="D29" i="2"/>
  <c r="D20" i="2"/>
  <c r="D30" i="2"/>
  <c r="D25" i="2"/>
  <c r="C18" i="1" l="1"/>
  <c r="C19" i="1" l="1"/>
  <c r="I11" i="4" l="1"/>
</calcChain>
</file>

<file path=xl/sharedStrings.xml><?xml version="1.0" encoding="utf-8"?>
<sst xmlns="http://schemas.openxmlformats.org/spreadsheetml/2006/main" count="90" uniqueCount="60">
  <si>
    <t>Имя</t>
  </si>
  <si>
    <t>Доходность</t>
  </si>
  <si>
    <t>Риск</t>
  </si>
  <si>
    <t>Доход/риск</t>
  </si>
  <si>
    <t>Доля (%)</t>
  </si>
  <si>
    <t>Доля ($)</t>
  </si>
  <si>
    <t>Минимальный вход</t>
  </si>
  <si>
    <t>Million3</t>
  </si>
  <si>
    <t>Prize2</t>
  </si>
  <si>
    <t>Twilight</t>
  </si>
  <si>
    <t>Investobolin</t>
  </si>
  <si>
    <t>Otmar</t>
  </si>
  <si>
    <t>Kraken</t>
  </si>
  <si>
    <t>Floringo</t>
  </si>
  <si>
    <t>Prize</t>
  </si>
  <si>
    <t>Aleksej</t>
  </si>
  <si>
    <t>Million</t>
  </si>
  <si>
    <t>Hermes</t>
  </si>
  <si>
    <t>Million2</t>
  </si>
  <si>
    <t>Всего:</t>
  </si>
  <si>
    <t>Недель</t>
  </si>
  <si>
    <t>Доходность портф.</t>
  </si>
  <si>
    <t>Риск портф.</t>
  </si>
  <si>
    <t>Доход за год</t>
  </si>
  <si>
    <t>BPM</t>
  </si>
  <si>
    <t>Gelios</t>
  </si>
  <si>
    <t>Jakov Fetisov</t>
  </si>
  <si>
    <t>Lion</t>
  </si>
  <si>
    <t>Mad Wolf</t>
  </si>
  <si>
    <t>Master</t>
  </si>
  <si>
    <t>Perseus</t>
  </si>
  <si>
    <t>Ahmedos</t>
  </si>
  <si>
    <t>Hozyin</t>
  </si>
  <si>
    <t>Jborn</t>
  </si>
  <si>
    <t>Klyaksa</t>
  </si>
  <si>
    <t>Kuznets</t>
  </si>
  <si>
    <t>Patrik</t>
  </si>
  <si>
    <t>Sean</t>
  </si>
  <si>
    <t>Ubunt</t>
  </si>
  <si>
    <t>Trader</t>
  </si>
  <si>
    <t>ТП</t>
  </si>
  <si>
    <t>Доход за неделю</t>
  </si>
  <si>
    <t>Просадка по портфелю</t>
  </si>
  <si>
    <t>Средний +</t>
  </si>
  <si>
    <t>Средний -</t>
  </si>
  <si>
    <t>+</t>
  </si>
  <si>
    <t>Ares</t>
  </si>
  <si>
    <t>Bokser</t>
  </si>
  <si>
    <t>Cacher</t>
  </si>
  <si>
    <t>Diamonds</t>
  </si>
  <si>
    <t>Frizer</t>
  </si>
  <si>
    <t>Mitro</t>
  </si>
  <si>
    <t>MRFreeman</t>
  </si>
  <si>
    <t>Salakh</t>
  </si>
  <si>
    <t>Straiker</t>
  </si>
  <si>
    <t>Smell</t>
  </si>
  <si>
    <t>Magneto</t>
  </si>
  <si>
    <t>Domenic2</t>
  </si>
  <si>
    <t>Kozub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</si>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</sst>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4B4A45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0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2" borderId="0" xfId="0" applyFill="1"/>
    <xf numFmtId="1" fontId="0" fillId="0" borderId="0" xfId="0" applyNumberFormat="1"/>
    <xf numFmtId="10" fontId="0" fillId="0" borderId="0" xfId="0" applyNumberFormat="1" applyFill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NumberFormat="1"/>
    <xf numFmtId="0" fontId="0" fillId="4" borderId="0" xfId="0" applyFont="1" applyFill="1"/>
    <xf numFmtId="0" fontId="0" fillId="5" borderId="0" xfId="0" applyFill="1"/>
    <xf numFmtId="16" fontId="0" fillId="0" borderId="0" xfId="0" applyNumberFormat="1"/>
    <xf numFmtId="0" fontId="2" fillId="0" borderId="0" xfId="0" applyFont="1"/>
    <xf numFmtId="0" fontId="0" fillId="6" borderId="0" xfId="0" applyFill="1"/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5;&#1076;&#1077;&#1082;&#1089;&#1099;%20&#1080;%20&#1092;&#1086;&#1085;&#1076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72;&#1073;&#1080;&#1083;&#1100;&#1085;&#1072;&#1103;%20&#1095;&#1072;&#1089;&#1090;&#1100;%20&#1060;&#105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72;&#1073;&#1080;&#1083;&#1100;&#1085;&#1072;&#1103;%20&#1095;&#1072;&#1089;&#1090;&#1100;%20&#1055;&#10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80;&#1095;&#1082;&#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77;&#1082;&#1089;%20&#1058;&#1088;&#1077;&#1085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2;&#1085;&#1090;&#1077;&#1086;&#1085;%20&#1060;&#1080;&#1085;&#1072;&#1085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llion"/>
      <sheetName val="Million2"/>
      <sheetName val="Million3"/>
      <sheetName val="Prize"/>
      <sheetName val="Prize2"/>
      <sheetName val="Расчеты"/>
    </sheetNames>
    <sheetDataSet>
      <sheetData sheetId="0">
        <row r="2">
          <cell r="L2">
            <v>2.9549303944078825E-2</v>
          </cell>
          <cell r="M2">
            <v>1.0743307086614175E-2</v>
          </cell>
          <cell r="N2">
            <v>1.4885046728971963E-2</v>
          </cell>
          <cell r="O2">
            <v>-1.2015789473684207E-2</v>
          </cell>
        </row>
      </sheetData>
      <sheetData sheetId="1">
        <row r="2">
          <cell r="L2">
            <v>5.4169300403707495E-2</v>
          </cell>
          <cell r="M2">
            <v>1.3440659340659342E-2</v>
          </cell>
          <cell r="N2">
            <v>2.1309459459459449E-2</v>
          </cell>
          <cell r="O2">
            <v>-2.0811764705882356E-2</v>
          </cell>
        </row>
      </sheetData>
      <sheetData sheetId="2">
        <row r="2">
          <cell r="L2">
            <v>8.533520100708774E-3</v>
          </cell>
          <cell r="M2">
            <v>1.4546153846153844E-2</v>
          </cell>
          <cell r="N2">
            <v>1.5810204081632646E-2</v>
          </cell>
          <cell r="O2">
            <v>-6.1000000000000004E-3</v>
          </cell>
        </row>
      </sheetData>
      <sheetData sheetId="3">
        <row r="2">
          <cell r="L2">
            <v>2.9885741061008303E-2</v>
          </cell>
          <cell r="M2">
            <v>1.4113636363636366E-2</v>
          </cell>
          <cell r="N2">
            <v>2.2565263157894738E-2</v>
          </cell>
          <cell r="O2">
            <v>-3.9413333333333335E-2</v>
          </cell>
        </row>
      </sheetData>
      <sheetData sheetId="4">
        <row r="2">
          <cell r="L2">
            <v>1.4045912081158915E-2</v>
          </cell>
          <cell r="M2">
            <v>1.3962162162162164E-2</v>
          </cell>
          <cell r="N2">
            <v>1.7967346938775518E-2</v>
          </cell>
          <cell r="O2">
            <v>-1.6230769230769229E-2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obolin"/>
      <sheetName val="Kraken"/>
      <sheetName val="Otmar"/>
      <sheetName val="Twilight"/>
      <sheetName val="Лист1"/>
    </sheetNames>
    <sheetDataSet>
      <sheetData sheetId="0">
        <row r="2">
          <cell r="L2">
            <v>1.8050051310791508E-2</v>
          </cell>
          <cell r="M2">
            <v>1.5695283018867918E-2</v>
          </cell>
          <cell r="N2">
            <v>1.9095918367346938E-2</v>
          </cell>
          <cell r="O2">
            <v>-0.10385</v>
          </cell>
        </row>
      </sheetData>
      <sheetData sheetId="1">
        <row r="2">
          <cell r="L2">
            <v>2.0031118647886693E-2</v>
          </cell>
          <cell r="M2">
            <v>1.2840000000000001E-2</v>
          </cell>
          <cell r="N2">
            <v>1.8326190476190479E-2</v>
          </cell>
          <cell r="O2">
            <v>-6.3850000000000004E-2</v>
          </cell>
        </row>
      </sheetData>
      <sheetData sheetId="2">
        <row r="2">
          <cell r="L2">
            <v>2.6111157956203893E-2</v>
          </cell>
          <cell r="M2">
            <v>2.0434375000000001E-2</v>
          </cell>
          <cell r="N2">
            <v>2.5551086956521737E-2</v>
          </cell>
          <cell r="O2">
            <v>-9.7250000000000003E-2</v>
          </cell>
        </row>
      </sheetData>
      <sheetData sheetId="3">
        <row r="2">
          <cell r="L2">
            <v>2.2239696118907328E-2</v>
          </cell>
          <cell r="M2">
            <v>1.9779365079365074E-2</v>
          </cell>
          <cell r="N2">
            <v>2.4961206896551721E-2</v>
          </cell>
          <cell r="O2">
            <v>-4.0329999999999998E-2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eksej"/>
      <sheetName val="Hermes"/>
      <sheetName val="Floringo"/>
      <sheetName val="Лист2"/>
    </sheetNames>
    <sheetDataSet>
      <sheetData sheetId="0">
        <row r="2">
          <cell r="L2">
            <v>2.9049136443457302E-2</v>
          </cell>
          <cell r="M2">
            <v>1.2392380952380952E-2</v>
          </cell>
          <cell r="N2">
            <v>2.2918076923076919E-2</v>
          </cell>
          <cell r="O2">
            <v>-3.7365454545454542E-2</v>
          </cell>
        </row>
      </sheetData>
      <sheetData sheetId="1">
        <row r="2">
          <cell r="L2">
            <v>2.3147207450152262E-2</v>
          </cell>
          <cell r="M2">
            <v>7.7746153846153876E-3</v>
          </cell>
          <cell r="N2">
            <v>1.6947222222222221E-2</v>
          </cell>
          <cell r="O2">
            <v>-3.725454545454545E-2</v>
          </cell>
        </row>
      </sheetData>
      <sheetData sheetId="2">
        <row r="2">
          <cell r="L2">
            <v>4.6572097645217039E-2</v>
          </cell>
          <cell r="M2">
            <v>2.4113176470588242E-2</v>
          </cell>
          <cell r="N2">
            <v>3.8330704225352112E-2</v>
          </cell>
          <cell r="O2">
            <v>-4.7989999999999984E-2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Ares"/>
      <sheetName val="Bokser"/>
      <sheetName val="Cacher"/>
      <sheetName val="Diamonds"/>
      <sheetName val="Domenic"/>
      <sheetName val="Domenic2"/>
      <sheetName val="Frizer"/>
      <sheetName val="Kozub"/>
      <sheetName val="Magneto"/>
      <sheetName val="Mitro"/>
      <sheetName val="MRFreeman"/>
      <sheetName val="Salakh"/>
      <sheetName val="Smell"/>
      <sheetName val="Straiker"/>
      <sheetName val="Новички"/>
      <sheetName val="Raschet"/>
    </sheetNames>
    <sheetDataSet>
      <sheetData sheetId="0"/>
      <sheetData sheetId="1">
        <row r="2">
          <cell r="L2">
            <v>1.4221785254467028E-2</v>
          </cell>
          <cell r="M2">
            <v>5.4042857142857136E-2</v>
          </cell>
          <cell r="N2">
            <v>5.4042857142857136E-2</v>
          </cell>
          <cell r="O2" t="e">
            <v>#DIV/0!</v>
          </cell>
        </row>
      </sheetData>
      <sheetData sheetId="2">
        <row r="2">
          <cell r="L2">
            <v>3.2867689968791788E-2</v>
          </cell>
          <cell r="M2">
            <v>4.9861730769230769E-2</v>
          </cell>
          <cell r="N2">
            <v>5.4955999999999998E-2</v>
          </cell>
          <cell r="O2">
            <v>-7.7495000000000008E-2</v>
          </cell>
        </row>
      </sheetData>
      <sheetData sheetId="3">
        <row r="2">
          <cell r="L2">
            <v>1.0782540195933563E-2</v>
          </cell>
          <cell r="M2">
            <v>4.2876923076923076E-2</v>
          </cell>
          <cell r="N2">
            <v>4.2876923076923076E-2</v>
          </cell>
          <cell r="O2" t="e">
            <v>#DIV/0!</v>
          </cell>
        </row>
      </sheetData>
      <sheetData sheetId="4">
        <row r="2">
          <cell r="L2">
            <v>2.234583800600182E-2</v>
          </cell>
          <cell r="M2">
            <v>3.3104761904761915E-2</v>
          </cell>
          <cell r="N2">
            <v>3.6934210526315792E-2</v>
          </cell>
          <cell r="O2">
            <v>-3.2750000000000001E-3</v>
          </cell>
        </row>
      </sheetData>
      <sheetData sheetId="5"/>
      <sheetData sheetId="6">
        <row r="2">
          <cell r="L2">
            <v>8.32129836084829E-3</v>
          </cell>
          <cell r="M2">
            <v>3.2476923076923077E-2</v>
          </cell>
          <cell r="N2">
            <v>3.2476923076923077E-2</v>
          </cell>
          <cell r="O2" t="e">
            <v>#DIV/0!</v>
          </cell>
        </row>
      </sheetData>
      <sheetData sheetId="7">
        <row r="2">
          <cell r="L2">
            <v>1.2335426141614963E-2</v>
          </cell>
          <cell r="M2">
            <v>2.7366666666666671E-2</v>
          </cell>
          <cell r="N2">
            <v>2.7366666666666671E-2</v>
          </cell>
          <cell r="O2" t="e">
            <v>#DIV/0!</v>
          </cell>
        </row>
      </sheetData>
      <sheetData sheetId="8">
        <row r="2">
          <cell r="L2">
            <v>2.7038862260983187E-2</v>
          </cell>
          <cell r="M2">
            <v>4.1607500000000006E-2</v>
          </cell>
          <cell r="N2">
            <v>4.1607500000000006E-2</v>
          </cell>
          <cell r="O2" t="e">
            <v>#DIV/0!</v>
          </cell>
        </row>
      </sheetData>
      <sheetData sheetId="9">
        <row r="2">
          <cell r="L2">
            <v>1.8807858033532791E-2</v>
          </cell>
          <cell r="M2">
            <v>3.2203333333333334E-2</v>
          </cell>
          <cell r="N2">
            <v>3.2203333333333334E-2</v>
          </cell>
          <cell r="O2" t="e">
            <v>#DIV/0!</v>
          </cell>
        </row>
      </sheetData>
      <sheetData sheetId="10">
        <row r="2">
          <cell r="L2">
            <v>9.9532899470089892E-3</v>
          </cell>
          <cell r="M2">
            <v>4.3775000000000008E-2</v>
          </cell>
          <cell r="N2">
            <v>4.3775000000000008E-2</v>
          </cell>
          <cell r="O2" t="e">
            <v>#DIV/0!</v>
          </cell>
        </row>
      </sheetData>
      <sheetData sheetId="11">
        <row r="2">
          <cell r="L2">
            <v>1.5934685924017328E-2</v>
          </cell>
          <cell r="M2">
            <v>4.3003947368421051E-2</v>
          </cell>
          <cell r="N2">
            <v>4.3003947368421051E-2</v>
          </cell>
          <cell r="O2" t="e">
            <v>#DIV/0!</v>
          </cell>
        </row>
      </sheetData>
      <sheetData sheetId="12">
        <row r="2">
          <cell r="L2">
            <v>8.3896726481345885E-3</v>
          </cell>
          <cell r="M2">
            <v>3.9489285714285713E-2</v>
          </cell>
          <cell r="N2">
            <v>3.9489285714285713E-2</v>
          </cell>
          <cell r="O2" t="e">
            <v>#DIV/0!</v>
          </cell>
        </row>
      </sheetData>
      <sheetData sheetId="13">
        <row r="2">
          <cell r="L2">
            <v>5.0870147661245535E-2</v>
          </cell>
          <cell r="M2">
            <v>3.7749999999999999E-2</v>
          </cell>
          <cell r="N2">
            <v>4.9028000000000002E-2</v>
          </cell>
          <cell r="O2">
            <v>-0.103225</v>
          </cell>
        </row>
      </sheetData>
      <sheetData sheetId="14">
        <row r="2">
          <cell r="L2">
            <v>1.239686075558671E-2</v>
          </cell>
          <cell r="M2">
            <v>2.9682142857142869E-2</v>
          </cell>
          <cell r="N2">
            <v>2.9682142857142869E-2</v>
          </cell>
          <cell r="O2" t="e">
            <v>#DIV/0!</v>
          </cell>
        </row>
      </sheetData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edos"/>
      <sheetName val="Hozyin"/>
      <sheetName val="Jborn"/>
      <sheetName val="Klyaksa"/>
      <sheetName val="Kuznets"/>
      <sheetName val="Patrik"/>
      <sheetName val="Sean"/>
      <sheetName val="Trader"/>
      <sheetName val="Ubunt"/>
      <sheetName val="Лист2"/>
    </sheetNames>
    <sheetDataSet>
      <sheetData sheetId="0">
        <row r="2">
          <cell r="L2">
            <v>3.2115220648046734E-2</v>
          </cell>
          <cell r="M2">
            <v>1.44875E-2</v>
          </cell>
          <cell r="N2">
            <v>2.6428333333333321E-2</v>
          </cell>
          <cell r="O2">
            <v>-5.71575E-2</v>
          </cell>
        </row>
      </sheetData>
      <sheetData sheetId="1">
        <row r="2">
          <cell r="L2">
            <v>3.5980497836293368E-2</v>
          </cell>
          <cell r="M2">
            <v>1.2749038461538457E-2</v>
          </cell>
          <cell r="N2">
            <v>2.500666666666666E-2</v>
          </cell>
          <cell r="O2">
            <v>-9.2470000000000011E-2</v>
          </cell>
        </row>
      </sheetData>
      <sheetData sheetId="2">
        <row r="2">
          <cell r="L2">
            <v>2.2477624376370943E-2</v>
          </cell>
          <cell r="M2">
            <v>1.3497169811320753E-2</v>
          </cell>
          <cell r="N2">
            <v>1.7750980392156862E-2</v>
          </cell>
          <cell r="O2">
            <v>-9.4975000000000004E-2</v>
          </cell>
        </row>
      </sheetData>
      <sheetData sheetId="3">
        <row r="2">
          <cell r="L2">
            <v>2.5232809405478358E-2</v>
          </cell>
          <cell r="M2">
            <v>1.5554081632653059E-2</v>
          </cell>
          <cell r="N2">
            <v>2.0381914893617018E-2</v>
          </cell>
          <cell r="O2">
            <v>-9.7899999999999987E-2</v>
          </cell>
        </row>
      </sheetData>
      <sheetData sheetId="4">
        <row r="2">
          <cell r="L2">
            <v>1.865072123312456E-2</v>
          </cell>
          <cell r="M2">
            <v>1.4888888888888886E-2</v>
          </cell>
          <cell r="N2">
            <v>1.9462999999999994E-2</v>
          </cell>
          <cell r="O2">
            <v>-4.2287499999999999E-2</v>
          </cell>
        </row>
      </sheetData>
      <sheetData sheetId="5">
        <row r="2">
          <cell r="L2">
            <v>2.308933250144575E-2</v>
          </cell>
          <cell r="M2">
            <v>1.5080434782608693E-2</v>
          </cell>
          <cell r="N2">
            <v>1.9619318181818175E-2</v>
          </cell>
          <cell r="O2">
            <v>-8.4775000000000003E-2</v>
          </cell>
        </row>
      </sheetData>
      <sheetData sheetId="6">
        <row r="2">
          <cell r="L2">
            <v>2.4039925649643447E-2</v>
          </cell>
          <cell r="M2">
            <v>2.0135384615384617E-2</v>
          </cell>
          <cell r="N2">
            <v>2.4682500000000003E-2</v>
          </cell>
          <cell r="O2">
            <v>-3.4430000000000002E-2</v>
          </cell>
        </row>
      </sheetData>
      <sheetData sheetId="7">
        <row r="2">
          <cell r="L2">
            <v>2.3627030650950457E-2</v>
          </cell>
          <cell r="M2">
            <v>9.3031250000000041E-3</v>
          </cell>
          <cell r="N2">
            <v>2.1126041666666675E-2</v>
          </cell>
          <cell r="O2">
            <v>-2.9903571428571429E-2</v>
          </cell>
        </row>
      </sheetData>
      <sheetData sheetId="8">
        <row r="2">
          <cell r="L2">
            <v>1.7646006962392137E-2</v>
          </cell>
          <cell r="M2">
            <v>1.5999122807017548E-2</v>
          </cell>
          <cell r="N2">
            <v>2.0350000000000004E-2</v>
          </cell>
          <cell r="O2">
            <v>-4.165E-2</v>
          </cell>
        </row>
      </sheetData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M"/>
      <sheetName val="Fetisov"/>
      <sheetName val="Gelios"/>
      <sheetName val="Lion"/>
      <sheetName val="Master"/>
      <sheetName val="Perseus"/>
      <sheetName val="Wolf"/>
      <sheetName val="Таблица"/>
    </sheetNames>
    <sheetDataSet>
      <sheetData sheetId="0">
        <row r="2">
          <cell r="L2">
            <v>5.1051976952245434E-2</v>
          </cell>
          <cell r="M2">
            <v>2.1063809523809526E-2</v>
          </cell>
          <cell r="N2">
            <v>4.3743749999999991E-2</v>
          </cell>
          <cell r="O2">
            <v>-5.3658333333333343E-2</v>
          </cell>
        </row>
      </sheetData>
      <sheetData sheetId="1">
        <row r="2">
          <cell r="L2">
            <v>3.9625362241620235E-2</v>
          </cell>
          <cell r="M2">
            <v>2.3103488372093028E-2</v>
          </cell>
          <cell r="N2">
            <v>3.7852777777777777E-2</v>
          </cell>
          <cell r="O2">
            <v>-6.1541666666666661E-2</v>
          </cell>
        </row>
      </sheetData>
      <sheetData sheetId="2">
        <row r="2">
          <cell r="L2">
            <v>1.7430927771256238E-2</v>
          </cell>
          <cell r="M2">
            <v>1.0474782608695651E-2</v>
          </cell>
          <cell r="N2">
            <v>1.7240689655172416E-2</v>
          </cell>
          <cell r="O2">
            <v>-2.5200000000000004E-2</v>
          </cell>
        </row>
      </sheetData>
      <sheetData sheetId="3">
        <row r="2">
          <cell r="L2">
            <v>4.2605550936778411E-2</v>
          </cell>
          <cell r="M2">
            <v>8.6468354430379746E-3</v>
          </cell>
          <cell r="N2">
            <v>2.6199206349206351E-2</v>
          </cell>
          <cell r="O2">
            <v>-6.4496666666666674E-2</v>
          </cell>
        </row>
      </sheetData>
      <sheetData sheetId="4">
        <row r="2">
          <cell r="L2">
            <v>3.0488119125561163E-2</v>
          </cell>
          <cell r="M2">
            <v>1.1573626373626375E-2</v>
          </cell>
          <cell r="N2">
            <v>2.3583999999999997E-2</v>
          </cell>
          <cell r="O2">
            <v>-4.4725000000000001E-2</v>
          </cell>
        </row>
      </sheetData>
      <sheetData sheetId="5">
        <row r="2">
          <cell r="L2">
            <v>4.9874193807852109E-2</v>
          </cell>
          <cell r="M2">
            <v>1.6650588235294115E-2</v>
          </cell>
          <cell r="N2">
            <v>3.6071014492753621E-2</v>
          </cell>
          <cell r="O2">
            <v>-6.7100000000000007E-2</v>
          </cell>
        </row>
      </sheetData>
      <sheetData sheetId="6">
        <row r="2">
          <cell r="L2">
            <v>4.7145848881565651E-2</v>
          </cell>
          <cell r="M2">
            <v>3.4817924528301882E-2</v>
          </cell>
          <cell r="N2">
            <v>4.6617391304347826E-2</v>
          </cell>
          <cell r="O2">
            <v>-4.9841666666666666E-2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9"/>
  <sheetViews>
    <sheetView workbookViewId="0">
      <selection activeCell="E19" sqref="E19"/>
    </sheetView>
  </sheetViews>
  <sheetFormatPr defaultRowHeight="15" x14ac:dyDescent="0.25"/>
  <cols>
    <col min="1" max="1" width="12" bestFit="1" customWidth="1"/>
    <col min="2" max="2" width="10.28515625" bestFit="1" customWidth="1"/>
    <col min="3" max="3" width="12" bestFit="1" customWidth="1"/>
    <col min="4" max="4" width="11.5703125" customWidth="1"/>
    <col min="5" max="5" width="10.5703125" style="1" customWidth="1"/>
  </cols>
  <sheetData>
    <row r="1" spans="1:12" x14ac:dyDescent="0.25">
      <c r="A1" t="s">
        <v>0</v>
      </c>
      <c r="B1" t="s">
        <v>1</v>
      </c>
      <c r="C1" s="1" t="s">
        <v>2</v>
      </c>
      <c r="D1" s="2" t="s">
        <v>3</v>
      </c>
      <c r="E1" s="1" t="s">
        <v>43</v>
      </c>
      <c r="F1" t="s">
        <v>44</v>
      </c>
      <c r="H1" t="s">
        <v>6</v>
      </c>
    </row>
    <row r="2" spans="1:12" x14ac:dyDescent="0.25">
      <c r="A2" s="9" t="s">
        <v>7</v>
      </c>
      <c r="B2" s="1">
        <f>[1]Million3!M2</f>
        <v>1.4546153846153844E-2</v>
      </c>
      <c r="C2" s="1">
        <f>[1]Million3!L2</f>
        <v>8.533520100708774E-3</v>
      </c>
      <c r="D2" s="2">
        <f t="shared" ref="D2:D13" si="0">B2/C2</f>
        <v>1.70459009582056</v>
      </c>
      <c r="E2" s="6">
        <f>[1]Million3!N2</f>
        <v>1.5810204081632646E-2</v>
      </c>
      <c r="F2" s="1">
        <f>[1]Million3!O2</f>
        <v>-6.1000000000000004E-3</v>
      </c>
      <c r="G2" s="1"/>
      <c r="H2" s="2">
        <v>100</v>
      </c>
    </row>
    <row r="3" spans="1:12" x14ac:dyDescent="0.25">
      <c r="A3" s="4" t="s">
        <v>9</v>
      </c>
      <c r="B3" s="1">
        <f>[2]Twilight!M2</f>
        <v>1.9779365079365074E-2</v>
      </c>
      <c r="C3" s="1">
        <f>[2]Twilight!L2</f>
        <v>2.2239696118907328E-2</v>
      </c>
      <c r="D3" s="2">
        <f t="shared" si="0"/>
        <v>0.88937209274857953</v>
      </c>
      <c r="E3" s="6">
        <f>[2]Twilight!N2</f>
        <v>2.4961206896551721E-2</v>
      </c>
      <c r="F3" s="1">
        <f>[2]Twilight!O2</f>
        <v>-4.0329999999999998E-2</v>
      </c>
      <c r="G3" s="1"/>
      <c r="H3" s="2">
        <v>100</v>
      </c>
    </row>
    <row r="4" spans="1:12" x14ac:dyDescent="0.25">
      <c r="A4" s="9" t="s">
        <v>8</v>
      </c>
      <c r="B4" s="1">
        <f>[1]Prize2!M2</f>
        <v>1.3962162162162164E-2</v>
      </c>
      <c r="C4" s="1">
        <f>[1]Prize2!L2</f>
        <v>1.4045912081158915E-2</v>
      </c>
      <c r="D4" s="2">
        <f t="shared" si="0"/>
        <v>0.9940374168289795</v>
      </c>
      <c r="E4" s="6">
        <f>[1]Prize2!N2</f>
        <v>1.7967346938775518E-2</v>
      </c>
      <c r="F4" s="1">
        <f>[1]Prize2!O2</f>
        <v>-1.6230769230769229E-2</v>
      </c>
      <c r="G4" s="1"/>
      <c r="H4" s="2">
        <v>100</v>
      </c>
    </row>
    <row r="5" spans="1:12" x14ac:dyDescent="0.25">
      <c r="A5" s="12" t="s">
        <v>10</v>
      </c>
      <c r="B5" s="1">
        <f>[2]Investobolin!M2</f>
        <v>1.5695283018867918E-2</v>
      </c>
      <c r="C5" s="1">
        <f>[2]Investobolin!L2</f>
        <v>1.8050051310791508E-2</v>
      </c>
      <c r="D5" s="2">
        <f t="shared" si="0"/>
        <v>0.86954229373764969</v>
      </c>
      <c r="E5" s="6">
        <f>[2]Investobolin!N2</f>
        <v>1.9095918367346938E-2</v>
      </c>
      <c r="F5" s="1">
        <f>[2]Investobolin!O2</f>
        <v>-0.10385</v>
      </c>
      <c r="G5" s="1"/>
      <c r="H5" s="2"/>
    </row>
    <row r="6" spans="1:12" x14ac:dyDescent="0.25">
      <c r="A6" s="7" t="s">
        <v>11</v>
      </c>
      <c r="B6" s="1">
        <f>[2]Otmar!M2</f>
        <v>2.0434375000000001E-2</v>
      </c>
      <c r="C6" s="1">
        <f>[2]Otmar!L2</f>
        <v>2.6111157956203893E-2</v>
      </c>
      <c r="D6" s="2">
        <f t="shared" si="0"/>
        <v>0.78259168108417365</v>
      </c>
      <c r="E6" s="6">
        <f>[2]Otmar!N2</f>
        <v>2.5551086956521737E-2</v>
      </c>
      <c r="F6" s="1">
        <f>[2]Otmar!O2</f>
        <v>-9.7250000000000003E-2</v>
      </c>
      <c r="G6" s="1"/>
      <c r="H6" s="2"/>
    </row>
    <row r="7" spans="1:12" x14ac:dyDescent="0.25">
      <c r="A7" s="12" t="s">
        <v>12</v>
      </c>
      <c r="B7" s="1">
        <f>[2]Kraken!M2</f>
        <v>1.2840000000000001E-2</v>
      </c>
      <c r="C7" s="1">
        <f>[2]Kraken!L2</f>
        <v>2.0031118647886693E-2</v>
      </c>
      <c r="D7" s="2">
        <f t="shared" si="0"/>
        <v>0.64100264322255596</v>
      </c>
      <c r="E7" s="6">
        <f>[2]Kraken!N2</f>
        <v>1.8326190476190479E-2</v>
      </c>
      <c r="F7" s="1">
        <f>[2]Kraken!O2</f>
        <v>-6.3850000000000004E-2</v>
      </c>
      <c r="G7" s="1"/>
      <c r="H7" s="2"/>
    </row>
    <row r="8" spans="1:12" x14ac:dyDescent="0.25">
      <c r="A8" s="4" t="s">
        <v>13</v>
      </c>
      <c r="B8" s="1">
        <f>[3]Floringo!M2</f>
        <v>2.4113176470588242E-2</v>
      </c>
      <c r="C8" s="1">
        <f>[3]Floringo!L2</f>
        <v>4.6572097645217039E-2</v>
      </c>
      <c r="D8" s="2">
        <f t="shared" si="0"/>
        <v>0.5177601544658933</v>
      </c>
      <c r="E8" s="6">
        <f>[3]Floringo!N2</f>
        <v>3.8330704225352112E-2</v>
      </c>
      <c r="F8" s="1">
        <f>[3]Floringo!O2</f>
        <v>-4.7989999999999984E-2</v>
      </c>
      <c r="G8" s="1"/>
      <c r="H8" s="2"/>
    </row>
    <row r="9" spans="1:12" x14ac:dyDescent="0.25">
      <c r="A9" s="9" t="s">
        <v>14</v>
      </c>
      <c r="B9" s="1">
        <f>[1]Prize!M2</f>
        <v>1.4113636363636366E-2</v>
      </c>
      <c r="C9" s="1">
        <f>[1]Prize!L2</f>
        <v>2.9885741061008303E-2</v>
      </c>
      <c r="D9" s="2">
        <f t="shared" si="0"/>
        <v>0.47225318371142283</v>
      </c>
      <c r="E9" s="6">
        <f>[1]Prize!N2</f>
        <v>2.2565263157894738E-2</v>
      </c>
      <c r="F9" s="1">
        <f>[1]Prize!O2</f>
        <v>-3.9413333333333335E-2</v>
      </c>
      <c r="G9" s="1"/>
      <c r="H9" s="2">
        <v>100</v>
      </c>
    </row>
    <row r="10" spans="1:12" x14ac:dyDescent="0.25">
      <c r="A10" s="4" t="s">
        <v>15</v>
      </c>
      <c r="B10" s="1">
        <f>[3]Aleksej!M2</f>
        <v>1.2392380952380952E-2</v>
      </c>
      <c r="C10" s="1">
        <f>[3]Aleksej!L2</f>
        <v>2.9049136443457302E-2</v>
      </c>
      <c r="D10" s="2">
        <f t="shared" si="0"/>
        <v>0.4266006659613481</v>
      </c>
      <c r="E10" s="6">
        <f>[3]Aleksej!N2</f>
        <v>2.2918076923076919E-2</v>
      </c>
      <c r="F10" s="1">
        <f>[3]Aleksej!O2</f>
        <v>-3.7365454545454542E-2</v>
      </c>
      <c r="G10" s="1"/>
      <c r="H10" s="2"/>
    </row>
    <row r="11" spans="1:12" x14ac:dyDescent="0.25">
      <c r="A11" s="9" t="s">
        <v>16</v>
      </c>
      <c r="B11" s="1">
        <f>[1]Million!M2</f>
        <v>1.0743307086614175E-2</v>
      </c>
      <c r="C11" s="1">
        <f>[1]Million!L2</f>
        <v>2.9549303944078825E-2</v>
      </c>
      <c r="D11" s="2">
        <f t="shared" si="0"/>
        <v>0.3635722556086452</v>
      </c>
      <c r="E11" s="6">
        <f>[1]Million!N2</f>
        <v>1.4885046728971963E-2</v>
      </c>
      <c r="F11" s="1">
        <f>[1]Million!O2</f>
        <v>-1.2015789473684207E-2</v>
      </c>
      <c r="G11" s="1"/>
      <c r="H11" s="2">
        <v>100</v>
      </c>
    </row>
    <row r="12" spans="1:12" x14ac:dyDescent="0.25">
      <c r="A12" s="4" t="s">
        <v>17</v>
      </c>
      <c r="B12" s="1">
        <f>[3]Hermes!M2</f>
        <v>7.7746153846153876E-3</v>
      </c>
      <c r="C12" s="1">
        <f>[3]Hermes!L2</f>
        <v>2.3147207450152262E-2</v>
      </c>
      <c r="D12" s="2">
        <f t="shared" si="0"/>
        <v>0.33587703403782498</v>
      </c>
      <c r="E12" s="6">
        <f>[3]Hermes!N2</f>
        <v>1.6947222222222221E-2</v>
      </c>
      <c r="F12" s="1">
        <f>[3]Hermes!O2</f>
        <v>-3.725454545454545E-2</v>
      </c>
      <c r="G12" s="1"/>
      <c r="H12" s="2"/>
    </row>
    <row r="13" spans="1:12" x14ac:dyDescent="0.25">
      <c r="A13" s="9" t="s">
        <v>18</v>
      </c>
      <c r="B13" s="1">
        <f>[1]Million2!M2</f>
        <v>1.3440659340659342E-2</v>
      </c>
      <c r="C13" s="1">
        <f>[1]Million2!L2</f>
        <v>5.4169300403707495E-2</v>
      </c>
      <c r="D13" s="2">
        <f t="shared" si="0"/>
        <v>0.24812318491267474</v>
      </c>
      <c r="E13" s="1">
        <f>[1]Million2!N2</f>
        <v>2.1309459459459449E-2</v>
      </c>
      <c r="F13" s="1">
        <f>[1]Million2!O2</f>
        <v>-2.0811764705882356E-2</v>
      </c>
      <c r="H13">
        <v>100</v>
      </c>
    </row>
    <row r="14" spans="1:12" x14ac:dyDescent="0.25">
      <c r="D14" t="s">
        <v>19</v>
      </c>
      <c r="L14">
        <f>I8-I3</f>
        <v>0</v>
      </c>
    </row>
    <row r="15" spans="1:12" x14ac:dyDescent="0.25">
      <c r="A15" t="s">
        <v>20</v>
      </c>
      <c r="C15">
        <v>52</v>
      </c>
    </row>
    <row r="17" spans="1:3" x14ac:dyDescent="0.25">
      <c r="A17" t="s">
        <v>21</v>
      </c>
      <c r="C17">
        <f>SUMPRODUCT(B2:B9,E2:E9)</f>
        <v>3.2744550719322847E-3</v>
      </c>
    </row>
    <row r="18" spans="1:3" x14ac:dyDescent="0.25">
      <c r="A18" t="s">
        <v>22</v>
      </c>
      <c r="C18">
        <f>SUMPRODUCT(C2:C9,C2:C9,E2:E9,E2:E9)</f>
        <v>4.7302559967171153E-6</v>
      </c>
    </row>
    <row r="19" spans="1:3" x14ac:dyDescent="0.25">
      <c r="A19" t="s">
        <v>23</v>
      </c>
      <c r="C19">
        <f>C15*C17-2*SQRT(C15)*C18</f>
        <v>0.17020344301830986</v>
      </c>
    </row>
  </sheetData>
  <sortState ref="A2:D18">
    <sortCondition descending="1" ref="D2:D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36"/>
  <sheetViews>
    <sheetView tabSelected="1" workbookViewId="0">
      <selection activeCell="J5" sqref="J5"/>
    </sheetView>
  </sheetViews>
  <sheetFormatPr defaultRowHeight="15" x14ac:dyDescent="0.25"/>
  <cols>
    <col min="1" max="1" width="12" bestFit="1" customWidth="1"/>
    <col min="2" max="2" width="10.28515625" bestFit="1" customWidth="1"/>
    <col min="3" max="3" width="12" bestFit="1" customWidth="1"/>
    <col min="5" max="6" width="9.140625" style="1"/>
  </cols>
  <sheetData>
    <row r="1" spans="1:16" x14ac:dyDescent="0.25">
      <c r="A1" t="s">
        <v>0</v>
      </c>
      <c r="B1" t="s">
        <v>1</v>
      </c>
      <c r="C1" s="1" t="s">
        <v>2</v>
      </c>
      <c r="D1" s="2" t="s">
        <v>3</v>
      </c>
      <c r="E1" s="1" t="s">
        <v>43</v>
      </c>
      <c r="F1" s="1" t="s">
        <v>44</v>
      </c>
      <c r="H1" t="s">
        <v>6</v>
      </c>
    </row>
    <row r="2" spans="1:16" x14ac:dyDescent="0.25">
      <c r="A2" s="15" t="s">
        <v>53</v>
      </c>
      <c r="B2" s="1">
        <f>[4]Salakh!M2</f>
        <v>3.9489285714285713E-2</v>
      </c>
      <c r="C2" s="1">
        <f>[4]Salakh!L2</f>
        <v>8.3896726481345885E-3</v>
      </c>
      <c r="D2" s="2">
        <f>B2/C2</f>
        <v>4.7068923151686981</v>
      </c>
      <c r="E2" s="1">
        <f>[4]Salakh!N2</f>
        <v>3.9489285714285713E-2</v>
      </c>
      <c r="F2" s="1" t="e">
        <f>[4]Salakh!O2</f>
        <v>#DIV/0!</v>
      </c>
    </row>
    <row r="3" spans="1:16" x14ac:dyDescent="0.25">
      <c r="A3" s="4" t="s">
        <v>57</v>
      </c>
      <c r="B3" s="1">
        <f>[4]Domenic2!M2</f>
        <v>3.2476923076923077E-2</v>
      </c>
      <c r="C3" s="1">
        <f>[4]Domenic2!L2</f>
        <v>8.32129836084829E-3</v>
      </c>
      <c r="D3" s="2">
        <f t="shared" ref="D3:D30" si="0">B3/C3</f>
        <v>3.9028672772661301</v>
      </c>
      <c r="E3" s="1">
        <f>[4]Domenic2!N2</f>
        <v>3.2476923076923077E-2</v>
      </c>
      <c r="F3" s="1" t="e">
        <f>[4]Domenic2!O2</f>
        <v>#DIV/0!</v>
      </c>
      <c r="P3">
        <f>1672/10</f>
        <v>167.2</v>
      </c>
    </row>
    <row r="4" spans="1:16" x14ac:dyDescent="0.25">
      <c r="A4" s="15" t="s">
        <v>51</v>
      </c>
      <c r="B4" s="1">
        <f>[4]Mitro!M2</f>
        <v>4.3775000000000008E-2</v>
      </c>
      <c r="C4" s="1">
        <f>[4]Mitro!L2</f>
        <v>9.9532899470089892E-3</v>
      </c>
      <c r="D4" s="2">
        <f t="shared" si="0"/>
        <v>4.3980432834828251</v>
      </c>
      <c r="E4" s="1">
        <f>[4]Mitro!N2</f>
        <v>4.3775000000000008E-2</v>
      </c>
      <c r="F4" s="1" t="e">
        <f>[4]Mitro!O2</f>
        <v>#DIV/0!</v>
      </c>
    </row>
    <row r="5" spans="1:16" x14ac:dyDescent="0.25">
      <c r="A5" s="4" t="s">
        <v>48</v>
      </c>
      <c r="B5" s="1">
        <f>[4]Cacher!M2</f>
        <v>4.2876923076923076E-2</v>
      </c>
      <c r="C5" s="1">
        <f>[4]Cacher!L2</f>
        <v>1.0782540195933563E-2</v>
      </c>
      <c r="D5" s="2">
        <f t="shared" si="0"/>
        <v>3.9765140957316643</v>
      </c>
      <c r="E5" s="1">
        <f>[4]Cacher!N2</f>
        <v>4.2876923076923076E-2</v>
      </c>
      <c r="F5" s="1" t="e">
        <f>[4]Cacher!O2</f>
        <v>#DIV/0!</v>
      </c>
    </row>
    <row r="6" spans="1:16" x14ac:dyDescent="0.25">
      <c r="A6" s="4" t="s">
        <v>46</v>
      </c>
      <c r="B6" s="1">
        <f>[4]Ares!M2</f>
        <v>5.4042857142857136E-2</v>
      </c>
      <c r="C6" s="1">
        <f>[4]Ares!L2</f>
        <v>1.4221785254467028E-2</v>
      </c>
      <c r="D6" s="2">
        <f t="shared" si="0"/>
        <v>3.80000514533732</v>
      </c>
      <c r="E6" s="1">
        <f>[4]Ares!N2</f>
        <v>5.4042857142857136E-2</v>
      </c>
      <c r="F6" s="1" t="e">
        <f>[4]Ares!O2</f>
        <v>#DIV/0!</v>
      </c>
    </row>
    <row r="7" spans="1:16" x14ac:dyDescent="0.25">
      <c r="A7" s="9" t="s">
        <v>52</v>
      </c>
      <c r="B7" s="1">
        <f>[4]MRFreeman!M2</f>
        <v>4.3003947368421051E-2</v>
      </c>
      <c r="C7" s="1">
        <f>[4]MRFreeman!L2</f>
        <v>1.5934685924017328E-2</v>
      </c>
      <c r="D7" s="2">
        <f t="shared" si="0"/>
        <v>2.6987634129395648</v>
      </c>
      <c r="E7" s="1">
        <f>[4]MRFreeman!N2</f>
        <v>4.3003947368421051E-2</v>
      </c>
      <c r="F7" s="1" t="e">
        <f>[4]MRFreeman!O2</f>
        <v>#DIV/0!</v>
      </c>
    </row>
    <row r="8" spans="1:16" x14ac:dyDescent="0.25">
      <c r="A8" s="4" t="s">
        <v>54</v>
      </c>
      <c r="B8" s="1">
        <f>[4]Straiker!M2</f>
        <v>2.9682142857142869E-2</v>
      </c>
      <c r="C8" s="1">
        <f>[4]Straiker!L2</f>
        <v>1.239686075558671E-2</v>
      </c>
      <c r="D8" s="2">
        <f t="shared" si="0"/>
        <v>2.3943273577358246</v>
      </c>
      <c r="E8" s="1">
        <f>[4]Straiker!N2</f>
        <v>2.9682142857142869E-2</v>
      </c>
      <c r="F8" s="1" t="e">
        <f>[4]Straiker!O2</f>
        <v>#DIV/0!</v>
      </c>
    </row>
    <row r="9" spans="1:16" x14ac:dyDescent="0.25">
      <c r="A9" s="4" t="s">
        <v>50</v>
      </c>
      <c r="B9" s="1">
        <f>[4]Frizer!M2</f>
        <v>2.7366666666666671E-2</v>
      </c>
      <c r="C9" s="1">
        <f>[4]Frizer!L2</f>
        <v>1.2335426141614963E-2</v>
      </c>
      <c r="D9" s="2">
        <f t="shared" si="0"/>
        <v>2.2185424607539184</v>
      </c>
      <c r="E9" s="1">
        <f>[4]Frizer!N2</f>
        <v>2.7366666666666671E-2</v>
      </c>
      <c r="F9" s="1" t="e">
        <f>[4]Frizer!O2</f>
        <v>#DIV/0!</v>
      </c>
    </row>
    <row r="10" spans="1:16" x14ac:dyDescent="0.25">
      <c r="A10" s="16" t="s">
        <v>58</v>
      </c>
      <c r="B10" s="1">
        <f>[4]Kozub!M2</f>
        <v>4.1607500000000006E-2</v>
      </c>
      <c r="C10" s="1">
        <f>[4]Kozub!L2</f>
        <v>2.7038862260983187E-2</v>
      </c>
      <c r="D10" s="2">
        <f t="shared" si="0"/>
        <v>1.5388036522542303</v>
      </c>
      <c r="E10" s="1">
        <f>[4]Kozub!N2</f>
        <v>4.1607500000000006E-2</v>
      </c>
      <c r="F10" s="1" t="e">
        <f>[4]Kozub!O2</f>
        <v>#DIV/0!</v>
      </c>
    </row>
    <row r="11" spans="1:16" x14ac:dyDescent="0.25">
      <c r="A11" s="15" t="s">
        <v>56</v>
      </c>
      <c r="B11" s="1">
        <f>[4]Magneto!M2</f>
        <v>3.2203333333333334E-2</v>
      </c>
      <c r="C11" s="1">
        <f>[4]Magneto!L2</f>
        <v>1.8807858033532791E-2</v>
      </c>
      <c r="D11" s="2">
        <f t="shared" si="0"/>
        <v>1.7122275846573045</v>
      </c>
      <c r="E11" s="1">
        <f>[4]Magneto!N2</f>
        <v>3.2203333333333334E-2</v>
      </c>
      <c r="F11" s="1" t="e">
        <f>[4]Magneto!O2</f>
        <v>#DIV/0!</v>
      </c>
    </row>
    <row r="12" spans="1:16" x14ac:dyDescent="0.25">
      <c r="A12" s="4" t="s">
        <v>47</v>
      </c>
      <c r="B12" s="1">
        <f>[4]Bokser!M2</f>
        <v>4.9861730769230769E-2</v>
      </c>
      <c r="C12" s="1">
        <f>[4]Bokser!L2</f>
        <v>3.2867689968791788E-2</v>
      </c>
      <c r="D12" s="2">
        <f t="shared" si="0"/>
        <v>1.5170439667824236</v>
      </c>
      <c r="E12" s="1">
        <f>[4]Bokser!N2</f>
        <v>5.4955999999999998E-2</v>
      </c>
      <c r="F12" s="1">
        <f>[4]Bokser!O2</f>
        <v>-7.7495000000000008E-2</v>
      </c>
    </row>
    <row r="13" spans="1:16" x14ac:dyDescent="0.25">
      <c r="A13" s="4" t="s">
        <v>49</v>
      </c>
      <c r="B13" s="1">
        <f>[4]Diamonds!M2</f>
        <v>3.3104761904761915E-2</v>
      </c>
      <c r="C13" s="1">
        <f>[4]Diamonds!L2</f>
        <v>2.234583800600182E-2</v>
      </c>
      <c r="D13" s="2">
        <f t="shared" si="0"/>
        <v>1.4814732790898411</v>
      </c>
      <c r="E13" s="1">
        <f>[4]Diamonds!N2</f>
        <v>3.6934210526315792E-2</v>
      </c>
      <c r="F13" s="1">
        <f>[4]Diamonds!O2</f>
        <v>-3.2750000000000001E-3</v>
      </c>
    </row>
    <row r="14" spans="1:16" x14ac:dyDescent="0.25">
      <c r="A14" s="9" t="s">
        <v>38</v>
      </c>
      <c r="B14" s="1">
        <f>[5]Ubunt!M2</f>
        <v>1.5999122807017548E-2</v>
      </c>
      <c r="C14" s="1">
        <f>[5]Ubunt!L2</f>
        <v>1.7646006962392137E-2</v>
      </c>
      <c r="D14" s="2">
        <f t="shared" si="0"/>
        <v>0.90667100161047798</v>
      </c>
      <c r="E14" s="1">
        <f>[5]Ubunt!N2</f>
        <v>2.0350000000000004E-2</v>
      </c>
      <c r="F14" s="1">
        <f>[5]Ubunt!O2</f>
        <v>-4.165E-2</v>
      </c>
    </row>
    <row r="15" spans="1:16" x14ac:dyDescent="0.25">
      <c r="A15" s="9" t="s">
        <v>37</v>
      </c>
      <c r="B15" s="1">
        <f>[5]Sean!M2</f>
        <v>2.0135384615384617E-2</v>
      </c>
      <c r="C15" s="1">
        <f>[5]Sean!L2</f>
        <v>2.4039925649643447E-2</v>
      </c>
      <c r="D15" s="2">
        <f t="shared" si="0"/>
        <v>0.83758098543384052</v>
      </c>
      <c r="E15" s="1">
        <f>[5]Sean!N2</f>
        <v>2.4682500000000003E-2</v>
      </c>
      <c r="F15" s="1">
        <f>[5]Sean!O2</f>
        <v>-3.4430000000000002E-2</v>
      </c>
    </row>
    <row r="16" spans="1:16" x14ac:dyDescent="0.25">
      <c r="A16" s="9" t="s">
        <v>35</v>
      </c>
      <c r="B16" s="1">
        <f>[5]Kuznets!M2</f>
        <v>1.4888888888888886E-2</v>
      </c>
      <c r="C16" s="1">
        <f>[5]Kuznets!L2</f>
        <v>1.865072123312456E-2</v>
      </c>
      <c r="D16" s="2">
        <f t="shared" si="0"/>
        <v>0.7983009719991695</v>
      </c>
      <c r="E16" s="1">
        <f>[5]Kuznets!N2</f>
        <v>1.9462999999999994E-2</v>
      </c>
      <c r="F16" s="1">
        <f>[5]Kuznets!O2</f>
        <v>-4.2287499999999999E-2</v>
      </c>
    </row>
    <row r="17" spans="1:12" x14ac:dyDescent="0.25">
      <c r="A17" s="11" t="s">
        <v>28</v>
      </c>
      <c r="B17" s="1">
        <f>[6]Wolf!M2</f>
        <v>3.4817924528301882E-2</v>
      </c>
      <c r="C17" s="1">
        <f>[6]Wolf!L2</f>
        <v>4.7145848881565651E-2</v>
      </c>
      <c r="D17" s="2">
        <f t="shared" si="0"/>
        <v>0.73851516844605858</v>
      </c>
      <c r="E17" s="1">
        <f>[6]Wolf!N2</f>
        <v>4.6617391304347826E-2</v>
      </c>
      <c r="F17" s="1">
        <f>[6]Wolf!O2</f>
        <v>-4.9841666666666666E-2</v>
      </c>
    </row>
    <row r="18" spans="1:12" x14ac:dyDescent="0.25">
      <c r="A18" s="8" t="s">
        <v>55</v>
      </c>
      <c r="B18" s="1">
        <f>[4]Smell!M2</f>
        <v>3.7749999999999999E-2</v>
      </c>
      <c r="C18" s="1">
        <f>[4]Smell!L2</f>
        <v>5.0870147661245535E-2</v>
      </c>
      <c r="D18" s="2">
        <f t="shared" si="0"/>
        <v>0.74208552039960218</v>
      </c>
      <c r="E18" s="1">
        <f>[4]Smell!N2</f>
        <v>4.9028000000000002E-2</v>
      </c>
      <c r="F18" s="1">
        <f>[4]Smell!O2</f>
        <v>-0.103225</v>
      </c>
    </row>
    <row r="19" spans="1:12" x14ac:dyDescent="0.25">
      <c r="A19" s="11" t="s">
        <v>36</v>
      </c>
      <c r="B19" s="1">
        <f>[5]Patrik!M2</f>
        <v>1.5080434782608693E-2</v>
      </c>
      <c r="C19" s="1">
        <f>[5]Patrik!L2</f>
        <v>2.308933250144575E-2</v>
      </c>
      <c r="D19" s="2">
        <f t="shared" si="0"/>
        <v>0.65313428968396658</v>
      </c>
      <c r="E19" s="1">
        <f>[5]Patrik!N2</f>
        <v>1.9619318181818175E-2</v>
      </c>
      <c r="F19" s="1">
        <f>[5]Patrik!O2</f>
        <v>-8.4775000000000003E-2</v>
      </c>
    </row>
    <row r="20" spans="1:12" x14ac:dyDescent="0.25">
      <c r="A20" s="9" t="s">
        <v>26</v>
      </c>
      <c r="B20" s="1">
        <f>[6]Fetisov!M2</f>
        <v>2.3103488372093028E-2</v>
      </c>
      <c r="C20" s="1">
        <f>[6]Fetisov!L2</f>
        <v>3.9625362241620235E-2</v>
      </c>
      <c r="D20" s="2">
        <f t="shared" si="0"/>
        <v>0.58304800423569214</v>
      </c>
      <c r="E20" s="1">
        <f>[6]Fetisov!N2</f>
        <v>3.7852777777777777E-2</v>
      </c>
      <c r="F20" s="1">
        <f>[6]Fetisov!O2</f>
        <v>-6.1541666666666661E-2</v>
      </c>
      <c r="G20" s="3"/>
      <c r="H20" s="1"/>
      <c r="I20" s="1"/>
      <c r="J20" s="2"/>
      <c r="K20" s="1"/>
      <c r="L20" s="1"/>
    </row>
    <row r="21" spans="1:12" x14ac:dyDescent="0.25">
      <c r="A21" s="9" t="s">
        <v>31</v>
      </c>
      <c r="B21" s="1">
        <f>[5]Ahmedos!M2</f>
        <v>1.44875E-2</v>
      </c>
      <c r="C21" s="1">
        <f>[5]Ahmedos!L2</f>
        <v>3.2115220648046734E-2</v>
      </c>
      <c r="D21" s="2">
        <f t="shared" si="0"/>
        <v>0.45111008760517851</v>
      </c>
      <c r="E21" s="1">
        <f>[5]Ahmedos!N2</f>
        <v>2.6428333333333321E-2</v>
      </c>
      <c r="F21" s="1">
        <f>[5]Ahmedos!O2</f>
        <v>-5.71575E-2</v>
      </c>
      <c r="G21" s="3"/>
      <c r="H21" s="1"/>
      <c r="I21" s="1"/>
      <c r="J21" s="2"/>
      <c r="K21" s="1"/>
      <c r="L21" s="1"/>
    </row>
    <row r="22" spans="1:12" x14ac:dyDescent="0.25">
      <c r="A22" s="9" t="s">
        <v>34</v>
      </c>
      <c r="B22" s="1">
        <f>[5]Klyaksa!M2</f>
        <v>1.5554081632653059E-2</v>
      </c>
      <c r="C22" s="1">
        <f>[5]Klyaksa!L2</f>
        <v>2.5232809405478358E-2</v>
      </c>
      <c r="D22" s="2">
        <f t="shared" si="0"/>
        <v>0.61642290332031258</v>
      </c>
      <c r="E22" s="1">
        <f>[5]Klyaksa!N2</f>
        <v>2.0381914893617018E-2</v>
      </c>
      <c r="F22" s="1">
        <f>[5]Klyaksa!O2</f>
        <v>-9.7899999999999987E-2</v>
      </c>
      <c r="G22" s="3"/>
      <c r="H22" s="1"/>
      <c r="I22" s="1"/>
      <c r="J22" s="2"/>
      <c r="K22" s="1"/>
      <c r="L22" s="1"/>
    </row>
    <row r="23" spans="1:12" x14ac:dyDescent="0.25">
      <c r="A23" s="9" t="s">
        <v>33</v>
      </c>
      <c r="B23" s="1">
        <f>[5]Jborn!M2</f>
        <v>1.3497169811320753E-2</v>
      </c>
      <c r="C23" s="1">
        <f>[5]Jborn!L2</f>
        <v>2.2477624376370943E-2</v>
      </c>
      <c r="D23" s="2">
        <f t="shared" si="0"/>
        <v>0.60047136589351169</v>
      </c>
      <c r="E23" s="1">
        <f>[5]Jborn!N2</f>
        <v>1.7750980392156862E-2</v>
      </c>
      <c r="F23" s="1">
        <f>[5]Jborn!O2</f>
        <v>-9.4975000000000004E-2</v>
      </c>
      <c r="G23" s="3"/>
      <c r="H23" s="1"/>
      <c r="I23" s="1"/>
      <c r="J23" s="2"/>
      <c r="K23" s="1" t="s">
        <v>59</v>
      </c>
      <c r="L23" s="1"/>
    </row>
    <row r="24" spans="1:12" x14ac:dyDescent="0.25">
      <c r="A24" s="9" t="s">
        <v>25</v>
      </c>
      <c r="B24" s="1">
        <f>[6]Gelios!M2</f>
        <v>1.0474782608695651E-2</v>
      </c>
      <c r="C24" s="1">
        <f>[6]Gelios!L2</f>
        <v>1.7430927771256238E-2</v>
      </c>
      <c r="D24" s="2">
        <f t="shared" si="0"/>
        <v>0.60093087104455023</v>
      </c>
      <c r="E24" s="1">
        <f>[6]Gelios!N2</f>
        <v>1.7240689655172416E-2</v>
      </c>
      <c r="F24" s="1">
        <f>[6]Gelios!O2</f>
        <v>-2.5200000000000004E-2</v>
      </c>
      <c r="G24" s="3"/>
      <c r="H24" s="1"/>
      <c r="I24" s="1"/>
      <c r="J24" s="2"/>
      <c r="K24" s="1"/>
      <c r="L24" s="1"/>
    </row>
    <row r="25" spans="1:12" x14ac:dyDescent="0.25">
      <c r="A25" s="11" t="s">
        <v>24</v>
      </c>
      <c r="B25" s="1">
        <f>[6]BPM!M2</f>
        <v>2.1063809523809526E-2</v>
      </c>
      <c r="C25" s="1">
        <f>[6]BPM!L2</f>
        <v>5.1051976952245434E-2</v>
      </c>
      <c r="D25" s="2">
        <f t="shared" si="0"/>
        <v>0.41259537399526836</v>
      </c>
      <c r="E25" s="1">
        <f>[6]BPM!N2</f>
        <v>4.3743749999999991E-2</v>
      </c>
      <c r="F25" s="1">
        <f>[6]BPM!O2</f>
        <v>-5.3658333333333343E-2</v>
      </c>
      <c r="G25" s="3"/>
      <c r="H25" s="1"/>
      <c r="I25" s="1"/>
      <c r="J25" s="2"/>
      <c r="K25" s="1"/>
      <c r="L25" s="1"/>
    </row>
    <row r="26" spans="1:12" x14ac:dyDescent="0.25">
      <c r="A26" s="9" t="s">
        <v>39</v>
      </c>
      <c r="B26" s="1">
        <f>[5]Trader!M2</f>
        <v>9.3031250000000041E-3</v>
      </c>
      <c r="C26" s="1">
        <f>[5]Trader!L2</f>
        <v>2.3627030650950457E-2</v>
      </c>
      <c r="D26" s="2">
        <f t="shared" si="0"/>
        <v>0.39374922466720391</v>
      </c>
      <c r="E26" s="1">
        <f>[5]Trader!N2</f>
        <v>2.1126041666666675E-2</v>
      </c>
      <c r="F26" s="1">
        <f>[5]Trader!O2</f>
        <v>-2.9903571428571429E-2</v>
      </c>
      <c r="G26" s="3"/>
      <c r="H26" s="1"/>
      <c r="I26" s="1"/>
      <c r="J26" s="2"/>
      <c r="K26" s="1"/>
      <c r="L26" s="1"/>
    </row>
    <row r="27" spans="1:12" x14ac:dyDescent="0.25">
      <c r="A27" s="9" t="s">
        <v>29</v>
      </c>
      <c r="B27" s="1">
        <f>[6]Master!M2</f>
        <v>1.1573626373626375E-2</v>
      </c>
      <c r="C27" s="1">
        <f>[6]Master!L2</f>
        <v>3.0488119125561163E-2</v>
      </c>
      <c r="D27" s="2">
        <f t="shared" si="0"/>
        <v>0.37961103228316484</v>
      </c>
      <c r="E27" s="1">
        <f>[6]Master!N2</f>
        <v>2.3583999999999997E-2</v>
      </c>
      <c r="F27" s="1">
        <f>[6]Master!O2</f>
        <v>-4.4725000000000001E-2</v>
      </c>
      <c r="G27" s="3"/>
      <c r="H27" s="1"/>
      <c r="I27" s="1"/>
      <c r="J27" s="2"/>
      <c r="K27" s="1"/>
      <c r="L27" s="1"/>
    </row>
    <row r="28" spans="1:12" x14ac:dyDescent="0.25">
      <c r="A28" s="9" t="s">
        <v>32</v>
      </c>
      <c r="B28" s="1">
        <f>[5]Hozyin!M2</f>
        <v>1.2749038461538457E-2</v>
      </c>
      <c r="C28" s="1">
        <f>[5]Hozyin!L2</f>
        <v>3.5980497836293368E-2</v>
      </c>
      <c r="D28" s="2">
        <f t="shared" si="0"/>
        <v>0.35433190834504125</v>
      </c>
      <c r="E28" s="1">
        <f>[5]Hozyin!N2</f>
        <v>2.500666666666666E-2</v>
      </c>
      <c r="F28" s="1">
        <f>[5]Hozyin!O2</f>
        <v>-9.2470000000000011E-2</v>
      </c>
      <c r="G28" s="3"/>
      <c r="H28" s="1"/>
      <c r="I28" s="1"/>
      <c r="J28" s="2"/>
      <c r="K28" s="1"/>
      <c r="L28" s="1"/>
    </row>
    <row r="29" spans="1:12" x14ac:dyDescent="0.25">
      <c r="A29" s="9" t="s">
        <v>30</v>
      </c>
      <c r="B29" s="1">
        <f>[6]Perseus!M2</f>
        <v>1.6650588235294115E-2</v>
      </c>
      <c r="C29" s="1">
        <f>[6]Perseus!L2</f>
        <v>4.9874193807852109E-2</v>
      </c>
      <c r="D29" s="2">
        <f t="shared" si="0"/>
        <v>0.33385177712231362</v>
      </c>
      <c r="E29" s="1">
        <f>[6]Perseus!N2</f>
        <v>3.6071014492753621E-2</v>
      </c>
      <c r="F29" s="1">
        <f>[6]Perseus!O2</f>
        <v>-6.7100000000000007E-2</v>
      </c>
    </row>
    <row r="30" spans="1:12" x14ac:dyDescent="0.25">
      <c r="A30" s="9" t="s">
        <v>27</v>
      </c>
      <c r="B30" s="1">
        <f>[6]Lion!M2</f>
        <v>8.6468354430379746E-3</v>
      </c>
      <c r="C30" s="1">
        <f>[6]Lion!L2</f>
        <v>4.2605550936778411E-2</v>
      </c>
      <c r="D30" s="2">
        <f t="shared" si="0"/>
        <v>0.20295091256697639</v>
      </c>
      <c r="E30" s="1">
        <f>[6]Lion!N2</f>
        <v>2.6199206349206351E-2</v>
      </c>
      <c r="F30" s="1">
        <f>[6]Lion!O2</f>
        <v>-6.4496666666666674E-2</v>
      </c>
    </row>
    <row r="32" spans="1:12" x14ac:dyDescent="0.25">
      <c r="A32" t="s">
        <v>20</v>
      </c>
      <c r="C32">
        <v>52</v>
      </c>
    </row>
    <row r="34" spans="1:3" x14ac:dyDescent="0.25">
      <c r="A34" t="s">
        <v>21</v>
      </c>
      <c r="C34">
        <f>SUMPRODUCT(B2:B4,E2:E4)</f>
        <v>4.530404843768869E-3</v>
      </c>
    </row>
    <row r="35" spans="1:3" x14ac:dyDescent="0.25">
      <c r="A35" t="s">
        <v>22</v>
      </c>
      <c r="C35">
        <f>SUMPRODUCT(C2:C4,C2:C4,E2:E4,E2:E4)</f>
        <v>3.7263536734265702E-7</v>
      </c>
    </row>
    <row r="36" spans="1:3" x14ac:dyDescent="0.25">
      <c r="A36" t="s">
        <v>23</v>
      </c>
      <c r="C36">
        <f>C32*C34-2*SQRT(C32)*C35</f>
        <v>0.23557567765228518</v>
      </c>
    </row>
  </sheetData>
  <sortState ref="A2:F31">
    <sortCondition descending="1" ref="D2:D3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20"/>
  <sheetViews>
    <sheetView workbookViewId="0">
      <selection activeCell="K7" sqref="K7"/>
    </sheetView>
  </sheetViews>
  <sheetFormatPr defaultRowHeight="15" x14ac:dyDescent="0.25"/>
  <cols>
    <col min="1" max="1" width="12" bestFit="1" customWidth="1"/>
    <col min="2" max="2" width="10.28515625" bestFit="1" customWidth="1"/>
    <col min="3" max="3" width="12" bestFit="1" customWidth="1"/>
    <col min="5" max="5" width="10.42578125" customWidth="1"/>
    <col min="6" max="6" width="10.140625" customWidth="1"/>
    <col min="7" max="7" width="22.42578125" customWidth="1"/>
    <col min="10" max="10" width="19.28515625" customWidth="1"/>
  </cols>
  <sheetData>
    <row r="1" spans="1:1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43</v>
      </c>
      <c r="F1" s="2" t="s">
        <v>44</v>
      </c>
      <c r="G1" s="2" t="s">
        <v>42</v>
      </c>
      <c r="H1" t="s">
        <v>4</v>
      </c>
      <c r="I1" t="s">
        <v>5</v>
      </c>
      <c r="J1" s="2" t="s">
        <v>6</v>
      </c>
      <c r="K1" t="s">
        <v>40</v>
      </c>
      <c r="L1" t="s">
        <v>45</v>
      </c>
    </row>
    <row r="2" spans="1:15" x14ac:dyDescent="0.25">
      <c r="A2" s="3" t="s">
        <v>46</v>
      </c>
      <c r="B2" s="1">
        <v>5.5230769230769229E-2</v>
      </c>
      <c r="C2" s="1">
        <v>1.4061006045999721E-2</v>
      </c>
      <c r="D2" s="2">
        <v>3.9279386588758407</v>
      </c>
      <c r="E2" s="1">
        <v>5.5230769230769229E-2</v>
      </c>
      <c r="F2" s="1">
        <f>C2</f>
        <v>1.4061006045999721E-2</v>
      </c>
      <c r="G2" s="1">
        <f t="shared" ref="G2:G7" si="0">F2*H2</f>
        <v>2.3903710278199526E-3</v>
      </c>
      <c r="H2" s="1">
        <v>0.17</v>
      </c>
      <c r="I2" s="2">
        <f t="shared" ref="I2:I7" si="1">H2*$I$8</f>
        <v>256.0659</v>
      </c>
      <c r="J2" s="2"/>
      <c r="L2" s="1">
        <f t="shared" ref="L2:L7" si="2">E2*H2</f>
        <v>9.3892307692307695E-3</v>
      </c>
      <c r="M2" s="1"/>
      <c r="N2" s="2"/>
    </row>
    <row r="3" spans="1:15" x14ac:dyDescent="0.25">
      <c r="A3" s="3" t="s">
        <v>47</v>
      </c>
      <c r="B3" s="1">
        <v>5.0416200000000001E-2</v>
      </c>
      <c r="C3" s="1">
        <v>3.3421108981949325E-2</v>
      </c>
      <c r="D3" s="2">
        <v>1.5085136770066394</v>
      </c>
      <c r="E3" s="1">
        <v>5.5745833333333328E-2</v>
      </c>
      <c r="F3" s="1">
        <v>-7.7495000000000008E-2</v>
      </c>
      <c r="G3" s="1">
        <f t="shared" si="0"/>
        <v>-1.3174150000000003E-2</v>
      </c>
      <c r="H3" s="1">
        <v>0.17</v>
      </c>
      <c r="I3" s="2">
        <f t="shared" si="1"/>
        <v>256.0659</v>
      </c>
      <c r="J3" s="2"/>
      <c r="K3">
        <v>1</v>
      </c>
      <c r="L3" s="1">
        <f t="shared" si="2"/>
        <v>9.4767916666666663E-3</v>
      </c>
      <c r="M3" s="1"/>
    </row>
    <row r="4" spans="1:15" x14ac:dyDescent="0.25">
      <c r="A4" s="3" t="s">
        <v>51</v>
      </c>
      <c r="B4" s="1">
        <v>4.3834615384615389E-2</v>
      </c>
      <c r="C4" s="1">
        <v>1.0357110774233489E-2</v>
      </c>
      <c r="D4" s="2">
        <v>4.2323208025994594</v>
      </c>
      <c r="E4" s="1">
        <v>4.3834615384615389E-2</v>
      </c>
      <c r="F4" s="1">
        <f>C4</f>
        <v>1.0357110774233489E-2</v>
      </c>
      <c r="G4" s="1">
        <f t="shared" si="0"/>
        <v>1.7607088316196932E-3</v>
      </c>
      <c r="H4" s="1">
        <v>0.17</v>
      </c>
      <c r="I4" s="2">
        <f t="shared" si="1"/>
        <v>256.0659</v>
      </c>
      <c r="J4" s="2"/>
      <c r="K4">
        <v>1</v>
      </c>
      <c r="L4" s="1">
        <f t="shared" si="2"/>
        <v>7.4518846153846163E-3</v>
      </c>
      <c r="M4" s="1"/>
    </row>
    <row r="5" spans="1:15" x14ac:dyDescent="0.25">
      <c r="A5" s="3" t="s">
        <v>52</v>
      </c>
      <c r="B5" s="1">
        <v>4.3698611111111112E-2</v>
      </c>
      <c r="C5" s="1">
        <v>1.6097901105931151E-2</v>
      </c>
      <c r="D5" s="2">
        <v>2.7145533336026451</v>
      </c>
      <c r="E5" s="1">
        <v>4.3698611111111112E-2</v>
      </c>
      <c r="F5" s="1">
        <f>C5</f>
        <v>1.6097901105931151E-2</v>
      </c>
      <c r="G5" s="1">
        <f t="shared" si="0"/>
        <v>2.736643188008296E-3</v>
      </c>
      <c r="H5" s="1">
        <v>0.17</v>
      </c>
      <c r="I5" s="2">
        <f t="shared" si="1"/>
        <v>256.0659</v>
      </c>
      <c r="J5" s="2"/>
      <c r="K5">
        <v>1</v>
      </c>
      <c r="L5" s="1">
        <f t="shared" si="2"/>
        <v>7.4287638888888893E-3</v>
      </c>
      <c r="M5" s="1"/>
    </row>
    <row r="6" spans="1:15" x14ac:dyDescent="0.25">
      <c r="A6" s="3" t="s">
        <v>48</v>
      </c>
      <c r="B6" s="1">
        <v>4.3691666666666663E-2</v>
      </c>
      <c r="C6" s="1">
        <v>1.0835984524078116E-2</v>
      </c>
      <c r="D6" s="2">
        <v>4.0320901686027266</v>
      </c>
      <c r="E6" s="1">
        <v>4.3691666666666663E-2</v>
      </c>
      <c r="F6" s="1">
        <f>C6</f>
        <v>1.0835984524078116E-2</v>
      </c>
      <c r="G6" s="1">
        <f t="shared" si="0"/>
        <v>1.8421173690932799E-3</v>
      </c>
      <c r="H6" s="1">
        <v>0.17</v>
      </c>
      <c r="I6" s="2">
        <f t="shared" si="1"/>
        <v>256.0659</v>
      </c>
      <c r="J6" s="2"/>
      <c r="K6">
        <v>1</v>
      </c>
      <c r="L6" s="1">
        <f t="shared" si="2"/>
        <v>7.4275833333333329E-3</v>
      </c>
      <c r="M6" s="1"/>
    </row>
    <row r="7" spans="1:15" x14ac:dyDescent="0.25">
      <c r="A7" s="3" t="s">
        <v>53</v>
      </c>
      <c r="B7" s="1">
        <v>3.9565384615384613E-2</v>
      </c>
      <c r="C7" s="1">
        <v>8.7272175934301789E-3</v>
      </c>
      <c r="D7" s="2">
        <v>4.5335622942608085</v>
      </c>
      <c r="E7" s="1">
        <v>3.9565384615384613E-2</v>
      </c>
      <c r="F7" s="1">
        <f>C7</f>
        <v>8.7272175934301789E-3</v>
      </c>
      <c r="G7" s="1">
        <f t="shared" si="0"/>
        <v>1.3090826390145269E-3</v>
      </c>
      <c r="H7" s="1">
        <v>0.15</v>
      </c>
      <c r="I7" s="2">
        <f t="shared" si="1"/>
        <v>225.94049999999999</v>
      </c>
      <c r="J7" s="2"/>
      <c r="L7" s="1">
        <f t="shared" si="2"/>
        <v>5.9348076923076915E-3</v>
      </c>
      <c r="M7" s="1"/>
    </row>
    <row r="8" spans="1:15" x14ac:dyDescent="0.25">
      <c r="A8" s="3"/>
      <c r="G8" t="s">
        <v>19</v>
      </c>
      <c r="H8" s="1">
        <f>SUM(H2:H7)</f>
        <v>1</v>
      </c>
      <c r="I8" s="2">
        <v>1506.27</v>
      </c>
    </row>
    <row r="10" spans="1:15" x14ac:dyDescent="0.25">
      <c r="A10" t="s">
        <v>20</v>
      </c>
      <c r="C10">
        <v>52</v>
      </c>
    </row>
    <row r="11" spans="1:15" x14ac:dyDescent="0.25">
      <c r="I11" s="2">
        <f>SUM(I2:I7)</f>
        <v>1506.27</v>
      </c>
    </row>
    <row r="12" spans="1:15" x14ac:dyDescent="0.25">
      <c r="A12" t="s">
        <v>21</v>
      </c>
      <c r="C12" s="1">
        <f>SUMPRODUCT(B2:B7,H2:H7)</f>
        <v>4.6203024299145301E-2</v>
      </c>
      <c r="I12">
        <v>0</v>
      </c>
      <c r="O12" s="5"/>
    </row>
    <row r="13" spans="1:15" x14ac:dyDescent="0.25">
      <c r="A13" t="s">
        <v>22</v>
      </c>
      <c r="C13" s="1">
        <f>SUMPRODUCT(C2:C7,C2:C7,H2:H7,H2:H7)</f>
        <v>5.3690727125499557E-5</v>
      </c>
      <c r="O13" s="1"/>
    </row>
    <row r="14" spans="1:15" x14ac:dyDescent="0.25">
      <c r="A14" t="s">
        <v>23</v>
      </c>
      <c r="C14" s="1">
        <f>C10*C12-2*SQRT(C10)*C13</f>
        <v>2.4017829248768843</v>
      </c>
      <c r="K14" s="2"/>
    </row>
    <row r="15" spans="1:15" x14ac:dyDescent="0.25">
      <c r="J15" s="1"/>
    </row>
    <row r="16" spans="1:15" x14ac:dyDescent="0.25">
      <c r="A16" t="s">
        <v>41</v>
      </c>
      <c r="C16" s="1">
        <f>SUMPRODUCT(E2:E7,H2:H7)-3*AVERAGE(G2:G7)-3*AVERAGE(L2:L7)</f>
        <v>2.5122144455128108E-2</v>
      </c>
      <c r="J16" s="1"/>
    </row>
    <row r="17" spans="1:10" x14ac:dyDescent="0.25">
      <c r="A17" t="s">
        <v>3</v>
      </c>
      <c r="C17" s="10">
        <f>C16/AVERAGE(G2:G7)</f>
        <v>-48.077178909767056</v>
      </c>
    </row>
    <row r="19" spans="1:10" x14ac:dyDescent="0.25">
      <c r="I19" s="13"/>
    </row>
    <row r="20" spans="1:10" x14ac:dyDescent="0.25">
      <c r="J20" s="14"/>
    </row>
  </sheetData>
  <sortState ref="A2:F8">
    <sortCondition descending="1" ref="B2:B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Стабильная часть</vt:lpstr>
      <vt:lpstr>Переменная часть</vt:lpstr>
      <vt:lpstr>Портфель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2015-04-05T10:13:22Z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</Properties>
</file>