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50" windowWidth="20055" windowHeight="7935" tabRatio="613"/>
  </bookViews>
  <sheets>
    <sheet name="Январь" sheetId="7" r:id="rId1"/>
    <sheet name="Февраль" sheetId="17" r:id="rId2"/>
    <sheet name="Март" sheetId="18" r:id="rId3"/>
    <sheet name="Апрель" sheetId="19" r:id="rId4"/>
    <sheet name="Май" sheetId="20" r:id="rId5"/>
    <sheet name="Июнь" sheetId="21" r:id="rId6"/>
    <sheet name="Июль" sheetId="22" r:id="rId7"/>
    <sheet name="Август" sheetId="23" r:id="rId8"/>
    <sheet name="Сентябрь" sheetId="24" r:id="rId9"/>
    <sheet name="Октябрь" sheetId="25" r:id="rId10"/>
    <sheet name="Ноябрь" sheetId="26" r:id="rId11"/>
    <sheet name="Декабрь" sheetId="27" r:id="rId12"/>
  </sheets>
  <calcPr calcId="125725"/>
</workbook>
</file>

<file path=xl/calcChain.xml><?xml version="1.0" encoding="utf-8"?>
<calcChain xmlns="http://schemas.openxmlformats.org/spreadsheetml/2006/main">
  <c r="C28" i="7"/>
  <c r="C16"/>
  <c r="C12"/>
  <c r="P4"/>
  <c r="E16"/>
  <c r="E16" i="17"/>
  <c r="E16" i="19"/>
  <c r="E16" i="20"/>
  <c r="C12" i="17"/>
  <c r="P3" i="7" l="1"/>
  <c r="E20" i="19"/>
  <c r="G16"/>
  <c r="C16"/>
  <c r="D12"/>
  <c r="E20" i="18"/>
  <c r="G16"/>
  <c r="C16"/>
  <c r="D12"/>
  <c r="D12" i="7"/>
  <c r="E20" i="17"/>
  <c r="G16"/>
  <c r="C16"/>
  <c r="D12"/>
  <c r="E20" i="7"/>
  <c r="G16"/>
  <c r="D16"/>
  <c r="L34" i="27"/>
  <c r="P33"/>
  <c r="N33" s="1"/>
  <c r="L33" s="1"/>
  <c r="P32"/>
  <c r="N32"/>
  <c r="L32" s="1"/>
  <c r="P31"/>
  <c r="N31" s="1"/>
  <c r="L31" s="1"/>
  <c r="P30"/>
  <c r="N30" s="1"/>
  <c r="L30" s="1"/>
  <c r="P29"/>
  <c r="N29" s="1"/>
  <c r="L29" s="1"/>
  <c r="P28"/>
  <c r="N28"/>
  <c r="L28" s="1"/>
  <c r="P27"/>
  <c r="N27" s="1"/>
  <c r="L27" s="1"/>
  <c r="P26"/>
  <c r="N26" s="1"/>
  <c r="L26" s="1"/>
  <c r="P25"/>
  <c r="N25" s="1"/>
  <c r="L25" s="1"/>
  <c r="P24"/>
  <c r="N24"/>
  <c r="L24" s="1"/>
  <c r="P23"/>
  <c r="L23"/>
  <c r="P22"/>
  <c r="N22" s="1"/>
  <c r="L22" s="1"/>
  <c r="P21"/>
  <c r="N21" s="1"/>
  <c r="L21" s="1"/>
  <c r="P20"/>
  <c r="N20" s="1"/>
  <c r="L20" s="1"/>
  <c r="E20"/>
  <c r="P19"/>
  <c r="N19" s="1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 s="1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 s="1"/>
  <c r="L6" s="1"/>
  <c r="P5"/>
  <c r="N5" s="1"/>
  <c r="L5" s="1"/>
  <c r="P4"/>
  <c r="N4"/>
  <c r="L4" s="1"/>
  <c r="P3"/>
  <c r="N3" s="1"/>
  <c r="L3" s="1"/>
  <c r="L34" i="26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 s="1"/>
  <c r="L27" s="1"/>
  <c r="P26"/>
  <c r="N26" s="1"/>
  <c r="L26" s="1"/>
  <c r="P25"/>
  <c r="N25"/>
  <c r="L25" s="1"/>
  <c r="P24"/>
  <c r="N24" s="1"/>
  <c r="L24" s="1"/>
  <c r="P23"/>
  <c r="L23"/>
  <c r="P22"/>
  <c r="N22" s="1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P15"/>
  <c r="N15"/>
  <c r="L15" s="1"/>
  <c r="P14"/>
  <c r="N14" s="1"/>
  <c r="L14" s="1"/>
  <c r="P13"/>
  <c r="N13" s="1"/>
  <c r="L13" s="1"/>
  <c r="P12"/>
  <c r="N12" s="1"/>
  <c r="L12" s="1"/>
  <c r="D12"/>
  <c r="C12"/>
  <c r="C20" s="1"/>
  <c r="P11"/>
  <c r="N11" s="1"/>
  <c r="L11" s="1"/>
  <c r="P10"/>
  <c r="N10" s="1"/>
  <c r="L10" s="1"/>
  <c r="P9"/>
  <c r="N9" s="1"/>
  <c r="L9" s="1"/>
  <c r="P8"/>
  <c r="N8"/>
  <c r="L8" s="1"/>
  <c r="P7"/>
  <c r="N7" s="1"/>
  <c r="L7" s="1"/>
  <c r="P6"/>
  <c r="N6" s="1"/>
  <c r="L6" s="1"/>
  <c r="P5"/>
  <c r="N5" s="1"/>
  <c r="L5" s="1"/>
  <c r="P4"/>
  <c r="N4"/>
  <c r="L4" s="1"/>
  <c r="P3"/>
  <c r="N3" s="1"/>
  <c r="L3" s="1"/>
  <c r="L34" i="25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 s="1"/>
  <c r="L28" s="1"/>
  <c r="P27"/>
  <c r="N27" s="1"/>
  <c r="L27" s="1"/>
  <c r="P26"/>
  <c r="N26" s="1"/>
  <c r="L26" s="1"/>
  <c r="P25"/>
  <c r="N25" s="1"/>
  <c r="L25" s="1"/>
  <c r="P24"/>
  <c r="N24" s="1"/>
  <c r="L24" s="1"/>
  <c r="P23"/>
  <c r="L23"/>
  <c r="P22"/>
  <c r="N22" s="1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E16"/>
  <c r="C16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24"/>
  <c r="P33"/>
  <c r="N33" s="1"/>
  <c r="L33" s="1"/>
  <c r="P32"/>
  <c r="N32" s="1"/>
  <c r="L32" s="1"/>
  <c r="P31"/>
  <c r="N31"/>
  <c r="L31" s="1"/>
  <c r="P30"/>
  <c r="N30" s="1"/>
  <c r="L30" s="1"/>
  <c r="P29"/>
  <c r="N29" s="1"/>
  <c r="L29" s="1"/>
  <c r="P28"/>
  <c r="N28" s="1"/>
  <c r="L28" s="1"/>
  <c r="P27"/>
  <c r="N27"/>
  <c r="L27" s="1"/>
  <c r="P26"/>
  <c r="N26" s="1"/>
  <c r="L26" s="1"/>
  <c r="P25"/>
  <c r="N25" s="1"/>
  <c r="L25" s="1"/>
  <c r="P24"/>
  <c r="N24" s="1"/>
  <c r="L24" s="1"/>
  <c r="P23"/>
  <c r="L23"/>
  <c r="P22"/>
  <c r="N22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E16"/>
  <c r="C16"/>
  <c r="P15"/>
  <c r="N15" s="1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23"/>
  <c r="P33"/>
  <c r="N33" s="1"/>
  <c r="L33" s="1"/>
  <c r="P32"/>
  <c r="N32" s="1"/>
  <c r="L32" s="1"/>
  <c r="P31"/>
  <c r="N31"/>
  <c r="L31" s="1"/>
  <c r="P30"/>
  <c r="N30" s="1"/>
  <c r="L30" s="1"/>
  <c r="P29"/>
  <c r="N29" s="1"/>
  <c r="L29" s="1"/>
  <c r="P28"/>
  <c r="N28" s="1"/>
  <c r="L28" s="1"/>
  <c r="P27"/>
  <c r="N27"/>
  <c r="L27" s="1"/>
  <c r="P26"/>
  <c r="N26" s="1"/>
  <c r="L26" s="1"/>
  <c r="P25"/>
  <c r="N25" s="1"/>
  <c r="L25" s="1"/>
  <c r="P24"/>
  <c r="N24" s="1"/>
  <c r="L24" s="1"/>
  <c r="P23"/>
  <c r="L23"/>
  <c r="P22"/>
  <c r="N22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E16"/>
  <c r="C16"/>
  <c r="P15"/>
  <c r="N15" s="1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22"/>
  <c r="P33"/>
  <c r="N33" s="1"/>
  <c r="L33" s="1"/>
  <c r="P32"/>
  <c r="N32" s="1"/>
  <c r="L32" s="1"/>
  <c r="P31"/>
  <c r="N31" s="1"/>
  <c r="L31" s="1"/>
  <c r="P30"/>
  <c r="N30" s="1"/>
  <c r="L30" s="1"/>
  <c r="P29"/>
  <c r="N29"/>
  <c r="L29" s="1"/>
  <c r="P28"/>
  <c r="N28" s="1"/>
  <c r="L28" s="1"/>
  <c r="P27"/>
  <c r="N27" s="1"/>
  <c r="L27" s="1"/>
  <c r="P26"/>
  <c r="N26" s="1"/>
  <c r="L26" s="1"/>
  <c r="P25"/>
  <c r="N25"/>
  <c r="L25" s="1"/>
  <c r="P24"/>
  <c r="N24" s="1"/>
  <c r="L24" s="1"/>
  <c r="P23"/>
  <c r="L23"/>
  <c r="P22"/>
  <c r="N22" s="1"/>
  <c r="L22" s="1"/>
  <c r="P21"/>
  <c r="N21" s="1"/>
  <c r="L21" s="1"/>
  <c r="P20"/>
  <c r="N20"/>
  <c r="L20" s="1"/>
  <c r="E20"/>
  <c r="P19"/>
  <c r="N19" s="1"/>
  <c r="L19" s="1"/>
  <c r="P18"/>
  <c r="N18" s="1"/>
  <c r="L18" s="1"/>
  <c r="P17"/>
  <c r="N17"/>
  <c r="L17" s="1"/>
  <c r="P16"/>
  <c r="N16" s="1"/>
  <c r="L16" s="1"/>
  <c r="G16"/>
  <c r="E16"/>
  <c r="C16"/>
  <c r="F16" s="1"/>
  <c r="P15"/>
  <c r="N15"/>
  <c r="L15" s="1"/>
  <c r="P14"/>
  <c r="N14" s="1"/>
  <c r="L14" s="1"/>
  <c r="P13"/>
  <c r="N13" s="1"/>
  <c r="L13" s="1"/>
  <c r="P12"/>
  <c r="N12" s="1"/>
  <c r="L12" s="1"/>
  <c r="D12"/>
  <c r="C12"/>
  <c r="C20" s="1"/>
  <c r="P11"/>
  <c r="N11" s="1"/>
  <c r="L11" s="1"/>
  <c r="P10"/>
  <c r="N10" s="1"/>
  <c r="L10" s="1"/>
  <c r="P9"/>
  <c r="N9" s="1"/>
  <c r="L9" s="1"/>
  <c r="P8"/>
  <c r="N8"/>
  <c r="L8" s="1"/>
  <c r="P7"/>
  <c r="N7" s="1"/>
  <c r="L7" s="1"/>
  <c r="P6"/>
  <c r="N6" s="1"/>
  <c r="L6" s="1"/>
  <c r="P5"/>
  <c r="N5" s="1"/>
  <c r="L5" s="1"/>
  <c r="P4"/>
  <c r="N4"/>
  <c r="L4" s="1"/>
  <c r="P3"/>
  <c r="N3" s="1"/>
  <c r="L3" s="1"/>
  <c r="L34" i="21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 s="1"/>
  <c r="L28" s="1"/>
  <c r="P27"/>
  <c r="N27" s="1"/>
  <c r="L27" s="1"/>
  <c r="P26"/>
  <c r="N26" s="1"/>
  <c r="L26" s="1"/>
  <c r="P25"/>
  <c r="N25" s="1"/>
  <c r="L25" s="1"/>
  <c r="P24"/>
  <c r="N24" s="1"/>
  <c r="L24" s="1"/>
  <c r="P23"/>
  <c r="L23"/>
  <c r="P22"/>
  <c r="N22" s="1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E16"/>
  <c r="C16"/>
  <c r="P15"/>
  <c r="N15" s="1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20"/>
  <c r="P33"/>
  <c r="N33" s="1"/>
  <c r="L33" s="1"/>
  <c r="P32"/>
  <c r="N32" s="1"/>
  <c r="L32" s="1"/>
  <c r="P31"/>
  <c r="N31"/>
  <c r="L31" s="1"/>
  <c r="P30"/>
  <c r="N30" s="1"/>
  <c r="L30" s="1"/>
  <c r="P29"/>
  <c r="N29" s="1"/>
  <c r="L29" s="1"/>
  <c r="P28"/>
  <c r="N28" s="1"/>
  <c r="L28" s="1"/>
  <c r="P27"/>
  <c r="N27"/>
  <c r="L27" s="1"/>
  <c r="P26"/>
  <c r="N26" s="1"/>
  <c r="L26" s="1"/>
  <c r="P25"/>
  <c r="N25" s="1"/>
  <c r="L25" s="1"/>
  <c r="P24"/>
  <c r="N24" s="1"/>
  <c r="L24" s="1"/>
  <c r="P23"/>
  <c r="L23"/>
  <c r="P22"/>
  <c r="N22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C16"/>
  <c r="F16" s="1"/>
  <c r="F20" s="1"/>
  <c r="P15"/>
  <c r="N15"/>
  <c r="L15" s="1"/>
  <c r="P14"/>
  <c r="N14" s="1"/>
  <c r="L14" s="1"/>
  <c r="P13"/>
  <c r="N13" s="1"/>
  <c r="L13" s="1"/>
  <c r="P12"/>
  <c r="N12" s="1"/>
  <c r="L12" s="1"/>
  <c r="D12"/>
  <c r="C12"/>
  <c r="C20" s="1"/>
  <c r="P11"/>
  <c r="N11" s="1"/>
  <c r="L11" s="1"/>
  <c r="P10"/>
  <c r="N10" s="1"/>
  <c r="L10" s="1"/>
  <c r="P9"/>
  <c r="N9" s="1"/>
  <c r="L9" s="1"/>
  <c r="P8"/>
  <c r="N8"/>
  <c r="L8" s="1"/>
  <c r="P7"/>
  <c r="N7" s="1"/>
  <c r="L7" s="1"/>
  <c r="P6"/>
  <c r="N6" s="1"/>
  <c r="L6" s="1"/>
  <c r="P5"/>
  <c r="N5" s="1"/>
  <c r="L5" s="1"/>
  <c r="P4"/>
  <c r="N4"/>
  <c r="L4" s="1"/>
  <c r="P3"/>
  <c r="N3" s="1"/>
  <c r="L3" s="1"/>
  <c r="L34" i="19"/>
  <c r="P33"/>
  <c r="N33" s="1"/>
  <c r="L33" s="1"/>
  <c r="P32"/>
  <c r="N32" s="1"/>
  <c r="L32" s="1"/>
  <c r="P31"/>
  <c r="N31"/>
  <c r="L31" s="1"/>
  <c r="P30"/>
  <c r="N30" s="1"/>
  <c r="L30" s="1"/>
  <c r="P29"/>
  <c r="N29" s="1"/>
  <c r="L29" s="1"/>
  <c r="P28"/>
  <c r="N28" s="1"/>
  <c r="L28" s="1"/>
  <c r="P27"/>
  <c r="N27"/>
  <c r="L27" s="1"/>
  <c r="P26"/>
  <c r="N26" s="1"/>
  <c r="L26" s="1"/>
  <c r="P25"/>
  <c r="N25" s="1"/>
  <c r="L25" s="1"/>
  <c r="P24"/>
  <c r="N24" s="1"/>
  <c r="L24" s="1"/>
  <c r="P23"/>
  <c r="L23"/>
  <c r="P22"/>
  <c r="N22"/>
  <c r="L22" s="1"/>
  <c r="P21"/>
  <c r="N21" s="1"/>
  <c r="L21" s="1"/>
  <c r="P20"/>
  <c r="N20" s="1"/>
  <c r="L20" s="1"/>
  <c r="P19"/>
  <c r="N19" s="1"/>
  <c r="L19" s="1"/>
  <c r="P18"/>
  <c r="N18" s="1"/>
  <c r="L18" s="1"/>
  <c r="P17"/>
  <c r="N17"/>
  <c r="L17" s="1"/>
  <c r="P16"/>
  <c r="N16" s="1"/>
  <c r="L16" s="1"/>
  <c r="F16"/>
  <c r="F20" s="1"/>
  <c r="P15"/>
  <c r="N15"/>
  <c r="L15" s="1"/>
  <c r="P14"/>
  <c r="N14" s="1"/>
  <c r="L14" s="1"/>
  <c r="P13"/>
  <c r="N13" s="1"/>
  <c r="L13" s="1"/>
  <c r="P12"/>
  <c r="N12" s="1"/>
  <c r="L12" s="1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18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/>
  <c r="L28" s="1"/>
  <c r="P27"/>
  <c r="N27" s="1"/>
  <c r="L27" s="1"/>
  <c r="P26"/>
  <c r="N26" s="1"/>
  <c r="L26" s="1"/>
  <c r="P25"/>
  <c r="N25" s="1"/>
  <c r="L25" s="1"/>
  <c r="P24"/>
  <c r="N24"/>
  <c r="L24" s="1"/>
  <c r="P23"/>
  <c r="L23"/>
  <c r="P22"/>
  <c r="N22" s="1"/>
  <c r="L22" s="1"/>
  <c r="P21"/>
  <c r="N21" s="1"/>
  <c r="L21" s="1"/>
  <c r="P20"/>
  <c r="N20" s="1"/>
  <c r="L20" s="1"/>
  <c r="P19"/>
  <c r="N19"/>
  <c r="L19" s="1"/>
  <c r="P18"/>
  <c r="N18" s="1"/>
  <c r="L18" s="1"/>
  <c r="P17"/>
  <c r="N17" s="1"/>
  <c r="L17" s="1"/>
  <c r="P16"/>
  <c r="N16" s="1"/>
  <c r="L16" s="1"/>
  <c r="E16"/>
  <c r="F16"/>
  <c r="F20" s="1"/>
  <c r="P15"/>
  <c r="N15"/>
  <c r="L15" s="1"/>
  <c r="P14"/>
  <c r="N14" s="1"/>
  <c r="L14" s="1"/>
  <c r="P13"/>
  <c r="N13" s="1"/>
  <c r="L13" s="1"/>
  <c r="P12"/>
  <c r="N12" s="1"/>
  <c r="L12" s="1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17"/>
  <c r="P33"/>
  <c r="N33" s="1"/>
  <c r="L33" s="1"/>
  <c r="P32"/>
  <c r="N32" s="1"/>
  <c r="L32" s="1"/>
  <c r="P31"/>
  <c r="P30"/>
  <c r="P29"/>
  <c r="N29" s="1"/>
  <c r="L29" s="1"/>
  <c r="P28"/>
  <c r="P27"/>
  <c r="N27" s="1"/>
  <c r="L27" s="1"/>
  <c r="P26"/>
  <c r="P25"/>
  <c r="P24"/>
  <c r="P23"/>
  <c r="L23"/>
  <c r="P22"/>
  <c r="P21"/>
  <c r="P20"/>
  <c r="N20" s="1"/>
  <c r="L20" s="1"/>
  <c r="P19"/>
  <c r="P18"/>
  <c r="N18" s="1"/>
  <c r="L18" s="1"/>
  <c r="P17"/>
  <c r="N17" s="1"/>
  <c r="L17" s="1"/>
  <c r="P16"/>
  <c r="P15"/>
  <c r="N15" s="1"/>
  <c r="L15" s="1"/>
  <c r="P14"/>
  <c r="N14" s="1"/>
  <c r="L14" s="1"/>
  <c r="P13"/>
  <c r="P12"/>
  <c r="C20"/>
  <c r="P11"/>
  <c r="P10"/>
  <c r="P9"/>
  <c r="P8"/>
  <c r="P7"/>
  <c r="P6"/>
  <c r="P5"/>
  <c r="P4"/>
  <c r="P3"/>
  <c r="F16" i="21" l="1"/>
  <c r="F20" s="1"/>
  <c r="F16" i="23"/>
  <c r="F20" s="1"/>
  <c r="F16" i="25"/>
  <c r="F20" s="1"/>
  <c r="F20" i="22"/>
  <c r="F20" i="26"/>
  <c r="F16" i="24"/>
  <c r="F20" s="1"/>
  <c r="F16" i="17"/>
  <c r="N30" s="1"/>
  <c r="L30" s="1"/>
  <c r="D16" i="27"/>
  <c r="F12" s="1"/>
  <c r="D20" s="1"/>
  <c r="G20" s="1"/>
  <c r="D16" i="26"/>
  <c r="F12" s="1"/>
  <c r="D20" s="1"/>
  <c r="G20" s="1"/>
  <c r="D16" i="25"/>
  <c r="F12" s="1"/>
  <c r="D20" s="1"/>
  <c r="G20" s="1"/>
  <c r="D16" i="24"/>
  <c r="F12" s="1"/>
  <c r="D20" s="1"/>
  <c r="G20" s="1"/>
  <c r="D16" i="23"/>
  <c r="F12" s="1"/>
  <c r="D20" s="1"/>
  <c r="G20" s="1"/>
  <c r="D16" i="22"/>
  <c r="F12" s="1"/>
  <c r="D20" s="1"/>
  <c r="G20" s="1"/>
  <c r="D16" i="21"/>
  <c r="F12" s="1"/>
  <c r="D20" s="1"/>
  <c r="D16" i="20"/>
  <c r="F12" s="1"/>
  <c r="D20" s="1"/>
  <c r="G20" s="1"/>
  <c r="D16" i="19"/>
  <c r="F12" s="1"/>
  <c r="D20" s="1"/>
  <c r="G20" s="1"/>
  <c r="D16" i="18"/>
  <c r="F12" s="1"/>
  <c r="D20" s="1"/>
  <c r="G20" s="1"/>
  <c r="D16" i="17"/>
  <c r="F12" s="1"/>
  <c r="D20" s="1"/>
  <c r="G20" i="21" l="1"/>
  <c r="N10" i="17"/>
  <c r="L10" s="1"/>
  <c r="N9"/>
  <c r="L9" s="1"/>
  <c r="N4"/>
  <c r="L4" s="1"/>
  <c r="N31"/>
  <c r="L31" s="1"/>
  <c r="N7"/>
  <c r="L7" s="1"/>
  <c r="N24"/>
  <c r="L24" s="1"/>
  <c r="N11"/>
  <c r="L11" s="1"/>
  <c r="N6"/>
  <c r="L6" s="1"/>
  <c r="N5"/>
  <c r="L5" s="1"/>
  <c r="N26"/>
  <c r="L26" s="1"/>
  <c r="N22"/>
  <c r="L22" s="1"/>
  <c r="N19"/>
  <c r="L19" s="1"/>
  <c r="N28"/>
  <c r="L28" s="1"/>
  <c r="N3"/>
  <c r="L3" s="1"/>
  <c r="N12"/>
  <c r="L12" s="1"/>
  <c r="N8"/>
  <c r="L8" s="1"/>
  <c r="N21"/>
  <c r="L21" s="1"/>
  <c r="N25"/>
  <c r="L25" s="1"/>
  <c r="N16"/>
  <c r="L16" s="1"/>
  <c r="F20"/>
  <c r="G20" s="1"/>
  <c r="N13"/>
  <c r="L13" s="1"/>
  <c r="P12" i="7" l="1"/>
  <c r="P13"/>
  <c r="P14"/>
  <c r="P15"/>
  <c r="P16"/>
  <c r="P17"/>
  <c r="P18"/>
  <c r="P19"/>
  <c r="P20"/>
  <c r="P21"/>
  <c r="P22"/>
  <c r="P23"/>
  <c r="P24"/>
  <c r="P25"/>
  <c r="P26"/>
  <c r="P27"/>
  <c r="N27" s="1"/>
  <c r="L27" s="1"/>
  <c r="P28"/>
  <c r="P29"/>
  <c r="P30"/>
  <c r="P31"/>
  <c r="P32"/>
  <c r="P33"/>
  <c r="P5"/>
  <c r="P6"/>
  <c r="P7"/>
  <c r="P8"/>
  <c r="P9"/>
  <c r="P10"/>
  <c r="P11"/>
  <c r="L34"/>
  <c r="N13"/>
  <c r="L13" s="1"/>
  <c r="N14"/>
  <c r="L14" s="1"/>
  <c r="L23"/>
  <c r="C20" l="1"/>
  <c r="F12" l="1"/>
  <c r="D20" s="1"/>
  <c r="F16"/>
  <c r="N24" l="1"/>
  <c r="L24" s="1"/>
  <c r="N31"/>
  <c r="L31" s="1"/>
  <c r="N21"/>
  <c r="L21" s="1"/>
  <c r="N22"/>
  <c r="L22" s="1"/>
  <c r="N17"/>
  <c r="L17" s="1"/>
  <c r="N19"/>
  <c r="L19" s="1"/>
  <c r="N15"/>
  <c r="L15" s="1"/>
  <c r="N16"/>
  <c r="L16" s="1"/>
  <c r="N18"/>
  <c r="L18" s="1"/>
  <c r="N32"/>
  <c r="L32" s="1"/>
  <c r="F20"/>
  <c r="G20" s="1"/>
  <c r="N12"/>
  <c r="L12" s="1"/>
  <c r="N5"/>
  <c r="L5" s="1"/>
  <c r="N20"/>
  <c r="L20" s="1"/>
  <c r="N10"/>
  <c r="L10" s="1"/>
  <c r="N26"/>
  <c r="L26" s="1"/>
  <c r="N28"/>
  <c r="L28" s="1"/>
  <c r="N30"/>
  <c r="L30" s="1"/>
  <c r="N3"/>
  <c r="L3" s="1"/>
  <c r="N6"/>
  <c r="L6" s="1"/>
  <c r="N8"/>
  <c r="L8" s="1"/>
  <c r="N11"/>
  <c r="L11" s="1"/>
  <c r="N25"/>
  <c r="L25" s="1"/>
  <c r="N29"/>
  <c r="L29" s="1"/>
  <c r="N7"/>
  <c r="L7" s="1"/>
  <c r="N33"/>
  <c r="L33" s="1"/>
  <c r="N4"/>
  <c r="L4" s="1"/>
  <c r="N9"/>
  <c r="L9" s="1"/>
</calcChain>
</file>

<file path=xl/sharedStrings.xml><?xml version="1.0" encoding="utf-8"?>
<sst xmlns="http://schemas.openxmlformats.org/spreadsheetml/2006/main" count="481" uniqueCount="35">
  <si>
    <t>Зарплата</t>
  </si>
  <si>
    <t>Итого:</t>
  </si>
  <si>
    <t>Премия</t>
  </si>
  <si>
    <t>Дата</t>
  </si>
  <si>
    <t>Рабочие дни</t>
  </si>
  <si>
    <t>Доход</t>
  </si>
  <si>
    <t>Расход</t>
  </si>
  <si>
    <t>Доход:</t>
  </si>
  <si>
    <t>Заработок общий</t>
  </si>
  <si>
    <t>Заработок по договору</t>
  </si>
  <si>
    <t>Расход:</t>
  </si>
  <si>
    <t>Заправка</t>
  </si>
  <si>
    <t>Затраты</t>
  </si>
  <si>
    <t>Пробег</t>
  </si>
  <si>
    <t>Начисленно</t>
  </si>
  <si>
    <t>Аванс</t>
  </si>
  <si>
    <t>Удержано</t>
  </si>
  <si>
    <t>Учереждение:</t>
  </si>
  <si>
    <t>ФИО:</t>
  </si>
  <si>
    <t>Должность:</t>
  </si>
  <si>
    <t>Автомобиль:</t>
  </si>
  <si>
    <t xml:space="preserve">Расчетный лист за </t>
  </si>
  <si>
    <t>Рас. на 100км</t>
  </si>
  <si>
    <t>Собс. нужды</t>
  </si>
  <si>
    <t>Дата:                                            с</t>
  </si>
  <si>
    <t>по</t>
  </si>
  <si>
    <t xml:space="preserve"> в сутки</t>
  </si>
  <si>
    <t>в сутки</t>
  </si>
  <si>
    <t>Нужды</t>
  </si>
  <si>
    <t>Километр</t>
  </si>
  <si>
    <t>-</t>
  </si>
  <si>
    <t>Стоимость диз. топливо:</t>
  </si>
  <si>
    <t>Месяц Год</t>
  </si>
  <si>
    <t>полн/бак</t>
  </si>
  <si>
    <t>Январь 2015 год</t>
  </si>
</sst>
</file>

<file path=xl/styles.xml><?xml version="1.0" encoding="utf-8"?>
<styleSheet xmlns="http://schemas.openxmlformats.org/spreadsheetml/2006/main">
  <numFmts count="5">
    <numFmt numFmtId="164" formatCode="0&quot;_дн&quot;"/>
    <numFmt numFmtId="165" formatCode="0.00&quot; лит&quot;"/>
    <numFmt numFmtId="166" formatCode="0&quot; км&quot;"/>
    <numFmt numFmtId="167" formatCode="0&quot; руб&quot;"/>
    <numFmt numFmtId="168" formatCode="0.00&quot; руб&quot;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 applyAlignment="1">
      <alignment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66" fontId="1" fillId="0" borderId="8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  <xf numFmtId="166" fontId="1" fillId="0" borderId="11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166" fontId="1" fillId="0" borderId="23" xfId="0" applyNumberFormat="1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7" fontId="1" fillId="0" borderId="7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167" fontId="1" fillId="0" borderId="9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167" fontId="1" fillId="0" borderId="19" xfId="0" applyNumberFormat="1" applyFont="1" applyBorder="1" applyAlignment="1">
      <alignment vertical="center"/>
    </xf>
    <xf numFmtId="167" fontId="1" fillId="0" borderId="11" xfId="0" applyNumberFormat="1" applyFont="1" applyBorder="1" applyAlignment="1">
      <alignment vertical="center"/>
    </xf>
    <xf numFmtId="167" fontId="1" fillId="0" borderId="0" xfId="0" applyNumberFormat="1" applyFont="1" applyBorder="1" applyAlignment="1">
      <alignment vertical="center"/>
    </xf>
    <xf numFmtId="167" fontId="2" fillId="0" borderId="12" xfId="0" applyNumberFormat="1" applyFont="1" applyBorder="1" applyAlignment="1" applyProtection="1">
      <alignment horizontal="center" vertical="center"/>
    </xf>
    <xf numFmtId="167" fontId="2" fillId="0" borderId="9" xfId="0" applyNumberFormat="1" applyFont="1" applyBorder="1" applyAlignment="1" applyProtection="1">
      <alignment horizontal="center" vertical="center"/>
      <protection locked="0"/>
    </xf>
    <xf numFmtId="167" fontId="2" fillId="0" borderId="10" xfId="0" applyNumberFormat="1" applyFont="1" applyBorder="1" applyAlignment="1" applyProtection="1">
      <alignment horizontal="center" vertical="center"/>
      <protection locked="0"/>
    </xf>
    <xf numFmtId="168" fontId="2" fillId="0" borderId="10" xfId="0" applyNumberFormat="1" applyFont="1" applyBorder="1" applyAlignment="1" applyProtection="1">
      <alignment horizontal="center" vertical="center"/>
    </xf>
    <xf numFmtId="168" fontId="3" fillId="0" borderId="11" xfId="0" applyNumberFormat="1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11" xfId="0" applyNumberFormat="1" applyFont="1" applyBorder="1" applyAlignment="1" applyProtection="1">
      <alignment horizontal="center" vertical="center"/>
    </xf>
    <xf numFmtId="166" fontId="2" fillId="0" borderId="10" xfId="0" applyNumberFormat="1" applyFont="1" applyBorder="1" applyAlignment="1" applyProtection="1">
      <alignment horizontal="center" vertical="center"/>
    </xf>
    <xf numFmtId="14" fontId="2" fillId="0" borderId="25" xfId="0" applyNumberFormat="1" applyFont="1" applyBorder="1" applyAlignment="1">
      <alignment vertical="center"/>
    </xf>
    <xf numFmtId="1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2" fillId="0" borderId="28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7" fontId="2" fillId="0" borderId="1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8" fontId="2" fillId="0" borderId="3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 applyProtection="1">
      <alignment vertical="center"/>
      <protection locked="0"/>
    </xf>
    <xf numFmtId="167" fontId="1" fillId="0" borderId="32" xfId="0" applyNumberFormat="1" applyFont="1" applyBorder="1" applyAlignment="1">
      <alignment vertical="center"/>
    </xf>
    <xf numFmtId="167" fontId="1" fillId="0" borderId="29" xfId="0" applyNumberFormat="1" applyFont="1" applyBorder="1" applyAlignment="1">
      <alignment vertical="center"/>
    </xf>
    <xf numFmtId="167" fontId="1" fillId="0" borderId="30" xfId="0" applyNumberFormat="1" applyFont="1" applyBorder="1" applyAlignment="1">
      <alignment vertical="center"/>
    </xf>
    <xf numFmtId="167" fontId="1" fillId="0" borderId="33" xfId="0" applyNumberFormat="1" applyFont="1" applyBorder="1" applyAlignment="1">
      <alignment vertical="center"/>
    </xf>
    <xf numFmtId="14" fontId="2" fillId="0" borderId="27" xfId="0" applyNumberFormat="1" applyFont="1" applyBorder="1" applyAlignment="1">
      <alignment vertical="center"/>
    </xf>
    <xf numFmtId="14" fontId="2" fillId="0" borderId="34" xfId="0" applyNumberFormat="1" applyFont="1" applyBorder="1" applyAlignment="1">
      <alignment vertical="center"/>
    </xf>
    <xf numFmtId="14" fontId="2" fillId="0" borderId="35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6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 applyProtection="1">
      <alignment horizontal="center" vertical="center"/>
    </xf>
    <xf numFmtId="167" fontId="2" fillId="0" borderId="11" xfId="0" applyNumberFormat="1" applyFont="1" applyBorder="1" applyAlignment="1" applyProtection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909"/>
      <color rgb="FFFF0101"/>
      <color rgb="FFFFCCFF"/>
      <color rgb="FF66FFFF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U38"/>
  <sheetViews>
    <sheetView tabSelected="1" workbookViewId="0">
      <selection activeCell="F27" sqref="F27:G27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5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34</v>
      </c>
      <c r="G3" s="94"/>
      <c r="H3" s="12"/>
      <c r="I3" s="23"/>
      <c r="J3" s="64">
        <v>42005</v>
      </c>
      <c r="K3" s="49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42006</v>
      </c>
      <c r="K4" s="51">
        <v>2700</v>
      </c>
      <c r="L4" s="52">
        <f t="shared" ref="L4:L5" si="1">IF(N4="","",IF(K4="","",K4-((N4*$F$25)+((($F$25*$F$16)/100)*R4))))</f>
        <v>2700</v>
      </c>
      <c r="M4" s="28" t="s">
        <v>33</v>
      </c>
      <c r="N4" s="33">
        <f t="shared" si="0"/>
        <v>58760.683760683758</v>
      </c>
      <c r="O4" s="37">
        <v>375000</v>
      </c>
      <c r="P4" s="38">
        <f>IF(O4="","",IFERROR((O4-LARGE($O$3:O3,1)-R4),(O4-F27)-R4))</f>
        <v>375000</v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42007</v>
      </c>
      <c r="K5" s="51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42008</v>
      </c>
      <c r="K6" s="51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42009</v>
      </c>
      <c r="K7" s="51">
        <v>2700</v>
      </c>
      <c r="L7" s="52">
        <f>IF(N7="","",IF(K7="","",K7-((N7*$F$25)+((($F$25*$F$16)/100)*R7))))</f>
        <v>2700</v>
      </c>
      <c r="M7" s="28"/>
      <c r="N7" s="33">
        <f t="shared" si="0"/>
        <v>8.7749287749287745</v>
      </c>
      <c r="O7" s="37">
        <v>375056</v>
      </c>
      <c r="P7" s="38">
        <f>IF(O7="","",IFERROR((O7-LARGE($O$3:O6,1)-R7),(O7-F30)-R7))</f>
        <v>56</v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42010</v>
      </c>
      <c r="K8" s="51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>
        <v>42005</v>
      </c>
      <c r="F9" s="14" t="s">
        <v>25</v>
      </c>
      <c r="G9" s="15">
        <v>42040</v>
      </c>
      <c r="H9" s="12"/>
      <c r="I9" s="23"/>
      <c r="J9" s="65">
        <v>42011</v>
      </c>
      <c r="K9" s="51">
        <v>2700</v>
      </c>
      <c r="L9" s="52">
        <f t="shared" ref="L9:L34" si="2">IF(N9="","",IF(K9="","",K9-((N9*$F$25)+((($F$25*$F$16)/100)*R9))))</f>
        <v>2700</v>
      </c>
      <c r="M9" s="28"/>
      <c r="N9" s="33">
        <f>IF(P9="","",SUM($F$16/100)*(P9+R9))</f>
        <v>8.4615384615384617</v>
      </c>
      <c r="O9" s="37">
        <v>375110</v>
      </c>
      <c r="P9" s="38">
        <f>IF(O9="","",IFERROR((O9-LARGE($O$3:O8,1)-R9),(O9-F32)-R9))</f>
        <v>54</v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75"/>
      <c r="H10" s="12"/>
      <c r="I10" s="23"/>
      <c r="J10" s="65">
        <v>42012</v>
      </c>
      <c r="K10" s="51">
        <v>2700</v>
      </c>
      <c r="L10" s="52">
        <f t="shared" si="2"/>
        <v>2700</v>
      </c>
      <c r="M10" s="28"/>
      <c r="N10" s="33">
        <f t="shared" si="0"/>
        <v>8.9316239316239319</v>
      </c>
      <c r="O10" s="37">
        <v>375167</v>
      </c>
      <c r="P10" s="38">
        <f>IF(O10="","",IFERROR((O10-LARGE($O$3:O9,1)-R10),(O10-F33)-R10))</f>
        <v>57</v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42013</v>
      </c>
      <c r="K11" s="51">
        <v>2700</v>
      </c>
      <c r="L11" s="52">
        <f t="shared" si="2"/>
        <v>2700</v>
      </c>
      <c r="M11" s="28"/>
      <c r="N11" s="33">
        <f t="shared" si="0"/>
        <v>5.6410256410256405</v>
      </c>
      <c r="O11" s="37">
        <v>375203</v>
      </c>
      <c r="P11" s="38">
        <f>IF(O11="","",IFERROR((O11-LARGE($O$3:O10,1)-R11),(O11-F34)-R11))</f>
        <v>36</v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18</v>
      </c>
      <c r="D12" s="88">
        <f>SUMIFS(K3:K33,J3:J33,"&gt;="&amp;E9,J3:J33,"&lt;="&amp;G9)+SUMIFS(Февраль!K3:K33,Февраль!J3:J33,"&gt;="&amp;E9,Февраль!J3:J33,"&lt;="&amp;G9)</f>
        <v>54000</v>
      </c>
      <c r="E12" s="88"/>
      <c r="F12" s="88">
        <f>(D12-D16)*50%</f>
        <v>22831</v>
      </c>
      <c r="G12" s="89"/>
      <c r="H12" s="12"/>
      <c r="I12" s="23"/>
      <c r="J12" s="65">
        <v>42014</v>
      </c>
      <c r="K12" s="51"/>
      <c r="L12" s="52" t="str">
        <f t="shared" si="2"/>
        <v/>
      </c>
      <c r="M12" s="28">
        <v>60</v>
      </c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42015</v>
      </c>
      <c r="K13" s="51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42016</v>
      </c>
      <c r="K14" s="51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42017</v>
      </c>
      <c r="K15" s="51">
        <v>2700</v>
      </c>
      <c r="L15" s="52">
        <f t="shared" si="2"/>
        <v>2700</v>
      </c>
      <c r="M15" s="28"/>
      <c r="N15" s="33">
        <f t="shared" si="0"/>
        <v>15.669515669515668</v>
      </c>
      <c r="O15" s="37">
        <v>375303</v>
      </c>
      <c r="P15" s="38">
        <f>IF(O15="","",IFERROR((O15-LARGE($O$3:O14,1)-R15),(O15-F38)-R15))</f>
        <v>100</v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SUMIFS(M3:M33,J3:J33,"&gt;="&amp;E9,J3:J33,"&lt;="&amp;G9)+SUMIFS(Февраль!M3:M33,Февраль!J3:J33,"&gt;="&amp;E9,Февраль!J3:J33,"&lt;="&amp;G9)</f>
        <v>220</v>
      </c>
      <c r="D16" s="55">
        <f>C16*G23</f>
        <v>8338</v>
      </c>
      <c r="E16" s="63">
        <f>MAX(O3:O36)-MIN(O3:O36)</f>
        <v>1404</v>
      </c>
      <c r="F16" s="60">
        <f>IF(ISERROR(C16/E16)*100,0,(C16/E16)*100)</f>
        <v>15.669515669515668</v>
      </c>
      <c r="G16" s="62">
        <f>SUMIFS(R3:R33,J3:J33,"&gt;="&amp;E9,J3:J33,"&lt;="&amp;G9)+SUMIFS(Февраль!R3:R33,Февраль!J3:J33,"&gt;="&amp;E9,Февраль!J3:J33,"&lt;="&amp;G9)</f>
        <v>50</v>
      </c>
      <c r="H16" s="12"/>
      <c r="I16" s="23"/>
      <c r="J16" s="65">
        <v>42018</v>
      </c>
      <c r="K16" s="51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42019</v>
      </c>
      <c r="K17" s="51">
        <v>2700</v>
      </c>
      <c r="L17" s="52">
        <f t="shared" si="2"/>
        <v>2700</v>
      </c>
      <c r="M17" s="28"/>
      <c r="N17" s="33">
        <f t="shared" si="0"/>
        <v>28.83190883190883</v>
      </c>
      <c r="O17" s="37">
        <v>375487</v>
      </c>
      <c r="P17" s="38">
        <f>IF(O17="","",IFERROR((O17-LARGE($O$3:O16,1)-R17),(O17-F40)-R17))</f>
        <v>134</v>
      </c>
      <c r="Q17" s="47"/>
      <c r="R17" s="44">
        <v>50</v>
      </c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42020</v>
      </c>
      <c r="K18" s="51">
        <v>2700</v>
      </c>
      <c r="L18" s="52">
        <f t="shared" si="2"/>
        <v>2700</v>
      </c>
      <c r="M18" s="28"/>
      <c r="N18" s="33">
        <f t="shared" si="0"/>
        <v>9.8717948717948705</v>
      </c>
      <c r="O18" s="37">
        <v>375550</v>
      </c>
      <c r="P18" s="38">
        <f>IF(O18="","",IFERROR((O18-LARGE($O$3:O17,1)-R18),(O18-F41)-R18))</f>
        <v>63</v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42021</v>
      </c>
      <c r="K19" s="51">
        <v>2700</v>
      </c>
      <c r="L19" s="52">
        <f t="shared" si="2"/>
        <v>2700</v>
      </c>
      <c r="M19" s="28">
        <v>60</v>
      </c>
      <c r="N19" s="33">
        <f t="shared" si="0"/>
        <v>12.535612535612534</v>
      </c>
      <c r="O19" s="37">
        <v>375630</v>
      </c>
      <c r="P19" s="38">
        <f>IF(O19="","",IFERROR((O19-LARGE($O$3:O18,1)-R19),(O19-F42)-R19))</f>
        <v>80</v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18000</v>
      </c>
      <c r="D20" s="57">
        <f>F12-C20</f>
        <v>4831</v>
      </c>
      <c r="E20" s="71">
        <f>SUMIFS(Q3:Q33,J3:J33,"&gt;="&amp;E9,J3:J33,"&lt;="&amp;G9)+SUMIFS(Февраль!Q3:Q33,Февраль!J3:J33,"&gt;="&amp;E9,Февраль!J3:J33,"&lt;="&amp;G9)</f>
        <v>500</v>
      </c>
      <c r="F20" s="58">
        <f>((G23*F16)/100)*G16</f>
        <v>296.93732193732188</v>
      </c>
      <c r="G20" s="59">
        <f>SUM(C20+D20)-(E20+F20)</f>
        <v>22034.062678062677</v>
      </c>
      <c r="H20" s="12"/>
      <c r="I20" s="23"/>
      <c r="J20" s="65">
        <v>42022</v>
      </c>
      <c r="K20" s="51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42023</v>
      </c>
      <c r="K21" s="51">
        <v>2700</v>
      </c>
      <c r="L21" s="52">
        <f t="shared" si="2"/>
        <v>2700</v>
      </c>
      <c r="M21" s="28"/>
      <c r="N21" s="33">
        <f t="shared" si="0"/>
        <v>12.535612535612534</v>
      </c>
      <c r="O21" s="37">
        <v>375710</v>
      </c>
      <c r="P21" s="38">
        <f>IF(O21="","",IFERROR((O21-LARGE($O$3:O20,1)-R21),(O21-F44)-R21))</f>
        <v>80</v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42024</v>
      </c>
      <c r="K22" s="51">
        <v>2700</v>
      </c>
      <c r="L22" s="52">
        <f t="shared" si="2"/>
        <v>2700</v>
      </c>
      <c r="M22" s="28"/>
      <c r="N22" s="33">
        <f t="shared" si="0"/>
        <v>14.415954415954415</v>
      </c>
      <c r="O22" s="37">
        <v>375802</v>
      </c>
      <c r="P22" s="38">
        <f>IF(O22="","",IFERROR((O22-LARGE($O$3:O21,1)-R22),(O22-F45)-R22))</f>
        <v>92</v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37.9</v>
      </c>
      <c r="H23" s="24"/>
      <c r="I23" s="21"/>
      <c r="J23" s="65">
        <v>42025</v>
      </c>
      <c r="K23" s="51">
        <v>2700</v>
      </c>
      <c r="L23" s="52" t="str">
        <f t="shared" si="2"/>
        <v/>
      </c>
      <c r="M23" s="28"/>
      <c r="N23" s="33"/>
      <c r="O23" s="37">
        <v>375899</v>
      </c>
      <c r="P23" s="38">
        <f>IF(O23="","",IFERROR((O23-LARGE($O$3:O22,1)-R23),(O23-F46)-R23))</f>
        <v>97</v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42026</v>
      </c>
      <c r="K24" s="51">
        <v>2700</v>
      </c>
      <c r="L24" s="52">
        <f t="shared" si="2"/>
        <v>2700</v>
      </c>
      <c r="M24" s="28"/>
      <c r="N24" s="33">
        <f t="shared" si="0"/>
        <v>12.065527065527064</v>
      </c>
      <c r="O24" s="37">
        <v>375976</v>
      </c>
      <c r="P24" s="38">
        <f>IF(O24="","",IFERROR((O24-LARGE($O$3:O23,1)-R24),(O24-F47)-R24))</f>
        <v>77</v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42027</v>
      </c>
      <c r="K25" s="51">
        <v>2700</v>
      </c>
      <c r="L25" s="52">
        <f t="shared" si="2"/>
        <v>2700</v>
      </c>
      <c r="M25" s="28"/>
      <c r="N25" s="33">
        <f t="shared" si="0"/>
        <v>19.116809116809115</v>
      </c>
      <c r="O25" s="37">
        <v>376098</v>
      </c>
      <c r="P25" s="38">
        <f>IF(O25="","",IFERROR((O25-LARGE($O$3:O24,1)-R25),(O25-F48)-R25))</f>
        <v>122</v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42028</v>
      </c>
      <c r="K26" s="51"/>
      <c r="L26" s="52" t="str">
        <f t="shared" si="2"/>
        <v/>
      </c>
      <c r="M26" s="28">
        <v>60</v>
      </c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C27" t="s">
        <v>4</v>
      </c>
      <c r="F27" s="86"/>
      <c r="G27" s="86"/>
      <c r="H27" s="21"/>
      <c r="I27" s="21"/>
      <c r="J27" s="65">
        <v>42029</v>
      </c>
      <c r="K27" s="51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83">
        <f>COUNTA(K3:K33)</f>
        <v>18</v>
      </c>
      <c r="D28" s="21"/>
      <c r="E28" s="21"/>
      <c r="F28" s="21"/>
      <c r="G28" s="21"/>
      <c r="H28" s="21"/>
      <c r="I28" s="21"/>
      <c r="J28" s="65">
        <v>42030</v>
      </c>
      <c r="K28" s="51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42031</v>
      </c>
      <c r="K29" s="51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54"/>
      <c r="G30" s="21"/>
      <c r="H30" s="21"/>
      <c r="I30" s="21"/>
      <c r="J30" s="65">
        <v>42032</v>
      </c>
      <c r="K30" s="51">
        <v>2700</v>
      </c>
      <c r="L30" s="52">
        <f t="shared" si="2"/>
        <v>2700</v>
      </c>
      <c r="M30" s="28"/>
      <c r="N30" s="33">
        <f t="shared" si="0"/>
        <v>13.945868945868945</v>
      </c>
      <c r="O30" s="37">
        <v>376187</v>
      </c>
      <c r="P30" s="38">
        <f>IF(O30="","",IFERROR((O30-LARGE($O$3:O29,1)-R30),(O30-F53)-R30))</f>
        <v>89</v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1"/>
      <c r="F31" s="54"/>
      <c r="G31" s="21"/>
      <c r="H31" s="23"/>
      <c r="I31" s="23"/>
      <c r="J31" s="65">
        <v>42033</v>
      </c>
      <c r="K31" s="51">
        <v>2700</v>
      </c>
      <c r="L31" s="52">
        <f t="shared" si="2"/>
        <v>2700</v>
      </c>
      <c r="M31" s="28"/>
      <c r="N31" s="33">
        <f t="shared" si="0"/>
        <v>3.6039886039886038</v>
      </c>
      <c r="O31" s="37">
        <v>376210</v>
      </c>
      <c r="P31" s="38">
        <f>IF(O31="","",IFERROR((O31-LARGE($O$3:O30,1)-R31),(O31-F54)-R31))</f>
        <v>23</v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1"/>
      <c r="F32" s="54"/>
      <c r="G32" s="21"/>
      <c r="H32" s="23"/>
      <c r="I32" s="23"/>
      <c r="J32" s="65">
        <v>42034</v>
      </c>
      <c r="K32" s="47">
        <v>2700</v>
      </c>
      <c r="L32" s="52">
        <f t="shared" si="2"/>
        <v>2700</v>
      </c>
      <c r="M32" s="28"/>
      <c r="N32" s="33">
        <f t="shared" si="0"/>
        <v>17.236467236467234</v>
      </c>
      <c r="O32" s="39">
        <v>376320</v>
      </c>
      <c r="P32" s="38">
        <f>IF(O32="","",IFERROR((O32-LARGE($O$3:O31,1)-R32),(O32-F55)-R32))</f>
        <v>110</v>
      </c>
      <c r="Q32" s="47">
        <v>500</v>
      </c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1"/>
      <c r="F33" s="54"/>
      <c r="G33" s="21"/>
      <c r="H33" s="23"/>
      <c r="I33" s="22"/>
      <c r="J33" s="67">
        <v>42035</v>
      </c>
      <c r="K33" s="48">
        <v>2700</v>
      </c>
      <c r="L33" s="53">
        <f t="shared" si="2"/>
        <v>2700</v>
      </c>
      <c r="M33" s="30"/>
      <c r="N33" s="34">
        <f t="shared" si="0"/>
        <v>13.162393162393162</v>
      </c>
      <c r="O33" s="40">
        <v>376404</v>
      </c>
      <c r="P33" s="41">
        <f>IF(O33="","",IFERROR((O33-LARGE($O$3:O32,1)-R33),(O33-F56)-R33))</f>
        <v>84</v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1"/>
      <c r="F34" s="54"/>
      <c r="G34" s="21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1"/>
      <c r="F35" s="54"/>
      <c r="G35" s="21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1"/>
      <c r="F36" s="54"/>
      <c r="G36" s="21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E37" s="73"/>
      <c r="F37" s="54"/>
      <c r="G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20">
      <c r="E38" s="73"/>
      <c r="F38" s="73"/>
      <c r="G38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 F30:F37" name="Диапазон1"/>
  </protectedRanges>
  <mergeCells count="18">
    <mergeCell ref="C3:E3"/>
    <mergeCell ref="F3:G3"/>
    <mergeCell ref="C9:D9"/>
    <mergeCell ref="E6:F6"/>
    <mergeCell ref="C7:D7"/>
    <mergeCell ref="C8:D8"/>
    <mergeCell ref="E5:G5"/>
    <mergeCell ref="E7:G7"/>
    <mergeCell ref="E8:G8"/>
    <mergeCell ref="C5:D5"/>
    <mergeCell ref="C6:D6"/>
    <mergeCell ref="D11:E11"/>
    <mergeCell ref="F11:G11"/>
    <mergeCell ref="F27:G27"/>
    <mergeCell ref="F25:G25"/>
    <mergeCell ref="D12:E12"/>
    <mergeCell ref="F12:G12"/>
    <mergeCell ref="E23:F23"/>
  </mergeCells>
  <conditionalFormatting sqref="J3:J33">
    <cfRule type="expression" dxfId="11" priority="3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  <ignoredErrors>
    <ignoredError sqref="C14:G15 C17:G19 C20:D20 G12 E12 C13 E13:G1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4" sqref="G34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42278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42279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42280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42281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42282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42283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42284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42285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42286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 t="e">
        <f>SUMIFS(K3:K33,J3:J33,"&gt;="&amp;E9,J3:J33,"&lt;="&amp;G9)+SUMIFS(#REF!,#REF!,"&gt;="&amp;E9,#REF!,"&lt;="&amp;G9)</f>
        <v>#REF!</v>
      </c>
      <c r="E12" s="88"/>
      <c r="F12" s="88" t="e">
        <f>(D12-D16)*50%</f>
        <v>#REF!</v>
      </c>
      <c r="G12" s="89"/>
      <c r="H12" s="12"/>
      <c r="I12" s="23"/>
      <c r="J12" s="65">
        <v>42287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42288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42289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42290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42291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42292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42293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42294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42295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42296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42297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42298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42299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42300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42301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42302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42303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42304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42305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42306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42307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42308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2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2" sqref="G32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42309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42310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42311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42312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42313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42314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42315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42316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42317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 t="e">
        <f>SUMIFS(K3:K33,J3:J33,"&gt;="&amp;E9,J3:J33,"&lt;="&amp;G9)+SUMIFS(#REF!,#REF!,"&gt;="&amp;E9,#REF!,"&lt;="&amp;G9)</f>
        <v>#REF!</v>
      </c>
      <c r="E12" s="88"/>
      <c r="F12" s="88" t="e">
        <f>(D12-D16)*50%</f>
        <v>#REF!</v>
      </c>
      <c r="G12" s="89"/>
      <c r="H12" s="12"/>
      <c r="I12" s="23"/>
      <c r="J12" s="65">
        <v>42318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42319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42320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42321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42322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42323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42324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42325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42326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42327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42328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42329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42330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42331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42332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42333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42334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42335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42336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42337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42338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1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L21" sqref="L2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42339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42340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42341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42342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42343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42344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42345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42346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42347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 t="e">
        <f>SUMIFS(K3:K33,J3:J33,"&gt;="&amp;E9,J3:J33,"&lt;="&amp;G9)+SUMIFS(#REF!,#REF!,"&gt;="&amp;E9,#REF!,"&lt;="&amp;G9)</f>
        <v>#REF!</v>
      </c>
      <c r="E12" s="88"/>
      <c r="F12" s="88" t="e">
        <f>(D12-D16)*50%</f>
        <v>#REF!</v>
      </c>
      <c r="G12" s="89"/>
      <c r="H12" s="12"/>
      <c r="I12" s="23"/>
      <c r="J12" s="65">
        <v>42348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42349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42350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42351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42352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42353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42354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42355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42356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42357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42358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42359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42360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42361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42362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42363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42364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42365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42366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42367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42368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42369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0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M17" sqref="M17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80">
        <v>42036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81">
        <v>42037</v>
      </c>
      <c r="K4" s="51">
        <v>2700</v>
      </c>
      <c r="L4" s="52">
        <f t="shared" ref="L4:L5" si="1">IF(N4="","",IF(K4="","",K4-((N4*$F$25)+((($F$25*$F$16)/100)*R4))))</f>
        <v>2700</v>
      </c>
      <c r="M4" s="28"/>
      <c r="N4" s="33">
        <f t="shared" si="0"/>
        <v>0</v>
      </c>
      <c r="O4" s="37">
        <v>376512</v>
      </c>
      <c r="P4" s="38">
        <f>IF(O4="","",IFERROR((O4-LARGE($O$3:O3,1)-R4),(O4-F27)-R4))</f>
        <v>376512</v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81">
        <v>42038</v>
      </c>
      <c r="K5" s="51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81">
        <v>42039</v>
      </c>
      <c r="K6" s="51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81">
        <v>42040</v>
      </c>
      <c r="K7" s="51">
        <v>2700</v>
      </c>
      <c r="L7" s="52">
        <f>IF(N7="","",IF(K7="","",K7-((N7*$F$25)+((($F$25*$F$16)/100)*R7))))</f>
        <v>2700</v>
      </c>
      <c r="M7" s="28">
        <v>40</v>
      </c>
      <c r="N7" s="33">
        <f t="shared" si="0"/>
        <v>0</v>
      </c>
      <c r="O7" s="37">
        <v>376602</v>
      </c>
      <c r="P7" s="38">
        <f>IF(O7="","",IFERROR((O7-LARGE($O$3:O6,1)-R7),(O7-F30)-R7))</f>
        <v>90</v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81">
        <v>42041</v>
      </c>
      <c r="K8" s="51"/>
      <c r="L8" s="52" t="str">
        <f>IF(N8="","",IF(K8="","",K8-((N8*$F$25)+((($F$25*$F$16)/100)*R8))))</f>
        <v/>
      </c>
      <c r="M8" s="28" t="s">
        <v>33</v>
      </c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81">
        <v>42042</v>
      </c>
      <c r="K9" s="51">
        <v>2700</v>
      </c>
      <c r="L9" s="52">
        <f t="shared" ref="L9:L34" si="2">IF(N9="","",IF(K9="","",K9-((N9*$F$25)+((($F$25*$F$16)/100)*R9))))</f>
        <v>2700</v>
      </c>
      <c r="M9" s="28"/>
      <c r="N9" s="33">
        <f>IF(P9="","",SUM($F$16/100)*(P9+R9))</f>
        <v>0</v>
      </c>
      <c r="O9" s="37">
        <v>376698</v>
      </c>
      <c r="P9" s="38">
        <f>IF(O9="","",IFERROR((O9-LARGE($O$3:O8,1)-R9),(O9-F32)-R9))</f>
        <v>96</v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81">
        <v>42043</v>
      </c>
      <c r="K10" s="51">
        <v>2700</v>
      </c>
      <c r="L10" s="52">
        <f t="shared" si="2"/>
        <v>2700</v>
      </c>
      <c r="M10" s="28"/>
      <c r="N10" s="33">
        <f t="shared" si="0"/>
        <v>0</v>
      </c>
      <c r="O10" s="37">
        <v>376780</v>
      </c>
      <c r="P10" s="38">
        <f>IF(O10="","",IFERROR((O10-LARGE($O$3:O9,1)-R10),(O10-F33)-R10))</f>
        <v>82</v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81">
        <v>42044</v>
      </c>
      <c r="K11" s="51">
        <v>2700</v>
      </c>
      <c r="L11" s="52">
        <f t="shared" si="2"/>
        <v>2700</v>
      </c>
      <c r="M11" s="28"/>
      <c r="N11" s="33">
        <f t="shared" si="0"/>
        <v>0</v>
      </c>
      <c r="O11" s="37">
        <v>376890</v>
      </c>
      <c r="P11" s="38">
        <f>IF(O11="","",IFERROR((O11-LARGE($O$3:O10,1)-R11),(O11-F34)-R11))</f>
        <v>110</v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5</v>
      </c>
      <c r="D12" s="88">
        <f>SUMIFS(K3:K33,J3:J33,"&gt;="&amp;E9,J3:J33,"&lt;="&amp;G9)+SUMIFS(Март!K3:K33,Март!J3:J33,"&gt;="&amp;E9,Март!J3:J33,"&lt;="&amp;G9)</f>
        <v>0</v>
      </c>
      <c r="E12" s="88"/>
      <c r="F12" s="88">
        <f>(D12-D16)*50%</f>
        <v>0</v>
      </c>
      <c r="G12" s="89"/>
      <c r="H12" s="12"/>
      <c r="I12" s="23"/>
      <c r="J12" s="81">
        <v>42045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81">
        <v>42046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81">
        <v>42047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81">
        <v>42048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SUMIFS(M3:M33,J3:J33,"&gt;="&amp;E9,J3:J33,"&lt;="&amp;G9)+SUMIFS(Март!M3:M33,Март!J3:J33,"&gt;="&amp;E9,Март!J3:J33,"&lt;="&amp;G9)</f>
        <v>0</v>
      </c>
      <c r="D16" s="55">
        <f>C16*G23</f>
        <v>0</v>
      </c>
      <c r="E16" s="63">
        <f>MAX(O3:O36)-MIN(O3:O36)</f>
        <v>378</v>
      </c>
      <c r="F16" s="60">
        <f>IF(ISERROR(C16/E16)*100,0,(C16/E16)*100)</f>
        <v>0</v>
      </c>
      <c r="G16" s="62">
        <f>SUMIFS(R3:R33,J3:J33,"&gt;="&amp;E9,J3:J33,"&lt;="&amp;G9)+SUMIFS(Март!R3:R33,Март!J3:J33,"&gt;="&amp;E9,Март!J3:J33,"&lt;="&amp;G9)</f>
        <v>0</v>
      </c>
      <c r="H16" s="12"/>
      <c r="I16" s="23"/>
      <c r="J16" s="81">
        <v>42049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81">
        <v>42050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81">
        <v>42051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81">
        <v>42052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5000</v>
      </c>
      <c r="D20" s="57">
        <f>F12-C20</f>
        <v>-5000</v>
      </c>
      <c r="E20" s="71">
        <f>SUMIFS(Q3:Q33,J3:J33,"&gt;="&amp;E9,J3:J33,"&lt;="&amp;G9)+SUMIFS(Март!Q3:Q33,Март!J3:J33,"&gt;="&amp;E9,Март!J3:J33,"&lt;="&amp;G9)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81">
        <v>42053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81">
        <v>42054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81">
        <v>42055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81">
        <v>42056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81">
        <v>42057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81">
        <v>42058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81">
        <v>42059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81">
        <v>42060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81">
        <v>42061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81">
        <v>42062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81">
        <v>42063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81"/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81"/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82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 M3:M33 M35 O3:O33 O35:O36 Q3:R33 K12:K33" name="Диапазон1"/>
    <protectedRange password="CBBB" sqref="K4:K11" name="Диапазон1_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10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18" sqref="K18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42064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42065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42066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42067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42068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42069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42070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42071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42072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>
        <f>SUMIFS(K3:K33,J3:J33,"&gt;="&amp;E9,J3:J33,"&lt;="&amp;G9)+SUMIFS(Апрель!K3:K33,Апрель!J3:J33,"&gt;="&amp;E9,Апрель!J3:J33,"&lt;="&amp;G9)</f>
        <v>0</v>
      </c>
      <c r="E12" s="88"/>
      <c r="F12" s="88">
        <f>(D12-D16)*50%</f>
        <v>0</v>
      </c>
      <c r="G12" s="89"/>
      <c r="H12" s="12"/>
      <c r="I12" s="23"/>
      <c r="J12" s="65">
        <v>42073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42074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42075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42076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SUMIFS(M3:M33,J3:J33,"&gt;="&amp;E9,J3:J33,"&lt;="&amp;G9)+SUMIFS(Апрель!M3:M33,Апрель!J3:J33,"&gt;="&amp;E9,Апрель!J3:J33,"&lt;="&amp;G9)</f>
        <v>0</v>
      </c>
      <c r="D16" s="55">
        <f>C16*G23</f>
        <v>0</v>
      </c>
      <c r="E16" s="63">
        <f>MAX(O3:O36)-MIN(O3:O36)</f>
        <v>0</v>
      </c>
      <c r="F16" s="60">
        <f>IF(ISERROR(C16/E16)*100,0,(C16/E16)*100)</f>
        <v>0</v>
      </c>
      <c r="G16" s="62">
        <f>SUMIFS(R3:R33,J3:J33,"&gt;="&amp;E9,J3:J33,"&lt;="&amp;G9)+SUMIFS(Апрель!R3:R33,Апрель!J3:J33,"&gt;="&amp;E9,Апрель!J3:J33,"&lt;="&amp;G9)</f>
        <v>0</v>
      </c>
      <c r="H16" s="12"/>
      <c r="I16" s="23"/>
      <c r="J16" s="65">
        <v>42077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42078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42079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42080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>
        <f>F12-C20</f>
        <v>0</v>
      </c>
      <c r="E20" s="71">
        <f>SUMIFS(Q3:Q33,J3:J33,"&gt;="&amp;E9,J3:J33,"&lt;="&amp;G9)+SUMIFS(Апрель!Q3:Q33,Апрель!J3:J33,"&gt;="&amp;E9,Апрель!J3:J33,"&lt;="&amp;G9)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65">
        <v>42081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42082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42083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42084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42085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42086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42087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42088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42089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42090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42091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42092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42093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42094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9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6" sqref="K26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80">
        <v>42095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81">
        <v>42096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81">
        <v>42097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81">
        <v>42098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81">
        <v>42099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81">
        <v>42100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81">
        <v>42101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81">
        <v>42102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81">
        <v>42103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>
        <f>SUMIFS(K3:K33,J3:J33,"&gt;="&amp;E9,J3:J33,"&lt;="&amp;G9)+SUMIFS(Май!K3:K33,Май!J3:J33,"&gt;="&amp;E9,Май!J3:J33,"&lt;="&amp;G9)</f>
        <v>0</v>
      </c>
      <c r="E12" s="88"/>
      <c r="F12" s="88">
        <f>(D12-D16)*50%</f>
        <v>0</v>
      </c>
      <c r="G12" s="89"/>
      <c r="H12" s="12"/>
      <c r="I12" s="23"/>
      <c r="J12" s="81">
        <v>42104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81">
        <v>42105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81">
        <v>42106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81">
        <v>42107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SUMIFS(M3:M33,J3:J33,"&gt;="&amp;E9,J3:J33,"&lt;="&amp;G9)+SUMIFS(Май!M3:M33,Май!J3:J33,"&gt;="&amp;E9,Май!J3:J33,"&lt;="&amp;G9)</f>
        <v>0</v>
      </c>
      <c r="D16" s="55">
        <f>C16*G23</f>
        <v>0</v>
      </c>
      <c r="E16" s="63">
        <f>MAX(O3:O36)-MIN(O3:O36)</f>
        <v>0</v>
      </c>
      <c r="F16" s="60">
        <f>IF(ISERROR(C16/E16)*100,0,(C16/E16)*100)</f>
        <v>0</v>
      </c>
      <c r="G16" s="62">
        <f>SUMIFS(R3:R33,J3:J33,"&gt;="&amp;E9,J3:J33,"&lt;="&amp;G9)+SUMIFS(Май!R3:R33,Май!J3:J33,"&gt;="&amp;E9,Май!J3:J33,"&lt;="&amp;G9)</f>
        <v>0</v>
      </c>
      <c r="H16" s="12"/>
      <c r="I16" s="23"/>
      <c r="J16" s="81">
        <v>42108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81">
        <v>42109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81">
        <v>42110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81">
        <v>42111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>
        <f>F12-C20</f>
        <v>0</v>
      </c>
      <c r="E20" s="71">
        <f>SUMIFS(Q3:Q33,J3:J33,"&gt;="&amp;E9,J3:J33,"&lt;="&amp;G9)+SUMIFS(Май!Q3:Q33,Май!J3:J33,"&gt;="&amp;E9,Май!J3:J33,"&lt;="&amp;G9)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81">
        <v>42112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81">
        <v>42113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81">
        <v>42114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81">
        <v>42115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81">
        <v>42116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81">
        <v>42117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81">
        <v>42118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81">
        <v>42119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81">
        <v>42120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81">
        <v>42121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81">
        <v>42122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81">
        <v>42123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81">
        <v>42124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82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8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1" sqref="G3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42125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42126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42127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42128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42129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42130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42131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42132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42133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 t="e">
        <f>SUMIFS(K3:K33,J3:J33,"&gt;="&amp;E9,J3:J33,"&lt;="&amp;G9)+SUMIFS(#REF!,#REF!,"&gt;="&amp;E9,#REF!,"&lt;="&amp;G9)</f>
        <v>#REF!</v>
      </c>
      <c r="E12" s="88"/>
      <c r="F12" s="88" t="e">
        <f>(D12-D16)*50%</f>
        <v>#REF!</v>
      </c>
      <c r="G12" s="89"/>
      <c r="H12" s="12"/>
      <c r="I12" s="23"/>
      <c r="J12" s="65">
        <v>42134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42135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42136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42137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42138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42139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42140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42141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42142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42143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42144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42145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42146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42147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42148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42149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42150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42151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42152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42153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42154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42155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7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30" sqref="K30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42156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42157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42158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42159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42160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42161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42162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42163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42164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 t="e">
        <f>SUMIFS(K3:K33,J3:J33,"&gt;="&amp;E9,J3:J33,"&lt;="&amp;G9)+SUMIFS(#REF!,#REF!,"&gt;="&amp;E9,#REF!,"&lt;="&amp;G9)</f>
        <v>#REF!</v>
      </c>
      <c r="E12" s="88"/>
      <c r="F12" s="88" t="e">
        <f>(D12-D16)*50%</f>
        <v>#REF!</v>
      </c>
      <c r="G12" s="89"/>
      <c r="H12" s="12"/>
      <c r="I12" s="23"/>
      <c r="J12" s="65">
        <v>42165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42166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42167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42168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42169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42170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42171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42172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42173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42174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42175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42176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42177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42178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42179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42180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42181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42182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42183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42184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42185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6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16" sqref="K16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42186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42187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42188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42189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42190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42191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42192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42193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42194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 t="e">
        <f>SUMIFS(K3:K33,J3:J33,"&gt;="&amp;E9,J3:J33,"&lt;="&amp;G9)+SUMIFS(#REF!,#REF!,"&gt;="&amp;E9,#REF!,"&lt;="&amp;G9)</f>
        <v>#REF!</v>
      </c>
      <c r="E12" s="88"/>
      <c r="F12" s="88" t="e">
        <f>(D12-D16)*50%</f>
        <v>#REF!</v>
      </c>
      <c r="G12" s="89"/>
      <c r="H12" s="12"/>
      <c r="I12" s="23"/>
      <c r="J12" s="65">
        <v>42195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42196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42197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42198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42199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42200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42201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42202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42203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42204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42205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42206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42207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42208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42209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42210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42211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42212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42213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42214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42215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42216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5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1" sqref="K2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42217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42218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42219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42220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42221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42222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42223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42224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42225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 t="e">
        <f>SUMIFS(K3:K33,J3:J33,"&gt;="&amp;E9,J3:J33,"&lt;="&amp;G9)+SUMIFS(#REF!,#REF!,"&gt;="&amp;E9,#REF!,"&lt;="&amp;G9)</f>
        <v>#REF!</v>
      </c>
      <c r="E12" s="88"/>
      <c r="F12" s="88" t="e">
        <f>(D12-D16)*50%</f>
        <v>#REF!</v>
      </c>
      <c r="G12" s="89"/>
      <c r="H12" s="12"/>
      <c r="I12" s="23"/>
      <c r="J12" s="65">
        <v>42226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42227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42228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42229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42230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42231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42232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42233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42234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42235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42236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42237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42238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42239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42240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42241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42242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42243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42244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42245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42246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42247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4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J33" sqref="J33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91" t="s">
        <v>21</v>
      </c>
      <c r="D3" s="92"/>
      <c r="E3" s="92"/>
      <c r="F3" s="93" t="s">
        <v>32</v>
      </c>
      <c r="G3" s="94"/>
      <c r="H3" s="12"/>
      <c r="I3" s="23"/>
      <c r="J3" s="64">
        <v>42248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42249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95" t="s">
        <v>17</v>
      </c>
      <c r="D5" s="96"/>
      <c r="E5" s="96" t="s">
        <v>30</v>
      </c>
      <c r="F5" s="96"/>
      <c r="G5" s="96"/>
      <c r="H5" s="12"/>
      <c r="I5" s="23"/>
      <c r="J5" s="65">
        <v>42250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95" t="s">
        <v>20</v>
      </c>
      <c r="D6" s="96"/>
      <c r="E6" s="96" t="s">
        <v>30</v>
      </c>
      <c r="F6" s="96"/>
      <c r="G6" s="68"/>
      <c r="H6" s="12"/>
      <c r="I6" s="23"/>
      <c r="J6" s="65">
        <v>42251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95" t="s">
        <v>19</v>
      </c>
      <c r="D7" s="96"/>
      <c r="E7" s="96" t="s">
        <v>30</v>
      </c>
      <c r="F7" s="96"/>
      <c r="G7" s="96"/>
      <c r="H7" s="12"/>
      <c r="I7" s="23"/>
      <c r="J7" s="65">
        <v>42252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95" t="s">
        <v>18</v>
      </c>
      <c r="D8" s="96"/>
      <c r="E8" s="96" t="s">
        <v>30</v>
      </c>
      <c r="F8" s="96"/>
      <c r="G8" s="96"/>
      <c r="H8" s="12"/>
      <c r="I8" s="23"/>
      <c r="J8" s="65">
        <v>42253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95" t="s">
        <v>24</v>
      </c>
      <c r="D9" s="95"/>
      <c r="E9" s="15" t="s">
        <v>3</v>
      </c>
      <c r="F9" s="14" t="s">
        <v>25</v>
      </c>
      <c r="G9" s="15" t="s">
        <v>3</v>
      </c>
      <c r="H9" s="12"/>
      <c r="I9" s="23"/>
      <c r="J9" s="65">
        <v>42254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42255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4" t="s">
        <v>8</v>
      </c>
      <c r="E11" s="84"/>
      <c r="F11" s="84" t="s">
        <v>9</v>
      </c>
      <c r="G11" s="85"/>
      <c r="H11" s="12"/>
      <c r="I11" s="23"/>
      <c r="J11" s="65">
        <v>42256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88" t="e">
        <f>SUMIFS(K3:K33,J3:J33,"&gt;="&amp;E9,J3:J33,"&lt;="&amp;G9)+SUMIFS(#REF!,#REF!,"&gt;="&amp;E9,#REF!,"&lt;="&amp;G9)</f>
        <v>#REF!</v>
      </c>
      <c r="E12" s="88"/>
      <c r="F12" s="88" t="e">
        <f>(D12-D16)*50%</f>
        <v>#REF!</v>
      </c>
      <c r="G12" s="89"/>
      <c r="H12" s="12"/>
      <c r="I12" s="23"/>
      <c r="J12" s="65">
        <v>42257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42258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42259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42260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42261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42262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42263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42264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42265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42266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42267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0" t="s">
        <v>31</v>
      </c>
      <c r="F23" s="90"/>
      <c r="G23" s="74">
        <v>0</v>
      </c>
      <c r="H23" s="24"/>
      <c r="I23" s="21"/>
      <c r="J23" s="65">
        <v>42268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42269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87"/>
      <c r="G25" s="87"/>
      <c r="H25" s="21"/>
      <c r="I25" s="21"/>
      <c r="J25" s="65">
        <v>42270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42271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86"/>
      <c r="G27" s="86"/>
      <c r="H27" s="21"/>
      <c r="I27" s="21"/>
      <c r="J27" s="65">
        <v>42272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42273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42274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42275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42276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42277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2:E12"/>
    <mergeCell ref="F12:G12"/>
    <mergeCell ref="E23:F23"/>
    <mergeCell ref="F25:G25"/>
    <mergeCell ref="F27:G27"/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</mergeCells>
  <conditionalFormatting sqref="J3:J33">
    <cfRule type="expression" dxfId="3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e.kolyvanov</cp:lastModifiedBy>
  <cp:lastPrinted>2015-04-08T23:03:16Z</cp:lastPrinted>
  <dcterms:created xsi:type="dcterms:W3CDTF">2015-03-25T08:29:26Z</dcterms:created>
  <dcterms:modified xsi:type="dcterms:W3CDTF">2015-04-10T13:45:41Z</dcterms:modified>
</cp:coreProperties>
</file>