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50" windowWidth="20055" windowHeight="7935" tabRatio="613"/>
  </bookViews>
  <sheets>
    <sheet name="Январь" sheetId="7" r:id="rId1"/>
    <sheet name="Февраль" sheetId="17" r:id="rId2"/>
    <sheet name="Март" sheetId="18" r:id="rId3"/>
    <sheet name="Апрель" sheetId="19" r:id="rId4"/>
    <sheet name="Май" sheetId="20" r:id="rId5"/>
    <sheet name="Июнь" sheetId="21" r:id="rId6"/>
    <sheet name="Июль" sheetId="22" r:id="rId7"/>
    <sheet name="Август" sheetId="23" r:id="rId8"/>
    <sheet name="Сентябрь" sheetId="24" r:id="rId9"/>
    <sheet name="Октябрь" sheetId="25" r:id="rId10"/>
    <sheet name="Ноябрь" sheetId="26" r:id="rId11"/>
    <sheet name="Декабрь" sheetId="27" r:id="rId12"/>
  </sheets>
  <calcPr calcId="124519"/>
</workbook>
</file>

<file path=xl/calcChain.xml><?xml version="1.0" encoding="utf-8"?>
<calcChain xmlns="http://schemas.openxmlformats.org/spreadsheetml/2006/main">
  <c r="E16" i="7"/>
  <c r="E16" i="17"/>
  <c r="E16" i="19"/>
  <c r="E16" i="20"/>
  <c r="C12" i="17"/>
  <c r="P3" i="7" l="1"/>
  <c r="E20" i="19"/>
  <c r="G16"/>
  <c r="C16"/>
  <c r="D12"/>
  <c r="E20" i="18"/>
  <c r="G16"/>
  <c r="C16"/>
  <c r="D12"/>
  <c r="D12" i="7"/>
  <c r="E20" i="17"/>
  <c r="G16"/>
  <c r="C16"/>
  <c r="D12"/>
  <c r="E20" i="7"/>
  <c r="G16"/>
  <c r="C16"/>
  <c r="D16" s="1"/>
  <c r="L34" i="27"/>
  <c r="P33"/>
  <c r="N33" s="1"/>
  <c r="L33" s="1"/>
  <c r="P32"/>
  <c r="N32"/>
  <c r="L32" s="1"/>
  <c r="P31"/>
  <c r="N31" s="1"/>
  <c r="L31" s="1"/>
  <c r="P30"/>
  <c r="N30"/>
  <c r="L30" s="1"/>
  <c r="P29"/>
  <c r="N29" s="1"/>
  <c r="L29" s="1"/>
  <c r="P28"/>
  <c r="N28"/>
  <c r="L28" s="1"/>
  <c r="P27"/>
  <c r="N27" s="1"/>
  <c r="L27" s="1"/>
  <c r="P26"/>
  <c r="N26"/>
  <c r="L26" s="1"/>
  <c r="P25"/>
  <c r="N25" s="1"/>
  <c r="L25" s="1"/>
  <c r="P24"/>
  <c r="N24"/>
  <c r="L24" s="1"/>
  <c r="P23"/>
  <c r="L23"/>
  <c r="P22"/>
  <c r="N22" s="1"/>
  <c r="L22" s="1"/>
  <c r="P21"/>
  <c r="N21"/>
  <c r="L21" s="1"/>
  <c r="P20"/>
  <c r="N20" s="1"/>
  <c r="L20" s="1"/>
  <c r="E20"/>
  <c r="P19"/>
  <c r="N19"/>
  <c r="L19" s="1"/>
  <c r="P18"/>
  <c r="N18" s="1"/>
  <c r="L18" s="1"/>
  <c r="P17"/>
  <c r="N17"/>
  <c r="L17" s="1"/>
  <c r="P16"/>
  <c r="N16" s="1"/>
  <c r="L16" s="1"/>
  <c r="G16"/>
  <c r="E16"/>
  <c r="C16"/>
  <c r="F16" s="1"/>
  <c r="F20" s="1"/>
  <c r="P15"/>
  <c r="N15"/>
  <c r="L15" s="1"/>
  <c r="P14"/>
  <c r="N14" s="1"/>
  <c r="L14" s="1"/>
  <c r="P13"/>
  <c r="N13"/>
  <c r="L13" s="1"/>
  <c r="P12"/>
  <c r="N12" s="1"/>
  <c r="L12" s="1"/>
  <c r="D12"/>
  <c r="C12"/>
  <c r="C20" s="1"/>
  <c r="P11"/>
  <c r="N11" s="1"/>
  <c r="L11" s="1"/>
  <c r="P10"/>
  <c r="N10"/>
  <c r="L10" s="1"/>
  <c r="P9"/>
  <c r="N9" s="1"/>
  <c r="L9" s="1"/>
  <c r="P8"/>
  <c r="N8"/>
  <c r="L8" s="1"/>
  <c r="P7"/>
  <c r="N7" s="1"/>
  <c r="L7" s="1"/>
  <c r="P6"/>
  <c r="N6"/>
  <c r="L6" s="1"/>
  <c r="P5"/>
  <c r="N5" s="1"/>
  <c r="L5" s="1"/>
  <c r="P4"/>
  <c r="N4"/>
  <c r="L4" s="1"/>
  <c r="P3"/>
  <c r="N3" s="1"/>
  <c r="L3" s="1"/>
  <c r="L34" i="26"/>
  <c r="P33"/>
  <c r="N33"/>
  <c r="L33" s="1"/>
  <c r="P32"/>
  <c r="N32" s="1"/>
  <c r="L32" s="1"/>
  <c r="P31"/>
  <c r="N31"/>
  <c r="L31" s="1"/>
  <c r="P30"/>
  <c r="N30" s="1"/>
  <c r="L30" s="1"/>
  <c r="P29"/>
  <c r="N29"/>
  <c r="L29" s="1"/>
  <c r="P28"/>
  <c r="N28" s="1"/>
  <c r="L28" s="1"/>
  <c r="P27"/>
  <c r="N27"/>
  <c r="L27" s="1"/>
  <c r="P26"/>
  <c r="N26" s="1"/>
  <c r="L26" s="1"/>
  <c r="P25"/>
  <c r="N25"/>
  <c r="L25" s="1"/>
  <c r="P24"/>
  <c r="N24" s="1"/>
  <c r="L24" s="1"/>
  <c r="P23"/>
  <c r="L23"/>
  <c r="P22"/>
  <c r="N22"/>
  <c r="L22" s="1"/>
  <c r="P21"/>
  <c r="N21" s="1"/>
  <c r="L21" s="1"/>
  <c r="P20"/>
  <c r="N20"/>
  <c r="L20" s="1"/>
  <c r="E20"/>
  <c r="P19"/>
  <c r="N19"/>
  <c r="L19" s="1"/>
  <c r="P18"/>
  <c r="N18" s="1"/>
  <c r="L18" s="1"/>
  <c r="P17"/>
  <c r="N17"/>
  <c r="L17" s="1"/>
  <c r="P16"/>
  <c r="N16" s="1"/>
  <c r="L16" s="1"/>
  <c r="G16"/>
  <c r="E16"/>
  <c r="C16"/>
  <c r="F16" s="1"/>
  <c r="F20" s="1"/>
  <c r="P15"/>
  <c r="N15"/>
  <c r="L15" s="1"/>
  <c r="P14"/>
  <c r="N14" s="1"/>
  <c r="L14" s="1"/>
  <c r="P13"/>
  <c r="N13"/>
  <c r="L13" s="1"/>
  <c r="P12"/>
  <c r="N12" s="1"/>
  <c r="L12" s="1"/>
  <c r="D12"/>
  <c r="C12"/>
  <c r="C20" s="1"/>
  <c r="P11"/>
  <c r="N11" s="1"/>
  <c r="L11" s="1"/>
  <c r="P10"/>
  <c r="N10"/>
  <c r="L10" s="1"/>
  <c r="P9"/>
  <c r="N9" s="1"/>
  <c r="L9" s="1"/>
  <c r="P8"/>
  <c r="N8"/>
  <c r="L8" s="1"/>
  <c r="P7"/>
  <c r="N7" s="1"/>
  <c r="L7" s="1"/>
  <c r="P6"/>
  <c r="N6"/>
  <c r="L6" s="1"/>
  <c r="P5"/>
  <c r="N5" s="1"/>
  <c r="L5" s="1"/>
  <c r="P4"/>
  <c r="N4"/>
  <c r="L4" s="1"/>
  <c r="P3"/>
  <c r="N3" s="1"/>
  <c r="L3" s="1"/>
  <c r="L34" i="25"/>
  <c r="P33"/>
  <c r="N33" s="1"/>
  <c r="L33" s="1"/>
  <c r="P32"/>
  <c r="N32" s="1"/>
  <c r="L32" s="1"/>
  <c r="P31"/>
  <c r="N31" s="1"/>
  <c r="L31" s="1"/>
  <c r="P30"/>
  <c r="N30" s="1"/>
  <c r="L30" s="1"/>
  <c r="P29"/>
  <c r="N29" s="1"/>
  <c r="L29" s="1"/>
  <c r="P28"/>
  <c r="N28" s="1"/>
  <c r="L28" s="1"/>
  <c r="P27"/>
  <c r="N27" s="1"/>
  <c r="L27" s="1"/>
  <c r="P26"/>
  <c r="N26" s="1"/>
  <c r="L26" s="1"/>
  <c r="P25"/>
  <c r="N25" s="1"/>
  <c r="L25" s="1"/>
  <c r="P24"/>
  <c r="N24" s="1"/>
  <c r="L24" s="1"/>
  <c r="P23"/>
  <c r="L23"/>
  <c r="P22"/>
  <c r="N22" s="1"/>
  <c r="L22" s="1"/>
  <c r="P21"/>
  <c r="N21" s="1"/>
  <c r="L21" s="1"/>
  <c r="P20"/>
  <c r="N20" s="1"/>
  <c r="L20" s="1"/>
  <c r="E20"/>
  <c r="P19"/>
  <c r="N19"/>
  <c r="L19" s="1"/>
  <c r="P18"/>
  <c r="N18" s="1"/>
  <c r="L18" s="1"/>
  <c r="P17"/>
  <c r="N17"/>
  <c r="L17" s="1"/>
  <c r="P16"/>
  <c r="N16" s="1"/>
  <c r="L16" s="1"/>
  <c r="G16"/>
  <c r="E16"/>
  <c r="C16"/>
  <c r="F16" s="1"/>
  <c r="F20" s="1"/>
  <c r="P15"/>
  <c r="N15"/>
  <c r="L15" s="1"/>
  <c r="P14"/>
  <c r="N14" s="1"/>
  <c r="L14" s="1"/>
  <c r="P13"/>
  <c r="N13"/>
  <c r="L13" s="1"/>
  <c r="P12"/>
  <c r="N12" s="1"/>
  <c r="L12" s="1"/>
  <c r="D12"/>
  <c r="C12"/>
  <c r="C20" s="1"/>
  <c r="P11"/>
  <c r="N11" s="1"/>
  <c r="L11" s="1"/>
  <c r="P10"/>
  <c r="N10"/>
  <c r="L10" s="1"/>
  <c r="P9"/>
  <c r="N9" s="1"/>
  <c r="L9" s="1"/>
  <c r="P8"/>
  <c r="N8"/>
  <c r="L8" s="1"/>
  <c r="P7"/>
  <c r="N7" s="1"/>
  <c r="L7" s="1"/>
  <c r="P6"/>
  <c r="N6"/>
  <c r="L6" s="1"/>
  <c r="P5"/>
  <c r="N5" s="1"/>
  <c r="L5" s="1"/>
  <c r="P4"/>
  <c r="N4"/>
  <c r="L4" s="1"/>
  <c r="P3"/>
  <c r="N3" s="1"/>
  <c r="L3" s="1"/>
  <c r="L34" i="24"/>
  <c r="P33"/>
  <c r="N33"/>
  <c r="L33" s="1"/>
  <c r="P32"/>
  <c r="N32" s="1"/>
  <c r="L32" s="1"/>
  <c r="P31"/>
  <c r="N31"/>
  <c r="L31" s="1"/>
  <c r="P30"/>
  <c r="N30" s="1"/>
  <c r="L30" s="1"/>
  <c r="P29"/>
  <c r="N29"/>
  <c r="L29" s="1"/>
  <c r="P28"/>
  <c r="N28" s="1"/>
  <c r="L28" s="1"/>
  <c r="P27"/>
  <c r="N27"/>
  <c r="L27" s="1"/>
  <c r="P26"/>
  <c r="N26" s="1"/>
  <c r="L26" s="1"/>
  <c r="P25"/>
  <c r="N25"/>
  <c r="L25" s="1"/>
  <c r="P24"/>
  <c r="N24" s="1"/>
  <c r="L24" s="1"/>
  <c r="P23"/>
  <c r="L23"/>
  <c r="P22"/>
  <c r="N22"/>
  <c r="L22" s="1"/>
  <c r="P21"/>
  <c r="N21" s="1"/>
  <c r="L21" s="1"/>
  <c r="P20"/>
  <c r="N20"/>
  <c r="L20" s="1"/>
  <c r="E20"/>
  <c r="P19"/>
  <c r="N19"/>
  <c r="L19" s="1"/>
  <c r="P18"/>
  <c r="N18" s="1"/>
  <c r="L18" s="1"/>
  <c r="P17"/>
  <c r="N17"/>
  <c r="L17" s="1"/>
  <c r="P16"/>
  <c r="N16" s="1"/>
  <c r="L16" s="1"/>
  <c r="G16"/>
  <c r="E16"/>
  <c r="C16"/>
  <c r="F16" s="1"/>
  <c r="F20" s="1"/>
  <c r="P15"/>
  <c r="N15"/>
  <c r="L15" s="1"/>
  <c r="P14"/>
  <c r="N14" s="1"/>
  <c r="L14" s="1"/>
  <c r="P13"/>
  <c r="N13"/>
  <c r="L13" s="1"/>
  <c r="P12"/>
  <c r="N12" s="1"/>
  <c r="L12" s="1"/>
  <c r="D12"/>
  <c r="C12"/>
  <c r="C20" s="1"/>
  <c r="P11"/>
  <c r="N11" s="1"/>
  <c r="L11" s="1"/>
  <c r="P10"/>
  <c r="N10"/>
  <c r="L10" s="1"/>
  <c r="P9"/>
  <c r="N9" s="1"/>
  <c r="L9" s="1"/>
  <c r="P8"/>
  <c r="N8"/>
  <c r="L8" s="1"/>
  <c r="P7"/>
  <c r="N7" s="1"/>
  <c r="L7" s="1"/>
  <c r="P6"/>
  <c r="N6"/>
  <c r="L6" s="1"/>
  <c r="P5"/>
  <c r="N5" s="1"/>
  <c r="L5" s="1"/>
  <c r="P4"/>
  <c r="N4"/>
  <c r="L4" s="1"/>
  <c r="P3"/>
  <c r="N3" s="1"/>
  <c r="L3" s="1"/>
  <c r="L34" i="23"/>
  <c r="P33"/>
  <c r="N33"/>
  <c r="L33" s="1"/>
  <c r="P32"/>
  <c r="N32" s="1"/>
  <c r="L32" s="1"/>
  <c r="P31"/>
  <c r="N31"/>
  <c r="L31" s="1"/>
  <c r="P30"/>
  <c r="N30" s="1"/>
  <c r="L30" s="1"/>
  <c r="P29"/>
  <c r="N29"/>
  <c r="L29" s="1"/>
  <c r="P28"/>
  <c r="N28" s="1"/>
  <c r="L28" s="1"/>
  <c r="P27"/>
  <c r="N27"/>
  <c r="L27" s="1"/>
  <c r="P26"/>
  <c r="N26" s="1"/>
  <c r="L26" s="1"/>
  <c r="P25"/>
  <c r="N25"/>
  <c r="L25" s="1"/>
  <c r="P24"/>
  <c r="N24" s="1"/>
  <c r="L24" s="1"/>
  <c r="P23"/>
  <c r="L23"/>
  <c r="P22"/>
  <c r="N22"/>
  <c r="L22" s="1"/>
  <c r="P21"/>
  <c r="N21" s="1"/>
  <c r="L21" s="1"/>
  <c r="P20"/>
  <c r="N20"/>
  <c r="L20" s="1"/>
  <c r="E20"/>
  <c r="P19"/>
  <c r="N19"/>
  <c r="L19" s="1"/>
  <c r="P18"/>
  <c r="N18" s="1"/>
  <c r="L18" s="1"/>
  <c r="P17"/>
  <c r="N17"/>
  <c r="L17" s="1"/>
  <c r="P16"/>
  <c r="N16" s="1"/>
  <c r="L16" s="1"/>
  <c r="G16"/>
  <c r="E16"/>
  <c r="C16"/>
  <c r="F16" s="1"/>
  <c r="F20" s="1"/>
  <c r="P15"/>
  <c r="N15"/>
  <c r="L15" s="1"/>
  <c r="P14"/>
  <c r="N14" s="1"/>
  <c r="L14" s="1"/>
  <c r="P13"/>
  <c r="N13"/>
  <c r="L13" s="1"/>
  <c r="P12"/>
  <c r="N12" s="1"/>
  <c r="L12" s="1"/>
  <c r="D12"/>
  <c r="C12"/>
  <c r="C20" s="1"/>
  <c r="P11"/>
  <c r="N11" s="1"/>
  <c r="L11" s="1"/>
  <c r="P10"/>
  <c r="N10"/>
  <c r="L10" s="1"/>
  <c r="P9"/>
  <c r="N9" s="1"/>
  <c r="L9" s="1"/>
  <c r="P8"/>
  <c r="N8"/>
  <c r="L8" s="1"/>
  <c r="P7"/>
  <c r="N7" s="1"/>
  <c r="L7" s="1"/>
  <c r="P6"/>
  <c r="N6"/>
  <c r="L6" s="1"/>
  <c r="P5"/>
  <c r="N5" s="1"/>
  <c r="L5" s="1"/>
  <c r="P4"/>
  <c r="N4"/>
  <c r="L4" s="1"/>
  <c r="P3"/>
  <c r="N3" s="1"/>
  <c r="L3" s="1"/>
  <c r="L34" i="22"/>
  <c r="P33"/>
  <c r="N33" s="1"/>
  <c r="L33" s="1"/>
  <c r="P32"/>
  <c r="N32" s="1"/>
  <c r="L32" s="1"/>
  <c r="P31"/>
  <c r="N31"/>
  <c r="L31" s="1"/>
  <c r="P30"/>
  <c r="N30" s="1"/>
  <c r="L30" s="1"/>
  <c r="P29"/>
  <c r="N29"/>
  <c r="L29" s="1"/>
  <c r="P28"/>
  <c r="N28" s="1"/>
  <c r="L28" s="1"/>
  <c r="P27"/>
  <c r="N27"/>
  <c r="L27" s="1"/>
  <c r="P26"/>
  <c r="N26" s="1"/>
  <c r="L26" s="1"/>
  <c r="P25"/>
  <c r="N25"/>
  <c r="L25" s="1"/>
  <c r="P24"/>
  <c r="N24" s="1"/>
  <c r="L24" s="1"/>
  <c r="P23"/>
  <c r="L23"/>
  <c r="P22"/>
  <c r="N22"/>
  <c r="L22" s="1"/>
  <c r="P21"/>
  <c r="N21" s="1"/>
  <c r="L21" s="1"/>
  <c r="P20"/>
  <c r="N20"/>
  <c r="L20" s="1"/>
  <c r="E20"/>
  <c r="P19"/>
  <c r="N19"/>
  <c r="L19" s="1"/>
  <c r="P18"/>
  <c r="N18" s="1"/>
  <c r="L18" s="1"/>
  <c r="P17"/>
  <c r="N17"/>
  <c r="L17" s="1"/>
  <c r="P16"/>
  <c r="N16" s="1"/>
  <c r="L16" s="1"/>
  <c r="G16"/>
  <c r="E16"/>
  <c r="C16"/>
  <c r="F16" s="1"/>
  <c r="F20" s="1"/>
  <c r="P15"/>
  <c r="N15"/>
  <c r="L15" s="1"/>
  <c r="P14"/>
  <c r="N14" s="1"/>
  <c r="L14" s="1"/>
  <c r="P13"/>
  <c r="N13"/>
  <c r="L13" s="1"/>
  <c r="P12"/>
  <c r="N12" s="1"/>
  <c r="L12" s="1"/>
  <c r="D12"/>
  <c r="C12"/>
  <c r="C20" s="1"/>
  <c r="P11"/>
  <c r="N11" s="1"/>
  <c r="L11" s="1"/>
  <c r="P10"/>
  <c r="N10"/>
  <c r="L10" s="1"/>
  <c r="P9"/>
  <c r="N9" s="1"/>
  <c r="L9" s="1"/>
  <c r="P8"/>
  <c r="N8"/>
  <c r="L8" s="1"/>
  <c r="P7"/>
  <c r="N7" s="1"/>
  <c r="L7" s="1"/>
  <c r="P6"/>
  <c r="N6"/>
  <c r="L6" s="1"/>
  <c r="P5"/>
  <c r="N5" s="1"/>
  <c r="L5" s="1"/>
  <c r="P4"/>
  <c r="N4"/>
  <c r="L4" s="1"/>
  <c r="P3"/>
  <c r="N3" s="1"/>
  <c r="L3" s="1"/>
  <c r="L34" i="21"/>
  <c r="P33"/>
  <c r="N33" s="1"/>
  <c r="L33" s="1"/>
  <c r="P32"/>
  <c r="N32" s="1"/>
  <c r="L32" s="1"/>
  <c r="P31"/>
  <c r="N31" s="1"/>
  <c r="L31" s="1"/>
  <c r="P30"/>
  <c r="N30" s="1"/>
  <c r="L30" s="1"/>
  <c r="P29"/>
  <c r="N29" s="1"/>
  <c r="L29" s="1"/>
  <c r="P28"/>
  <c r="N28" s="1"/>
  <c r="L28" s="1"/>
  <c r="P27"/>
  <c r="N27" s="1"/>
  <c r="L27" s="1"/>
  <c r="P26"/>
  <c r="N26" s="1"/>
  <c r="L26" s="1"/>
  <c r="P25"/>
  <c r="N25" s="1"/>
  <c r="L25" s="1"/>
  <c r="P24"/>
  <c r="N24" s="1"/>
  <c r="L24" s="1"/>
  <c r="P23"/>
  <c r="L23"/>
  <c r="P22"/>
  <c r="N22" s="1"/>
  <c r="L22" s="1"/>
  <c r="P21"/>
  <c r="N21" s="1"/>
  <c r="L21" s="1"/>
  <c r="P20"/>
  <c r="N20" s="1"/>
  <c r="L20" s="1"/>
  <c r="E20"/>
  <c r="P19"/>
  <c r="N19"/>
  <c r="L19" s="1"/>
  <c r="P18"/>
  <c r="N18" s="1"/>
  <c r="L18" s="1"/>
  <c r="P17"/>
  <c r="N17"/>
  <c r="L17" s="1"/>
  <c r="P16"/>
  <c r="N16" s="1"/>
  <c r="L16" s="1"/>
  <c r="G16"/>
  <c r="E16"/>
  <c r="C16"/>
  <c r="F16" s="1"/>
  <c r="F20" s="1"/>
  <c r="P15"/>
  <c r="N15"/>
  <c r="L15" s="1"/>
  <c r="P14"/>
  <c r="N14" s="1"/>
  <c r="L14" s="1"/>
  <c r="P13"/>
  <c r="N13"/>
  <c r="L13" s="1"/>
  <c r="P12"/>
  <c r="N12" s="1"/>
  <c r="L12" s="1"/>
  <c r="D12"/>
  <c r="C12"/>
  <c r="C20" s="1"/>
  <c r="P11"/>
  <c r="N11" s="1"/>
  <c r="L11" s="1"/>
  <c r="P10"/>
  <c r="N10"/>
  <c r="L10" s="1"/>
  <c r="P9"/>
  <c r="N9" s="1"/>
  <c r="L9" s="1"/>
  <c r="P8"/>
  <c r="N8"/>
  <c r="L8" s="1"/>
  <c r="P7"/>
  <c r="N7" s="1"/>
  <c r="L7" s="1"/>
  <c r="P6"/>
  <c r="N6"/>
  <c r="L6" s="1"/>
  <c r="P5"/>
  <c r="N5" s="1"/>
  <c r="L5" s="1"/>
  <c r="P4"/>
  <c r="N4"/>
  <c r="L4" s="1"/>
  <c r="P3"/>
  <c r="N3" s="1"/>
  <c r="L3" s="1"/>
  <c r="L34" i="20"/>
  <c r="P33"/>
  <c r="N33"/>
  <c r="L33" s="1"/>
  <c r="P32"/>
  <c r="N32" s="1"/>
  <c r="L32" s="1"/>
  <c r="P31"/>
  <c r="N31"/>
  <c r="L31" s="1"/>
  <c r="P30"/>
  <c r="N30" s="1"/>
  <c r="L30" s="1"/>
  <c r="P29"/>
  <c r="N29"/>
  <c r="L29" s="1"/>
  <c r="P28"/>
  <c r="N28" s="1"/>
  <c r="L28" s="1"/>
  <c r="P27"/>
  <c r="N27"/>
  <c r="L27" s="1"/>
  <c r="P26"/>
  <c r="N26" s="1"/>
  <c r="L26" s="1"/>
  <c r="P25"/>
  <c r="N25"/>
  <c r="L25" s="1"/>
  <c r="P24"/>
  <c r="N24" s="1"/>
  <c r="L24" s="1"/>
  <c r="P23"/>
  <c r="L23"/>
  <c r="P22"/>
  <c r="N22"/>
  <c r="L22" s="1"/>
  <c r="P21"/>
  <c r="N21" s="1"/>
  <c r="L21" s="1"/>
  <c r="P20"/>
  <c r="N20"/>
  <c r="L20" s="1"/>
  <c r="E20"/>
  <c r="P19"/>
  <c r="N19"/>
  <c r="L19" s="1"/>
  <c r="P18"/>
  <c r="N18" s="1"/>
  <c r="L18" s="1"/>
  <c r="P17"/>
  <c r="N17"/>
  <c r="L17" s="1"/>
  <c r="P16"/>
  <c r="N16" s="1"/>
  <c r="L16" s="1"/>
  <c r="G16"/>
  <c r="C16"/>
  <c r="F16" s="1"/>
  <c r="F20" s="1"/>
  <c r="P15"/>
  <c r="N15"/>
  <c r="L15" s="1"/>
  <c r="P14"/>
  <c r="N14" s="1"/>
  <c r="L14" s="1"/>
  <c r="P13"/>
  <c r="N13"/>
  <c r="L13" s="1"/>
  <c r="P12"/>
  <c r="N12" s="1"/>
  <c r="L12" s="1"/>
  <c r="D12"/>
  <c r="C12"/>
  <c r="C20" s="1"/>
  <c r="P11"/>
  <c r="N11" s="1"/>
  <c r="L11" s="1"/>
  <c r="P10"/>
  <c r="N10"/>
  <c r="L10" s="1"/>
  <c r="P9"/>
  <c r="N9" s="1"/>
  <c r="L9" s="1"/>
  <c r="P8"/>
  <c r="N8"/>
  <c r="L8" s="1"/>
  <c r="P7"/>
  <c r="N7" s="1"/>
  <c r="L7" s="1"/>
  <c r="P6"/>
  <c r="N6"/>
  <c r="L6" s="1"/>
  <c r="P5"/>
  <c r="N5" s="1"/>
  <c r="L5" s="1"/>
  <c r="P4"/>
  <c r="N4"/>
  <c r="L4" s="1"/>
  <c r="P3"/>
  <c r="N3" s="1"/>
  <c r="L3" s="1"/>
  <c r="L34" i="19"/>
  <c r="P33"/>
  <c r="N33" s="1"/>
  <c r="L33" s="1"/>
  <c r="P32"/>
  <c r="N32" s="1"/>
  <c r="L32" s="1"/>
  <c r="P31"/>
  <c r="N31"/>
  <c r="L31" s="1"/>
  <c r="P30"/>
  <c r="N30" s="1"/>
  <c r="L30" s="1"/>
  <c r="P29"/>
  <c r="N29"/>
  <c r="L29" s="1"/>
  <c r="P28"/>
  <c r="N28" s="1"/>
  <c r="L28" s="1"/>
  <c r="P27"/>
  <c r="N27"/>
  <c r="L27" s="1"/>
  <c r="P26"/>
  <c r="N26" s="1"/>
  <c r="L26" s="1"/>
  <c r="P25"/>
  <c r="N25"/>
  <c r="L25" s="1"/>
  <c r="P24"/>
  <c r="N24" s="1"/>
  <c r="L24" s="1"/>
  <c r="P23"/>
  <c r="L23"/>
  <c r="P22"/>
  <c r="N22"/>
  <c r="L22" s="1"/>
  <c r="P21"/>
  <c r="N21" s="1"/>
  <c r="L21" s="1"/>
  <c r="P20"/>
  <c r="N20"/>
  <c r="L20" s="1"/>
  <c r="P19"/>
  <c r="N19"/>
  <c r="L19" s="1"/>
  <c r="P18"/>
  <c r="N18" s="1"/>
  <c r="L18" s="1"/>
  <c r="P17"/>
  <c r="N17"/>
  <c r="L17" s="1"/>
  <c r="P16"/>
  <c r="N16" s="1"/>
  <c r="L16" s="1"/>
  <c r="F16"/>
  <c r="F20" s="1"/>
  <c r="P15"/>
  <c r="N15"/>
  <c r="L15" s="1"/>
  <c r="P14"/>
  <c r="N14" s="1"/>
  <c r="L14" s="1"/>
  <c r="P13"/>
  <c r="N13"/>
  <c r="L13" s="1"/>
  <c r="P12"/>
  <c r="N12" s="1"/>
  <c r="L12" s="1"/>
  <c r="C12"/>
  <c r="C20" s="1"/>
  <c r="P11"/>
  <c r="N11" s="1"/>
  <c r="L11" s="1"/>
  <c r="P10"/>
  <c r="N10"/>
  <c r="L10" s="1"/>
  <c r="P9"/>
  <c r="N9" s="1"/>
  <c r="L9" s="1"/>
  <c r="P8"/>
  <c r="N8"/>
  <c r="L8" s="1"/>
  <c r="P7"/>
  <c r="N7" s="1"/>
  <c r="L7" s="1"/>
  <c r="P6"/>
  <c r="N6"/>
  <c r="L6" s="1"/>
  <c r="P5"/>
  <c r="N5" s="1"/>
  <c r="L5" s="1"/>
  <c r="P4"/>
  <c r="N4"/>
  <c r="L4" s="1"/>
  <c r="P3"/>
  <c r="N3" s="1"/>
  <c r="L3" s="1"/>
  <c r="L34" i="18"/>
  <c r="P33"/>
  <c r="N33" s="1"/>
  <c r="L33" s="1"/>
  <c r="P32"/>
  <c r="N32" s="1"/>
  <c r="L32" s="1"/>
  <c r="P31"/>
  <c r="N31" s="1"/>
  <c r="L31" s="1"/>
  <c r="P30"/>
  <c r="N30" s="1"/>
  <c r="L30" s="1"/>
  <c r="P29"/>
  <c r="N29" s="1"/>
  <c r="L29" s="1"/>
  <c r="P28"/>
  <c r="N28"/>
  <c r="L28" s="1"/>
  <c r="P27"/>
  <c r="N27" s="1"/>
  <c r="L27" s="1"/>
  <c r="P26"/>
  <c r="N26"/>
  <c r="L26" s="1"/>
  <c r="P25"/>
  <c r="N25" s="1"/>
  <c r="L25" s="1"/>
  <c r="P24"/>
  <c r="N24"/>
  <c r="L24" s="1"/>
  <c r="P23"/>
  <c r="L23"/>
  <c r="P22"/>
  <c r="N22" s="1"/>
  <c r="L22" s="1"/>
  <c r="P21"/>
  <c r="N21"/>
  <c r="L21" s="1"/>
  <c r="P20"/>
  <c r="N20" s="1"/>
  <c r="L20" s="1"/>
  <c r="P19"/>
  <c r="N19"/>
  <c r="L19" s="1"/>
  <c r="P18"/>
  <c r="N18" s="1"/>
  <c r="L18" s="1"/>
  <c r="P17"/>
  <c r="N17"/>
  <c r="L17" s="1"/>
  <c r="P16"/>
  <c r="N16" s="1"/>
  <c r="L16" s="1"/>
  <c r="E16"/>
  <c r="F16"/>
  <c r="F20" s="1"/>
  <c r="P15"/>
  <c r="N15"/>
  <c r="L15" s="1"/>
  <c r="P14"/>
  <c r="N14" s="1"/>
  <c r="L14" s="1"/>
  <c r="P13"/>
  <c r="N13"/>
  <c r="L13" s="1"/>
  <c r="P12"/>
  <c r="N12" s="1"/>
  <c r="L12" s="1"/>
  <c r="C12"/>
  <c r="C20" s="1"/>
  <c r="P11"/>
  <c r="N11" s="1"/>
  <c r="L11" s="1"/>
  <c r="P10"/>
  <c r="N10"/>
  <c r="L10" s="1"/>
  <c r="P9"/>
  <c r="N9" s="1"/>
  <c r="L9" s="1"/>
  <c r="P8"/>
  <c r="N8"/>
  <c r="L8" s="1"/>
  <c r="P7"/>
  <c r="N7" s="1"/>
  <c r="L7" s="1"/>
  <c r="P6"/>
  <c r="N6"/>
  <c r="L6" s="1"/>
  <c r="P5"/>
  <c r="N5" s="1"/>
  <c r="L5" s="1"/>
  <c r="P4"/>
  <c r="N4"/>
  <c r="L4" s="1"/>
  <c r="P3"/>
  <c r="N3" s="1"/>
  <c r="L3" s="1"/>
  <c r="L34" i="17"/>
  <c r="P33"/>
  <c r="N33" s="1"/>
  <c r="L33" s="1"/>
  <c r="P32"/>
  <c r="N32" s="1"/>
  <c r="L32" s="1"/>
  <c r="P31"/>
  <c r="P30"/>
  <c r="P29"/>
  <c r="N29" s="1"/>
  <c r="L29" s="1"/>
  <c r="P28"/>
  <c r="P27"/>
  <c r="N27" s="1"/>
  <c r="L27" s="1"/>
  <c r="P26"/>
  <c r="P25"/>
  <c r="P24"/>
  <c r="P23"/>
  <c r="L23"/>
  <c r="P22"/>
  <c r="P21"/>
  <c r="P20"/>
  <c r="N20" s="1"/>
  <c r="L20" s="1"/>
  <c r="P19"/>
  <c r="P18"/>
  <c r="N18" s="1"/>
  <c r="L18" s="1"/>
  <c r="P17"/>
  <c r="N17" s="1"/>
  <c r="L17" s="1"/>
  <c r="P16"/>
  <c r="P15"/>
  <c r="N15" s="1"/>
  <c r="L15" s="1"/>
  <c r="P14"/>
  <c r="N14" s="1"/>
  <c r="L14" s="1"/>
  <c r="P13"/>
  <c r="P12"/>
  <c r="C20"/>
  <c r="P11"/>
  <c r="P10"/>
  <c r="P9"/>
  <c r="P8"/>
  <c r="P7"/>
  <c r="P6"/>
  <c r="P5"/>
  <c r="P4"/>
  <c r="P3"/>
  <c r="F16" l="1"/>
  <c r="N30" s="1"/>
  <c r="L30" s="1"/>
  <c r="D16" i="27"/>
  <c r="F12" s="1"/>
  <c r="D20" s="1"/>
  <c r="G20" s="1"/>
  <c r="D16" i="26"/>
  <c r="F12" s="1"/>
  <c r="D20" s="1"/>
  <c r="G20" s="1"/>
  <c r="D16" i="25"/>
  <c r="F12" s="1"/>
  <c r="D20" s="1"/>
  <c r="G20" s="1"/>
  <c r="D16" i="24"/>
  <c r="F12" s="1"/>
  <c r="D20" s="1"/>
  <c r="G20" s="1"/>
  <c r="D16" i="23"/>
  <c r="F12" s="1"/>
  <c r="D20" s="1"/>
  <c r="G20" s="1"/>
  <c r="D16" i="22"/>
  <c r="F12" s="1"/>
  <c r="D20" s="1"/>
  <c r="G20" s="1"/>
  <c r="D16" i="21"/>
  <c r="F12" s="1"/>
  <c r="D20" s="1"/>
  <c r="G20" s="1"/>
  <c r="D16" i="20"/>
  <c r="F12" s="1"/>
  <c r="D20" s="1"/>
  <c r="G20" s="1"/>
  <c r="D16" i="19"/>
  <c r="F12" s="1"/>
  <c r="D20" s="1"/>
  <c r="G20" s="1"/>
  <c r="D16" i="18"/>
  <c r="F12" s="1"/>
  <c r="D20" s="1"/>
  <c r="G20" s="1"/>
  <c r="D16" i="17"/>
  <c r="F12" s="1"/>
  <c r="D20" s="1"/>
  <c r="N10" l="1"/>
  <c r="L10" s="1"/>
  <c r="N9"/>
  <c r="L9" s="1"/>
  <c r="N4"/>
  <c r="L4" s="1"/>
  <c r="N31"/>
  <c r="L31" s="1"/>
  <c r="N7"/>
  <c r="L7" s="1"/>
  <c r="N24"/>
  <c r="L24" s="1"/>
  <c r="N11"/>
  <c r="L11" s="1"/>
  <c r="N6"/>
  <c r="L6" s="1"/>
  <c r="N5"/>
  <c r="L5" s="1"/>
  <c r="N26"/>
  <c r="L26" s="1"/>
  <c r="N22"/>
  <c r="L22" s="1"/>
  <c r="N19"/>
  <c r="L19" s="1"/>
  <c r="N28"/>
  <c r="L28" s="1"/>
  <c r="N3"/>
  <c r="L3" s="1"/>
  <c r="N12"/>
  <c r="L12" s="1"/>
  <c r="N8"/>
  <c r="L8" s="1"/>
  <c r="N21"/>
  <c r="L21" s="1"/>
  <c r="N25"/>
  <c r="L25" s="1"/>
  <c r="N16"/>
  <c r="L16" s="1"/>
  <c r="F20"/>
  <c r="G20" s="1"/>
  <c r="N13"/>
  <c r="L13" s="1"/>
  <c r="P12" i="7" l="1"/>
  <c r="P13"/>
  <c r="P14"/>
  <c r="P15"/>
  <c r="P16"/>
  <c r="P17"/>
  <c r="P18"/>
  <c r="P19"/>
  <c r="P20"/>
  <c r="P21"/>
  <c r="P22"/>
  <c r="P23"/>
  <c r="P24"/>
  <c r="P25"/>
  <c r="P26"/>
  <c r="P27"/>
  <c r="N27" s="1"/>
  <c r="L27" s="1"/>
  <c r="P28"/>
  <c r="P29"/>
  <c r="P30"/>
  <c r="P31"/>
  <c r="P32"/>
  <c r="P33"/>
  <c r="P5"/>
  <c r="P6"/>
  <c r="P7"/>
  <c r="P8"/>
  <c r="P9"/>
  <c r="P10"/>
  <c r="P11"/>
  <c r="P4"/>
  <c r="L34"/>
  <c r="N13"/>
  <c r="L13" s="1"/>
  <c r="N14"/>
  <c r="L14" s="1"/>
  <c r="L23"/>
  <c r="C12" l="1"/>
  <c r="C20" s="1"/>
  <c r="F12" l="1"/>
  <c r="D20" s="1"/>
  <c r="F16"/>
  <c r="N24" l="1"/>
  <c r="L24" s="1"/>
  <c r="N31"/>
  <c r="L31" s="1"/>
  <c r="N21"/>
  <c r="L21" s="1"/>
  <c r="N22"/>
  <c r="L22" s="1"/>
  <c r="N17"/>
  <c r="L17" s="1"/>
  <c r="N19"/>
  <c r="L19" s="1"/>
  <c r="N15"/>
  <c r="L15" s="1"/>
  <c r="N16"/>
  <c r="L16" s="1"/>
  <c r="N18"/>
  <c r="L18" s="1"/>
  <c r="N32"/>
  <c r="L32" s="1"/>
  <c r="F20"/>
  <c r="N12"/>
  <c r="L12" s="1"/>
  <c r="N5"/>
  <c r="L5" s="1"/>
  <c r="N20"/>
  <c r="L20" s="1"/>
  <c r="N10"/>
  <c r="L10" s="1"/>
  <c r="N26"/>
  <c r="L26" s="1"/>
  <c r="N28"/>
  <c r="L28" s="1"/>
  <c r="N30"/>
  <c r="L30" s="1"/>
  <c r="N3"/>
  <c r="L3" s="1"/>
  <c r="N6"/>
  <c r="L6" s="1"/>
  <c r="N8"/>
  <c r="L8" s="1"/>
  <c r="N11"/>
  <c r="L11" s="1"/>
  <c r="N25"/>
  <c r="L25" s="1"/>
  <c r="N29"/>
  <c r="L29" s="1"/>
  <c r="N7"/>
  <c r="L7" s="1"/>
  <c r="N33"/>
  <c r="L33" s="1"/>
  <c r="N4"/>
  <c r="L4" s="1"/>
  <c r="N9"/>
  <c r="L9" s="1"/>
  <c r="G20"/>
</calcChain>
</file>

<file path=xl/sharedStrings.xml><?xml version="1.0" encoding="utf-8"?>
<sst xmlns="http://schemas.openxmlformats.org/spreadsheetml/2006/main" count="478" uniqueCount="33">
  <si>
    <t>Зарплата</t>
  </si>
  <si>
    <t>Итого:</t>
  </si>
  <si>
    <t>Премия</t>
  </si>
  <si>
    <t>Дата</t>
  </si>
  <si>
    <t>Рабочие дни</t>
  </si>
  <si>
    <t>Доход</t>
  </si>
  <si>
    <t>Расход</t>
  </si>
  <si>
    <t>Доход:</t>
  </si>
  <si>
    <t>Заработок общий</t>
  </si>
  <si>
    <t>Заработок по договору</t>
  </si>
  <si>
    <t>Расход:</t>
  </si>
  <si>
    <t>Заправка</t>
  </si>
  <si>
    <t>Затраты</t>
  </si>
  <si>
    <t>Пробег</t>
  </si>
  <si>
    <t>Начисленно</t>
  </si>
  <si>
    <t>Аванс</t>
  </si>
  <si>
    <t>Удержано</t>
  </si>
  <si>
    <t>Учереждение:</t>
  </si>
  <si>
    <t>ФИО:</t>
  </si>
  <si>
    <t>Должность:</t>
  </si>
  <si>
    <t>Автомобиль:</t>
  </si>
  <si>
    <t xml:space="preserve">Расчетный лист за </t>
  </si>
  <si>
    <t>Рас. на 100км</t>
  </si>
  <si>
    <t>Собс. нужды</t>
  </si>
  <si>
    <t>Дата:                                            с</t>
  </si>
  <si>
    <t>по</t>
  </si>
  <si>
    <t xml:space="preserve"> в сутки</t>
  </si>
  <si>
    <t>в сутки</t>
  </si>
  <si>
    <t>Нужды</t>
  </si>
  <si>
    <t>Километр</t>
  </si>
  <si>
    <t>-</t>
  </si>
  <si>
    <t>Стоимость диз. топливо:</t>
  </si>
  <si>
    <t>Месяц Год</t>
  </si>
</sst>
</file>

<file path=xl/styles.xml><?xml version="1.0" encoding="utf-8"?>
<styleSheet xmlns="http://schemas.openxmlformats.org/spreadsheetml/2006/main">
  <numFmts count="5">
    <numFmt numFmtId="164" formatCode="0&quot;_дн&quot;"/>
    <numFmt numFmtId="165" formatCode="0.00&quot; лит&quot;"/>
    <numFmt numFmtId="166" formatCode="0&quot; км&quot;"/>
    <numFmt numFmtId="167" formatCode="0&quot; руб&quot;"/>
    <numFmt numFmtId="168" formatCode="0.00&quot; руб&quot;"/>
  </numFmts>
  <fonts count="4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Border="1" applyAlignment="1">
      <alignment vertical="center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2" fillId="0" borderId="17" xfId="0" applyFont="1" applyBorder="1" applyAlignment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14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164" fontId="2" fillId="0" borderId="9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4" fontId="2" fillId="0" borderId="0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165" fontId="1" fillId="0" borderId="7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166" fontId="1" fillId="0" borderId="7" xfId="0" applyNumberFormat="1" applyFont="1" applyBorder="1" applyAlignment="1">
      <alignment vertical="center"/>
    </xf>
    <xf numFmtId="166" fontId="1" fillId="0" borderId="8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166" fontId="1" fillId="0" borderId="18" xfId="0" applyNumberFormat="1" applyFont="1" applyFill="1" applyBorder="1" applyAlignment="1">
      <alignment vertical="center"/>
    </xf>
    <xf numFmtId="166" fontId="1" fillId="0" borderId="9" xfId="0" applyNumberFormat="1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166" fontId="1" fillId="0" borderId="23" xfId="0" applyNumberFormat="1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0" xfId="0" applyNumberFormat="1" applyFont="1" applyAlignment="1">
      <alignment vertical="center"/>
    </xf>
    <xf numFmtId="167" fontId="1" fillId="0" borderId="7" xfId="0" applyNumberFormat="1" applyFont="1" applyBorder="1" applyAlignment="1">
      <alignment vertical="center"/>
    </xf>
    <xf numFmtId="167" fontId="1" fillId="0" borderId="18" xfId="0" applyNumberFormat="1" applyFont="1" applyBorder="1" applyAlignment="1">
      <alignment vertical="center"/>
    </xf>
    <xf numFmtId="167" fontId="1" fillId="0" borderId="9" xfId="0" applyNumberFormat="1" applyFont="1" applyBorder="1" applyAlignment="1">
      <alignment vertical="center"/>
    </xf>
    <xf numFmtId="167" fontId="1" fillId="0" borderId="3" xfId="0" applyNumberFormat="1" applyFont="1" applyBorder="1" applyAlignment="1">
      <alignment vertical="center"/>
    </xf>
    <xf numFmtId="167" fontId="1" fillId="0" borderId="8" xfId="0" applyNumberFormat="1" applyFont="1" applyBorder="1" applyAlignment="1">
      <alignment vertical="center"/>
    </xf>
    <xf numFmtId="167" fontId="1" fillId="0" borderId="6" xfId="0" applyNumberFormat="1" applyFont="1" applyBorder="1" applyAlignment="1">
      <alignment vertical="center"/>
    </xf>
    <xf numFmtId="167" fontId="1" fillId="0" borderId="19" xfId="0" applyNumberFormat="1" applyFont="1" applyBorder="1" applyAlignment="1">
      <alignment vertical="center"/>
    </xf>
    <xf numFmtId="167" fontId="1" fillId="0" borderId="11" xfId="0" applyNumberFormat="1" applyFont="1" applyBorder="1" applyAlignment="1">
      <alignment vertical="center"/>
    </xf>
    <xf numFmtId="167" fontId="1" fillId="0" borderId="0" xfId="0" applyNumberFormat="1" applyFont="1" applyBorder="1" applyAlignment="1">
      <alignment vertical="center"/>
    </xf>
    <xf numFmtId="167" fontId="2" fillId="0" borderId="12" xfId="0" applyNumberFormat="1" applyFont="1" applyBorder="1" applyAlignment="1" applyProtection="1">
      <alignment horizontal="center" vertical="center"/>
    </xf>
    <xf numFmtId="167" fontId="2" fillId="0" borderId="9" xfId="0" applyNumberFormat="1" applyFont="1" applyBorder="1" applyAlignment="1" applyProtection="1">
      <alignment horizontal="center" vertical="center"/>
      <protection locked="0"/>
    </xf>
    <xf numFmtId="167" fontId="2" fillId="0" borderId="10" xfId="0" applyNumberFormat="1" applyFont="1" applyBorder="1" applyAlignment="1" applyProtection="1">
      <alignment horizontal="center" vertical="center"/>
      <protection locked="0"/>
    </xf>
    <xf numFmtId="168" fontId="2" fillId="0" borderId="10" xfId="0" applyNumberFormat="1" applyFont="1" applyBorder="1" applyAlignment="1" applyProtection="1">
      <alignment horizontal="center" vertical="center"/>
    </xf>
    <xf numFmtId="168" fontId="3" fillId="0" borderId="11" xfId="0" applyNumberFormat="1" applyFont="1" applyFill="1" applyBorder="1" applyAlignment="1" applyProtection="1">
      <alignment horizontal="center" vertical="center"/>
    </xf>
    <xf numFmtId="165" fontId="2" fillId="0" borderId="10" xfId="0" applyNumberFormat="1" applyFont="1" applyBorder="1" applyAlignment="1" applyProtection="1">
      <alignment horizontal="center" vertical="center"/>
    </xf>
    <xf numFmtId="165" fontId="2" fillId="0" borderId="9" xfId="0" applyNumberFormat="1" applyFont="1" applyBorder="1" applyAlignment="1" applyProtection="1">
      <alignment horizontal="center" vertical="center"/>
    </xf>
    <xf numFmtId="166" fontId="2" fillId="0" borderId="11" xfId="0" applyNumberFormat="1" applyFont="1" applyBorder="1" applyAlignment="1" applyProtection="1">
      <alignment horizontal="center" vertical="center"/>
    </xf>
    <xf numFmtId="166" fontId="2" fillId="0" borderId="10" xfId="0" applyNumberFormat="1" applyFont="1" applyBorder="1" applyAlignment="1" applyProtection="1">
      <alignment horizontal="center" vertical="center"/>
    </xf>
    <xf numFmtId="14" fontId="2" fillId="0" borderId="25" xfId="0" applyNumberFormat="1" applyFont="1" applyBorder="1" applyAlignment="1">
      <alignment vertical="center"/>
    </xf>
    <xf numFmtId="14" fontId="2" fillId="0" borderId="26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4" fontId="2" fillId="0" borderId="28" xfId="0" applyNumberFormat="1" applyFont="1" applyBorder="1" applyAlignment="1">
      <alignment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167" fontId="2" fillId="0" borderId="1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166" fontId="2" fillId="0" borderId="0" xfId="0" applyNumberFormat="1" applyFont="1" applyBorder="1" applyAlignment="1">
      <alignment horizontal="center" vertical="center"/>
    </xf>
    <xf numFmtId="168" fontId="2" fillId="0" borderId="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 applyProtection="1">
      <alignment horizontal="center" vertical="center"/>
    </xf>
    <xf numFmtId="167" fontId="2" fillId="0" borderId="11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right" vertical="center"/>
      <protection locked="0"/>
    </xf>
    <xf numFmtId="0" fontId="1" fillId="0" borderId="12" xfId="0" applyFont="1" applyBorder="1" applyAlignment="1" applyProtection="1">
      <alignment horizontal="right" vertical="center"/>
      <protection locked="0"/>
    </xf>
    <xf numFmtId="49" fontId="2" fillId="0" borderId="12" xfId="0" applyNumberFormat="1" applyFont="1" applyBorder="1" applyAlignment="1" applyProtection="1">
      <alignment horizontal="left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/>
    <xf numFmtId="168" fontId="2" fillId="0" borderId="31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right" vertical="center"/>
    </xf>
    <xf numFmtId="14" fontId="1" fillId="0" borderId="0" xfId="0" applyNumberFormat="1" applyFont="1" applyBorder="1" applyAlignment="1" applyProtection="1">
      <alignment vertical="center"/>
      <protection locked="0"/>
    </xf>
    <xf numFmtId="167" fontId="1" fillId="0" borderId="32" xfId="0" applyNumberFormat="1" applyFont="1" applyBorder="1" applyAlignment="1">
      <alignment vertical="center"/>
    </xf>
    <xf numFmtId="167" fontId="1" fillId="0" borderId="29" xfId="0" applyNumberFormat="1" applyFont="1" applyBorder="1" applyAlignment="1">
      <alignment vertical="center"/>
    </xf>
    <xf numFmtId="167" fontId="1" fillId="0" borderId="30" xfId="0" applyNumberFormat="1" applyFont="1" applyBorder="1" applyAlignment="1">
      <alignment vertical="center"/>
    </xf>
    <xf numFmtId="167" fontId="1" fillId="0" borderId="33" xfId="0" applyNumberFormat="1" applyFont="1" applyBorder="1" applyAlignment="1">
      <alignment vertical="center"/>
    </xf>
    <xf numFmtId="14" fontId="2" fillId="0" borderId="27" xfId="0" applyNumberFormat="1" applyFont="1" applyBorder="1" applyAlignment="1">
      <alignment vertical="center"/>
    </xf>
    <xf numFmtId="14" fontId="2" fillId="0" borderId="34" xfId="0" applyNumberFormat="1" applyFont="1" applyBorder="1" applyAlignment="1">
      <alignment vertical="center"/>
    </xf>
    <xf numFmtId="14" fontId="2" fillId="0" borderId="35" xfId="0" applyNumberFormat="1" applyFont="1" applyBorder="1" applyAlignment="1">
      <alignment vertical="center"/>
    </xf>
  </cellXfs>
  <cellStyles count="1">
    <cellStyle name="Обычный" xfId="0" builtinId="0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0909"/>
      <color rgb="FFFF0101"/>
      <color rgb="FFFFCCFF"/>
      <color rgb="FF66FFFF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U38"/>
  <sheetViews>
    <sheetView tabSelected="1" workbookViewId="0">
      <selection activeCell="C27" sqref="C27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5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79" t="s">
        <v>21</v>
      </c>
      <c r="D3" s="80"/>
      <c r="E3" s="80"/>
      <c r="F3" s="81" t="s">
        <v>32</v>
      </c>
      <c r="G3" s="82"/>
      <c r="H3" s="12"/>
      <c r="I3" s="23"/>
      <c r="J3" s="64">
        <v>42005</v>
      </c>
      <c r="K3" s="49"/>
      <c r="L3" s="50" t="str">
        <f>IF(N3="","",IF(K3="","",K3-((N3*$F$25)+((($F$25*$F$16)/100)*R3))))</f>
        <v/>
      </c>
      <c r="M3" s="29"/>
      <c r="N3" s="32" t="str">
        <f t="shared" ref="N3:N36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42006</v>
      </c>
      <c r="K4" s="51">
        <v>2700</v>
      </c>
      <c r="L4" s="52">
        <f t="shared" ref="L4:L5" si="1">IF(N4="","",IF(K4="","",K4-((N4*$F$25)+((($F$25*$F$16)/100)*R4))))</f>
        <v>2700</v>
      </c>
      <c r="M4" s="28"/>
      <c r="N4" s="33">
        <f t="shared" si="0"/>
        <v>32051.282051282051</v>
      </c>
      <c r="O4" s="37">
        <v>375000</v>
      </c>
      <c r="P4" s="38">
        <f>IF(O4="","",IFERROR((O4-LARGE($O$3:O3,1)-R4),(O4-F27)-R4))</f>
        <v>375000</v>
      </c>
      <c r="Q4" s="47"/>
      <c r="R4" s="44"/>
      <c r="S4" s="1"/>
      <c r="T4" s="1"/>
      <c r="U4" s="1"/>
    </row>
    <row r="5" spans="1:21" ht="11.1" customHeight="1">
      <c r="A5" s="23"/>
      <c r="B5" s="11"/>
      <c r="C5" s="83" t="s">
        <v>17</v>
      </c>
      <c r="D5" s="84"/>
      <c r="E5" s="84" t="s">
        <v>30</v>
      </c>
      <c r="F5" s="84"/>
      <c r="G5" s="84"/>
      <c r="H5" s="12"/>
      <c r="I5" s="23"/>
      <c r="J5" s="65">
        <v>42007</v>
      </c>
      <c r="K5" s="51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3" t="s">
        <v>20</v>
      </c>
      <c r="D6" s="84"/>
      <c r="E6" s="84" t="s">
        <v>30</v>
      </c>
      <c r="F6" s="84"/>
      <c r="G6" s="68"/>
      <c r="H6" s="12"/>
      <c r="I6" s="23"/>
      <c r="J6" s="65">
        <v>42008</v>
      </c>
      <c r="K6" s="51"/>
      <c r="L6" s="52" t="str">
        <f>IF(N6="","",IF(K6="","",K6-((N6*$F$25)+((($F$25*$F$16)/100)*R6))))</f>
        <v/>
      </c>
      <c r="M6" s="28">
        <v>60</v>
      </c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3" t="s">
        <v>19</v>
      </c>
      <c r="D7" s="84"/>
      <c r="E7" s="84" t="s">
        <v>30</v>
      </c>
      <c r="F7" s="84"/>
      <c r="G7" s="84"/>
      <c r="H7" s="12"/>
      <c r="I7" s="23"/>
      <c r="J7" s="65">
        <v>42009</v>
      </c>
      <c r="K7" s="51">
        <v>2700</v>
      </c>
      <c r="L7" s="52">
        <f>IF(N7="","",IF(K7="","",K7-((N7*$F$25)+((($F$25*$F$16)/100)*R7))))</f>
        <v>2700</v>
      </c>
      <c r="M7" s="28"/>
      <c r="N7" s="33">
        <f t="shared" si="0"/>
        <v>4.7863247863247862</v>
      </c>
      <c r="O7" s="37">
        <v>375056</v>
      </c>
      <c r="P7" s="38">
        <f>IF(O7="","",IFERROR((O7-LARGE($O$3:O6,1)-R7),(O7-F30)-R7))</f>
        <v>56</v>
      </c>
      <c r="Q7" s="47"/>
      <c r="R7" s="44"/>
      <c r="S7" s="1"/>
      <c r="T7" s="1"/>
      <c r="U7" s="1"/>
    </row>
    <row r="8" spans="1:21" ht="11.1" customHeight="1">
      <c r="A8" s="23"/>
      <c r="B8" s="11"/>
      <c r="C8" s="83" t="s">
        <v>18</v>
      </c>
      <c r="D8" s="84"/>
      <c r="E8" s="84" t="s">
        <v>30</v>
      </c>
      <c r="F8" s="84"/>
      <c r="G8" s="84"/>
      <c r="H8" s="12"/>
      <c r="I8" s="23"/>
      <c r="J8" s="65">
        <v>42010</v>
      </c>
      <c r="K8" s="51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3" t="s">
        <v>24</v>
      </c>
      <c r="D9" s="83"/>
      <c r="E9" s="15">
        <v>42005</v>
      </c>
      <c r="F9" s="14" t="s">
        <v>25</v>
      </c>
      <c r="G9" s="15">
        <v>42019</v>
      </c>
      <c r="H9" s="12"/>
      <c r="I9" s="23"/>
      <c r="J9" s="65">
        <v>42011</v>
      </c>
      <c r="K9" s="51">
        <v>2700</v>
      </c>
      <c r="L9" s="52">
        <f t="shared" ref="L9:L35" si="2">IF(N9="","",IF(K9="","",K9-((N9*$F$25)+((($F$25*$F$16)/100)*R9))))</f>
        <v>2700</v>
      </c>
      <c r="M9" s="28"/>
      <c r="N9" s="33">
        <f>IF(P9="","",SUM($F$16/100)*(P9+R9))</f>
        <v>4.6153846153846159</v>
      </c>
      <c r="O9" s="37">
        <v>375110</v>
      </c>
      <c r="P9" s="38">
        <f>IF(O9="","",IFERROR((O9-LARGE($O$3:O8,1)-R9),(O9-F32)-R9))</f>
        <v>54</v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88"/>
      <c r="H10" s="12"/>
      <c r="I10" s="23"/>
      <c r="J10" s="65">
        <v>42012</v>
      </c>
      <c r="K10" s="51">
        <v>2700</v>
      </c>
      <c r="L10" s="52">
        <f t="shared" si="2"/>
        <v>2700</v>
      </c>
      <c r="M10" s="28"/>
      <c r="N10" s="33">
        <f t="shared" si="0"/>
        <v>4.8717948717948723</v>
      </c>
      <c r="O10" s="37">
        <v>375167</v>
      </c>
      <c r="P10" s="38">
        <f>IF(O10="","",IFERROR((O10-LARGE($O$3:O9,1)-R10),(O10-F33)-R10))</f>
        <v>57</v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73" t="s">
        <v>8</v>
      </c>
      <c r="E11" s="73"/>
      <c r="F11" s="73" t="s">
        <v>9</v>
      </c>
      <c r="G11" s="74"/>
      <c r="H11" s="12"/>
      <c r="I11" s="23"/>
      <c r="J11" s="65">
        <v>42013</v>
      </c>
      <c r="K11" s="51">
        <v>2700</v>
      </c>
      <c r="L11" s="52">
        <f t="shared" si="2"/>
        <v>2700</v>
      </c>
      <c r="M11" s="28"/>
      <c r="N11" s="33">
        <f t="shared" si="0"/>
        <v>3.0769230769230771</v>
      </c>
      <c r="O11" s="37">
        <v>375203</v>
      </c>
      <c r="P11" s="38">
        <f>IF(O11="","",IFERROR((O11-LARGE($O$3:O10,1)-R11),(O11-F34)-R11))</f>
        <v>36</v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18</v>
      </c>
      <c r="D12" s="77">
        <f>SUMIFS(K3:K33,J3:J33,"&gt;="&amp;E9,J3:J33,"&lt;="&amp;G9)+SUMIFS(Февраль!K3:K33,Февраль!J3:J33,"&gt;="&amp;E9,Февраль!J3:J33,"&lt;="&amp;G9)</f>
        <v>18900</v>
      </c>
      <c r="E12" s="77"/>
      <c r="F12" s="77">
        <f>(D12-D16)*50%</f>
        <v>7176</v>
      </c>
      <c r="G12" s="78"/>
      <c r="H12" s="12"/>
      <c r="I12" s="23"/>
      <c r="J12" s="65">
        <v>42014</v>
      </c>
      <c r="K12" s="51"/>
      <c r="L12" s="52" t="str">
        <f t="shared" si="2"/>
        <v/>
      </c>
      <c r="M12" s="28">
        <v>60</v>
      </c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42015</v>
      </c>
      <c r="K13" s="51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42016</v>
      </c>
      <c r="K14" s="51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42017</v>
      </c>
      <c r="K15" s="51">
        <v>2700</v>
      </c>
      <c r="L15" s="52">
        <f t="shared" si="2"/>
        <v>2700</v>
      </c>
      <c r="M15" s="28"/>
      <c r="N15" s="33">
        <f t="shared" si="0"/>
        <v>8.5470085470085468</v>
      </c>
      <c r="O15" s="37">
        <v>375303</v>
      </c>
      <c r="P15" s="38">
        <f>IF(O15="","",IFERROR((O15-LARGE($O$3:O14,1)-R15),(O15-F38)-R15))</f>
        <v>100</v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>
        <f>SUMIFS(M3:M33,J3:J33,"&gt;="&amp;E9,J3:J33,"&lt;="&amp;G9)+SUMIFS(Февраль!M3:M33,Февраль!J3:J33,"&gt;="&amp;E9,Февраль!J3:J33,"&lt;="&amp;G9)</f>
        <v>120</v>
      </c>
      <c r="D16" s="55">
        <f>C16*G23</f>
        <v>4548</v>
      </c>
      <c r="E16" s="63">
        <f>MAX(O3:O36)-MIN(O3:O36)</f>
        <v>1404</v>
      </c>
      <c r="F16" s="60">
        <f>IF(ISERROR(C16/E16)*100,0,(C16/E16)*100)</f>
        <v>8.5470085470085468</v>
      </c>
      <c r="G16" s="62">
        <f>SUMIFS(R3:R33,J3:J33,"&gt;="&amp;E9,J3:J33,"&lt;="&amp;G9)+SUMIFS(Февраль!R3:R33,Февраль!J3:J33,"&gt;="&amp;E9,Февраль!J3:J33,"&lt;="&amp;G9)</f>
        <v>50</v>
      </c>
      <c r="H16" s="12"/>
      <c r="I16" s="23"/>
      <c r="J16" s="65">
        <v>42018</v>
      </c>
      <c r="K16" s="51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42019</v>
      </c>
      <c r="K17" s="51">
        <v>2700</v>
      </c>
      <c r="L17" s="52">
        <f t="shared" si="2"/>
        <v>2700</v>
      </c>
      <c r="M17" s="28"/>
      <c r="N17" s="33">
        <f t="shared" si="0"/>
        <v>15.726495726495727</v>
      </c>
      <c r="O17" s="37">
        <v>375487</v>
      </c>
      <c r="P17" s="38">
        <f>IF(O17="","",IFERROR((O17-LARGE($O$3:O16,1)-R17),(O17-F40)-R17))</f>
        <v>134</v>
      </c>
      <c r="Q17" s="47"/>
      <c r="R17" s="44">
        <v>50</v>
      </c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42020</v>
      </c>
      <c r="K18" s="51">
        <v>2700</v>
      </c>
      <c r="L18" s="52">
        <f t="shared" si="2"/>
        <v>2700</v>
      </c>
      <c r="M18" s="28"/>
      <c r="N18" s="33">
        <f t="shared" si="0"/>
        <v>5.384615384615385</v>
      </c>
      <c r="O18" s="37">
        <v>375550</v>
      </c>
      <c r="P18" s="38">
        <f>IF(O18="","",IFERROR((O18-LARGE($O$3:O17,1)-R18),(O18-F41)-R18))</f>
        <v>63</v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42021</v>
      </c>
      <c r="K19" s="51">
        <v>2700</v>
      </c>
      <c r="L19" s="52">
        <f t="shared" si="2"/>
        <v>2700</v>
      </c>
      <c r="M19" s="28">
        <v>60</v>
      </c>
      <c r="N19" s="33">
        <f t="shared" si="0"/>
        <v>6.8376068376068382</v>
      </c>
      <c r="O19" s="37">
        <v>375630</v>
      </c>
      <c r="P19" s="38">
        <f>IF(O19="","",IFERROR((O19-LARGE($O$3:O18,1)-R19),(O19-F42)-R19))</f>
        <v>80</v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18000</v>
      </c>
      <c r="D20" s="57">
        <f>F12-C20</f>
        <v>-10824</v>
      </c>
      <c r="E20" s="71">
        <f>SUMIFS(Q3:Q33,J3:J33,"&gt;="&amp;E9,J3:J33,"&lt;="&amp;G9)+SUMIFS(Февраль!Q3:Q33,Февраль!J3:J33,"&gt;="&amp;E9,Февраль!J3:J33,"&lt;="&amp;G9)</f>
        <v>0</v>
      </c>
      <c r="F20" s="58">
        <f>((G23*F16)/100)*G16</f>
        <v>161.96581196581195</v>
      </c>
      <c r="G20" s="59">
        <f>SUM(C20+D20)-(E20+F20)</f>
        <v>7014.0341880341884</v>
      </c>
      <c r="H20" s="12"/>
      <c r="I20" s="23"/>
      <c r="J20" s="65">
        <v>42022</v>
      </c>
      <c r="K20" s="51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42023</v>
      </c>
      <c r="K21" s="51">
        <v>2700</v>
      </c>
      <c r="L21" s="52">
        <f t="shared" si="2"/>
        <v>2700</v>
      </c>
      <c r="M21" s="28"/>
      <c r="N21" s="33">
        <f t="shared" si="0"/>
        <v>6.8376068376068382</v>
      </c>
      <c r="O21" s="37">
        <v>375710</v>
      </c>
      <c r="P21" s="38">
        <f>IF(O21="","",IFERROR((O21-LARGE($O$3:O20,1)-R21),(O21-F44)-R21))</f>
        <v>80</v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85"/>
      <c r="D22" s="85"/>
      <c r="E22" s="85"/>
      <c r="F22" s="21"/>
      <c r="G22" s="21"/>
      <c r="H22" s="24"/>
      <c r="I22" s="23"/>
      <c r="J22" s="65">
        <v>42024</v>
      </c>
      <c r="K22" s="51">
        <v>2700</v>
      </c>
      <c r="L22" s="52">
        <f t="shared" si="2"/>
        <v>2700</v>
      </c>
      <c r="M22" s="28"/>
      <c r="N22" s="33">
        <f t="shared" si="0"/>
        <v>7.8632478632478637</v>
      </c>
      <c r="O22" s="37">
        <v>375802</v>
      </c>
      <c r="P22" s="38">
        <f>IF(O22="","",IFERROR((O22-LARGE($O$3:O21,1)-R22),(O22-F45)-R22))</f>
        <v>92</v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85"/>
      <c r="D23" s="85"/>
      <c r="E23" s="87" t="s">
        <v>31</v>
      </c>
      <c r="F23" s="87"/>
      <c r="G23" s="86">
        <v>37.9</v>
      </c>
      <c r="H23" s="24"/>
      <c r="I23" s="21"/>
      <c r="J23" s="65">
        <v>42025</v>
      </c>
      <c r="K23" s="51">
        <v>2700</v>
      </c>
      <c r="L23" s="52" t="str">
        <f t="shared" si="2"/>
        <v/>
      </c>
      <c r="M23" s="28"/>
      <c r="N23" s="33"/>
      <c r="O23" s="37">
        <v>375899</v>
      </c>
      <c r="P23" s="38">
        <f>IF(O23="","",IFERROR((O23-LARGE($O$3:O22,1)-R23),(O23-F46)-R23))</f>
        <v>97</v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42026</v>
      </c>
      <c r="K24" s="51">
        <v>2700</v>
      </c>
      <c r="L24" s="52">
        <f t="shared" si="2"/>
        <v>2700</v>
      </c>
      <c r="M24" s="28"/>
      <c r="N24" s="33">
        <f t="shared" si="0"/>
        <v>6.5811965811965809</v>
      </c>
      <c r="O24" s="37">
        <v>375976</v>
      </c>
      <c r="P24" s="38">
        <f>IF(O24="","",IFERROR((O24-LARGE($O$3:O23,1)-R24),(O24-F47)-R24))</f>
        <v>77</v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76"/>
      <c r="G25" s="76"/>
      <c r="H25" s="21"/>
      <c r="I25" s="21"/>
      <c r="J25" s="65">
        <v>42027</v>
      </c>
      <c r="K25" s="51">
        <v>2700</v>
      </c>
      <c r="L25" s="52">
        <f t="shared" si="2"/>
        <v>2700</v>
      </c>
      <c r="M25" s="28"/>
      <c r="N25" s="33">
        <f t="shared" si="0"/>
        <v>10.427350427350428</v>
      </c>
      <c r="O25" s="37">
        <v>376098</v>
      </c>
      <c r="P25" s="38">
        <f>IF(O25="","",IFERROR((O25-LARGE($O$3:O24,1)-R25),(O25-F48)-R25))</f>
        <v>122</v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42028</v>
      </c>
      <c r="K26" s="51"/>
      <c r="L26" s="52" t="str">
        <f t="shared" si="2"/>
        <v/>
      </c>
      <c r="M26" s="28">
        <v>60</v>
      </c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75"/>
      <c r="G27" s="75"/>
      <c r="H27" s="21"/>
      <c r="I27" s="21"/>
      <c r="J27" s="65">
        <v>42029</v>
      </c>
      <c r="K27" s="51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42030</v>
      </c>
      <c r="K28" s="51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42031</v>
      </c>
      <c r="K29" s="51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54"/>
      <c r="G30" s="21"/>
      <c r="H30" s="21"/>
      <c r="I30" s="21"/>
      <c r="J30" s="65">
        <v>42032</v>
      </c>
      <c r="K30" s="51">
        <v>2700</v>
      </c>
      <c r="L30" s="52">
        <f t="shared" si="2"/>
        <v>2700</v>
      </c>
      <c r="M30" s="28"/>
      <c r="N30" s="33">
        <f t="shared" si="0"/>
        <v>7.6068376068376073</v>
      </c>
      <c r="O30" s="37">
        <v>376187</v>
      </c>
      <c r="P30" s="38">
        <f>IF(O30="","",IFERROR((O30-LARGE($O$3:O29,1)-R30),(O30-F53)-R30))</f>
        <v>89</v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1"/>
      <c r="F31" s="54"/>
      <c r="G31" s="21"/>
      <c r="H31" s="23"/>
      <c r="I31" s="23"/>
      <c r="J31" s="65">
        <v>42033</v>
      </c>
      <c r="K31" s="51">
        <v>2700</v>
      </c>
      <c r="L31" s="52">
        <f t="shared" si="2"/>
        <v>2700</v>
      </c>
      <c r="M31" s="28"/>
      <c r="N31" s="33">
        <f t="shared" si="0"/>
        <v>1.9658119658119659</v>
      </c>
      <c r="O31" s="37">
        <v>376210</v>
      </c>
      <c r="P31" s="38">
        <f>IF(O31="","",IFERROR((O31-LARGE($O$3:O30,1)-R31),(O31-F54)-R31))</f>
        <v>23</v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1"/>
      <c r="F32" s="54"/>
      <c r="G32" s="21"/>
      <c r="H32" s="23"/>
      <c r="I32" s="23"/>
      <c r="J32" s="65">
        <v>42034</v>
      </c>
      <c r="K32" s="47">
        <v>2700</v>
      </c>
      <c r="L32" s="52">
        <f t="shared" si="2"/>
        <v>2700</v>
      </c>
      <c r="M32" s="28"/>
      <c r="N32" s="33">
        <f t="shared" si="0"/>
        <v>9.4017094017094021</v>
      </c>
      <c r="O32" s="39">
        <v>376320</v>
      </c>
      <c r="P32" s="38">
        <f>IF(O32="","",IFERROR((O32-LARGE($O$3:O31,1)-R32),(O32-F55)-R32))</f>
        <v>110</v>
      </c>
      <c r="Q32" s="47">
        <v>500</v>
      </c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1"/>
      <c r="F33" s="54"/>
      <c r="G33" s="21"/>
      <c r="H33" s="23"/>
      <c r="I33" s="22"/>
      <c r="J33" s="67">
        <v>42035</v>
      </c>
      <c r="K33" s="48">
        <v>2700</v>
      </c>
      <c r="L33" s="53">
        <f t="shared" si="2"/>
        <v>2700</v>
      </c>
      <c r="M33" s="30"/>
      <c r="N33" s="34">
        <f t="shared" si="0"/>
        <v>7.1794871794871797</v>
      </c>
      <c r="O33" s="40">
        <v>376404</v>
      </c>
      <c r="P33" s="41">
        <f>IF(O33="","",IFERROR((O33-LARGE($O$3:O32,1)-R33),(O33-F56)-R33))</f>
        <v>84</v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1"/>
      <c r="F34" s="54"/>
      <c r="G34" s="21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1"/>
      <c r="F35" s="54"/>
      <c r="G35" s="21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1"/>
      <c r="F36" s="54"/>
      <c r="G36" s="21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E37" s="85"/>
      <c r="F37" s="54"/>
      <c r="G37" s="85"/>
      <c r="J37" s="85"/>
      <c r="K37" s="85"/>
      <c r="L37" s="85"/>
      <c r="M37" s="85"/>
      <c r="N37" s="85"/>
      <c r="O37" s="85"/>
      <c r="P37" s="85"/>
      <c r="Q37" s="85"/>
      <c r="R37" s="85"/>
    </row>
    <row r="38" spans="1:20">
      <c r="E38" s="85"/>
      <c r="F38" s="85"/>
      <c r="G38" s="85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 F30:F37" name="Диапазон1"/>
  </protectedRanges>
  <mergeCells count="18">
    <mergeCell ref="C3:E3"/>
    <mergeCell ref="F3:G3"/>
    <mergeCell ref="C9:D9"/>
    <mergeCell ref="E6:F6"/>
    <mergeCell ref="C7:D7"/>
    <mergeCell ref="C8:D8"/>
    <mergeCell ref="E5:G5"/>
    <mergeCell ref="E7:G7"/>
    <mergeCell ref="E8:G8"/>
    <mergeCell ref="C5:D5"/>
    <mergeCell ref="C6:D6"/>
    <mergeCell ref="D11:E11"/>
    <mergeCell ref="F11:G11"/>
    <mergeCell ref="F27:G27"/>
    <mergeCell ref="F25:G25"/>
    <mergeCell ref="D12:E12"/>
    <mergeCell ref="F12:G12"/>
    <mergeCell ref="E23:F23"/>
  </mergeCells>
  <conditionalFormatting sqref="J3:J33">
    <cfRule type="expression" dxfId="17" priority="3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  <ignoredErrors>
    <ignoredError sqref="C14:G15 C17:G19 C20:D20 C12 G12 E12 C13 E13: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O12" sqref="O12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79" t="s">
        <v>21</v>
      </c>
      <c r="D3" s="80"/>
      <c r="E3" s="80"/>
      <c r="F3" s="81" t="s">
        <v>32</v>
      </c>
      <c r="G3" s="82"/>
      <c r="H3" s="12"/>
      <c r="I3" s="23"/>
      <c r="J3" s="93">
        <v>42036</v>
      </c>
      <c r="K3" s="89"/>
      <c r="L3" s="50" t="str">
        <f>IF(N3="","",IF(K3="","",K3-((N3*$F$25)+((($F$25*$F$16)/100)*R3))))</f>
        <v/>
      </c>
      <c r="M3" s="29"/>
      <c r="N3" s="32" t="str">
        <f t="shared" ref="N3:N36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94">
        <v>42037</v>
      </c>
      <c r="K4" s="51">
        <v>2700</v>
      </c>
      <c r="L4" s="52">
        <f t="shared" ref="L4:L5" si="1">IF(N4="","",IF(K4="","",K4-((N4*$F$25)+((($F$25*$F$16)/100)*R4))))</f>
        <v>2700</v>
      </c>
      <c r="M4" s="28"/>
      <c r="N4" s="33">
        <f t="shared" si="0"/>
        <v>0</v>
      </c>
      <c r="O4" s="37">
        <v>376512</v>
      </c>
      <c r="P4" s="38">
        <f>IF(O4="","",IFERROR((O4-LARGE($O$3:O3,1)-R4),(O4-F27)-R4))</f>
        <v>376512</v>
      </c>
      <c r="Q4" s="47"/>
      <c r="R4" s="44"/>
      <c r="S4" s="1"/>
      <c r="T4" s="1"/>
      <c r="U4" s="1"/>
    </row>
    <row r="5" spans="1:21" ht="11.1" customHeight="1">
      <c r="A5" s="23"/>
      <c r="B5" s="11"/>
      <c r="C5" s="83" t="s">
        <v>17</v>
      </c>
      <c r="D5" s="84"/>
      <c r="E5" s="84" t="s">
        <v>30</v>
      </c>
      <c r="F5" s="84"/>
      <c r="G5" s="84"/>
      <c r="H5" s="12"/>
      <c r="I5" s="23"/>
      <c r="J5" s="94">
        <v>42038</v>
      </c>
      <c r="K5" s="51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3" t="s">
        <v>20</v>
      </c>
      <c r="D6" s="84"/>
      <c r="E6" s="84" t="s">
        <v>30</v>
      </c>
      <c r="F6" s="84"/>
      <c r="G6" s="68"/>
      <c r="H6" s="12"/>
      <c r="I6" s="23"/>
      <c r="J6" s="94">
        <v>42039</v>
      </c>
      <c r="K6" s="51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3" t="s">
        <v>19</v>
      </c>
      <c r="D7" s="84"/>
      <c r="E7" s="84" t="s">
        <v>30</v>
      </c>
      <c r="F7" s="84"/>
      <c r="G7" s="84"/>
      <c r="H7" s="12"/>
      <c r="I7" s="23"/>
      <c r="J7" s="94">
        <v>42040</v>
      </c>
      <c r="K7" s="51">
        <v>2700</v>
      </c>
      <c r="L7" s="52">
        <f>IF(N7="","",IF(K7="","",K7-((N7*$F$25)+((($F$25*$F$16)/100)*R7))))</f>
        <v>2700</v>
      </c>
      <c r="M7" s="28"/>
      <c r="N7" s="33">
        <f t="shared" si="0"/>
        <v>0</v>
      </c>
      <c r="O7" s="37">
        <v>376602</v>
      </c>
      <c r="P7" s="38">
        <f>IF(O7="","",IFERROR((O7-LARGE($O$3:O6,1)-R7),(O7-F30)-R7))</f>
        <v>90</v>
      </c>
      <c r="Q7" s="47"/>
      <c r="R7" s="44"/>
      <c r="S7" s="1"/>
      <c r="T7" s="1"/>
      <c r="U7" s="1"/>
    </row>
    <row r="8" spans="1:21" ht="11.1" customHeight="1">
      <c r="A8" s="23"/>
      <c r="B8" s="11"/>
      <c r="C8" s="83" t="s">
        <v>18</v>
      </c>
      <c r="D8" s="84"/>
      <c r="E8" s="84" t="s">
        <v>30</v>
      </c>
      <c r="F8" s="84"/>
      <c r="G8" s="84"/>
      <c r="H8" s="12"/>
      <c r="I8" s="23"/>
      <c r="J8" s="94">
        <v>42041</v>
      </c>
      <c r="K8" s="51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3" t="s">
        <v>24</v>
      </c>
      <c r="D9" s="83"/>
      <c r="E9" s="15" t="s">
        <v>3</v>
      </c>
      <c r="F9" s="14" t="s">
        <v>25</v>
      </c>
      <c r="G9" s="15" t="s">
        <v>3</v>
      </c>
      <c r="H9" s="12"/>
      <c r="I9" s="23"/>
      <c r="J9" s="94">
        <v>42042</v>
      </c>
      <c r="K9" s="51">
        <v>2700</v>
      </c>
      <c r="L9" s="52">
        <f t="shared" ref="L9:L35" si="2">IF(N9="","",IF(K9="","",K9-((N9*$F$25)+((($F$25*$F$16)/100)*R9))))</f>
        <v>2700</v>
      </c>
      <c r="M9" s="28"/>
      <c r="N9" s="33">
        <f>IF(P9="","",SUM($F$16/100)*(P9+R9))</f>
        <v>0</v>
      </c>
      <c r="O9" s="37">
        <v>376698</v>
      </c>
      <c r="P9" s="38">
        <f>IF(O9="","",IFERROR((O9-LARGE($O$3:O8,1)-R9),(O9-F32)-R9))</f>
        <v>96</v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94">
        <v>42043</v>
      </c>
      <c r="K10" s="51">
        <v>2700</v>
      </c>
      <c r="L10" s="52">
        <f t="shared" si="2"/>
        <v>2700</v>
      </c>
      <c r="M10" s="28"/>
      <c r="N10" s="33">
        <f t="shared" si="0"/>
        <v>0</v>
      </c>
      <c r="O10" s="37">
        <v>376780</v>
      </c>
      <c r="P10" s="38">
        <f>IF(O10="","",IFERROR((O10-LARGE($O$3:O9,1)-R10),(O10-F33)-R10))</f>
        <v>82</v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73" t="s">
        <v>8</v>
      </c>
      <c r="E11" s="73"/>
      <c r="F11" s="73" t="s">
        <v>9</v>
      </c>
      <c r="G11" s="74"/>
      <c r="H11" s="12"/>
      <c r="I11" s="23"/>
      <c r="J11" s="94">
        <v>42044</v>
      </c>
      <c r="K11" s="51">
        <v>2700</v>
      </c>
      <c r="L11" s="52">
        <f t="shared" si="2"/>
        <v>2700</v>
      </c>
      <c r="M11" s="28"/>
      <c r="N11" s="33">
        <f t="shared" si="0"/>
        <v>0</v>
      </c>
      <c r="O11" s="37">
        <v>376890</v>
      </c>
      <c r="P11" s="38">
        <f>IF(O11="","",IFERROR((O11-LARGE($O$3:O10,1)-R11),(O11-F34)-R11))</f>
        <v>110</v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5</v>
      </c>
      <c r="D12" s="77">
        <f>SUMIFS(K3:K33,J3:J33,"&gt;="&amp;E9,J3:J33,"&lt;="&amp;G9)+SUMIFS(Март!K3:K33,Март!J3:J33,"&gt;="&amp;E9,Март!J3:J33,"&lt;="&amp;G9)</f>
        <v>0</v>
      </c>
      <c r="E12" s="77"/>
      <c r="F12" s="77">
        <f>(D12-D16)*50%</f>
        <v>0</v>
      </c>
      <c r="G12" s="78"/>
      <c r="H12" s="12"/>
      <c r="I12" s="23"/>
      <c r="J12" s="94">
        <v>42045</v>
      </c>
      <c r="K12" s="90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94">
        <v>42046</v>
      </c>
      <c r="K13" s="90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94">
        <v>42047</v>
      </c>
      <c r="K14" s="90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94">
        <v>42048</v>
      </c>
      <c r="K15" s="90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>
        <f>SUMIFS(M3:M33,J3:J33,"&gt;="&amp;E9,J3:J33,"&lt;="&amp;G9)+SUMIFS(Март!M3:M33,Март!J3:J33,"&gt;="&amp;E9,Март!J3:J33,"&lt;="&amp;G9)</f>
        <v>0</v>
      </c>
      <c r="D16" s="55">
        <f>C16*G23</f>
        <v>0</v>
      </c>
      <c r="E16" s="63">
        <f>MAX(O3:O36)-MIN(O3:O36)</f>
        <v>378</v>
      </c>
      <c r="F16" s="60">
        <f>IF(ISERROR(C16/E16)*100,0,(C16/E16)*100)</f>
        <v>0</v>
      </c>
      <c r="G16" s="62">
        <f>SUMIFS(R3:R33,J3:J33,"&gt;="&amp;E9,J3:J33,"&lt;="&amp;G9)+SUMIFS(Март!R3:R33,Март!J3:J33,"&gt;="&amp;E9,Март!J3:J33,"&lt;="&amp;G9)</f>
        <v>0</v>
      </c>
      <c r="H16" s="12"/>
      <c r="I16" s="23"/>
      <c r="J16" s="94">
        <v>42049</v>
      </c>
      <c r="K16" s="90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94">
        <v>42050</v>
      </c>
      <c r="K17" s="90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94">
        <v>42051</v>
      </c>
      <c r="K18" s="90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94">
        <v>42052</v>
      </c>
      <c r="K19" s="90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5000</v>
      </c>
      <c r="D20" s="57">
        <f>F12-C20</f>
        <v>-5000</v>
      </c>
      <c r="E20" s="71">
        <f>SUMIFS(Q3:Q33,J3:J33,"&gt;="&amp;E9,J3:J33,"&lt;="&amp;G9)+SUMIFS(Март!Q3:Q33,Март!J3:J33,"&gt;="&amp;E9,Март!J3:J33,"&lt;="&amp;G9)</f>
        <v>0</v>
      </c>
      <c r="F20" s="58">
        <f>((G23*F16)/100)*G16</f>
        <v>0</v>
      </c>
      <c r="G20" s="59">
        <f>SUM(C20+D20)-(E20+F20)</f>
        <v>0</v>
      </c>
      <c r="H20" s="12"/>
      <c r="I20" s="23"/>
      <c r="J20" s="94">
        <v>42053</v>
      </c>
      <c r="K20" s="90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94">
        <v>42054</v>
      </c>
      <c r="K21" s="90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85"/>
      <c r="D22" s="85"/>
      <c r="E22" s="85"/>
      <c r="F22" s="21"/>
      <c r="G22" s="21"/>
      <c r="H22" s="24"/>
      <c r="I22" s="23"/>
      <c r="J22" s="94">
        <v>42055</v>
      </c>
      <c r="K22" s="90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85"/>
      <c r="D23" s="85"/>
      <c r="E23" s="87" t="s">
        <v>31</v>
      </c>
      <c r="F23" s="87"/>
      <c r="G23" s="86">
        <v>0</v>
      </c>
      <c r="H23" s="24"/>
      <c r="I23" s="21"/>
      <c r="J23" s="94">
        <v>42056</v>
      </c>
      <c r="K23" s="90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94">
        <v>42057</v>
      </c>
      <c r="K24" s="90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76"/>
      <c r="G25" s="76"/>
      <c r="H25" s="21"/>
      <c r="I25" s="21"/>
      <c r="J25" s="94">
        <v>42058</v>
      </c>
      <c r="K25" s="90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94">
        <v>42059</v>
      </c>
      <c r="K26" s="90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75"/>
      <c r="G27" s="75"/>
      <c r="H27" s="21"/>
      <c r="I27" s="21"/>
      <c r="J27" s="94">
        <v>42060</v>
      </c>
      <c r="K27" s="90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94">
        <v>42061</v>
      </c>
      <c r="K28" s="90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94">
        <v>42062</v>
      </c>
      <c r="K29" s="90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94">
        <v>42063</v>
      </c>
      <c r="K30" s="90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94"/>
      <c r="K31" s="90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94"/>
      <c r="K32" s="91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95"/>
      <c r="K33" s="92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85"/>
      <c r="K37" s="85"/>
      <c r="L37" s="85"/>
      <c r="M37" s="85"/>
      <c r="N37" s="85"/>
      <c r="O37" s="85"/>
      <c r="P37" s="85"/>
      <c r="Q37" s="85"/>
      <c r="R37" s="85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 M3:M33 M35 O3:O33 O35:O36 Q3:R33 K12:K33" name="Диапазон1"/>
    <protectedRange password="CBBB" sqref="K4:K11" name="Диапазон1_1"/>
  </protectedRanges>
  <mergeCells count="18">
    <mergeCell ref="D12:E12"/>
    <mergeCell ref="F12:G12"/>
    <mergeCell ref="E23:F23"/>
    <mergeCell ref="F25:G25"/>
    <mergeCell ref="F27:G27"/>
    <mergeCell ref="C7:D7"/>
    <mergeCell ref="E7:G7"/>
    <mergeCell ref="C8:D8"/>
    <mergeCell ref="E8:G8"/>
    <mergeCell ref="C9:D9"/>
    <mergeCell ref="D11:E11"/>
    <mergeCell ref="F11:G11"/>
    <mergeCell ref="C3:E3"/>
    <mergeCell ref="F3:G3"/>
    <mergeCell ref="C5:D5"/>
    <mergeCell ref="E5:G5"/>
    <mergeCell ref="C6:D6"/>
    <mergeCell ref="E6:F6"/>
  </mergeCells>
  <conditionalFormatting sqref="J3:J33">
    <cfRule type="expression" dxfId="16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K18" sqref="K18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79" t="s">
        <v>21</v>
      </c>
      <c r="D3" s="80"/>
      <c r="E3" s="80"/>
      <c r="F3" s="81" t="s">
        <v>32</v>
      </c>
      <c r="G3" s="82"/>
      <c r="H3" s="12"/>
      <c r="I3" s="23"/>
      <c r="J3" s="64">
        <v>42064</v>
      </c>
      <c r="K3" s="89"/>
      <c r="L3" s="50" t="str">
        <f>IF(N3="","",IF(K3="","",K3-((N3*$F$25)+((($F$25*$F$16)/100)*R3))))</f>
        <v/>
      </c>
      <c r="M3" s="29"/>
      <c r="N3" s="32" t="str">
        <f t="shared" ref="N3:N36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42065</v>
      </c>
      <c r="K4" s="90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83" t="s">
        <v>17</v>
      </c>
      <c r="D5" s="84"/>
      <c r="E5" s="84" t="s">
        <v>30</v>
      </c>
      <c r="F5" s="84"/>
      <c r="G5" s="84"/>
      <c r="H5" s="12"/>
      <c r="I5" s="23"/>
      <c r="J5" s="65">
        <v>42066</v>
      </c>
      <c r="K5" s="90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3" t="s">
        <v>20</v>
      </c>
      <c r="D6" s="84"/>
      <c r="E6" s="84" t="s">
        <v>30</v>
      </c>
      <c r="F6" s="84"/>
      <c r="G6" s="68"/>
      <c r="H6" s="12"/>
      <c r="I6" s="23"/>
      <c r="J6" s="65">
        <v>42067</v>
      </c>
      <c r="K6" s="90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3" t="s">
        <v>19</v>
      </c>
      <c r="D7" s="84"/>
      <c r="E7" s="84" t="s">
        <v>30</v>
      </c>
      <c r="F7" s="84"/>
      <c r="G7" s="84"/>
      <c r="H7" s="12"/>
      <c r="I7" s="23"/>
      <c r="J7" s="65">
        <v>42068</v>
      </c>
      <c r="K7" s="90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83" t="s">
        <v>18</v>
      </c>
      <c r="D8" s="84"/>
      <c r="E8" s="84" t="s">
        <v>30</v>
      </c>
      <c r="F8" s="84"/>
      <c r="G8" s="84"/>
      <c r="H8" s="12"/>
      <c r="I8" s="23"/>
      <c r="J8" s="65">
        <v>42069</v>
      </c>
      <c r="K8" s="90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3" t="s">
        <v>24</v>
      </c>
      <c r="D9" s="83"/>
      <c r="E9" s="15" t="s">
        <v>3</v>
      </c>
      <c r="F9" s="14" t="s">
        <v>25</v>
      </c>
      <c r="G9" s="15" t="s">
        <v>3</v>
      </c>
      <c r="H9" s="12"/>
      <c r="I9" s="23"/>
      <c r="J9" s="65">
        <v>42070</v>
      </c>
      <c r="K9" s="90"/>
      <c r="L9" s="52" t="str">
        <f t="shared" ref="L9:L35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42071</v>
      </c>
      <c r="K10" s="90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73" t="s">
        <v>8</v>
      </c>
      <c r="E11" s="73"/>
      <c r="F11" s="73" t="s">
        <v>9</v>
      </c>
      <c r="G11" s="74"/>
      <c r="H11" s="12"/>
      <c r="I11" s="23"/>
      <c r="J11" s="65">
        <v>42072</v>
      </c>
      <c r="K11" s="90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77">
        <f>SUMIFS(K3:K33,J3:J33,"&gt;="&amp;E9,J3:J33,"&lt;="&amp;G9)+SUMIFS(Апрель!K3:K33,Апрель!J3:J33,"&gt;="&amp;E9,Апрель!J3:J33,"&lt;="&amp;G9)</f>
        <v>0</v>
      </c>
      <c r="E12" s="77"/>
      <c r="F12" s="77">
        <f>(D12-D16)*50%</f>
        <v>0</v>
      </c>
      <c r="G12" s="78"/>
      <c r="H12" s="12"/>
      <c r="I12" s="23"/>
      <c r="J12" s="65">
        <v>42073</v>
      </c>
      <c r="K12" s="90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42074</v>
      </c>
      <c r="K13" s="90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42075</v>
      </c>
      <c r="K14" s="90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42076</v>
      </c>
      <c r="K15" s="90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>
        <f>SUMIFS(M3:M33,J3:J33,"&gt;="&amp;E9,J3:J33,"&lt;="&amp;G9)+SUMIFS(Апрель!M3:M33,Апрель!J3:J33,"&gt;="&amp;E9,Апрель!J3:J33,"&lt;="&amp;G9)</f>
        <v>0</v>
      </c>
      <c r="D16" s="55">
        <f>C16*G23</f>
        <v>0</v>
      </c>
      <c r="E16" s="63">
        <f>MAX(O3:O36)-MIN(O3:O36)</f>
        <v>0</v>
      </c>
      <c r="F16" s="60">
        <f>IF(ISERROR(C16/E16)*100,0,(C16/E16)*100)</f>
        <v>0</v>
      </c>
      <c r="G16" s="62">
        <f>SUMIFS(R3:R33,J3:J33,"&gt;="&amp;E9,J3:J33,"&lt;="&amp;G9)+SUMIFS(Апрель!R3:R33,Апрель!J3:J33,"&gt;="&amp;E9,Апрель!J3:J33,"&lt;="&amp;G9)</f>
        <v>0</v>
      </c>
      <c r="H16" s="12"/>
      <c r="I16" s="23"/>
      <c r="J16" s="65">
        <v>42077</v>
      </c>
      <c r="K16" s="90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42078</v>
      </c>
      <c r="K17" s="90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42079</v>
      </c>
      <c r="K18" s="90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42080</v>
      </c>
      <c r="K19" s="90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>
        <f>F12-C20</f>
        <v>0</v>
      </c>
      <c r="E20" s="71">
        <f>SUMIFS(Q3:Q33,J3:J33,"&gt;="&amp;E9,J3:J33,"&lt;="&amp;G9)+SUMIFS(Апрель!Q3:Q33,Апрель!J3:J33,"&gt;="&amp;E9,Апрель!J3:J33,"&lt;="&amp;G9)</f>
        <v>0</v>
      </c>
      <c r="F20" s="58">
        <f>((G23*F16)/100)*G16</f>
        <v>0</v>
      </c>
      <c r="G20" s="59">
        <f>SUM(C20+D20)-(E20+F20)</f>
        <v>0</v>
      </c>
      <c r="H20" s="12"/>
      <c r="I20" s="23"/>
      <c r="J20" s="65">
        <v>42081</v>
      </c>
      <c r="K20" s="90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42082</v>
      </c>
      <c r="K21" s="90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85"/>
      <c r="D22" s="85"/>
      <c r="E22" s="85"/>
      <c r="F22" s="21"/>
      <c r="G22" s="21"/>
      <c r="H22" s="24"/>
      <c r="I22" s="23"/>
      <c r="J22" s="65">
        <v>42083</v>
      </c>
      <c r="K22" s="90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85"/>
      <c r="D23" s="85"/>
      <c r="E23" s="87" t="s">
        <v>31</v>
      </c>
      <c r="F23" s="87"/>
      <c r="G23" s="86">
        <v>0</v>
      </c>
      <c r="H23" s="24"/>
      <c r="I23" s="21"/>
      <c r="J23" s="65">
        <v>42084</v>
      </c>
      <c r="K23" s="90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42085</v>
      </c>
      <c r="K24" s="90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76"/>
      <c r="G25" s="76"/>
      <c r="H25" s="21"/>
      <c r="I25" s="21"/>
      <c r="J25" s="65">
        <v>42086</v>
      </c>
      <c r="K25" s="90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42087</v>
      </c>
      <c r="K26" s="90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75"/>
      <c r="G27" s="75"/>
      <c r="H27" s="21"/>
      <c r="I27" s="21"/>
      <c r="J27" s="65">
        <v>42088</v>
      </c>
      <c r="K27" s="90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42089</v>
      </c>
      <c r="K28" s="90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42090</v>
      </c>
      <c r="K29" s="90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42091</v>
      </c>
      <c r="K30" s="90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42092</v>
      </c>
      <c r="K31" s="90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42093</v>
      </c>
      <c r="K32" s="91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>
        <v>42094</v>
      </c>
      <c r="K33" s="92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85"/>
      <c r="K37" s="85"/>
      <c r="L37" s="85"/>
      <c r="M37" s="85"/>
      <c r="N37" s="85"/>
      <c r="O37" s="85"/>
      <c r="P37" s="85"/>
      <c r="Q37" s="85"/>
      <c r="R37" s="85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2:E12"/>
    <mergeCell ref="F12:G12"/>
    <mergeCell ref="E23:F23"/>
    <mergeCell ref="F25:G25"/>
    <mergeCell ref="F27:G27"/>
    <mergeCell ref="C7:D7"/>
    <mergeCell ref="E7:G7"/>
    <mergeCell ref="C8:D8"/>
    <mergeCell ref="E8:G8"/>
    <mergeCell ref="C9:D9"/>
    <mergeCell ref="D11:E11"/>
    <mergeCell ref="F11:G11"/>
    <mergeCell ref="C3:E3"/>
    <mergeCell ref="F3:G3"/>
    <mergeCell ref="C5:D5"/>
    <mergeCell ref="E5:G5"/>
    <mergeCell ref="C6:D6"/>
    <mergeCell ref="E6:F6"/>
  </mergeCells>
  <conditionalFormatting sqref="J3:J33">
    <cfRule type="expression" dxfId="15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K26" sqref="K26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79" t="s">
        <v>21</v>
      </c>
      <c r="D3" s="80"/>
      <c r="E3" s="80"/>
      <c r="F3" s="81" t="s">
        <v>32</v>
      </c>
      <c r="G3" s="82"/>
      <c r="H3" s="12"/>
      <c r="I3" s="23"/>
      <c r="J3" s="93">
        <v>42095</v>
      </c>
      <c r="K3" s="89"/>
      <c r="L3" s="50" t="str">
        <f>IF(N3="","",IF(K3="","",K3-((N3*$F$25)+((($F$25*$F$16)/100)*R3))))</f>
        <v/>
      </c>
      <c r="M3" s="29"/>
      <c r="N3" s="32" t="str">
        <f t="shared" ref="N3:N36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94">
        <v>42096</v>
      </c>
      <c r="K4" s="90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83" t="s">
        <v>17</v>
      </c>
      <c r="D5" s="84"/>
      <c r="E5" s="84" t="s">
        <v>30</v>
      </c>
      <c r="F5" s="84"/>
      <c r="G5" s="84"/>
      <c r="H5" s="12"/>
      <c r="I5" s="23"/>
      <c r="J5" s="94">
        <v>42097</v>
      </c>
      <c r="K5" s="90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3" t="s">
        <v>20</v>
      </c>
      <c r="D6" s="84"/>
      <c r="E6" s="84" t="s">
        <v>30</v>
      </c>
      <c r="F6" s="84"/>
      <c r="G6" s="68"/>
      <c r="H6" s="12"/>
      <c r="I6" s="23"/>
      <c r="J6" s="94">
        <v>42098</v>
      </c>
      <c r="K6" s="90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3" t="s">
        <v>19</v>
      </c>
      <c r="D7" s="84"/>
      <c r="E7" s="84" t="s">
        <v>30</v>
      </c>
      <c r="F7" s="84"/>
      <c r="G7" s="84"/>
      <c r="H7" s="12"/>
      <c r="I7" s="23"/>
      <c r="J7" s="94">
        <v>42099</v>
      </c>
      <c r="K7" s="90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83" t="s">
        <v>18</v>
      </c>
      <c r="D8" s="84"/>
      <c r="E8" s="84" t="s">
        <v>30</v>
      </c>
      <c r="F8" s="84"/>
      <c r="G8" s="84"/>
      <c r="H8" s="12"/>
      <c r="I8" s="23"/>
      <c r="J8" s="94">
        <v>42100</v>
      </c>
      <c r="K8" s="90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3" t="s">
        <v>24</v>
      </c>
      <c r="D9" s="83"/>
      <c r="E9" s="15" t="s">
        <v>3</v>
      </c>
      <c r="F9" s="14" t="s">
        <v>25</v>
      </c>
      <c r="G9" s="15" t="s">
        <v>3</v>
      </c>
      <c r="H9" s="12"/>
      <c r="I9" s="23"/>
      <c r="J9" s="94">
        <v>42101</v>
      </c>
      <c r="K9" s="90"/>
      <c r="L9" s="52" t="str">
        <f t="shared" ref="L9:L35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94">
        <v>42102</v>
      </c>
      <c r="K10" s="90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73" t="s">
        <v>8</v>
      </c>
      <c r="E11" s="73"/>
      <c r="F11" s="73" t="s">
        <v>9</v>
      </c>
      <c r="G11" s="74"/>
      <c r="H11" s="12"/>
      <c r="I11" s="23"/>
      <c r="J11" s="94">
        <v>42103</v>
      </c>
      <c r="K11" s="90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77">
        <f>SUMIFS(K3:K33,J3:J33,"&gt;="&amp;E9,J3:J33,"&lt;="&amp;G9)+SUMIFS(Май!K3:K33,Май!J3:J33,"&gt;="&amp;E9,Май!J3:J33,"&lt;="&amp;G9)</f>
        <v>0</v>
      </c>
      <c r="E12" s="77"/>
      <c r="F12" s="77">
        <f>(D12-D16)*50%</f>
        <v>0</v>
      </c>
      <c r="G12" s="78"/>
      <c r="H12" s="12"/>
      <c r="I12" s="23"/>
      <c r="J12" s="94">
        <v>42104</v>
      </c>
      <c r="K12" s="90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94">
        <v>42105</v>
      </c>
      <c r="K13" s="90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94">
        <v>42106</v>
      </c>
      <c r="K14" s="90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94">
        <v>42107</v>
      </c>
      <c r="K15" s="90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>
        <f>SUMIFS(M3:M33,J3:J33,"&gt;="&amp;E9,J3:J33,"&lt;="&amp;G9)+SUMIFS(Май!M3:M33,Май!J3:J33,"&gt;="&amp;E9,Май!J3:J33,"&lt;="&amp;G9)</f>
        <v>0</v>
      </c>
      <c r="D16" s="55">
        <f>C16*G23</f>
        <v>0</v>
      </c>
      <c r="E16" s="63">
        <f>MAX(O3:O36)-MIN(O3:O36)</f>
        <v>0</v>
      </c>
      <c r="F16" s="60">
        <f>IF(ISERROR(C16/E16)*100,0,(C16/E16)*100)</f>
        <v>0</v>
      </c>
      <c r="G16" s="62">
        <f>SUMIFS(R3:R33,J3:J33,"&gt;="&amp;E9,J3:J33,"&lt;="&amp;G9)+SUMIFS(Май!R3:R33,Май!J3:J33,"&gt;="&amp;E9,Май!J3:J33,"&lt;="&amp;G9)</f>
        <v>0</v>
      </c>
      <c r="H16" s="12"/>
      <c r="I16" s="23"/>
      <c r="J16" s="94">
        <v>42108</v>
      </c>
      <c r="K16" s="90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94">
        <v>42109</v>
      </c>
      <c r="K17" s="90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94">
        <v>42110</v>
      </c>
      <c r="K18" s="90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94">
        <v>42111</v>
      </c>
      <c r="K19" s="90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>
        <f>F12-C20</f>
        <v>0</v>
      </c>
      <c r="E20" s="71">
        <f>SUMIFS(Q3:Q33,J3:J33,"&gt;="&amp;E9,J3:J33,"&lt;="&amp;G9)+SUMIFS(Май!Q3:Q33,Май!J3:J33,"&gt;="&amp;E9,Май!J3:J33,"&lt;="&amp;G9)</f>
        <v>0</v>
      </c>
      <c r="F20" s="58">
        <f>((G23*F16)/100)*G16</f>
        <v>0</v>
      </c>
      <c r="G20" s="59">
        <f>SUM(C20+D20)-(E20+F20)</f>
        <v>0</v>
      </c>
      <c r="H20" s="12"/>
      <c r="I20" s="23"/>
      <c r="J20" s="94">
        <v>42112</v>
      </c>
      <c r="K20" s="90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94">
        <v>42113</v>
      </c>
      <c r="K21" s="90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85"/>
      <c r="D22" s="85"/>
      <c r="E22" s="85"/>
      <c r="F22" s="21"/>
      <c r="G22" s="21"/>
      <c r="H22" s="24"/>
      <c r="I22" s="23"/>
      <c r="J22" s="94">
        <v>42114</v>
      </c>
      <c r="K22" s="90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85"/>
      <c r="D23" s="85"/>
      <c r="E23" s="87" t="s">
        <v>31</v>
      </c>
      <c r="F23" s="87"/>
      <c r="G23" s="86">
        <v>0</v>
      </c>
      <c r="H23" s="24"/>
      <c r="I23" s="21"/>
      <c r="J23" s="94">
        <v>42115</v>
      </c>
      <c r="K23" s="90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94">
        <v>42116</v>
      </c>
      <c r="K24" s="90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76"/>
      <c r="G25" s="76"/>
      <c r="H25" s="21"/>
      <c r="I25" s="21"/>
      <c r="J25" s="94">
        <v>42117</v>
      </c>
      <c r="K25" s="90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94">
        <v>42118</v>
      </c>
      <c r="K26" s="90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75"/>
      <c r="G27" s="75"/>
      <c r="H27" s="21"/>
      <c r="I27" s="21"/>
      <c r="J27" s="94">
        <v>42119</v>
      </c>
      <c r="K27" s="90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94">
        <v>42120</v>
      </c>
      <c r="K28" s="90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94">
        <v>42121</v>
      </c>
      <c r="K29" s="90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94">
        <v>42122</v>
      </c>
      <c r="K30" s="90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94">
        <v>42123</v>
      </c>
      <c r="K31" s="90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94">
        <v>42124</v>
      </c>
      <c r="K32" s="91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95"/>
      <c r="K33" s="92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85"/>
      <c r="K37" s="85"/>
      <c r="L37" s="85"/>
      <c r="M37" s="85"/>
      <c r="N37" s="85"/>
      <c r="O37" s="85"/>
      <c r="P37" s="85"/>
      <c r="Q37" s="85"/>
      <c r="R37" s="85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2:E12"/>
    <mergeCell ref="F12:G12"/>
    <mergeCell ref="E23:F23"/>
    <mergeCell ref="F25:G25"/>
    <mergeCell ref="F27:G27"/>
    <mergeCell ref="C7:D7"/>
    <mergeCell ref="E7:G7"/>
    <mergeCell ref="C8:D8"/>
    <mergeCell ref="E8:G8"/>
    <mergeCell ref="C9:D9"/>
    <mergeCell ref="D11:E11"/>
    <mergeCell ref="F11:G11"/>
    <mergeCell ref="C3:E3"/>
    <mergeCell ref="F3:G3"/>
    <mergeCell ref="C5:D5"/>
    <mergeCell ref="E5:G5"/>
    <mergeCell ref="C6:D6"/>
    <mergeCell ref="E6:F6"/>
  </mergeCells>
  <conditionalFormatting sqref="J3:J33">
    <cfRule type="expression" dxfId="14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G31" sqref="G31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79" t="s">
        <v>21</v>
      </c>
      <c r="D3" s="80"/>
      <c r="E3" s="80"/>
      <c r="F3" s="81" t="s">
        <v>32</v>
      </c>
      <c r="G3" s="82"/>
      <c r="H3" s="12"/>
      <c r="I3" s="23"/>
      <c r="J3" s="64">
        <v>42125</v>
      </c>
      <c r="K3" s="89"/>
      <c r="L3" s="50" t="str">
        <f>IF(N3="","",IF(K3="","",K3-((N3*$F$25)+((($F$25*$F$16)/100)*R3))))</f>
        <v/>
      </c>
      <c r="M3" s="29"/>
      <c r="N3" s="32" t="str">
        <f t="shared" ref="N3:N36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42126</v>
      </c>
      <c r="K4" s="90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83" t="s">
        <v>17</v>
      </c>
      <c r="D5" s="84"/>
      <c r="E5" s="84" t="s">
        <v>30</v>
      </c>
      <c r="F5" s="84"/>
      <c r="G5" s="84"/>
      <c r="H5" s="12"/>
      <c r="I5" s="23"/>
      <c r="J5" s="65">
        <v>42127</v>
      </c>
      <c r="K5" s="90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3" t="s">
        <v>20</v>
      </c>
      <c r="D6" s="84"/>
      <c r="E6" s="84" t="s">
        <v>30</v>
      </c>
      <c r="F6" s="84"/>
      <c r="G6" s="68"/>
      <c r="H6" s="12"/>
      <c r="I6" s="23"/>
      <c r="J6" s="65">
        <v>42128</v>
      </c>
      <c r="K6" s="90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3" t="s">
        <v>19</v>
      </c>
      <c r="D7" s="84"/>
      <c r="E7" s="84" t="s">
        <v>30</v>
      </c>
      <c r="F7" s="84"/>
      <c r="G7" s="84"/>
      <c r="H7" s="12"/>
      <c r="I7" s="23"/>
      <c r="J7" s="65">
        <v>42129</v>
      </c>
      <c r="K7" s="90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83" t="s">
        <v>18</v>
      </c>
      <c r="D8" s="84"/>
      <c r="E8" s="84" t="s">
        <v>30</v>
      </c>
      <c r="F8" s="84"/>
      <c r="G8" s="84"/>
      <c r="H8" s="12"/>
      <c r="I8" s="23"/>
      <c r="J8" s="65">
        <v>42130</v>
      </c>
      <c r="K8" s="90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3" t="s">
        <v>24</v>
      </c>
      <c r="D9" s="83"/>
      <c r="E9" s="15" t="s">
        <v>3</v>
      </c>
      <c r="F9" s="14" t="s">
        <v>25</v>
      </c>
      <c r="G9" s="15" t="s">
        <v>3</v>
      </c>
      <c r="H9" s="12"/>
      <c r="I9" s="23"/>
      <c r="J9" s="65">
        <v>42131</v>
      </c>
      <c r="K9" s="90"/>
      <c r="L9" s="52" t="str">
        <f t="shared" ref="L9:L35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42132</v>
      </c>
      <c r="K10" s="90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73" t="s">
        <v>8</v>
      </c>
      <c r="E11" s="73"/>
      <c r="F11" s="73" t="s">
        <v>9</v>
      </c>
      <c r="G11" s="74"/>
      <c r="H11" s="12"/>
      <c r="I11" s="23"/>
      <c r="J11" s="65">
        <v>42133</v>
      </c>
      <c r="K11" s="90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77" t="e">
        <f>SUMIFS(K3:K33,J3:J33,"&gt;="&amp;E9,J3:J33,"&lt;="&amp;G9)+SUMIFS(#REF!,#REF!,"&gt;="&amp;E9,#REF!,"&lt;="&amp;G9)</f>
        <v>#REF!</v>
      </c>
      <c r="E12" s="77"/>
      <c r="F12" s="77" t="e">
        <f>(D12-D16)*50%</f>
        <v>#REF!</v>
      </c>
      <c r="G12" s="78"/>
      <c r="H12" s="12"/>
      <c r="I12" s="23"/>
      <c r="J12" s="65">
        <v>42134</v>
      </c>
      <c r="K12" s="90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42135</v>
      </c>
      <c r="K13" s="90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42136</v>
      </c>
      <c r="K14" s="90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42137</v>
      </c>
      <c r="K15" s="90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 t="e">
        <f>SUMIFS(M3:M33,J3:J33,"&gt;="&amp;E9,J3:J33,"&lt;="&amp;G9)+SUMIFS(#REF!,#REF!,"&gt;="&amp;E9,#REF!,"&lt;="&amp;G9)</f>
        <v>#REF!</v>
      </c>
      <c r="D16" s="55" t="e">
        <f>C16*G23</f>
        <v>#REF!</v>
      </c>
      <c r="E16" s="63">
        <f>MAX(O3:O36)-MIN(O3:O36)</f>
        <v>0</v>
      </c>
      <c r="F16" s="60">
        <f>IF(ISERROR(C16/E16)*100,0,(C16/E16)*100)</f>
        <v>0</v>
      </c>
      <c r="G16" s="62" t="e">
        <f>SUMIFS(R3:R33,J3:J33,"&gt;="&amp;E9,J3:J33,"&lt;="&amp;G9)+SUMIFS(#REF!,#REF!,"&gt;="&amp;E9,#REF!,"&lt;="&amp;G9)</f>
        <v>#REF!</v>
      </c>
      <c r="H16" s="12"/>
      <c r="I16" s="23"/>
      <c r="J16" s="65">
        <v>42138</v>
      </c>
      <c r="K16" s="90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42139</v>
      </c>
      <c r="K17" s="90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42140</v>
      </c>
      <c r="K18" s="90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42141</v>
      </c>
      <c r="K19" s="90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 t="e">
        <f>F12-C20</f>
        <v>#REF!</v>
      </c>
      <c r="E20" s="71" t="e">
        <f>SUMIFS(Q3:Q33,J3:J33,"&gt;="&amp;E9,J3:J33,"&lt;="&amp;G9)+SUMIFS(#REF!,#REF!,"&gt;="&amp;E9,#REF!,"&lt;="&amp;G9)</f>
        <v>#REF!</v>
      </c>
      <c r="F20" s="58" t="e">
        <f>((G23*F16)/100)*G16</f>
        <v>#REF!</v>
      </c>
      <c r="G20" s="59" t="e">
        <f>SUM(C20+D20)-(E20+F20)</f>
        <v>#REF!</v>
      </c>
      <c r="H20" s="12"/>
      <c r="I20" s="23"/>
      <c r="J20" s="65">
        <v>42142</v>
      </c>
      <c r="K20" s="90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42143</v>
      </c>
      <c r="K21" s="90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85"/>
      <c r="D22" s="85"/>
      <c r="E22" s="85"/>
      <c r="F22" s="21"/>
      <c r="G22" s="21"/>
      <c r="H22" s="24"/>
      <c r="I22" s="23"/>
      <c r="J22" s="65">
        <v>42144</v>
      </c>
      <c r="K22" s="90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85"/>
      <c r="D23" s="85"/>
      <c r="E23" s="87" t="s">
        <v>31</v>
      </c>
      <c r="F23" s="87"/>
      <c r="G23" s="86">
        <v>0</v>
      </c>
      <c r="H23" s="24"/>
      <c r="I23" s="21"/>
      <c r="J23" s="65">
        <v>42145</v>
      </c>
      <c r="K23" s="90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42146</v>
      </c>
      <c r="K24" s="90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76"/>
      <c r="G25" s="76"/>
      <c r="H25" s="21"/>
      <c r="I25" s="21"/>
      <c r="J25" s="65">
        <v>42147</v>
      </c>
      <c r="K25" s="90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42148</v>
      </c>
      <c r="K26" s="90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75"/>
      <c r="G27" s="75"/>
      <c r="H27" s="21"/>
      <c r="I27" s="21"/>
      <c r="J27" s="65">
        <v>42149</v>
      </c>
      <c r="K27" s="90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42150</v>
      </c>
      <c r="K28" s="90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42151</v>
      </c>
      <c r="K29" s="90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42152</v>
      </c>
      <c r="K30" s="90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42153</v>
      </c>
      <c r="K31" s="90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42154</v>
      </c>
      <c r="K32" s="91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>
        <v>42155</v>
      </c>
      <c r="K33" s="92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85"/>
      <c r="K37" s="85"/>
      <c r="L37" s="85"/>
      <c r="M37" s="85"/>
      <c r="N37" s="85"/>
      <c r="O37" s="85"/>
      <c r="P37" s="85"/>
      <c r="Q37" s="85"/>
      <c r="R37" s="85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2:E12"/>
    <mergeCell ref="F12:G12"/>
    <mergeCell ref="E23:F23"/>
    <mergeCell ref="F25:G25"/>
    <mergeCell ref="F27:G27"/>
    <mergeCell ref="C7:D7"/>
    <mergeCell ref="E7:G7"/>
    <mergeCell ref="C8:D8"/>
    <mergeCell ref="E8:G8"/>
    <mergeCell ref="C9:D9"/>
    <mergeCell ref="D11:E11"/>
    <mergeCell ref="F11:G11"/>
    <mergeCell ref="C3:E3"/>
    <mergeCell ref="F3:G3"/>
    <mergeCell ref="C5:D5"/>
    <mergeCell ref="E5:G5"/>
    <mergeCell ref="C6:D6"/>
    <mergeCell ref="E6:F6"/>
  </mergeCells>
  <conditionalFormatting sqref="J3:J33">
    <cfRule type="expression" dxfId="13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K30" sqref="K30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79" t="s">
        <v>21</v>
      </c>
      <c r="D3" s="80"/>
      <c r="E3" s="80"/>
      <c r="F3" s="81" t="s">
        <v>32</v>
      </c>
      <c r="G3" s="82"/>
      <c r="H3" s="12"/>
      <c r="I3" s="23"/>
      <c r="J3" s="64">
        <v>42156</v>
      </c>
      <c r="K3" s="89"/>
      <c r="L3" s="50" t="str">
        <f>IF(N3="","",IF(K3="","",K3-((N3*$F$25)+((($F$25*$F$16)/100)*R3))))</f>
        <v/>
      </c>
      <c r="M3" s="29"/>
      <c r="N3" s="32" t="str">
        <f t="shared" ref="N3:N36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42157</v>
      </c>
      <c r="K4" s="90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83" t="s">
        <v>17</v>
      </c>
      <c r="D5" s="84"/>
      <c r="E5" s="84" t="s">
        <v>30</v>
      </c>
      <c r="F5" s="84"/>
      <c r="G5" s="84"/>
      <c r="H5" s="12"/>
      <c r="I5" s="23"/>
      <c r="J5" s="65">
        <v>42158</v>
      </c>
      <c r="K5" s="90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3" t="s">
        <v>20</v>
      </c>
      <c r="D6" s="84"/>
      <c r="E6" s="84" t="s">
        <v>30</v>
      </c>
      <c r="F6" s="84"/>
      <c r="G6" s="68"/>
      <c r="H6" s="12"/>
      <c r="I6" s="23"/>
      <c r="J6" s="65">
        <v>42159</v>
      </c>
      <c r="K6" s="90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3" t="s">
        <v>19</v>
      </c>
      <c r="D7" s="84"/>
      <c r="E7" s="84" t="s">
        <v>30</v>
      </c>
      <c r="F7" s="84"/>
      <c r="G7" s="84"/>
      <c r="H7" s="12"/>
      <c r="I7" s="23"/>
      <c r="J7" s="65">
        <v>42160</v>
      </c>
      <c r="K7" s="90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83" t="s">
        <v>18</v>
      </c>
      <c r="D8" s="84"/>
      <c r="E8" s="84" t="s">
        <v>30</v>
      </c>
      <c r="F8" s="84"/>
      <c r="G8" s="84"/>
      <c r="H8" s="12"/>
      <c r="I8" s="23"/>
      <c r="J8" s="65">
        <v>42161</v>
      </c>
      <c r="K8" s="90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3" t="s">
        <v>24</v>
      </c>
      <c r="D9" s="83"/>
      <c r="E9" s="15" t="s">
        <v>3</v>
      </c>
      <c r="F9" s="14" t="s">
        <v>25</v>
      </c>
      <c r="G9" s="15" t="s">
        <v>3</v>
      </c>
      <c r="H9" s="12"/>
      <c r="I9" s="23"/>
      <c r="J9" s="65">
        <v>42162</v>
      </c>
      <c r="K9" s="90"/>
      <c r="L9" s="52" t="str">
        <f t="shared" ref="L9:L35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42163</v>
      </c>
      <c r="K10" s="90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73" t="s">
        <v>8</v>
      </c>
      <c r="E11" s="73"/>
      <c r="F11" s="73" t="s">
        <v>9</v>
      </c>
      <c r="G11" s="74"/>
      <c r="H11" s="12"/>
      <c r="I11" s="23"/>
      <c r="J11" s="65">
        <v>42164</v>
      </c>
      <c r="K11" s="90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77" t="e">
        <f>SUMIFS(K3:K33,J3:J33,"&gt;="&amp;E9,J3:J33,"&lt;="&amp;G9)+SUMIFS(#REF!,#REF!,"&gt;="&amp;E9,#REF!,"&lt;="&amp;G9)</f>
        <v>#REF!</v>
      </c>
      <c r="E12" s="77"/>
      <c r="F12" s="77" t="e">
        <f>(D12-D16)*50%</f>
        <v>#REF!</v>
      </c>
      <c r="G12" s="78"/>
      <c r="H12" s="12"/>
      <c r="I12" s="23"/>
      <c r="J12" s="65">
        <v>42165</v>
      </c>
      <c r="K12" s="90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42166</v>
      </c>
      <c r="K13" s="90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42167</v>
      </c>
      <c r="K14" s="90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42168</v>
      </c>
      <c r="K15" s="90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 t="e">
        <f>SUMIFS(M3:M33,J3:J33,"&gt;="&amp;E9,J3:J33,"&lt;="&amp;G9)+SUMIFS(#REF!,#REF!,"&gt;="&amp;E9,#REF!,"&lt;="&amp;G9)</f>
        <v>#REF!</v>
      </c>
      <c r="D16" s="55" t="e">
        <f>C16*G23</f>
        <v>#REF!</v>
      </c>
      <c r="E16" s="63">
        <f>MAX(O3:O36)-MIN(O3:O36)</f>
        <v>0</v>
      </c>
      <c r="F16" s="60">
        <f>IF(ISERROR(C16/E16)*100,0,(C16/E16)*100)</f>
        <v>0</v>
      </c>
      <c r="G16" s="62" t="e">
        <f>SUMIFS(R3:R33,J3:J33,"&gt;="&amp;E9,J3:J33,"&lt;="&amp;G9)+SUMIFS(#REF!,#REF!,"&gt;="&amp;E9,#REF!,"&lt;="&amp;G9)</f>
        <v>#REF!</v>
      </c>
      <c r="H16" s="12"/>
      <c r="I16" s="23"/>
      <c r="J16" s="65">
        <v>42169</v>
      </c>
      <c r="K16" s="90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42170</v>
      </c>
      <c r="K17" s="90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42171</v>
      </c>
      <c r="K18" s="90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42172</v>
      </c>
      <c r="K19" s="90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 t="e">
        <f>F12-C20</f>
        <v>#REF!</v>
      </c>
      <c r="E20" s="71" t="e">
        <f>SUMIFS(Q3:Q33,J3:J33,"&gt;="&amp;E9,J3:J33,"&lt;="&amp;G9)+SUMIFS(#REF!,#REF!,"&gt;="&amp;E9,#REF!,"&lt;="&amp;G9)</f>
        <v>#REF!</v>
      </c>
      <c r="F20" s="58" t="e">
        <f>((G23*F16)/100)*G16</f>
        <v>#REF!</v>
      </c>
      <c r="G20" s="59" t="e">
        <f>SUM(C20+D20)-(E20+F20)</f>
        <v>#REF!</v>
      </c>
      <c r="H20" s="12"/>
      <c r="I20" s="23"/>
      <c r="J20" s="65">
        <v>42173</v>
      </c>
      <c r="K20" s="90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42174</v>
      </c>
      <c r="K21" s="90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85"/>
      <c r="D22" s="85"/>
      <c r="E22" s="85"/>
      <c r="F22" s="21"/>
      <c r="G22" s="21"/>
      <c r="H22" s="24"/>
      <c r="I22" s="23"/>
      <c r="J22" s="65">
        <v>42175</v>
      </c>
      <c r="K22" s="90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85"/>
      <c r="D23" s="85"/>
      <c r="E23" s="87" t="s">
        <v>31</v>
      </c>
      <c r="F23" s="87"/>
      <c r="G23" s="86">
        <v>0</v>
      </c>
      <c r="H23" s="24"/>
      <c r="I23" s="21"/>
      <c r="J23" s="65">
        <v>42176</v>
      </c>
      <c r="K23" s="90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42177</v>
      </c>
      <c r="K24" s="90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76"/>
      <c r="G25" s="76"/>
      <c r="H25" s="21"/>
      <c r="I25" s="21"/>
      <c r="J25" s="65">
        <v>42178</v>
      </c>
      <c r="K25" s="90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42179</v>
      </c>
      <c r="K26" s="90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75"/>
      <c r="G27" s="75"/>
      <c r="H27" s="21"/>
      <c r="I27" s="21"/>
      <c r="J27" s="65">
        <v>42180</v>
      </c>
      <c r="K27" s="90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42181</v>
      </c>
      <c r="K28" s="90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42182</v>
      </c>
      <c r="K29" s="90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42183</v>
      </c>
      <c r="K30" s="90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42184</v>
      </c>
      <c r="K31" s="90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42185</v>
      </c>
      <c r="K32" s="91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/>
      <c r="K33" s="92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85"/>
      <c r="K37" s="85"/>
      <c r="L37" s="85"/>
      <c r="M37" s="85"/>
      <c r="N37" s="85"/>
      <c r="O37" s="85"/>
      <c r="P37" s="85"/>
      <c r="Q37" s="85"/>
      <c r="R37" s="85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2:E12"/>
    <mergeCell ref="F12:G12"/>
    <mergeCell ref="E23:F23"/>
    <mergeCell ref="F25:G25"/>
    <mergeCell ref="F27:G27"/>
    <mergeCell ref="C7:D7"/>
    <mergeCell ref="E7:G7"/>
    <mergeCell ref="C8:D8"/>
    <mergeCell ref="E8:G8"/>
    <mergeCell ref="C9:D9"/>
    <mergeCell ref="D11:E11"/>
    <mergeCell ref="F11:G11"/>
    <mergeCell ref="C3:E3"/>
    <mergeCell ref="F3:G3"/>
    <mergeCell ref="C5:D5"/>
    <mergeCell ref="E5:G5"/>
    <mergeCell ref="C6:D6"/>
    <mergeCell ref="E6:F6"/>
  </mergeCells>
  <conditionalFormatting sqref="J3:J33">
    <cfRule type="expression" dxfId="12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K16" sqref="K16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79" t="s">
        <v>21</v>
      </c>
      <c r="D3" s="80"/>
      <c r="E3" s="80"/>
      <c r="F3" s="81" t="s">
        <v>32</v>
      </c>
      <c r="G3" s="82"/>
      <c r="H3" s="12"/>
      <c r="I3" s="23"/>
      <c r="J3" s="64">
        <v>42186</v>
      </c>
      <c r="K3" s="89"/>
      <c r="L3" s="50" t="str">
        <f>IF(N3="","",IF(K3="","",K3-((N3*$F$25)+((($F$25*$F$16)/100)*R3))))</f>
        <v/>
      </c>
      <c r="M3" s="29"/>
      <c r="N3" s="32" t="str">
        <f t="shared" ref="N3:N36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42187</v>
      </c>
      <c r="K4" s="90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83" t="s">
        <v>17</v>
      </c>
      <c r="D5" s="84"/>
      <c r="E5" s="84" t="s">
        <v>30</v>
      </c>
      <c r="F5" s="84"/>
      <c r="G5" s="84"/>
      <c r="H5" s="12"/>
      <c r="I5" s="23"/>
      <c r="J5" s="65">
        <v>42188</v>
      </c>
      <c r="K5" s="90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3" t="s">
        <v>20</v>
      </c>
      <c r="D6" s="84"/>
      <c r="E6" s="84" t="s">
        <v>30</v>
      </c>
      <c r="F6" s="84"/>
      <c r="G6" s="68"/>
      <c r="H6" s="12"/>
      <c r="I6" s="23"/>
      <c r="J6" s="65">
        <v>42189</v>
      </c>
      <c r="K6" s="90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3" t="s">
        <v>19</v>
      </c>
      <c r="D7" s="84"/>
      <c r="E7" s="84" t="s">
        <v>30</v>
      </c>
      <c r="F7" s="84"/>
      <c r="G7" s="84"/>
      <c r="H7" s="12"/>
      <c r="I7" s="23"/>
      <c r="J7" s="65">
        <v>42190</v>
      </c>
      <c r="K7" s="90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83" t="s">
        <v>18</v>
      </c>
      <c r="D8" s="84"/>
      <c r="E8" s="84" t="s">
        <v>30</v>
      </c>
      <c r="F8" s="84"/>
      <c r="G8" s="84"/>
      <c r="H8" s="12"/>
      <c r="I8" s="23"/>
      <c r="J8" s="65">
        <v>42191</v>
      </c>
      <c r="K8" s="90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3" t="s">
        <v>24</v>
      </c>
      <c r="D9" s="83"/>
      <c r="E9" s="15" t="s">
        <v>3</v>
      </c>
      <c r="F9" s="14" t="s">
        <v>25</v>
      </c>
      <c r="G9" s="15" t="s">
        <v>3</v>
      </c>
      <c r="H9" s="12"/>
      <c r="I9" s="23"/>
      <c r="J9" s="65">
        <v>42192</v>
      </c>
      <c r="K9" s="90"/>
      <c r="L9" s="52" t="str">
        <f t="shared" ref="L9:L35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42193</v>
      </c>
      <c r="K10" s="90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73" t="s">
        <v>8</v>
      </c>
      <c r="E11" s="73"/>
      <c r="F11" s="73" t="s">
        <v>9</v>
      </c>
      <c r="G11" s="74"/>
      <c r="H11" s="12"/>
      <c r="I11" s="23"/>
      <c r="J11" s="65">
        <v>42194</v>
      </c>
      <c r="K11" s="90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77" t="e">
        <f>SUMIFS(K3:K33,J3:J33,"&gt;="&amp;E9,J3:J33,"&lt;="&amp;G9)+SUMIFS(#REF!,#REF!,"&gt;="&amp;E9,#REF!,"&lt;="&amp;G9)</f>
        <v>#REF!</v>
      </c>
      <c r="E12" s="77"/>
      <c r="F12" s="77" t="e">
        <f>(D12-D16)*50%</f>
        <v>#REF!</v>
      </c>
      <c r="G12" s="78"/>
      <c r="H12" s="12"/>
      <c r="I12" s="23"/>
      <c r="J12" s="65">
        <v>42195</v>
      </c>
      <c r="K12" s="90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42196</v>
      </c>
      <c r="K13" s="90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42197</v>
      </c>
      <c r="K14" s="90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42198</v>
      </c>
      <c r="K15" s="90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 t="e">
        <f>SUMIFS(M3:M33,J3:J33,"&gt;="&amp;E9,J3:J33,"&lt;="&amp;G9)+SUMIFS(#REF!,#REF!,"&gt;="&amp;E9,#REF!,"&lt;="&amp;G9)</f>
        <v>#REF!</v>
      </c>
      <c r="D16" s="55" t="e">
        <f>C16*G23</f>
        <v>#REF!</v>
      </c>
      <c r="E16" s="63">
        <f>MAX(O3:O36)-MIN(O3:O36)</f>
        <v>0</v>
      </c>
      <c r="F16" s="60">
        <f>IF(ISERROR(C16/E16)*100,0,(C16/E16)*100)</f>
        <v>0</v>
      </c>
      <c r="G16" s="62" t="e">
        <f>SUMIFS(R3:R33,J3:J33,"&gt;="&amp;E9,J3:J33,"&lt;="&amp;G9)+SUMIFS(#REF!,#REF!,"&gt;="&amp;E9,#REF!,"&lt;="&amp;G9)</f>
        <v>#REF!</v>
      </c>
      <c r="H16" s="12"/>
      <c r="I16" s="23"/>
      <c r="J16" s="65">
        <v>42199</v>
      </c>
      <c r="K16" s="90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42200</v>
      </c>
      <c r="K17" s="90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42201</v>
      </c>
      <c r="K18" s="90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42202</v>
      </c>
      <c r="K19" s="90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 t="e">
        <f>F12-C20</f>
        <v>#REF!</v>
      </c>
      <c r="E20" s="71" t="e">
        <f>SUMIFS(Q3:Q33,J3:J33,"&gt;="&amp;E9,J3:J33,"&lt;="&amp;G9)+SUMIFS(#REF!,#REF!,"&gt;="&amp;E9,#REF!,"&lt;="&amp;G9)</f>
        <v>#REF!</v>
      </c>
      <c r="F20" s="58" t="e">
        <f>((G23*F16)/100)*G16</f>
        <v>#REF!</v>
      </c>
      <c r="G20" s="59" t="e">
        <f>SUM(C20+D20)-(E20+F20)</f>
        <v>#REF!</v>
      </c>
      <c r="H20" s="12"/>
      <c r="I20" s="23"/>
      <c r="J20" s="65">
        <v>42203</v>
      </c>
      <c r="K20" s="90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42204</v>
      </c>
      <c r="K21" s="90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85"/>
      <c r="D22" s="85"/>
      <c r="E22" s="85"/>
      <c r="F22" s="21"/>
      <c r="G22" s="21"/>
      <c r="H22" s="24"/>
      <c r="I22" s="23"/>
      <c r="J22" s="65">
        <v>42205</v>
      </c>
      <c r="K22" s="90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85"/>
      <c r="D23" s="85"/>
      <c r="E23" s="87" t="s">
        <v>31</v>
      </c>
      <c r="F23" s="87"/>
      <c r="G23" s="86">
        <v>0</v>
      </c>
      <c r="H23" s="24"/>
      <c r="I23" s="21"/>
      <c r="J23" s="65">
        <v>42206</v>
      </c>
      <c r="K23" s="90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42207</v>
      </c>
      <c r="K24" s="90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76"/>
      <c r="G25" s="76"/>
      <c r="H25" s="21"/>
      <c r="I25" s="21"/>
      <c r="J25" s="65">
        <v>42208</v>
      </c>
      <c r="K25" s="90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42209</v>
      </c>
      <c r="K26" s="90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75"/>
      <c r="G27" s="75"/>
      <c r="H27" s="21"/>
      <c r="I27" s="21"/>
      <c r="J27" s="65">
        <v>42210</v>
      </c>
      <c r="K27" s="90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42211</v>
      </c>
      <c r="K28" s="90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42212</v>
      </c>
      <c r="K29" s="90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42213</v>
      </c>
      <c r="K30" s="90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42214</v>
      </c>
      <c r="K31" s="90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42215</v>
      </c>
      <c r="K32" s="91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>
        <v>42216</v>
      </c>
      <c r="K33" s="92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85"/>
      <c r="K37" s="85"/>
      <c r="L37" s="85"/>
      <c r="M37" s="85"/>
      <c r="N37" s="85"/>
      <c r="O37" s="85"/>
      <c r="P37" s="85"/>
      <c r="Q37" s="85"/>
      <c r="R37" s="85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2:E12"/>
    <mergeCell ref="F12:G12"/>
    <mergeCell ref="E23:F23"/>
    <mergeCell ref="F25:G25"/>
    <mergeCell ref="F27:G27"/>
    <mergeCell ref="C7:D7"/>
    <mergeCell ref="E7:G7"/>
    <mergeCell ref="C8:D8"/>
    <mergeCell ref="E8:G8"/>
    <mergeCell ref="C9:D9"/>
    <mergeCell ref="D11:E11"/>
    <mergeCell ref="F11:G11"/>
    <mergeCell ref="C3:E3"/>
    <mergeCell ref="F3:G3"/>
    <mergeCell ref="C5:D5"/>
    <mergeCell ref="E5:G5"/>
    <mergeCell ref="C6:D6"/>
    <mergeCell ref="E6:F6"/>
  </mergeCells>
  <conditionalFormatting sqref="J3:J33">
    <cfRule type="expression" dxfId="11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K21" sqref="K21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79" t="s">
        <v>21</v>
      </c>
      <c r="D3" s="80"/>
      <c r="E3" s="80"/>
      <c r="F3" s="81" t="s">
        <v>32</v>
      </c>
      <c r="G3" s="82"/>
      <c r="H3" s="12"/>
      <c r="I3" s="23"/>
      <c r="J3" s="64">
        <v>42217</v>
      </c>
      <c r="K3" s="89"/>
      <c r="L3" s="50" t="str">
        <f>IF(N3="","",IF(K3="","",K3-((N3*$F$25)+((($F$25*$F$16)/100)*R3))))</f>
        <v/>
      </c>
      <c r="M3" s="29"/>
      <c r="N3" s="32" t="str">
        <f t="shared" ref="N3:N36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42218</v>
      </c>
      <c r="K4" s="90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83" t="s">
        <v>17</v>
      </c>
      <c r="D5" s="84"/>
      <c r="E5" s="84" t="s">
        <v>30</v>
      </c>
      <c r="F5" s="84"/>
      <c r="G5" s="84"/>
      <c r="H5" s="12"/>
      <c r="I5" s="23"/>
      <c r="J5" s="65">
        <v>42219</v>
      </c>
      <c r="K5" s="90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3" t="s">
        <v>20</v>
      </c>
      <c r="D6" s="84"/>
      <c r="E6" s="84" t="s">
        <v>30</v>
      </c>
      <c r="F6" s="84"/>
      <c r="G6" s="68"/>
      <c r="H6" s="12"/>
      <c r="I6" s="23"/>
      <c r="J6" s="65">
        <v>42220</v>
      </c>
      <c r="K6" s="90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3" t="s">
        <v>19</v>
      </c>
      <c r="D7" s="84"/>
      <c r="E7" s="84" t="s">
        <v>30</v>
      </c>
      <c r="F7" s="84"/>
      <c r="G7" s="84"/>
      <c r="H7" s="12"/>
      <c r="I7" s="23"/>
      <c r="J7" s="65">
        <v>42221</v>
      </c>
      <c r="K7" s="90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83" t="s">
        <v>18</v>
      </c>
      <c r="D8" s="84"/>
      <c r="E8" s="84" t="s">
        <v>30</v>
      </c>
      <c r="F8" s="84"/>
      <c r="G8" s="84"/>
      <c r="H8" s="12"/>
      <c r="I8" s="23"/>
      <c r="J8" s="65">
        <v>42222</v>
      </c>
      <c r="K8" s="90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3" t="s">
        <v>24</v>
      </c>
      <c r="D9" s="83"/>
      <c r="E9" s="15" t="s">
        <v>3</v>
      </c>
      <c r="F9" s="14" t="s">
        <v>25</v>
      </c>
      <c r="G9" s="15" t="s">
        <v>3</v>
      </c>
      <c r="H9" s="12"/>
      <c r="I9" s="23"/>
      <c r="J9" s="65">
        <v>42223</v>
      </c>
      <c r="K9" s="90"/>
      <c r="L9" s="52" t="str">
        <f t="shared" ref="L9:L35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42224</v>
      </c>
      <c r="K10" s="90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73" t="s">
        <v>8</v>
      </c>
      <c r="E11" s="73"/>
      <c r="F11" s="73" t="s">
        <v>9</v>
      </c>
      <c r="G11" s="74"/>
      <c r="H11" s="12"/>
      <c r="I11" s="23"/>
      <c r="J11" s="65">
        <v>42225</v>
      </c>
      <c r="K11" s="90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77" t="e">
        <f>SUMIFS(K3:K33,J3:J33,"&gt;="&amp;E9,J3:J33,"&lt;="&amp;G9)+SUMIFS(#REF!,#REF!,"&gt;="&amp;E9,#REF!,"&lt;="&amp;G9)</f>
        <v>#REF!</v>
      </c>
      <c r="E12" s="77"/>
      <c r="F12" s="77" t="e">
        <f>(D12-D16)*50%</f>
        <v>#REF!</v>
      </c>
      <c r="G12" s="78"/>
      <c r="H12" s="12"/>
      <c r="I12" s="23"/>
      <c r="J12" s="65">
        <v>42226</v>
      </c>
      <c r="K12" s="90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42227</v>
      </c>
      <c r="K13" s="90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42228</v>
      </c>
      <c r="K14" s="90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42229</v>
      </c>
      <c r="K15" s="90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 t="e">
        <f>SUMIFS(M3:M33,J3:J33,"&gt;="&amp;E9,J3:J33,"&lt;="&amp;G9)+SUMIFS(#REF!,#REF!,"&gt;="&amp;E9,#REF!,"&lt;="&amp;G9)</f>
        <v>#REF!</v>
      </c>
      <c r="D16" s="55" t="e">
        <f>C16*G23</f>
        <v>#REF!</v>
      </c>
      <c r="E16" s="63">
        <f>MAX(O3:O36)-MIN(O3:O36)</f>
        <v>0</v>
      </c>
      <c r="F16" s="60">
        <f>IF(ISERROR(C16/E16)*100,0,(C16/E16)*100)</f>
        <v>0</v>
      </c>
      <c r="G16" s="62" t="e">
        <f>SUMIFS(R3:R33,J3:J33,"&gt;="&amp;E9,J3:J33,"&lt;="&amp;G9)+SUMIFS(#REF!,#REF!,"&gt;="&amp;E9,#REF!,"&lt;="&amp;G9)</f>
        <v>#REF!</v>
      </c>
      <c r="H16" s="12"/>
      <c r="I16" s="23"/>
      <c r="J16" s="65">
        <v>42230</v>
      </c>
      <c r="K16" s="90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42231</v>
      </c>
      <c r="K17" s="90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42232</v>
      </c>
      <c r="K18" s="90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42233</v>
      </c>
      <c r="K19" s="90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 t="e">
        <f>F12-C20</f>
        <v>#REF!</v>
      </c>
      <c r="E20" s="71" t="e">
        <f>SUMIFS(Q3:Q33,J3:J33,"&gt;="&amp;E9,J3:J33,"&lt;="&amp;G9)+SUMIFS(#REF!,#REF!,"&gt;="&amp;E9,#REF!,"&lt;="&amp;G9)</f>
        <v>#REF!</v>
      </c>
      <c r="F20" s="58" t="e">
        <f>((G23*F16)/100)*G16</f>
        <v>#REF!</v>
      </c>
      <c r="G20" s="59" t="e">
        <f>SUM(C20+D20)-(E20+F20)</f>
        <v>#REF!</v>
      </c>
      <c r="H20" s="12"/>
      <c r="I20" s="23"/>
      <c r="J20" s="65">
        <v>42234</v>
      </c>
      <c r="K20" s="90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42235</v>
      </c>
      <c r="K21" s="90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85"/>
      <c r="D22" s="85"/>
      <c r="E22" s="85"/>
      <c r="F22" s="21"/>
      <c r="G22" s="21"/>
      <c r="H22" s="24"/>
      <c r="I22" s="23"/>
      <c r="J22" s="65">
        <v>42236</v>
      </c>
      <c r="K22" s="90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85"/>
      <c r="D23" s="85"/>
      <c r="E23" s="87" t="s">
        <v>31</v>
      </c>
      <c r="F23" s="87"/>
      <c r="G23" s="86">
        <v>0</v>
      </c>
      <c r="H23" s="24"/>
      <c r="I23" s="21"/>
      <c r="J23" s="65">
        <v>42237</v>
      </c>
      <c r="K23" s="90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42238</v>
      </c>
      <c r="K24" s="90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76"/>
      <c r="G25" s="76"/>
      <c r="H25" s="21"/>
      <c r="I25" s="21"/>
      <c r="J25" s="65">
        <v>42239</v>
      </c>
      <c r="K25" s="90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42240</v>
      </c>
      <c r="K26" s="90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75"/>
      <c r="G27" s="75"/>
      <c r="H27" s="21"/>
      <c r="I27" s="21"/>
      <c r="J27" s="65">
        <v>42241</v>
      </c>
      <c r="K27" s="90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42242</v>
      </c>
      <c r="K28" s="90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42243</v>
      </c>
      <c r="K29" s="90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42244</v>
      </c>
      <c r="K30" s="90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42245</v>
      </c>
      <c r="K31" s="90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42246</v>
      </c>
      <c r="K32" s="91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>
        <v>42247</v>
      </c>
      <c r="K33" s="92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85"/>
      <c r="K37" s="85"/>
      <c r="L37" s="85"/>
      <c r="M37" s="85"/>
      <c r="N37" s="85"/>
      <c r="O37" s="85"/>
      <c r="P37" s="85"/>
      <c r="Q37" s="85"/>
      <c r="R37" s="85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2:E12"/>
    <mergeCell ref="F12:G12"/>
    <mergeCell ref="E23:F23"/>
    <mergeCell ref="F25:G25"/>
    <mergeCell ref="F27:G27"/>
    <mergeCell ref="C7:D7"/>
    <mergeCell ref="E7:G7"/>
    <mergeCell ref="C8:D8"/>
    <mergeCell ref="E8:G8"/>
    <mergeCell ref="C9:D9"/>
    <mergeCell ref="D11:E11"/>
    <mergeCell ref="F11:G11"/>
    <mergeCell ref="C3:E3"/>
    <mergeCell ref="F3:G3"/>
    <mergeCell ref="C5:D5"/>
    <mergeCell ref="E5:G5"/>
    <mergeCell ref="C6:D6"/>
    <mergeCell ref="E6:F6"/>
  </mergeCells>
  <conditionalFormatting sqref="J3:J33">
    <cfRule type="expression" dxfId="10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J33" sqref="J33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79" t="s">
        <v>21</v>
      </c>
      <c r="D3" s="80"/>
      <c r="E3" s="80"/>
      <c r="F3" s="81" t="s">
        <v>32</v>
      </c>
      <c r="G3" s="82"/>
      <c r="H3" s="12"/>
      <c r="I3" s="23"/>
      <c r="J3" s="64">
        <v>42248</v>
      </c>
      <c r="K3" s="89"/>
      <c r="L3" s="50" t="str">
        <f>IF(N3="","",IF(K3="","",K3-((N3*$F$25)+((($F$25*$F$16)/100)*R3))))</f>
        <v/>
      </c>
      <c r="M3" s="29"/>
      <c r="N3" s="32" t="str">
        <f t="shared" ref="N3:N36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42249</v>
      </c>
      <c r="K4" s="90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83" t="s">
        <v>17</v>
      </c>
      <c r="D5" s="84"/>
      <c r="E5" s="84" t="s">
        <v>30</v>
      </c>
      <c r="F5" s="84"/>
      <c r="G5" s="84"/>
      <c r="H5" s="12"/>
      <c r="I5" s="23"/>
      <c r="J5" s="65">
        <v>42250</v>
      </c>
      <c r="K5" s="90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3" t="s">
        <v>20</v>
      </c>
      <c r="D6" s="84"/>
      <c r="E6" s="84" t="s">
        <v>30</v>
      </c>
      <c r="F6" s="84"/>
      <c r="G6" s="68"/>
      <c r="H6" s="12"/>
      <c r="I6" s="23"/>
      <c r="J6" s="65">
        <v>42251</v>
      </c>
      <c r="K6" s="90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3" t="s">
        <v>19</v>
      </c>
      <c r="D7" s="84"/>
      <c r="E7" s="84" t="s">
        <v>30</v>
      </c>
      <c r="F7" s="84"/>
      <c r="G7" s="84"/>
      <c r="H7" s="12"/>
      <c r="I7" s="23"/>
      <c r="J7" s="65">
        <v>42252</v>
      </c>
      <c r="K7" s="90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83" t="s">
        <v>18</v>
      </c>
      <c r="D8" s="84"/>
      <c r="E8" s="84" t="s">
        <v>30</v>
      </c>
      <c r="F8" s="84"/>
      <c r="G8" s="84"/>
      <c r="H8" s="12"/>
      <c r="I8" s="23"/>
      <c r="J8" s="65">
        <v>42253</v>
      </c>
      <c r="K8" s="90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3" t="s">
        <v>24</v>
      </c>
      <c r="D9" s="83"/>
      <c r="E9" s="15" t="s">
        <v>3</v>
      </c>
      <c r="F9" s="14" t="s">
        <v>25</v>
      </c>
      <c r="G9" s="15" t="s">
        <v>3</v>
      </c>
      <c r="H9" s="12"/>
      <c r="I9" s="23"/>
      <c r="J9" s="65">
        <v>42254</v>
      </c>
      <c r="K9" s="90"/>
      <c r="L9" s="52" t="str">
        <f t="shared" ref="L9:L35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42255</v>
      </c>
      <c r="K10" s="90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73" t="s">
        <v>8</v>
      </c>
      <c r="E11" s="73"/>
      <c r="F11" s="73" t="s">
        <v>9</v>
      </c>
      <c r="G11" s="74"/>
      <c r="H11" s="12"/>
      <c r="I11" s="23"/>
      <c r="J11" s="65">
        <v>42256</v>
      </c>
      <c r="K11" s="90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77" t="e">
        <f>SUMIFS(K3:K33,J3:J33,"&gt;="&amp;E9,J3:J33,"&lt;="&amp;G9)+SUMIFS(#REF!,#REF!,"&gt;="&amp;E9,#REF!,"&lt;="&amp;G9)</f>
        <v>#REF!</v>
      </c>
      <c r="E12" s="77"/>
      <c r="F12" s="77" t="e">
        <f>(D12-D16)*50%</f>
        <v>#REF!</v>
      </c>
      <c r="G12" s="78"/>
      <c r="H12" s="12"/>
      <c r="I12" s="23"/>
      <c r="J12" s="65">
        <v>42257</v>
      </c>
      <c r="K12" s="90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42258</v>
      </c>
      <c r="K13" s="90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42259</v>
      </c>
      <c r="K14" s="90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42260</v>
      </c>
      <c r="K15" s="90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 t="e">
        <f>SUMIFS(M3:M33,J3:J33,"&gt;="&amp;E9,J3:J33,"&lt;="&amp;G9)+SUMIFS(#REF!,#REF!,"&gt;="&amp;E9,#REF!,"&lt;="&amp;G9)</f>
        <v>#REF!</v>
      </c>
      <c r="D16" s="55" t="e">
        <f>C16*G23</f>
        <v>#REF!</v>
      </c>
      <c r="E16" s="63">
        <f>MAX(O3:O36)-MIN(O3:O36)</f>
        <v>0</v>
      </c>
      <c r="F16" s="60">
        <f>IF(ISERROR(C16/E16)*100,0,(C16/E16)*100)</f>
        <v>0</v>
      </c>
      <c r="G16" s="62" t="e">
        <f>SUMIFS(R3:R33,J3:J33,"&gt;="&amp;E9,J3:J33,"&lt;="&amp;G9)+SUMIFS(#REF!,#REF!,"&gt;="&amp;E9,#REF!,"&lt;="&amp;G9)</f>
        <v>#REF!</v>
      </c>
      <c r="H16" s="12"/>
      <c r="I16" s="23"/>
      <c r="J16" s="65">
        <v>42261</v>
      </c>
      <c r="K16" s="90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42262</v>
      </c>
      <c r="K17" s="90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42263</v>
      </c>
      <c r="K18" s="90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42264</v>
      </c>
      <c r="K19" s="90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 t="e">
        <f>F12-C20</f>
        <v>#REF!</v>
      </c>
      <c r="E20" s="71" t="e">
        <f>SUMIFS(Q3:Q33,J3:J33,"&gt;="&amp;E9,J3:J33,"&lt;="&amp;G9)+SUMIFS(#REF!,#REF!,"&gt;="&amp;E9,#REF!,"&lt;="&amp;G9)</f>
        <v>#REF!</v>
      </c>
      <c r="F20" s="58" t="e">
        <f>((G23*F16)/100)*G16</f>
        <v>#REF!</v>
      </c>
      <c r="G20" s="59" t="e">
        <f>SUM(C20+D20)-(E20+F20)</f>
        <v>#REF!</v>
      </c>
      <c r="H20" s="12"/>
      <c r="I20" s="23"/>
      <c r="J20" s="65">
        <v>42265</v>
      </c>
      <c r="K20" s="90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42266</v>
      </c>
      <c r="K21" s="90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85"/>
      <c r="D22" s="85"/>
      <c r="E22" s="85"/>
      <c r="F22" s="21"/>
      <c r="G22" s="21"/>
      <c r="H22" s="24"/>
      <c r="I22" s="23"/>
      <c r="J22" s="65">
        <v>42267</v>
      </c>
      <c r="K22" s="90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85"/>
      <c r="D23" s="85"/>
      <c r="E23" s="87" t="s">
        <v>31</v>
      </c>
      <c r="F23" s="87"/>
      <c r="G23" s="86">
        <v>0</v>
      </c>
      <c r="H23" s="24"/>
      <c r="I23" s="21"/>
      <c r="J23" s="65">
        <v>42268</v>
      </c>
      <c r="K23" s="90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42269</v>
      </c>
      <c r="K24" s="90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76"/>
      <c r="G25" s="76"/>
      <c r="H25" s="21"/>
      <c r="I25" s="21"/>
      <c r="J25" s="65">
        <v>42270</v>
      </c>
      <c r="K25" s="90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42271</v>
      </c>
      <c r="K26" s="90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75"/>
      <c r="G27" s="75"/>
      <c r="H27" s="21"/>
      <c r="I27" s="21"/>
      <c r="J27" s="65">
        <v>42272</v>
      </c>
      <c r="K27" s="90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42273</v>
      </c>
      <c r="K28" s="90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42274</v>
      </c>
      <c r="K29" s="90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42275</v>
      </c>
      <c r="K30" s="90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42276</v>
      </c>
      <c r="K31" s="90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42277</v>
      </c>
      <c r="K32" s="91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/>
      <c r="K33" s="92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85"/>
      <c r="K37" s="85"/>
      <c r="L37" s="85"/>
      <c r="M37" s="85"/>
      <c r="N37" s="85"/>
      <c r="O37" s="85"/>
      <c r="P37" s="85"/>
      <c r="Q37" s="85"/>
      <c r="R37" s="85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2:E12"/>
    <mergeCell ref="F12:G12"/>
    <mergeCell ref="E23:F23"/>
    <mergeCell ref="F25:G25"/>
    <mergeCell ref="F27:G27"/>
    <mergeCell ref="C7:D7"/>
    <mergeCell ref="E7:G7"/>
    <mergeCell ref="C8:D8"/>
    <mergeCell ref="E8:G8"/>
    <mergeCell ref="C9:D9"/>
    <mergeCell ref="D11:E11"/>
    <mergeCell ref="F11:G11"/>
    <mergeCell ref="C3:E3"/>
    <mergeCell ref="F3:G3"/>
    <mergeCell ref="C5:D5"/>
    <mergeCell ref="E5:G5"/>
    <mergeCell ref="C6:D6"/>
    <mergeCell ref="E6:F6"/>
  </mergeCells>
  <conditionalFormatting sqref="J3:J33">
    <cfRule type="expression" dxfId="9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G34" sqref="G34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79" t="s">
        <v>21</v>
      </c>
      <c r="D3" s="80"/>
      <c r="E3" s="80"/>
      <c r="F3" s="81" t="s">
        <v>32</v>
      </c>
      <c r="G3" s="82"/>
      <c r="H3" s="12"/>
      <c r="I3" s="23"/>
      <c r="J3" s="64">
        <v>42278</v>
      </c>
      <c r="K3" s="89"/>
      <c r="L3" s="50" t="str">
        <f>IF(N3="","",IF(K3="","",K3-((N3*$F$25)+((($F$25*$F$16)/100)*R3))))</f>
        <v/>
      </c>
      <c r="M3" s="29"/>
      <c r="N3" s="32" t="str">
        <f t="shared" ref="N3:N36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42279</v>
      </c>
      <c r="K4" s="90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83" t="s">
        <v>17</v>
      </c>
      <c r="D5" s="84"/>
      <c r="E5" s="84" t="s">
        <v>30</v>
      </c>
      <c r="F5" s="84"/>
      <c r="G5" s="84"/>
      <c r="H5" s="12"/>
      <c r="I5" s="23"/>
      <c r="J5" s="65">
        <v>42280</v>
      </c>
      <c r="K5" s="90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3" t="s">
        <v>20</v>
      </c>
      <c r="D6" s="84"/>
      <c r="E6" s="84" t="s">
        <v>30</v>
      </c>
      <c r="F6" s="84"/>
      <c r="G6" s="68"/>
      <c r="H6" s="12"/>
      <c r="I6" s="23"/>
      <c r="J6" s="65">
        <v>42281</v>
      </c>
      <c r="K6" s="90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3" t="s">
        <v>19</v>
      </c>
      <c r="D7" s="84"/>
      <c r="E7" s="84" t="s">
        <v>30</v>
      </c>
      <c r="F7" s="84"/>
      <c r="G7" s="84"/>
      <c r="H7" s="12"/>
      <c r="I7" s="23"/>
      <c r="J7" s="65">
        <v>42282</v>
      </c>
      <c r="K7" s="90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83" t="s">
        <v>18</v>
      </c>
      <c r="D8" s="84"/>
      <c r="E8" s="84" t="s">
        <v>30</v>
      </c>
      <c r="F8" s="84"/>
      <c r="G8" s="84"/>
      <c r="H8" s="12"/>
      <c r="I8" s="23"/>
      <c r="J8" s="65">
        <v>42283</v>
      </c>
      <c r="K8" s="90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3" t="s">
        <v>24</v>
      </c>
      <c r="D9" s="83"/>
      <c r="E9" s="15" t="s">
        <v>3</v>
      </c>
      <c r="F9" s="14" t="s">
        <v>25</v>
      </c>
      <c r="G9" s="15" t="s">
        <v>3</v>
      </c>
      <c r="H9" s="12"/>
      <c r="I9" s="23"/>
      <c r="J9" s="65">
        <v>42284</v>
      </c>
      <c r="K9" s="90"/>
      <c r="L9" s="52" t="str">
        <f t="shared" ref="L9:L35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42285</v>
      </c>
      <c r="K10" s="90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73" t="s">
        <v>8</v>
      </c>
      <c r="E11" s="73"/>
      <c r="F11" s="73" t="s">
        <v>9</v>
      </c>
      <c r="G11" s="74"/>
      <c r="H11" s="12"/>
      <c r="I11" s="23"/>
      <c r="J11" s="65">
        <v>42286</v>
      </c>
      <c r="K11" s="90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77" t="e">
        <f>SUMIFS(K3:K33,J3:J33,"&gt;="&amp;E9,J3:J33,"&lt;="&amp;G9)+SUMIFS(#REF!,#REF!,"&gt;="&amp;E9,#REF!,"&lt;="&amp;G9)</f>
        <v>#REF!</v>
      </c>
      <c r="E12" s="77"/>
      <c r="F12" s="77" t="e">
        <f>(D12-D16)*50%</f>
        <v>#REF!</v>
      </c>
      <c r="G12" s="78"/>
      <c r="H12" s="12"/>
      <c r="I12" s="23"/>
      <c r="J12" s="65">
        <v>42287</v>
      </c>
      <c r="K12" s="90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42288</v>
      </c>
      <c r="K13" s="90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42289</v>
      </c>
      <c r="K14" s="90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42290</v>
      </c>
      <c r="K15" s="90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 t="e">
        <f>SUMIFS(M3:M33,J3:J33,"&gt;="&amp;E9,J3:J33,"&lt;="&amp;G9)+SUMIFS(#REF!,#REF!,"&gt;="&amp;E9,#REF!,"&lt;="&amp;G9)</f>
        <v>#REF!</v>
      </c>
      <c r="D16" s="55" t="e">
        <f>C16*G23</f>
        <v>#REF!</v>
      </c>
      <c r="E16" s="63">
        <f>MAX(O3:O36)-MIN(O3:O36)</f>
        <v>0</v>
      </c>
      <c r="F16" s="60">
        <f>IF(ISERROR(C16/E16)*100,0,(C16/E16)*100)</f>
        <v>0</v>
      </c>
      <c r="G16" s="62" t="e">
        <f>SUMIFS(R3:R33,J3:J33,"&gt;="&amp;E9,J3:J33,"&lt;="&amp;G9)+SUMIFS(#REF!,#REF!,"&gt;="&amp;E9,#REF!,"&lt;="&amp;G9)</f>
        <v>#REF!</v>
      </c>
      <c r="H16" s="12"/>
      <c r="I16" s="23"/>
      <c r="J16" s="65">
        <v>42291</v>
      </c>
      <c r="K16" s="90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42292</v>
      </c>
      <c r="K17" s="90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42293</v>
      </c>
      <c r="K18" s="90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42294</v>
      </c>
      <c r="K19" s="90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 t="e">
        <f>F12-C20</f>
        <v>#REF!</v>
      </c>
      <c r="E20" s="71" t="e">
        <f>SUMIFS(Q3:Q33,J3:J33,"&gt;="&amp;E9,J3:J33,"&lt;="&amp;G9)+SUMIFS(#REF!,#REF!,"&gt;="&amp;E9,#REF!,"&lt;="&amp;G9)</f>
        <v>#REF!</v>
      </c>
      <c r="F20" s="58" t="e">
        <f>((G23*F16)/100)*G16</f>
        <v>#REF!</v>
      </c>
      <c r="G20" s="59" t="e">
        <f>SUM(C20+D20)-(E20+F20)</f>
        <v>#REF!</v>
      </c>
      <c r="H20" s="12"/>
      <c r="I20" s="23"/>
      <c r="J20" s="65">
        <v>42295</v>
      </c>
      <c r="K20" s="90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42296</v>
      </c>
      <c r="K21" s="90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85"/>
      <c r="D22" s="85"/>
      <c r="E22" s="85"/>
      <c r="F22" s="21"/>
      <c r="G22" s="21"/>
      <c r="H22" s="24"/>
      <c r="I22" s="23"/>
      <c r="J22" s="65">
        <v>42297</v>
      </c>
      <c r="K22" s="90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85"/>
      <c r="D23" s="85"/>
      <c r="E23" s="87" t="s">
        <v>31</v>
      </c>
      <c r="F23" s="87"/>
      <c r="G23" s="86">
        <v>0</v>
      </c>
      <c r="H23" s="24"/>
      <c r="I23" s="21"/>
      <c r="J23" s="65">
        <v>42298</v>
      </c>
      <c r="K23" s="90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42299</v>
      </c>
      <c r="K24" s="90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76"/>
      <c r="G25" s="76"/>
      <c r="H25" s="21"/>
      <c r="I25" s="21"/>
      <c r="J25" s="65">
        <v>42300</v>
      </c>
      <c r="K25" s="90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42301</v>
      </c>
      <c r="K26" s="90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75"/>
      <c r="G27" s="75"/>
      <c r="H27" s="21"/>
      <c r="I27" s="21"/>
      <c r="J27" s="65">
        <v>42302</v>
      </c>
      <c r="K27" s="90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42303</v>
      </c>
      <c r="K28" s="90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42304</v>
      </c>
      <c r="K29" s="90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42305</v>
      </c>
      <c r="K30" s="90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42306</v>
      </c>
      <c r="K31" s="90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42307</v>
      </c>
      <c r="K32" s="91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>
        <v>42308</v>
      </c>
      <c r="K33" s="92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85"/>
      <c r="K37" s="85"/>
      <c r="L37" s="85"/>
      <c r="M37" s="85"/>
      <c r="N37" s="85"/>
      <c r="O37" s="85"/>
      <c r="P37" s="85"/>
      <c r="Q37" s="85"/>
      <c r="R37" s="85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2:E12"/>
    <mergeCell ref="F12:G12"/>
    <mergeCell ref="E23:F23"/>
    <mergeCell ref="F25:G25"/>
    <mergeCell ref="F27:G27"/>
    <mergeCell ref="C7:D7"/>
    <mergeCell ref="E7:G7"/>
    <mergeCell ref="C8:D8"/>
    <mergeCell ref="E8:G8"/>
    <mergeCell ref="C9:D9"/>
    <mergeCell ref="D11:E11"/>
    <mergeCell ref="F11:G11"/>
    <mergeCell ref="C3:E3"/>
    <mergeCell ref="F3:G3"/>
    <mergeCell ref="C5:D5"/>
    <mergeCell ref="E5:G5"/>
    <mergeCell ref="C6:D6"/>
    <mergeCell ref="E6:F6"/>
  </mergeCells>
  <conditionalFormatting sqref="J3:J33">
    <cfRule type="expression" dxfId="8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G32" sqref="G32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79" t="s">
        <v>21</v>
      </c>
      <c r="D3" s="80"/>
      <c r="E3" s="80"/>
      <c r="F3" s="81" t="s">
        <v>32</v>
      </c>
      <c r="G3" s="82"/>
      <c r="H3" s="12"/>
      <c r="I3" s="23"/>
      <c r="J3" s="64">
        <v>42309</v>
      </c>
      <c r="K3" s="89"/>
      <c r="L3" s="50" t="str">
        <f>IF(N3="","",IF(K3="","",K3-((N3*$F$25)+((($F$25*$F$16)/100)*R3))))</f>
        <v/>
      </c>
      <c r="M3" s="29"/>
      <c r="N3" s="32" t="str">
        <f t="shared" ref="N3:N36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42310</v>
      </c>
      <c r="K4" s="90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83" t="s">
        <v>17</v>
      </c>
      <c r="D5" s="84"/>
      <c r="E5" s="84" t="s">
        <v>30</v>
      </c>
      <c r="F5" s="84"/>
      <c r="G5" s="84"/>
      <c r="H5" s="12"/>
      <c r="I5" s="23"/>
      <c r="J5" s="65">
        <v>42311</v>
      </c>
      <c r="K5" s="90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3" t="s">
        <v>20</v>
      </c>
      <c r="D6" s="84"/>
      <c r="E6" s="84" t="s">
        <v>30</v>
      </c>
      <c r="F6" s="84"/>
      <c r="G6" s="68"/>
      <c r="H6" s="12"/>
      <c r="I6" s="23"/>
      <c r="J6" s="65">
        <v>42312</v>
      </c>
      <c r="K6" s="90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3" t="s">
        <v>19</v>
      </c>
      <c r="D7" s="84"/>
      <c r="E7" s="84" t="s">
        <v>30</v>
      </c>
      <c r="F7" s="84"/>
      <c r="G7" s="84"/>
      <c r="H7" s="12"/>
      <c r="I7" s="23"/>
      <c r="J7" s="65">
        <v>42313</v>
      </c>
      <c r="K7" s="90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83" t="s">
        <v>18</v>
      </c>
      <c r="D8" s="84"/>
      <c r="E8" s="84" t="s">
        <v>30</v>
      </c>
      <c r="F8" s="84"/>
      <c r="G8" s="84"/>
      <c r="H8" s="12"/>
      <c r="I8" s="23"/>
      <c r="J8" s="65">
        <v>42314</v>
      </c>
      <c r="K8" s="90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3" t="s">
        <v>24</v>
      </c>
      <c r="D9" s="83"/>
      <c r="E9" s="15" t="s">
        <v>3</v>
      </c>
      <c r="F9" s="14" t="s">
        <v>25</v>
      </c>
      <c r="G9" s="15" t="s">
        <v>3</v>
      </c>
      <c r="H9" s="12"/>
      <c r="I9" s="23"/>
      <c r="J9" s="65">
        <v>42315</v>
      </c>
      <c r="K9" s="90"/>
      <c r="L9" s="52" t="str">
        <f t="shared" ref="L9:L35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42316</v>
      </c>
      <c r="K10" s="90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73" t="s">
        <v>8</v>
      </c>
      <c r="E11" s="73"/>
      <c r="F11" s="73" t="s">
        <v>9</v>
      </c>
      <c r="G11" s="74"/>
      <c r="H11" s="12"/>
      <c r="I11" s="23"/>
      <c r="J11" s="65">
        <v>42317</v>
      </c>
      <c r="K11" s="90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77" t="e">
        <f>SUMIFS(K3:K33,J3:J33,"&gt;="&amp;E9,J3:J33,"&lt;="&amp;G9)+SUMIFS(#REF!,#REF!,"&gt;="&amp;E9,#REF!,"&lt;="&amp;G9)</f>
        <v>#REF!</v>
      </c>
      <c r="E12" s="77"/>
      <c r="F12" s="77" t="e">
        <f>(D12-D16)*50%</f>
        <v>#REF!</v>
      </c>
      <c r="G12" s="78"/>
      <c r="H12" s="12"/>
      <c r="I12" s="23"/>
      <c r="J12" s="65">
        <v>42318</v>
      </c>
      <c r="K12" s="90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42319</v>
      </c>
      <c r="K13" s="90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42320</v>
      </c>
      <c r="K14" s="90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42321</v>
      </c>
      <c r="K15" s="90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 t="e">
        <f>SUMIFS(M3:M33,J3:J33,"&gt;="&amp;E9,J3:J33,"&lt;="&amp;G9)+SUMIFS(#REF!,#REF!,"&gt;="&amp;E9,#REF!,"&lt;="&amp;G9)</f>
        <v>#REF!</v>
      </c>
      <c r="D16" s="55" t="e">
        <f>C16*G23</f>
        <v>#REF!</v>
      </c>
      <c r="E16" s="63">
        <f>MAX(O3:O36)-MIN(O3:O36)</f>
        <v>0</v>
      </c>
      <c r="F16" s="60">
        <f>IF(ISERROR(C16/E16)*100,0,(C16/E16)*100)</f>
        <v>0</v>
      </c>
      <c r="G16" s="62" t="e">
        <f>SUMIFS(R3:R33,J3:J33,"&gt;="&amp;E9,J3:J33,"&lt;="&amp;G9)+SUMIFS(#REF!,#REF!,"&gt;="&amp;E9,#REF!,"&lt;="&amp;G9)</f>
        <v>#REF!</v>
      </c>
      <c r="H16" s="12"/>
      <c r="I16" s="23"/>
      <c r="J16" s="65">
        <v>42322</v>
      </c>
      <c r="K16" s="90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42323</v>
      </c>
      <c r="K17" s="90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42324</v>
      </c>
      <c r="K18" s="90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42325</v>
      </c>
      <c r="K19" s="90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 t="e">
        <f>F12-C20</f>
        <v>#REF!</v>
      </c>
      <c r="E20" s="71" t="e">
        <f>SUMIFS(Q3:Q33,J3:J33,"&gt;="&amp;E9,J3:J33,"&lt;="&amp;G9)+SUMIFS(#REF!,#REF!,"&gt;="&amp;E9,#REF!,"&lt;="&amp;G9)</f>
        <v>#REF!</v>
      </c>
      <c r="F20" s="58" t="e">
        <f>((G23*F16)/100)*G16</f>
        <v>#REF!</v>
      </c>
      <c r="G20" s="59" t="e">
        <f>SUM(C20+D20)-(E20+F20)</f>
        <v>#REF!</v>
      </c>
      <c r="H20" s="12"/>
      <c r="I20" s="23"/>
      <c r="J20" s="65">
        <v>42326</v>
      </c>
      <c r="K20" s="90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42327</v>
      </c>
      <c r="K21" s="90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85"/>
      <c r="D22" s="85"/>
      <c r="E22" s="85"/>
      <c r="F22" s="21"/>
      <c r="G22" s="21"/>
      <c r="H22" s="24"/>
      <c r="I22" s="23"/>
      <c r="J22" s="65">
        <v>42328</v>
      </c>
      <c r="K22" s="90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85"/>
      <c r="D23" s="85"/>
      <c r="E23" s="87" t="s">
        <v>31</v>
      </c>
      <c r="F23" s="87"/>
      <c r="G23" s="86">
        <v>0</v>
      </c>
      <c r="H23" s="24"/>
      <c r="I23" s="21"/>
      <c r="J23" s="65">
        <v>42329</v>
      </c>
      <c r="K23" s="90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42330</v>
      </c>
      <c r="K24" s="90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76"/>
      <c r="G25" s="76"/>
      <c r="H25" s="21"/>
      <c r="I25" s="21"/>
      <c r="J25" s="65">
        <v>42331</v>
      </c>
      <c r="K25" s="90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42332</v>
      </c>
      <c r="K26" s="90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75"/>
      <c r="G27" s="75"/>
      <c r="H27" s="21"/>
      <c r="I27" s="21"/>
      <c r="J27" s="65">
        <v>42333</v>
      </c>
      <c r="K27" s="90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42334</v>
      </c>
      <c r="K28" s="90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42335</v>
      </c>
      <c r="K29" s="90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42336</v>
      </c>
      <c r="K30" s="90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42337</v>
      </c>
      <c r="K31" s="90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42338</v>
      </c>
      <c r="K32" s="91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/>
      <c r="K33" s="92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85"/>
      <c r="K37" s="85"/>
      <c r="L37" s="85"/>
      <c r="M37" s="85"/>
      <c r="N37" s="85"/>
      <c r="O37" s="85"/>
      <c r="P37" s="85"/>
      <c r="Q37" s="85"/>
      <c r="R37" s="85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2:E12"/>
    <mergeCell ref="F12:G12"/>
    <mergeCell ref="E23:F23"/>
    <mergeCell ref="F25:G25"/>
    <mergeCell ref="F27:G27"/>
    <mergeCell ref="C7:D7"/>
    <mergeCell ref="E7:G7"/>
    <mergeCell ref="C8:D8"/>
    <mergeCell ref="E8:G8"/>
    <mergeCell ref="C9:D9"/>
    <mergeCell ref="D11:E11"/>
    <mergeCell ref="F11:G11"/>
    <mergeCell ref="C3:E3"/>
    <mergeCell ref="F3:G3"/>
    <mergeCell ref="C5:D5"/>
    <mergeCell ref="E5:G5"/>
    <mergeCell ref="C6:D6"/>
    <mergeCell ref="E6:F6"/>
  </mergeCells>
  <conditionalFormatting sqref="J3:J33">
    <cfRule type="expression" dxfId="7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L21" sqref="L21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79" t="s">
        <v>21</v>
      </c>
      <c r="D3" s="80"/>
      <c r="E3" s="80"/>
      <c r="F3" s="81" t="s">
        <v>32</v>
      </c>
      <c r="G3" s="82"/>
      <c r="H3" s="12"/>
      <c r="I3" s="23"/>
      <c r="J3" s="64">
        <v>42339</v>
      </c>
      <c r="K3" s="89"/>
      <c r="L3" s="50" t="str">
        <f>IF(N3="","",IF(K3="","",K3-((N3*$F$25)+((($F$25*$F$16)/100)*R3))))</f>
        <v/>
      </c>
      <c r="M3" s="29"/>
      <c r="N3" s="32" t="str">
        <f t="shared" ref="N3:N36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42340</v>
      </c>
      <c r="K4" s="90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83" t="s">
        <v>17</v>
      </c>
      <c r="D5" s="84"/>
      <c r="E5" s="84" t="s">
        <v>30</v>
      </c>
      <c r="F5" s="84"/>
      <c r="G5" s="84"/>
      <c r="H5" s="12"/>
      <c r="I5" s="23"/>
      <c r="J5" s="65">
        <v>42341</v>
      </c>
      <c r="K5" s="90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3" t="s">
        <v>20</v>
      </c>
      <c r="D6" s="84"/>
      <c r="E6" s="84" t="s">
        <v>30</v>
      </c>
      <c r="F6" s="84"/>
      <c r="G6" s="68"/>
      <c r="H6" s="12"/>
      <c r="I6" s="23"/>
      <c r="J6" s="65">
        <v>42342</v>
      </c>
      <c r="K6" s="90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3" t="s">
        <v>19</v>
      </c>
      <c r="D7" s="84"/>
      <c r="E7" s="84" t="s">
        <v>30</v>
      </c>
      <c r="F7" s="84"/>
      <c r="G7" s="84"/>
      <c r="H7" s="12"/>
      <c r="I7" s="23"/>
      <c r="J7" s="65">
        <v>42343</v>
      </c>
      <c r="K7" s="90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83" t="s">
        <v>18</v>
      </c>
      <c r="D8" s="84"/>
      <c r="E8" s="84" t="s">
        <v>30</v>
      </c>
      <c r="F8" s="84"/>
      <c r="G8" s="84"/>
      <c r="H8" s="12"/>
      <c r="I8" s="23"/>
      <c r="J8" s="65">
        <v>42344</v>
      </c>
      <c r="K8" s="90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3" t="s">
        <v>24</v>
      </c>
      <c r="D9" s="83"/>
      <c r="E9" s="15" t="s">
        <v>3</v>
      </c>
      <c r="F9" s="14" t="s">
        <v>25</v>
      </c>
      <c r="G9" s="15" t="s">
        <v>3</v>
      </c>
      <c r="H9" s="12"/>
      <c r="I9" s="23"/>
      <c r="J9" s="65">
        <v>42345</v>
      </c>
      <c r="K9" s="90"/>
      <c r="L9" s="52" t="str">
        <f t="shared" ref="L9:L35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42346</v>
      </c>
      <c r="K10" s="90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73" t="s">
        <v>8</v>
      </c>
      <c r="E11" s="73"/>
      <c r="F11" s="73" t="s">
        <v>9</v>
      </c>
      <c r="G11" s="74"/>
      <c r="H11" s="12"/>
      <c r="I11" s="23"/>
      <c r="J11" s="65">
        <v>42347</v>
      </c>
      <c r="K11" s="90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77" t="e">
        <f>SUMIFS(K3:K33,J3:J33,"&gt;="&amp;E9,J3:J33,"&lt;="&amp;G9)+SUMIFS(#REF!,#REF!,"&gt;="&amp;E9,#REF!,"&lt;="&amp;G9)</f>
        <v>#REF!</v>
      </c>
      <c r="E12" s="77"/>
      <c r="F12" s="77" t="e">
        <f>(D12-D16)*50%</f>
        <v>#REF!</v>
      </c>
      <c r="G12" s="78"/>
      <c r="H12" s="12"/>
      <c r="I12" s="23"/>
      <c r="J12" s="65">
        <v>42348</v>
      </c>
      <c r="K12" s="90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42349</v>
      </c>
      <c r="K13" s="90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42350</v>
      </c>
      <c r="K14" s="90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42351</v>
      </c>
      <c r="K15" s="90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 t="e">
        <f>SUMIFS(M3:M33,J3:J33,"&gt;="&amp;E9,J3:J33,"&lt;="&amp;G9)+SUMIFS(#REF!,#REF!,"&gt;="&amp;E9,#REF!,"&lt;="&amp;G9)</f>
        <v>#REF!</v>
      </c>
      <c r="D16" s="55" t="e">
        <f>C16*G23</f>
        <v>#REF!</v>
      </c>
      <c r="E16" s="63">
        <f>MAX(O3:O36)-MIN(O3:O36)</f>
        <v>0</v>
      </c>
      <c r="F16" s="60">
        <f>IF(ISERROR(C16/E16)*100,0,(C16/E16)*100)</f>
        <v>0</v>
      </c>
      <c r="G16" s="62" t="e">
        <f>SUMIFS(R3:R33,J3:J33,"&gt;="&amp;E9,J3:J33,"&lt;="&amp;G9)+SUMIFS(#REF!,#REF!,"&gt;="&amp;E9,#REF!,"&lt;="&amp;G9)</f>
        <v>#REF!</v>
      </c>
      <c r="H16" s="12"/>
      <c r="I16" s="23"/>
      <c r="J16" s="65">
        <v>42352</v>
      </c>
      <c r="K16" s="90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42353</v>
      </c>
      <c r="K17" s="90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42354</v>
      </c>
      <c r="K18" s="90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42355</v>
      </c>
      <c r="K19" s="90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 t="e">
        <f>F12-C20</f>
        <v>#REF!</v>
      </c>
      <c r="E20" s="71" t="e">
        <f>SUMIFS(Q3:Q33,J3:J33,"&gt;="&amp;E9,J3:J33,"&lt;="&amp;G9)+SUMIFS(#REF!,#REF!,"&gt;="&amp;E9,#REF!,"&lt;="&amp;G9)</f>
        <v>#REF!</v>
      </c>
      <c r="F20" s="58" t="e">
        <f>((G23*F16)/100)*G16</f>
        <v>#REF!</v>
      </c>
      <c r="G20" s="59" t="e">
        <f>SUM(C20+D20)-(E20+F20)</f>
        <v>#REF!</v>
      </c>
      <c r="H20" s="12"/>
      <c r="I20" s="23"/>
      <c r="J20" s="65">
        <v>42356</v>
      </c>
      <c r="K20" s="90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42357</v>
      </c>
      <c r="K21" s="90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85"/>
      <c r="D22" s="85"/>
      <c r="E22" s="85"/>
      <c r="F22" s="21"/>
      <c r="G22" s="21"/>
      <c r="H22" s="24"/>
      <c r="I22" s="23"/>
      <c r="J22" s="65">
        <v>42358</v>
      </c>
      <c r="K22" s="90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85"/>
      <c r="D23" s="85"/>
      <c r="E23" s="87" t="s">
        <v>31</v>
      </c>
      <c r="F23" s="87"/>
      <c r="G23" s="86">
        <v>0</v>
      </c>
      <c r="H23" s="24"/>
      <c r="I23" s="21"/>
      <c r="J23" s="65">
        <v>42359</v>
      </c>
      <c r="K23" s="90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42360</v>
      </c>
      <c r="K24" s="90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76"/>
      <c r="G25" s="76"/>
      <c r="H25" s="21"/>
      <c r="I25" s="21"/>
      <c r="J25" s="65">
        <v>42361</v>
      </c>
      <c r="K25" s="90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42362</v>
      </c>
      <c r="K26" s="90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75"/>
      <c r="G27" s="75"/>
      <c r="H27" s="21"/>
      <c r="I27" s="21"/>
      <c r="J27" s="65">
        <v>42363</v>
      </c>
      <c r="K27" s="90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42364</v>
      </c>
      <c r="K28" s="90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42365</v>
      </c>
      <c r="K29" s="90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42366</v>
      </c>
      <c r="K30" s="90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42367</v>
      </c>
      <c r="K31" s="90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42368</v>
      </c>
      <c r="K32" s="91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>
        <v>42369</v>
      </c>
      <c r="K33" s="92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85"/>
      <c r="K37" s="85"/>
      <c r="L37" s="85"/>
      <c r="M37" s="85"/>
      <c r="N37" s="85"/>
      <c r="O37" s="85"/>
      <c r="P37" s="85"/>
      <c r="Q37" s="85"/>
      <c r="R37" s="85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2:E12"/>
    <mergeCell ref="F12:G12"/>
    <mergeCell ref="E23:F23"/>
    <mergeCell ref="F25:G25"/>
    <mergeCell ref="F27:G27"/>
    <mergeCell ref="C7:D7"/>
    <mergeCell ref="E7:G7"/>
    <mergeCell ref="C8:D8"/>
    <mergeCell ref="E8:G8"/>
    <mergeCell ref="C9:D9"/>
    <mergeCell ref="D11:E11"/>
    <mergeCell ref="F11:G11"/>
    <mergeCell ref="C3:E3"/>
    <mergeCell ref="F3:G3"/>
    <mergeCell ref="C5:D5"/>
    <mergeCell ref="E5:G5"/>
    <mergeCell ref="C6:D6"/>
    <mergeCell ref="E6:F6"/>
  </mergeCells>
  <conditionalFormatting sqref="J3:J33">
    <cfRule type="expression" dxfId="6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2015-04-08T23:03:16Z</cp:lastPrinted>
  <dcterms:created xsi:type="dcterms:W3CDTF">2015-03-25T08:29:26Z</dcterms:created>
  <dcterms:modified xsi:type="dcterms:W3CDTF">2015-04-10T10:22:14Z</dcterms:modified>
</cp:coreProperties>
</file>