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Home\Downloads\"/>
    </mc:Choice>
  </mc:AlternateContent>
  <xr:revisionPtr revIDLastSave="0" documentId="13_ncr:1_{978E4709-9127-43F2-B0E1-FB927DF89CFC}" xr6:coauthVersionLast="47" xr6:coauthVersionMax="47" xr10:uidLastSave="{00000000-0000-0000-0000-000000000000}"/>
  <bookViews>
    <workbookView xWindow="4098" yWindow="10331" windowWidth="21136" windowHeight="9346" activeTab="1" xr2:uid="{FFA601C0-29CB-4702-8B71-1446253E3D37}"/>
  </bookViews>
  <sheets>
    <sheet name="2024" sheetId="2" r:id="rId1"/>
    <sheet name="2025" sheetId="9" r:id="rId2"/>
    <sheet name="Тариф" sheetId="6" r:id="rId3"/>
    <sheet name="Формул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9" l="1"/>
  <c r="F8" i="9"/>
  <c r="D8" i="9"/>
  <c r="I17" i="2"/>
  <c r="H17" i="2"/>
  <c r="G17" i="2"/>
  <c r="I7" i="9"/>
  <c r="H7" i="9"/>
  <c r="G7" i="9"/>
  <c r="F7" i="9"/>
  <c r="D7" i="9"/>
  <c r="F6" i="9"/>
  <c r="D6" i="9"/>
  <c r="I5" i="9"/>
  <c r="H5" i="9"/>
  <c r="G5" i="9"/>
  <c r="G4" i="9"/>
  <c r="I3" i="9"/>
  <c r="H3" i="9"/>
  <c r="G3" i="9"/>
  <c r="F5" i="9"/>
  <c r="F4" i="9"/>
  <c r="D3" i="9"/>
  <c r="F3" i="9" s="1"/>
  <c r="D5" i="9"/>
  <c r="D4" i="9"/>
  <c r="D17" i="2"/>
  <c r="F17" i="2" s="1"/>
  <c r="D16" i="2"/>
  <c r="F16" i="2" s="1"/>
  <c r="D15" i="2"/>
  <c r="F15" i="2"/>
  <c r="D4" i="2"/>
  <c r="F4" i="2"/>
  <c r="F3" i="2"/>
  <c r="F11" i="2"/>
  <c r="F13" i="2" l="1"/>
  <c r="F14" i="2"/>
  <c r="F12" i="2"/>
  <c r="D11" i="2"/>
  <c r="L4" i="6"/>
  <c r="D14" i="2"/>
  <c r="D13" i="2"/>
  <c r="D12" i="2"/>
</calcChain>
</file>

<file path=xl/sharedStrings.xml><?xml version="1.0" encoding="utf-8"?>
<sst xmlns="http://schemas.openxmlformats.org/spreadsheetml/2006/main" count="40" uniqueCount="24">
  <si>
    <t>Период</t>
  </si>
  <si>
    <t>Разница показаний</t>
  </si>
  <si>
    <t>Показание счётчика</t>
  </si>
  <si>
    <t>0-100</t>
  </si>
  <si>
    <t>101-2500</t>
  </si>
  <si>
    <t>2501-5000</t>
  </si>
  <si>
    <t>5001-10000</t>
  </si>
  <si>
    <t>10001 и более</t>
  </si>
  <si>
    <t>летний период (март-октябрь)</t>
  </si>
  <si>
    <t>зимний период (ноябрь-февраль)</t>
  </si>
  <si>
    <t>0-500</t>
  </si>
  <si>
    <t>501-2500</t>
  </si>
  <si>
    <t>Социальная норма на газ (с 01.05.2024)</t>
  </si>
  <si>
    <t>Оплата потребителем</t>
  </si>
  <si>
    <t>дата</t>
  </si>
  <si>
    <t>сумма</t>
  </si>
  <si>
    <t>Дата снятия показания счётчика</t>
  </si>
  <si>
    <t>Формула расчёта по оплате израсходованного газа</t>
  </si>
  <si>
    <t>ЕСЛИ(D11&gt;0;ЕСЛИ(D11&lt;=100;D11*Тариф!$B$3;ЕСЛИ(D11&lt;=2500;100*Тариф!$B$3+(D11-100)*Тариф!$B$4;ЕСЛИ(D11&lt;=5000;100*Тариф!$B$3+2400*Тариф!$B$4+(D11-5000)*Тариф!$B$5)));2)</t>
  </si>
  <si>
    <t>ЕСЛИ(D11&gt;0;ЕСЛИ(D11&lt;=500;D11*Тариф!$B$9;ЕСЛИ(D11&lt;=2500;500*Тариф!$B$9+(D11-500)*Тариф!$B$10;ЕСЛИ(D11&lt;=5000;500*Тариф!$B$9+2000*Тариф!$B$10+(D11-5000)*Тариф!$B$11)));2)</t>
  </si>
  <si>
    <t>куб. м</t>
  </si>
  <si>
    <t>тариф</t>
  </si>
  <si>
    <t>лето</t>
  </si>
  <si>
    <t>зима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</si>
</sst>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mmmm\ yyyy;@"/>
    <numFmt numFmtId="165" formatCode="[$-419]d\ mmm;@"/>
    <numFmt numFmtId="166" formatCode="#,##0.00;[Red]#,##0.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6" borderId="0" applyNumberFormat="0" applyBorder="0" applyAlignment="0" applyProtection="0"/>
    <xf numFmtId="0" fontId="9" fillId="7" borderId="0" applyNumberFormat="0" applyBorder="0" applyAlignment="0" applyProtection="0"/>
  </cellStyleXfs>
  <cellXfs count="105">
    <xf numFmtId="0" fontId="0" fillId="0" borderId="0" xfId="0"/>
    <xf numFmtId="165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164" fontId="1" fillId="4" borderId="10" xfId="3" applyNumberFormat="1" applyBorder="1" applyAlignment="1">
      <alignment horizontal="justify" vertical="center"/>
    </xf>
    <xf numFmtId="164" fontId="1" fillId="3" borderId="10" xfId="2" applyNumberFormat="1" applyBorder="1" applyAlignment="1">
      <alignment horizontal="justify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4" fillId="5" borderId="9" xfId="4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0" fillId="0" borderId="21" xfId="0" applyBorder="1"/>
    <xf numFmtId="0" fontId="5" fillId="0" borderId="21" xfId="0" applyFont="1" applyBorder="1" applyAlignment="1">
      <alignment horizontal="center" vertical="center"/>
    </xf>
    <xf numFmtId="0" fontId="0" fillId="0" borderId="22" xfId="0" applyBorder="1"/>
    <xf numFmtId="0" fontId="8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5" borderId="16" xfId="4" applyBorder="1" applyAlignment="1">
      <alignment horizontal="left" vertical="center"/>
    </xf>
    <xf numFmtId="0" fontId="4" fillId="5" borderId="17" xfId="4" applyBorder="1" applyAlignment="1">
      <alignment horizontal="center" vertical="center"/>
    </xf>
    <xf numFmtId="0" fontId="4" fillId="5" borderId="10" xfId="4" applyBorder="1" applyAlignment="1">
      <alignment horizontal="left" vertical="center"/>
    </xf>
    <xf numFmtId="0" fontId="4" fillId="5" borderId="11" xfId="4" applyBorder="1" applyAlignment="1">
      <alignment horizontal="center" vertical="center"/>
    </xf>
    <xf numFmtId="164" fontId="1" fillId="2" borderId="16" xfId="1" applyNumberFormat="1" applyBorder="1" applyAlignment="1">
      <alignment horizontal="justify" vertical="center"/>
    </xf>
    <xf numFmtId="0" fontId="2" fillId="0" borderId="12" xfId="0" applyFont="1" applyBorder="1" applyAlignment="1">
      <alignment horizontal="center" vertical="center" wrapText="1"/>
    </xf>
    <xf numFmtId="164" fontId="1" fillId="6" borderId="7" xfId="5" applyNumberFormat="1" applyBorder="1" applyAlignment="1">
      <alignment horizontal="justify" vertical="center"/>
    </xf>
    <xf numFmtId="0" fontId="4" fillId="5" borderId="9" xfId="4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4" fillId="5" borderId="16" xfId="4" applyBorder="1" applyAlignment="1"/>
    <xf numFmtId="0" fontId="4" fillId="5" borderId="10" xfId="4" applyBorder="1" applyAlignment="1"/>
    <xf numFmtId="0" fontId="0" fillId="0" borderId="10" xfId="0" applyBorder="1"/>
    <xf numFmtId="0" fontId="4" fillId="5" borderId="9" xfId="4" applyBorder="1" applyAlignment="1"/>
    <xf numFmtId="0" fontId="0" fillId="0" borderId="9" xfId="0" applyBorder="1" applyAlignment="1">
      <alignment horizontal="center" vertical="center" wrapText="1"/>
    </xf>
    <xf numFmtId="165" fontId="10" fillId="0" borderId="24" xfId="0" quotePrefix="1" applyNumberFormat="1" applyFont="1" applyBorder="1" applyAlignment="1">
      <alignment horizontal="center" vertical="center" wrapText="1"/>
    </xf>
    <xf numFmtId="0" fontId="0" fillId="0" borderId="24" xfId="0" applyBorder="1"/>
    <xf numFmtId="0" fontId="11" fillId="0" borderId="24" xfId="0" applyFont="1" applyBorder="1" applyAlignment="1">
      <alignment horizontal="center" vertical="center" wrapText="1"/>
    </xf>
    <xf numFmtId="166" fontId="0" fillId="0" borderId="24" xfId="0" applyNumberFormat="1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5" borderId="3" xfId="4" applyBorder="1" applyAlignment="1"/>
    <xf numFmtId="0" fontId="4" fillId="5" borderId="27" xfId="4" applyBorder="1" applyAlignment="1">
      <alignment horizontal="center" vertical="center"/>
    </xf>
    <xf numFmtId="0" fontId="0" fillId="0" borderId="7" xfId="0" applyBorder="1"/>
    <xf numFmtId="0" fontId="2" fillId="0" borderId="3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left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164" fontId="12" fillId="0" borderId="10" xfId="0" applyNumberFormat="1" applyFont="1" applyBorder="1" applyAlignment="1">
      <alignment horizontal="left" vertical="center"/>
    </xf>
    <xf numFmtId="166" fontId="0" fillId="0" borderId="11" xfId="0" applyNumberFormat="1" applyBorder="1" applyAlignment="1">
      <alignment horizontal="center" vertical="center"/>
    </xf>
    <xf numFmtId="164" fontId="10" fillId="0" borderId="10" xfId="0" applyNumberFormat="1" applyFont="1" applyBorder="1" applyAlignment="1">
      <alignment horizontal="left" vertical="center"/>
    </xf>
    <xf numFmtId="0" fontId="0" fillId="0" borderId="11" xfId="0" applyBorder="1"/>
    <xf numFmtId="164" fontId="12" fillId="0" borderId="7" xfId="0" applyNumberFormat="1" applyFont="1" applyBorder="1" applyAlignment="1">
      <alignment horizontal="left" vertical="center"/>
    </xf>
    <xf numFmtId="0" fontId="0" fillId="0" borderId="12" xfId="0" applyBorder="1"/>
    <xf numFmtId="0" fontId="12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10" fillId="0" borderId="11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0" fillId="0" borderId="0" xfId="0" applyFont="1"/>
    <xf numFmtId="166" fontId="10" fillId="0" borderId="9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1" fillId="6" borderId="3" xfId="5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64" fontId="1" fillId="6" borderId="10" xfId="5" applyNumberFormat="1" applyBorder="1" applyAlignment="1">
      <alignment horizontal="left" vertical="center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6" fontId="0" fillId="0" borderId="17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4" fontId="12" fillId="0" borderId="24" xfId="0" applyNumberFormat="1" applyFont="1" applyBorder="1" applyAlignment="1">
      <alignment horizontal="left" vertical="center"/>
    </xf>
    <xf numFmtId="164" fontId="12" fillId="0" borderId="9" xfId="0" applyNumberFormat="1" applyFont="1" applyBorder="1" applyAlignment="1">
      <alignment horizontal="left" vertical="center"/>
    </xf>
    <xf numFmtId="164" fontId="10" fillId="0" borderId="9" xfId="0" applyNumberFormat="1" applyFont="1" applyBorder="1" applyAlignment="1">
      <alignment horizontal="left" vertical="center"/>
    </xf>
    <xf numFmtId="0" fontId="9" fillId="7" borderId="9" xfId="6" applyBorder="1" applyAlignment="1">
      <alignment horizontal="center" vertical="center"/>
    </xf>
    <xf numFmtId="166" fontId="9" fillId="7" borderId="11" xfId="6" applyNumberFormat="1" applyBorder="1" applyAlignment="1">
      <alignment horizontal="center" vertical="center"/>
    </xf>
    <xf numFmtId="0" fontId="10" fillId="0" borderId="9" xfId="0" applyFont="1" applyBorder="1"/>
    <xf numFmtId="166" fontId="12" fillId="0" borderId="0" xfId="0" applyNumberFormat="1" applyFont="1" applyAlignment="1">
      <alignment horizontal="center" vertical="center"/>
    </xf>
    <xf numFmtId="166" fontId="12" fillId="0" borderId="0" xfId="0" applyNumberFormat="1" applyFont="1"/>
    <xf numFmtId="166" fontId="10" fillId="0" borderId="0" xfId="0" applyNumberFormat="1" applyFont="1" applyAlignment="1">
      <alignment horizontal="center" vertical="center"/>
    </xf>
    <xf numFmtId="166" fontId="10" fillId="0" borderId="0" xfId="0" applyNumberFormat="1" applyFont="1"/>
    <xf numFmtId="0" fontId="7" fillId="0" borderId="9" xfId="0" applyFont="1" applyBorder="1" applyAlignment="1">
      <alignment horizontal="center" vertical="center"/>
    </xf>
    <xf numFmtId="166" fontId="10" fillId="0" borderId="27" xfId="0" applyNumberFormat="1" applyFont="1" applyBorder="1" applyAlignment="1">
      <alignment horizontal="center" vertical="center"/>
    </xf>
  </cellXfs>
  <cellStyles count="7">
    <cellStyle name="40% — акцент2" xfId="1" builtinId="35"/>
    <cellStyle name="40% — акцент5" xfId="5" builtinId="47"/>
    <cellStyle name="40% — акцент6" xfId="3" builtinId="51"/>
    <cellStyle name="60% — акцент4" xfId="2" builtinId="44"/>
    <cellStyle name="Нейтральный" xfId="4" builtinId="28"/>
    <cellStyle name="Обычный" xfId="0" builtinId="0"/>
    <cellStyle name="Хороший" xfId="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6359-1224-4232-B1DC-4B94EFC90636}">
  <dimension ref="A1:O26"/>
  <sheetViews>
    <sheetView topLeftCell="A6" workbookViewId="0">
      <selection activeCell="F17" sqref="F17"/>
    </sheetView>
  </sheetViews>
  <sheetFormatPr defaultRowHeight="14.5" x14ac:dyDescent="0.35"/>
  <cols>
    <col min="1" max="1" width="14.1640625" bestFit="1" customWidth="1"/>
    <col min="2" max="2" width="14.83203125" customWidth="1"/>
    <col min="3" max="3" width="10.4140625" customWidth="1"/>
    <col min="4" max="4" width="12.4140625" customWidth="1"/>
    <col min="5" max="5" width="10" customWidth="1"/>
    <col min="6" max="6" width="11.75" customWidth="1"/>
    <col min="8" max="8" width="11" bestFit="1" customWidth="1"/>
  </cols>
  <sheetData>
    <row r="1" spans="1:15" ht="20.8" customHeight="1" x14ac:dyDescent="0.35">
      <c r="A1" s="61" t="s">
        <v>0</v>
      </c>
      <c r="B1" s="63" t="s">
        <v>16</v>
      </c>
      <c r="C1" s="65" t="s">
        <v>2</v>
      </c>
      <c r="D1" s="67" t="s">
        <v>1</v>
      </c>
      <c r="E1" s="69" t="s">
        <v>13</v>
      </c>
      <c r="F1" s="70"/>
      <c r="K1" t="s">
        <v>22</v>
      </c>
      <c r="N1" t="s">
        <v>23</v>
      </c>
    </row>
    <row r="2" spans="1:15" ht="19.350000000000001" customHeight="1" thickBot="1" x14ac:dyDescent="0.4">
      <c r="A2" s="62"/>
      <c r="B2" s="64"/>
      <c r="C2" s="66"/>
      <c r="D2" s="68"/>
      <c r="E2" s="10" t="s">
        <v>14</v>
      </c>
      <c r="F2" s="28" t="s">
        <v>15</v>
      </c>
      <c r="K2" s="35">
        <v>0</v>
      </c>
      <c r="L2" s="9">
        <v>650</v>
      </c>
      <c r="N2" s="32">
        <v>0</v>
      </c>
      <c r="O2" s="24">
        <v>650</v>
      </c>
    </row>
    <row r="3" spans="1:15" ht="14.5" customHeight="1" x14ac:dyDescent="0.35">
      <c r="A3" s="84">
        <v>45292</v>
      </c>
      <c r="B3" s="85"/>
      <c r="C3" s="85">
        <v>1250</v>
      </c>
      <c r="D3" s="85">
        <v>501</v>
      </c>
      <c r="E3" s="85"/>
      <c r="F3" s="86" t="e">
        <f>D1*VLOOKUP(D1,IF(OR(MONTH(A1)&lt;3,MONTH(A1)&gt;10),$N$2:$O$6,$K$2:$L$6),2,1)</f>
        <v>#VALUE!</v>
      </c>
      <c r="K3" s="35">
        <v>100</v>
      </c>
      <c r="L3" s="9">
        <v>1500</v>
      </c>
      <c r="N3" s="32">
        <v>500</v>
      </c>
      <c r="O3" s="26">
        <v>1500</v>
      </c>
    </row>
    <row r="4" spans="1:15" ht="14.5" customHeight="1" x14ac:dyDescent="0.35">
      <c r="A4" s="87">
        <v>45323</v>
      </c>
      <c r="B4" s="36"/>
      <c r="C4" s="36">
        <v>1867</v>
      </c>
      <c r="D4" s="36">
        <f>C4-C3</f>
        <v>617</v>
      </c>
      <c r="E4" s="36"/>
      <c r="F4" s="88">
        <f>D2*VLOOKUP(D2,IF(OR(MONTH(A2)&lt;3,MONTH(A2)&gt;10),$N$2:$O$6,$K$2:$L$6),2,1)</f>
        <v>0</v>
      </c>
      <c r="K4" s="35">
        <v>2500</v>
      </c>
      <c r="L4" s="26">
        <v>1950</v>
      </c>
      <c r="N4" s="33">
        <v>2500</v>
      </c>
      <c r="O4" s="26">
        <v>1950</v>
      </c>
    </row>
    <row r="5" spans="1:15" ht="14.5" customHeight="1" x14ac:dyDescent="0.35">
      <c r="A5" s="27">
        <v>45352</v>
      </c>
      <c r="B5" s="36"/>
      <c r="C5" s="36"/>
      <c r="D5" s="36"/>
      <c r="E5" s="36"/>
      <c r="F5" s="89"/>
      <c r="K5" s="33">
        <v>5000</v>
      </c>
      <c r="L5" s="12">
        <v>2275</v>
      </c>
      <c r="N5" s="33">
        <v>5000</v>
      </c>
      <c r="O5" s="12">
        <v>2275</v>
      </c>
    </row>
    <row r="6" spans="1:15" ht="14.5" customHeight="1" thickBot="1" x14ac:dyDescent="0.4">
      <c r="A6" s="27">
        <v>45383</v>
      </c>
      <c r="B6" s="36"/>
      <c r="C6" s="36"/>
      <c r="D6" s="36"/>
      <c r="E6" s="36"/>
      <c r="F6" s="89"/>
      <c r="K6" s="34">
        <v>10000</v>
      </c>
      <c r="L6" s="16">
        <v>2600</v>
      </c>
      <c r="N6" s="34">
        <v>10000</v>
      </c>
      <c r="O6" s="14">
        <v>2600</v>
      </c>
    </row>
    <row r="7" spans="1:15" ht="14.5" customHeight="1" x14ac:dyDescent="0.35">
      <c r="A7" s="27">
        <v>45413</v>
      </c>
      <c r="B7" s="37"/>
      <c r="C7" s="38"/>
      <c r="D7" s="39"/>
      <c r="E7" s="38"/>
      <c r="F7" s="90"/>
    </row>
    <row r="8" spans="1:15" x14ac:dyDescent="0.35">
      <c r="A8" s="4">
        <v>45444</v>
      </c>
      <c r="B8" s="1"/>
      <c r="C8" s="2"/>
      <c r="D8" s="2"/>
      <c r="E8" s="3"/>
      <c r="F8" s="52"/>
    </row>
    <row r="9" spans="1:15" x14ac:dyDescent="0.35">
      <c r="A9" s="4">
        <v>45474</v>
      </c>
      <c r="B9" s="1"/>
      <c r="C9" s="2"/>
      <c r="D9" s="2"/>
      <c r="E9" s="3"/>
      <c r="F9" s="52"/>
    </row>
    <row r="10" spans="1:15" x14ac:dyDescent="0.35">
      <c r="A10" s="4">
        <v>45505</v>
      </c>
      <c r="B10" s="1">
        <v>45534</v>
      </c>
      <c r="C10" s="2">
        <v>39</v>
      </c>
      <c r="D10" s="2"/>
      <c r="E10" s="3"/>
      <c r="F10" s="52"/>
    </row>
    <row r="11" spans="1:15" x14ac:dyDescent="0.35">
      <c r="A11" s="5">
        <v>45536</v>
      </c>
      <c r="B11" s="91">
        <v>45564</v>
      </c>
      <c r="C11" s="2">
        <v>78</v>
      </c>
      <c r="D11" s="2">
        <f t="shared" ref="D11:D17" si="0">C11-C10</f>
        <v>39</v>
      </c>
      <c r="E11" s="3"/>
      <c r="F11" s="52">
        <f t="shared" ref="F11:F17" si="1">D11*VLOOKUP(D11,IF(OR(MONTH(A11)&lt;3,MONTH(A11)&gt;10),$N$2:$O$6,$K$2:$L$6),2,1)</f>
        <v>25350</v>
      </c>
    </row>
    <row r="12" spans="1:15" x14ac:dyDescent="0.35">
      <c r="A12" s="5">
        <v>45566</v>
      </c>
      <c r="B12" s="1">
        <v>45593</v>
      </c>
      <c r="C12" s="2">
        <v>129</v>
      </c>
      <c r="D12" s="2">
        <f t="shared" si="0"/>
        <v>51</v>
      </c>
      <c r="E12" s="3"/>
      <c r="F12" s="52">
        <f t="shared" si="1"/>
        <v>33150</v>
      </c>
    </row>
    <row r="13" spans="1:15" x14ac:dyDescent="0.35">
      <c r="A13" s="5">
        <v>45597</v>
      </c>
      <c r="B13" s="1">
        <v>45257</v>
      </c>
      <c r="C13" s="2">
        <v>350</v>
      </c>
      <c r="D13" s="2">
        <f t="shared" si="0"/>
        <v>221</v>
      </c>
      <c r="E13" s="3"/>
      <c r="F13" s="52">
        <f t="shared" si="1"/>
        <v>143650</v>
      </c>
    </row>
    <row r="14" spans="1:15" ht="15" thickBot="1" x14ac:dyDescent="0.4">
      <c r="A14" s="29">
        <v>45627</v>
      </c>
      <c r="B14" s="8">
        <v>45288</v>
      </c>
      <c r="C14" s="7">
        <v>1250</v>
      </c>
      <c r="D14" s="7">
        <f t="shared" si="0"/>
        <v>900</v>
      </c>
      <c r="E14" s="6"/>
      <c r="F14" s="92">
        <f t="shared" si="1"/>
        <v>1350000</v>
      </c>
    </row>
    <row r="15" spans="1:15" x14ac:dyDescent="0.35">
      <c r="A15" s="93">
        <v>45658</v>
      </c>
      <c r="B15" s="38"/>
      <c r="C15" s="83">
        <v>1810</v>
      </c>
      <c r="D15" s="83">
        <f t="shared" si="0"/>
        <v>560</v>
      </c>
      <c r="E15" s="38"/>
      <c r="F15" s="40">
        <f t="shared" si="1"/>
        <v>840000</v>
      </c>
    </row>
    <row r="16" spans="1:15" x14ac:dyDescent="0.35">
      <c r="A16" s="94">
        <v>45689</v>
      </c>
      <c r="B16" s="3"/>
      <c r="C16" s="2">
        <v>2020</v>
      </c>
      <c r="D16" s="2">
        <f t="shared" si="0"/>
        <v>210</v>
      </c>
      <c r="E16" s="3"/>
      <c r="F16" s="17">
        <f t="shared" si="1"/>
        <v>136500</v>
      </c>
    </row>
    <row r="17" spans="1:9" x14ac:dyDescent="0.35">
      <c r="A17" s="95">
        <v>45717</v>
      </c>
      <c r="B17" s="3"/>
      <c r="C17" s="2">
        <v>2121</v>
      </c>
      <c r="D17" s="2">
        <f t="shared" si="0"/>
        <v>101</v>
      </c>
      <c r="E17" s="3"/>
      <c r="F17" s="82">
        <f t="shared" si="1"/>
        <v>151500</v>
      </c>
      <c r="G17" s="42">
        <f>100*650</f>
        <v>65000</v>
      </c>
      <c r="H17" s="81">
        <f>1*1500</f>
        <v>1500</v>
      </c>
      <c r="I17" s="81">
        <f>G17+H17</f>
        <v>66500</v>
      </c>
    </row>
    <row r="18" spans="1:9" x14ac:dyDescent="0.35">
      <c r="A18" s="41"/>
    </row>
    <row r="19" spans="1:9" x14ac:dyDescent="0.35">
      <c r="A19" s="41"/>
    </row>
    <row r="20" spans="1:9" x14ac:dyDescent="0.35">
      <c r="A20" s="41"/>
    </row>
    <row r="21" spans="1:9" x14ac:dyDescent="0.35">
      <c r="A21" s="41"/>
    </row>
    <row r="22" spans="1:9" x14ac:dyDescent="0.35">
      <c r="A22" s="41"/>
    </row>
    <row r="23" spans="1:9" x14ac:dyDescent="0.35">
      <c r="A23" s="41"/>
    </row>
    <row r="24" spans="1:9" x14ac:dyDescent="0.35">
      <c r="A24" s="41"/>
    </row>
    <row r="25" spans="1:9" x14ac:dyDescent="0.35">
      <c r="A25" s="41"/>
    </row>
    <row r="26" spans="1:9" x14ac:dyDescent="0.35">
      <c r="A26" s="41"/>
    </row>
  </sheetData>
  <mergeCells count="5">
    <mergeCell ref="A1:A2"/>
    <mergeCell ref="B1:B2"/>
    <mergeCell ref="C1:C2"/>
    <mergeCell ref="D1:D2"/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183FC-1B92-47C0-977A-6896209B0DFC}">
  <dimension ref="A1:O14"/>
  <sheetViews>
    <sheetView tabSelected="1" workbookViewId="0">
      <selection activeCell="H10" sqref="H10"/>
    </sheetView>
  </sheetViews>
  <sheetFormatPr defaultRowHeight="14.5" x14ac:dyDescent="0.35"/>
  <cols>
    <col min="1" max="1" width="14.1640625" customWidth="1"/>
    <col min="2" max="2" width="10.83203125" customWidth="1"/>
    <col min="3" max="3" width="10" customWidth="1"/>
    <col min="4" max="4" width="10.4140625" customWidth="1"/>
    <col min="5" max="5" width="10" customWidth="1"/>
    <col min="6" max="6" width="10.4140625" customWidth="1"/>
    <col min="7" max="7" width="9.6640625" bestFit="1" customWidth="1"/>
    <col min="8" max="8" width="8.75" bestFit="1" customWidth="1"/>
    <col min="9" max="9" width="9.6640625" bestFit="1" customWidth="1"/>
  </cols>
  <sheetData>
    <row r="1" spans="1:15" ht="24.2" customHeight="1" thickBot="1" x14ac:dyDescent="0.4">
      <c r="A1" s="61" t="s">
        <v>0</v>
      </c>
      <c r="B1" s="63" t="s">
        <v>16</v>
      </c>
      <c r="C1" s="65" t="s">
        <v>2</v>
      </c>
      <c r="D1" s="67" t="s">
        <v>1</v>
      </c>
      <c r="E1" s="69" t="s">
        <v>13</v>
      </c>
      <c r="F1" s="70"/>
      <c r="K1" t="s">
        <v>22</v>
      </c>
      <c r="N1" t="s">
        <v>23</v>
      </c>
    </row>
    <row r="2" spans="1:15" ht="16.95" customHeight="1" thickBot="1" x14ac:dyDescent="0.4">
      <c r="A2" s="71"/>
      <c r="B2" s="72"/>
      <c r="C2" s="73"/>
      <c r="D2" s="74"/>
      <c r="E2" s="46" t="s">
        <v>14</v>
      </c>
      <c r="F2" s="47" t="s">
        <v>15</v>
      </c>
      <c r="K2" s="43">
        <v>0</v>
      </c>
      <c r="L2" s="44">
        <v>650</v>
      </c>
      <c r="N2" s="43">
        <v>0</v>
      </c>
      <c r="O2" s="44">
        <v>650</v>
      </c>
    </row>
    <row r="3" spans="1:15" x14ac:dyDescent="0.35">
      <c r="A3" s="48">
        <v>45658</v>
      </c>
      <c r="B3" s="49"/>
      <c r="C3" s="50">
        <v>1810</v>
      </c>
      <c r="D3" s="50">
        <f>C3-'2024'!C14</f>
        <v>560</v>
      </c>
      <c r="E3" s="49"/>
      <c r="F3" s="104">
        <f>D3*VLOOKUP(D3,IF(OR(MONTH(A3)&lt;3,MONTH(A3)&gt;10),$N$2:$O$6,$K$2:$L$6),2,1)</f>
        <v>840000</v>
      </c>
      <c r="G3" s="99">
        <f>500*650</f>
        <v>325000</v>
      </c>
      <c r="H3" s="99">
        <f>60*1500</f>
        <v>90000</v>
      </c>
      <c r="I3" s="100">
        <f>G3+H3</f>
        <v>415000</v>
      </c>
      <c r="K3" s="33">
        <v>100</v>
      </c>
      <c r="L3" s="26">
        <v>1500</v>
      </c>
      <c r="N3" s="32">
        <v>500</v>
      </c>
      <c r="O3" s="26">
        <v>1500</v>
      </c>
    </row>
    <row r="4" spans="1:15" x14ac:dyDescent="0.35">
      <c r="A4" s="51">
        <v>45689</v>
      </c>
      <c r="B4" s="3"/>
      <c r="C4" s="2">
        <v>2020</v>
      </c>
      <c r="D4" s="2">
        <f>C4-C3</f>
        <v>210</v>
      </c>
      <c r="E4" s="3"/>
      <c r="F4" s="52">
        <f>D4*VLOOKUP(D4,IF(OR(MONTH(A4)&lt;3,MONTH(A4)&gt;10),$N$2:$O$6,$K$2:$L$6),2,1)</f>
        <v>136500</v>
      </c>
      <c r="G4" s="99">
        <f>210*650</f>
        <v>136500</v>
      </c>
      <c r="H4" s="100"/>
      <c r="I4" s="100">
        <f>G4</f>
        <v>136500</v>
      </c>
      <c r="K4" s="33">
        <v>2500</v>
      </c>
      <c r="L4" s="26">
        <v>1950</v>
      </c>
      <c r="N4" s="33">
        <v>2500</v>
      </c>
      <c r="O4" s="26">
        <v>1950</v>
      </c>
    </row>
    <row r="5" spans="1:15" x14ac:dyDescent="0.35">
      <c r="A5" s="53">
        <v>45717</v>
      </c>
      <c r="B5" s="3"/>
      <c r="C5" s="103">
        <v>2121</v>
      </c>
      <c r="D5" s="103">
        <f>C5-C4</f>
        <v>101</v>
      </c>
      <c r="E5" s="3"/>
      <c r="F5" s="59">
        <f>D5*VLOOKUP(D5,IF(OR(MONTH(A5)&lt;3,MONTH(A5)&gt;10),$N$2:$O$6,$K$2:$L$6),2,1)</f>
        <v>151500</v>
      </c>
      <c r="G5" s="101">
        <f>100*650</f>
        <v>65000</v>
      </c>
      <c r="H5" s="101">
        <f>1*1500</f>
        <v>1500</v>
      </c>
      <c r="I5" s="102">
        <f>G5+H5</f>
        <v>66500</v>
      </c>
      <c r="K5" s="33">
        <v>5000</v>
      </c>
      <c r="L5" s="12">
        <v>2275</v>
      </c>
      <c r="N5" s="33">
        <v>5000</v>
      </c>
      <c r="O5" s="12">
        <v>2275</v>
      </c>
    </row>
    <row r="6" spans="1:15" ht="15" thickBot="1" x14ac:dyDescent="0.4">
      <c r="A6" s="53">
        <v>45748</v>
      </c>
      <c r="B6" s="3"/>
      <c r="C6" s="2">
        <v>2194</v>
      </c>
      <c r="D6" s="2">
        <f>C6-C5</f>
        <v>73</v>
      </c>
      <c r="E6" s="3"/>
      <c r="F6" s="52">
        <f>D6*VLOOKUP(D6,IF(OR(MONTH(A6)&lt;3,MONTH(A6)&gt;10),$N$2:$O$6,$K$2:$L$6),2,1)</f>
        <v>47450</v>
      </c>
      <c r="G6" s="101"/>
      <c r="H6" s="101"/>
      <c r="I6" s="58"/>
      <c r="K6" s="45">
        <v>10000</v>
      </c>
      <c r="L6" s="14">
        <v>2600</v>
      </c>
      <c r="N6" s="45">
        <v>10000</v>
      </c>
      <c r="O6" s="14">
        <v>2600</v>
      </c>
    </row>
    <row r="7" spans="1:15" x14ac:dyDescent="0.35">
      <c r="A7" s="53">
        <v>45778</v>
      </c>
      <c r="B7" s="3"/>
      <c r="C7" s="103">
        <v>2356</v>
      </c>
      <c r="D7" s="103">
        <f>C7-C6</f>
        <v>162</v>
      </c>
      <c r="E7" s="98"/>
      <c r="F7" s="59">
        <f>D7*VLOOKUP(D7,IF(OR(MONTH(A7)&lt;3,MONTH(A7)&gt;10),$N$2:$O$6,$K$2:$L$6),2,1)</f>
        <v>243000</v>
      </c>
      <c r="G7" s="101">
        <f>100*650</f>
        <v>65000</v>
      </c>
      <c r="H7" s="101">
        <f>62*1500</f>
        <v>93000</v>
      </c>
      <c r="I7" s="60">
        <f>G7+H7</f>
        <v>158000</v>
      </c>
    </row>
    <row r="8" spans="1:15" x14ac:dyDescent="0.35">
      <c r="A8" s="53">
        <v>45809</v>
      </c>
      <c r="B8" s="3"/>
      <c r="C8" s="96">
        <v>2518</v>
      </c>
      <c r="D8" s="96">
        <f>C8-C7</f>
        <v>162</v>
      </c>
      <c r="E8" s="3"/>
      <c r="F8" s="97">
        <f>IF(D8&gt;0,IF(D8&lt;=100,D8*Тариф!$B$4,IF(D8&lt;=2500,100*Тариф!$B$4+(D8-100)*Тариф!$B$5,IF(D8&lt;=5000,100*Тариф!$B$4+2400*Тариф!$B$5+(D8-5000)*Тариф!$B$6))),2)</f>
        <v>158000</v>
      </c>
      <c r="G8" s="42"/>
      <c r="H8" s="42"/>
      <c r="I8" s="58"/>
    </row>
    <row r="9" spans="1:15" x14ac:dyDescent="0.35">
      <c r="A9" s="53">
        <v>45839</v>
      </c>
      <c r="B9" s="3"/>
      <c r="C9" s="2"/>
      <c r="D9" s="2"/>
      <c r="E9" s="3"/>
      <c r="F9" s="54"/>
      <c r="G9" s="42"/>
      <c r="H9" s="42"/>
      <c r="I9" s="58"/>
    </row>
    <row r="10" spans="1:15" x14ac:dyDescent="0.35">
      <c r="A10" s="53">
        <v>45870</v>
      </c>
      <c r="B10" s="3"/>
      <c r="C10" s="2"/>
      <c r="D10" s="2"/>
      <c r="E10" s="3"/>
      <c r="F10" s="54"/>
      <c r="G10" s="42"/>
      <c r="H10" s="42"/>
      <c r="I10" s="58"/>
    </row>
    <row r="11" spans="1:15" x14ac:dyDescent="0.35">
      <c r="A11" s="53">
        <v>45901</v>
      </c>
      <c r="B11" s="3"/>
      <c r="C11" s="2"/>
      <c r="D11" s="2"/>
      <c r="E11" s="3"/>
      <c r="F11" s="54"/>
      <c r="G11" s="42"/>
      <c r="H11" s="42"/>
      <c r="I11" s="58"/>
    </row>
    <row r="12" spans="1:15" x14ac:dyDescent="0.35">
      <c r="A12" s="53">
        <v>45931</v>
      </c>
      <c r="B12" s="3"/>
      <c r="C12" s="2"/>
      <c r="D12" s="2"/>
      <c r="E12" s="3"/>
      <c r="F12" s="54"/>
      <c r="G12" s="42"/>
      <c r="H12" s="42"/>
      <c r="I12" s="58"/>
    </row>
    <row r="13" spans="1:15" x14ac:dyDescent="0.35">
      <c r="A13" s="51">
        <v>45962</v>
      </c>
      <c r="B13" s="3"/>
      <c r="C13" s="2"/>
      <c r="D13" s="2"/>
      <c r="E13" s="3"/>
      <c r="F13" s="54"/>
      <c r="G13" s="57"/>
      <c r="H13" s="57"/>
      <c r="I13" s="58"/>
    </row>
    <row r="14" spans="1:15" ht="15" thickBot="1" x14ac:dyDescent="0.4">
      <c r="A14" s="55">
        <v>45992</v>
      </c>
      <c r="B14" s="6"/>
      <c r="C14" s="7"/>
      <c r="D14" s="7"/>
      <c r="E14" s="6"/>
      <c r="F14" s="56"/>
      <c r="G14" s="57"/>
      <c r="H14" s="57"/>
      <c r="I14" s="58"/>
    </row>
  </sheetData>
  <mergeCells count="5">
    <mergeCell ref="A1:A2"/>
    <mergeCell ref="B1:B2"/>
    <mergeCell ref="C1:C2"/>
    <mergeCell ref="D1:D2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DC181-24F5-4208-B509-E91AC7F1C2DE}">
  <dimension ref="A1:L14"/>
  <sheetViews>
    <sheetView topLeftCell="A2" workbookViewId="0">
      <selection activeCell="B5" sqref="B5"/>
    </sheetView>
  </sheetViews>
  <sheetFormatPr defaultRowHeight="14.5" x14ac:dyDescent="0.35"/>
  <cols>
    <col min="1" max="1" width="16.1640625" customWidth="1"/>
    <col min="2" max="2" width="10" customWidth="1"/>
    <col min="4" max="4" width="13.83203125" bestFit="1" customWidth="1"/>
    <col min="7" max="7" width="10" bestFit="1" customWidth="1"/>
    <col min="9" max="10" width="5" customWidth="1"/>
    <col min="11" max="11" width="5.58203125" customWidth="1"/>
    <col min="12" max="12" width="10" bestFit="1" customWidth="1"/>
  </cols>
  <sheetData>
    <row r="1" spans="1:12" ht="41.2" customHeight="1" thickBot="1" x14ac:dyDescent="0.4">
      <c r="A1" s="79" t="s">
        <v>12</v>
      </c>
      <c r="B1" s="80"/>
    </row>
    <row r="2" spans="1:12" ht="33" customHeight="1" x14ac:dyDescent="0.35">
      <c r="A2" s="75" t="s">
        <v>8</v>
      </c>
      <c r="B2" s="76"/>
    </row>
    <row r="3" spans="1:12" x14ac:dyDescent="0.35">
      <c r="A3" s="31" t="s">
        <v>20</v>
      </c>
      <c r="B3" s="31" t="s">
        <v>21</v>
      </c>
      <c r="D3" t="s">
        <v>22</v>
      </c>
      <c r="G3" t="s">
        <v>23</v>
      </c>
    </row>
    <row r="4" spans="1:12" x14ac:dyDescent="0.35">
      <c r="A4" s="30" t="s">
        <v>3</v>
      </c>
      <c r="B4" s="9">
        <v>650</v>
      </c>
      <c r="D4" s="35">
        <v>0</v>
      </c>
      <c r="E4" s="9">
        <v>650</v>
      </c>
      <c r="G4" s="32">
        <v>0</v>
      </c>
      <c r="H4" s="24">
        <v>650</v>
      </c>
      <c r="K4">
        <v>221</v>
      </c>
      <c r="L4" s="17">
        <f>K4*VLOOKUP(K4,$G$4:$H$8,2,1)</f>
        <v>143650</v>
      </c>
    </row>
    <row r="5" spans="1:12" x14ac:dyDescent="0.35">
      <c r="A5" s="30" t="s">
        <v>4</v>
      </c>
      <c r="B5" s="9">
        <v>1500</v>
      </c>
      <c r="D5" s="35">
        <v>100</v>
      </c>
      <c r="E5" s="9">
        <v>1500</v>
      </c>
      <c r="G5" s="32">
        <v>500</v>
      </c>
      <c r="H5" s="26">
        <v>1500</v>
      </c>
    </row>
    <row r="6" spans="1:12" x14ac:dyDescent="0.35">
      <c r="A6" s="25" t="s">
        <v>5</v>
      </c>
      <c r="B6" s="26">
        <v>1950</v>
      </c>
      <c r="D6" s="35">
        <v>2500</v>
      </c>
      <c r="E6" s="26">
        <v>1950</v>
      </c>
      <c r="G6" s="33">
        <v>2500</v>
      </c>
      <c r="H6" s="26">
        <v>1950</v>
      </c>
    </row>
    <row r="7" spans="1:12" x14ac:dyDescent="0.35">
      <c r="A7" s="11" t="s">
        <v>6</v>
      </c>
      <c r="B7" s="12">
        <v>2275</v>
      </c>
      <c r="D7" s="33">
        <v>5000</v>
      </c>
      <c r="E7" s="12">
        <v>2275</v>
      </c>
      <c r="G7" s="33">
        <v>5000</v>
      </c>
      <c r="H7" s="12">
        <v>2275</v>
      </c>
    </row>
    <row r="8" spans="1:12" ht="15" thickBot="1" x14ac:dyDescent="0.4">
      <c r="A8" s="15" t="s">
        <v>7</v>
      </c>
      <c r="B8" s="16">
        <v>2600</v>
      </c>
      <c r="D8" s="34">
        <v>10000</v>
      </c>
      <c r="E8" s="16">
        <v>2600</v>
      </c>
      <c r="G8" s="34">
        <v>10000</v>
      </c>
      <c r="H8" s="14">
        <v>2600</v>
      </c>
    </row>
    <row r="9" spans="1:12" ht="36.75" customHeight="1" thickBot="1" x14ac:dyDescent="0.4">
      <c r="A9" s="77" t="s">
        <v>9</v>
      </c>
      <c r="B9" s="78"/>
    </row>
    <row r="10" spans="1:12" x14ac:dyDescent="0.35">
      <c r="A10" s="23" t="s">
        <v>10</v>
      </c>
      <c r="B10" s="24">
        <v>650</v>
      </c>
    </row>
    <row r="11" spans="1:12" x14ac:dyDescent="0.35">
      <c r="A11" s="25" t="s">
        <v>11</v>
      </c>
      <c r="B11" s="26">
        <v>1500</v>
      </c>
    </row>
    <row r="12" spans="1:12" x14ac:dyDescent="0.35">
      <c r="A12" s="25" t="s">
        <v>5</v>
      </c>
      <c r="B12" s="26">
        <v>1950</v>
      </c>
    </row>
    <row r="13" spans="1:12" x14ac:dyDescent="0.35">
      <c r="A13" s="11" t="s">
        <v>6</v>
      </c>
      <c r="B13" s="12">
        <v>2275</v>
      </c>
    </row>
    <row r="14" spans="1:12" ht="15" thickBot="1" x14ac:dyDescent="0.4">
      <c r="A14" s="13" t="s">
        <v>7</v>
      </c>
      <c r="B14" s="14">
        <v>2600</v>
      </c>
    </row>
  </sheetData>
  <mergeCells count="3">
    <mergeCell ref="A2:B2"/>
    <mergeCell ref="A9:B9"/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16080-6CF8-4FE1-87E0-57946C23FFA4}">
  <dimension ref="A1:A5"/>
  <sheetViews>
    <sheetView workbookViewId="0">
      <selection activeCell="A3" sqref="A3"/>
    </sheetView>
  </sheetViews>
  <sheetFormatPr defaultRowHeight="14.5" x14ac:dyDescent="0.35"/>
  <cols>
    <col min="1" max="1" width="161.4140625" customWidth="1"/>
  </cols>
  <sheetData>
    <row r="1" spans="1:1" ht="15" thickBot="1" x14ac:dyDescent="0.4">
      <c r="A1" s="22" t="s">
        <v>17</v>
      </c>
    </row>
    <row r="2" spans="1:1" x14ac:dyDescent="0.35">
      <c r="A2" s="21" t="s">
        <v>8</v>
      </c>
    </row>
    <row r="3" spans="1:1" x14ac:dyDescent="0.35">
      <c r="A3" s="18" t="s">
        <v>18</v>
      </c>
    </row>
    <row r="4" spans="1:1" x14ac:dyDescent="0.35">
      <c r="A4" s="19" t="s">
        <v>9</v>
      </c>
    </row>
    <row r="5" spans="1:1" ht="15" thickBot="1" x14ac:dyDescent="0.4">
      <c r="A5" s="20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2024</vt:lpstr>
      <vt:lpstr>2025</vt:lpstr>
      <vt:lpstr>Тариф</vt:lpstr>
      <vt:lpstr>Формула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IGHome</dc:creator>
  <cp:lastModifiedBy>ST1089</cp:lastModifiedBy>
  <dcterms:created xsi:type="dcterms:W3CDTF">2023-06-30T06:09:09Z</dcterms:created>
  <dcterms:modified xsi:type="dcterms:W3CDTF">2024-11-01T14:40:30Z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2024-10-31T14:35:51Z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2f4fa34c-4c6a-488d-8d17-923c1a71e37c</vt:lpwstr>
  </property>
  <property fmtid="{D5CDD505-2E9C-101B-9397-08002B2CF9AE}" pid="7" name="MSIP_Label_defa4170-0d19-0005-0004-bc88714345d2_ActionId">
    <vt:lpwstr>e1bf19f9-4243-46db-85de-1cbf8cc61620</vt:lpwstr>
  </property>
  <property fmtid="{D5CDD505-2E9C-101B-9397-08002B2CF9AE}" pid="8" name="MSIP_Label_defa4170-0d19-0005-0004-bc88714345d2_ContentBits">
    <vt:lpwstr>0</vt:lpwstr>
  </property>
</Properties>
</file>