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90" windowWidth="27795" windowHeight="12330"/>
  </bookViews>
  <sheets>
    <sheet name="коэффициенты (2)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J12" i="4" l="1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11" i="4"/>
  <c r="E15" i="4" l="1"/>
  <c r="E16" i="4" s="1"/>
  <c r="C15" i="4"/>
  <c r="H15" i="4" s="1"/>
  <c r="D14" i="4"/>
  <c r="F14" i="4" s="1"/>
  <c r="E13" i="4"/>
  <c r="E12" i="4" s="1"/>
  <c r="C13" i="4"/>
  <c r="H13" i="4" s="1"/>
  <c r="H8" i="4"/>
  <c r="J7" i="4"/>
  <c r="J6" i="4"/>
  <c r="C14" i="4" s="1"/>
  <c r="H14" i="4" s="1"/>
  <c r="J5" i="4"/>
  <c r="G4" i="4"/>
  <c r="I3" i="4"/>
  <c r="I2" i="4"/>
  <c r="I1" i="4"/>
  <c r="I14" i="4" l="1"/>
  <c r="G14" i="4"/>
  <c r="D12" i="4"/>
  <c r="F12" i="4" s="1"/>
  <c r="E11" i="4"/>
  <c r="C12" i="4"/>
  <c r="H12" i="4" s="1"/>
  <c r="L11" i="4"/>
  <c r="M11" i="4" s="1"/>
  <c r="C16" i="4"/>
  <c r="H16" i="4" s="1"/>
  <c r="E17" i="4"/>
  <c r="D16" i="4"/>
  <c r="F16" i="4" s="1"/>
  <c r="D13" i="4"/>
  <c r="F13" i="4" s="1"/>
  <c r="L14" i="4"/>
  <c r="M14" i="4" s="1"/>
  <c r="N14" i="4" s="1"/>
  <c r="D15" i="4"/>
  <c r="F15" i="4" s="1"/>
  <c r="K10" i="4"/>
  <c r="L10" i="4"/>
  <c r="I15" i="4" l="1"/>
  <c r="G15" i="4"/>
  <c r="E18" i="4"/>
  <c r="D17" i="4"/>
  <c r="F17" i="4" s="1"/>
  <c r="C17" i="4"/>
  <c r="H17" i="4" s="1"/>
  <c r="C11" i="4"/>
  <c r="H11" i="4" s="1"/>
  <c r="D11" i="4"/>
  <c r="F11" i="4" s="1"/>
  <c r="I12" i="4"/>
  <c r="G12" i="4"/>
  <c r="I13" i="4"/>
  <c r="G13" i="4"/>
  <c r="G16" i="4"/>
  <c r="I16" i="4"/>
  <c r="G17" i="4" l="1"/>
  <c r="I17" i="4"/>
  <c r="G11" i="4"/>
  <c r="I11" i="4"/>
  <c r="E19" i="4"/>
  <c r="D18" i="4"/>
  <c r="F18" i="4" s="1"/>
  <c r="C18" i="4"/>
  <c r="H18" i="4" s="1"/>
  <c r="I18" i="4" l="1"/>
  <c r="G18" i="4"/>
  <c r="C19" i="4"/>
  <c r="H19" i="4" s="1"/>
  <c r="E20" i="4"/>
  <c r="D19" i="4"/>
  <c r="F19" i="4" s="1"/>
  <c r="I19" i="4" l="1"/>
  <c r="G19" i="4"/>
  <c r="C20" i="4"/>
  <c r="H20" i="4" s="1"/>
  <c r="E21" i="4"/>
  <c r="D20" i="4"/>
  <c r="F20" i="4" s="1"/>
  <c r="G20" i="4" l="1"/>
  <c r="I20" i="4"/>
  <c r="E22" i="4"/>
  <c r="D21" i="4"/>
  <c r="F21" i="4" s="1"/>
  <c r="C21" i="4"/>
  <c r="H21" i="4" s="1"/>
  <c r="G21" i="4" l="1"/>
  <c r="I21" i="4"/>
  <c r="E23" i="4"/>
  <c r="D22" i="4"/>
  <c r="F22" i="4" s="1"/>
  <c r="C22" i="4"/>
  <c r="H22" i="4" s="1"/>
  <c r="I22" i="4" l="1"/>
  <c r="G22" i="4"/>
  <c r="C23" i="4"/>
  <c r="H23" i="4" s="1"/>
  <c r="E24" i="4"/>
  <c r="D23" i="4"/>
  <c r="F23" i="4" s="1"/>
  <c r="I23" i="4" l="1"/>
  <c r="G23" i="4"/>
  <c r="C24" i="4"/>
  <c r="H24" i="4" s="1"/>
  <c r="E25" i="4"/>
  <c r="D24" i="4"/>
  <c r="F24" i="4" s="1"/>
  <c r="G24" i="4" l="1"/>
  <c r="I24" i="4"/>
  <c r="E26" i="4"/>
  <c r="D25" i="4"/>
  <c r="F25" i="4" s="1"/>
  <c r="C25" i="4"/>
  <c r="H25" i="4" s="1"/>
  <c r="G25" i="4" l="1"/>
  <c r="I25" i="4"/>
  <c r="E27" i="4"/>
  <c r="D26" i="4"/>
  <c r="F26" i="4" s="1"/>
  <c r="C26" i="4"/>
  <c r="H26" i="4" s="1"/>
  <c r="I26" i="4" l="1"/>
  <c r="G26" i="4"/>
  <c r="E28" i="4"/>
  <c r="D27" i="4"/>
  <c r="F27" i="4" s="1"/>
  <c r="C27" i="4"/>
  <c r="H27" i="4" s="1"/>
  <c r="I27" i="4" l="1"/>
  <c r="G27" i="4"/>
  <c r="C28" i="4"/>
  <c r="H28" i="4" s="1"/>
  <c r="E29" i="4"/>
  <c r="D28" i="4"/>
  <c r="F28" i="4" s="1"/>
  <c r="G28" i="4" l="1"/>
  <c r="I28" i="4"/>
  <c r="E30" i="4"/>
  <c r="D29" i="4"/>
  <c r="F29" i="4" s="1"/>
  <c r="C29" i="4"/>
  <c r="H29" i="4" s="1"/>
  <c r="G29" i="4" l="1"/>
  <c r="I29" i="4"/>
  <c r="E31" i="4"/>
  <c r="D30" i="4"/>
  <c r="F30" i="4" s="1"/>
  <c r="C30" i="4"/>
  <c r="H30" i="4" s="1"/>
  <c r="I30" i="4" l="1"/>
  <c r="G30" i="4"/>
  <c r="E32" i="4"/>
  <c r="D31" i="4"/>
  <c r="F31" i="4" s="1"/>
  <c r="C31" i="4"/>
  <c r="H31" i="4" s="1"/>
  <c r="I31" i="4" l="1"/>
  <c r="G31" i="4"/>
  <c r="C32" i="4"/>
  <c r="H32" i="4" s="1"/>
  <c r="E33" i="4"/>
  <c r="D32" i="4"/>
  <c r="F32" i="4" s="1"/>
  <c r="G32" i="4" l="1"/>
  <c r="I32" i="4"/>
  <c r="E34" i="4"/>
  <c r="D33" i="4"/>
  <c r="F33" i="4" s="1"/>
  <c r="C33" i="4"/>
  <c r="H33" i="4" s="1"/>
  <c r="G33" i="4" l="1"/>
  <c r="I33" i="4"/>
  <c r="E35" i="4"/>
  <c r="D34" i="4"/>
  <c r="F34" i="4" s="1"/>
  <c r="C34" i="4"/>
  <c r="H34" i="4" s="1"/>
  <c r="I34" i="4" l="1"/>
  <c r="G34" i="4"/>
  <c r="E36" i="4"/>
  <c r="D35" i="4"/>
  <c r="F35" i="4" s="1"/>
  <c r="C35" i="4"/>
  <c r="H35" i="4" s="1"/>
  <c r="I35" i="4" l="1"/>
  <c r="G35" i="4"/>
  <c r="C36" i="4"/>
  <c r="H36" i="4" s="1"/>
  <c r="E37" i="4"/>
  <c r="D36" i="4"/>
  <c r="F36" i="4" s="1"/>
  <c r="G36" i="4" l="1"/>
  <c r="I36" i="4"/>
  <c r="E38" i="4"/>
  <c r="D37" i="4"/>
  <c r="F37" i="4" s="1"/>
  <c r="C37" i="4"/>
  <c r="H37" i="4" s="1"/>
  <c r="G37" i="4" l="1"/>
  <c r="I37" i="4"/>
  <c r="D38" i="4"/>
  <c r="F38" i="4" s="1"/>
  <c r="C38" i="4"/>
  <c r="H38" i="4" s="1"/>
  <c r="I38" i="4" l="1"/>
  <c r="G38" i="4"/>
</calcChain>
</file>

<file path=xl/sharedStrings.xml><?xml version="1.0" encoding="utf-8"?>
<sst xmlns="http://schemas.openxmlformats.org/spreadsheetml/2006/main" count="22" uniqueCount="18">
  <si>
    <t>пример</t>
  </si>
  <si>
    <t>Диапазон от (P1):</t>
  </si>
  <si>
    <t>k =</t>
  </si>
  <si>
    <t>Формулы:</t>
  </si>
  <si>
    <t>до (P2):</t>
  </si>
  <si>
    <t>C =</t>
  </si>
  <si>
    <t xml:space="preserve"> Ln(P1)*k+C=1</t>
  </si>
  <si>
    <t>кол-во шагов:</t>
  </si>
  <si>
    <t>множ. =</t>
  </si>
  <si>
    <t xml:space="preserve"> Ln(P2)*k+C=кол-во шагов + 1</t>
  </si>
  <si>
    <t>округление:</t>
  </si>
  <si>
    <t>Диапазон от (%):</t>
  </si>
  <si>
    <t>до (%):</t>
  </si>
  <si>
    <t>минимум:</t>
  </si>
  <si>
    <t>Т.Ш.</t>
  </si>
  <si>
    <t>Л.Д.</t>
  </si>
  <si>
    <t>I квартал 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</si>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</sst>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  <font>
      <b/>
      <sz val="12"/>
      <color theme="0" tint="-0.34998626667073579"/>
      <name val="Calibri"/>
      <family val="2"/>
      <charset val="204"/>
      <scheme val="minor"/>
    </font>
    <font>
      <b/>
      <sz val="8"/>
      <color theme="6" tint="-0.249977111117893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0EDB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/>
    <xf numFmtId="0" fontId="0" fillId="2" borderId="0" xfId="0" applyFill="1"/>
    <xf numFmtId="0" fontId="3" fillId="2" borderId="0" xfId="0" applyFont="1" applyFill="1"/>
    <xf numFmtId="0" fontId="1" fillId="2" borderId="0" xfId="0" applyFont="1" applyFill="1" applyAlignment="1">
      <alignment horizontal="right"/>
    </xf>
    <xf numFmtId="3" fontId="0" fillId="0" borderId="0" xfId="0" applyNumberFormat="1" applyFill="1"/>
    <xf numFmtId="0" fontId="4" fillId="2" borderId="0" xfId="0" applyFont="1" applyFill="1"/>
    <xf numFmtId="0" fontId="0" fillId="2" borderId="0" xfId="0" quotePrefix="1" applyFill="1"/>
    <xf numFmtId="0" fontId="5" fillId="2" borderId="0" xfId="0" applyFont="1" applyFill="1" applyAlignment="1">
      <alignment horizontal="right"/>
    </xf>
    <xf numFmtId="0" fontId="6" fillId="2" borderId="0" xfId="0" applyFont="1" applyFill="1"/>
    <xf numFmtId="0" fontId="7" fillId="2" borderId="1" xfId="0" applyNumberFormat="1" applyFont="1" applyFill="1" applyBorder="1"/>
    <xf numFmtId="0" fontId="3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0" fillId="2" borderId="1" xfId="0" applyFill="1" applyBorder="1"/>
    <xf numFmtId="0" fontId="7" fillId="2" borderId="2" xfId="0" applyNumberFormat="1" applyFont="1" applyFill="1" applyBorder="1"/>
    <xf numFmtId="0" fontId="3" fillId="2" borderId="2" xfId="0" applyFont="1" applyFill="1" applyBorder="1"/>
    <xf numFmtId="164" fontId="0" fillId="0" borderId="0" xfId="0" applyNumberFormat="1" applyFill="1"/>
    <xf numFmtId="0" fontId="0" fillId="2" borderId="2" xfId="0" applyFill="1" applyBorder="1"/>
    <xf numFmtId="0" fontId="7" fillId="2" borderId="0" xfId="0" applyNumberFormat="1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7" fillId="2" borderId="3" xfId="0" applyNumberFormat="1" applyFont="1" applyFill="1" applyBorder="1"/>
    <xf numFmtId="0" fontId="3" fillId="2" borderId="3" xfId="0" applyFont="1" applyFill="1" applyBorder="1"/>
    <xf numFmtId="0" fontId="0" fillId="2" borderId="3" xfId="0" applyFill="1" applyBorder="1"/>
    <xf numFmtId="0" fontId="7" fillId="0" borderId="0" xfId="0" applyNumberFormat="1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horizontal="right"/>
    </xf>
    <xf numFmtId="9" fontId="0" fillId="0" borderId="0" xfId="0" applyNumberFormat="1" applyFill="1" applyBorder="1"/>
    <xf numFmtId="0" fontId="0" fillId="0" borderId="0" xfId="0" applyFill="1" applyBorder="1"/>
    <xf numFmtId="165" fontId="9" fillId="0" borderId="4" xfId="0" applyNumberFormat="1" applyFont="1" applyBorder="1"/>
    <xf numFmtId="165" fontId="0" fillId="0" borderId="5" xfId="0" applyNumberFormat="1" applyFill="1" applyBorder="1"/>
    <xf numFmtId="0" fontId="0" fillId="0" borderId="6" xfId="0" applyBorder="1"/>
    <xf numFmtId="2" fontId="9" fillId="0" borderId="0" xfId="0" applyNumberFormat="1" applyFont="1"/>
    <xf numFmtId="0" fontId="10" fillId="0" borderId="0" xfId="0" applyFont="1" applyFill="1"/>
    <xf numFmtId="3" fontId="11" fillId="3" borderId="0" xfId="0" applyNumberFormat="1" applyFont="1" applyFill="1" applyBorder="1"/>
    <xf numFmtId="3" fontId="12" fillId="3" borderId="0" xfId="0" applyNumberFormat="1" applyFont="1" applyFill="1"/>
    <xf numFmtId="164" fontId="13" fillId="0" borderId="0" xfId="0" applyNumberFormat="1" applyFont="1"/>
    <xf numFmtId="3" fontId="14" fillId="4" borderId="0" xfId="0" applyNumberFormat="1" applyFont="1" applyFill="1"/>
    <xf numFmtId="3" fontId="15" fillId="3" borderId="7" xfId="0" applyNumberFormat="1" applyFont="1" applyFill="1" applyBorder="1"/>
    <xf numFmtId="164" fontId="13" fillId="0" borderId="8" xfId="0" applyNumberFormat="1" applyFont="1" applyBorder="1"/>
    <xf numFmtId="3" fontId="14" fillId="4" borderId="9" xfId="0" applyNumberFormat="1" applyFont="1" applyFill="1" applyBorder="1"/>
    <xf numFmtId="165" fontId="0" fillId="0" borderId="0" xfId="0" applyNumberFormat="1"/>
    <xf numFmtId="2" fontId="0" fillId="0" borderId="0" xfId="0" applyNumberFormat="1" applyFont="1"/>
    <xf numFmtId="3" fontId="16" fillId="3" borderId="10" xfId="0" applyNumberFormat="1" applyFont="1" applyFill="1" applyBorder="1"/>
    <xf numFmtId="3" fontId="15" fillId="3" borderId="0" xfId="0" applyNumberFormat="1" applyFont="1" applyFill="1"/>
    <xf numFmtId="3" fontId="0" fillId="0" borderId="0" xfId="0" applyNumberFormat="1"/>
    <xf numFmtId="3" fontId="12" fillId="3" borderId="10" xfId="0" applyNumberFormat="1" applyFont="1" applyFill="1" applyBorder="1"/>
    <xf numFmtId="0" fontId="3" fillId="0" borderId="0" xfId="0" applyFont="1"/>
  </cellXfs>
  <cellStyles count="2">
    <cellStyle name="Обычный" xfId="0" builtinId="0"/>
    <cellStyle name="Обычный 2" xfId="1"/>
  </cellStyles>
  <dxfs count="11"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2" tint="-9.9948118533890809E-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</font>
      <fill>
        <patternFill>
          <bgColor theme="2" tint="-9.9948118533890809E-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2" tint="-9.9948118533890809E-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2" tint="-9.9948118533890809E-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2" tint="-9.9948118533890809E-2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39"/>
  <sheetViews>
    <sheetView tabSelected="1" workbookViewId="0">
      <selection activeCell="E11" sqref="E11"/>
    </sheetView>
  </sheetViews>
  <sheetFormatPr defaultRowHeight="15" x14ac:dyDescent="0.25"/>
  <cols>
    <col min="2" max="2" width="7.85546875" customWidth="1"/>
    <col min="3" max="3" width="8.85546875" customWidth="1"/>
    <col min="4" max="4" width="9.85546875" customWidth="1"/>
    <col min="5" max="5" width="7.140625" customWidth="1"/>
    <col min="6" max="6" width="9.5703125" style="49" customWidth="1"/>
    <col min="7" max="7" width="14.42578125" customWidth="1"/>
    <col min="9" max="9" width="12.5703125" bestFit="1" customWidth="1"/>
    <col min="10" max="10" width="12.5703125" customWidth="1"/>
    <col min="11" max="11" width="12" customWidth="1"/>
    <col min="12" max="12" width="8.42578125" customWidth="1"/>
    <col min="13" max="13" width="12" customWidth="1"/>
    <col min="14" max="14" width="9.42578125" customWidth="1"/>
  </cols>
  <sheetData>
    <row r="1" spans="1:15" x14ac:dyDescent="0.25">
      <c r="D1" s="3"/>
      <c r="E1" s="4"/>
      <c r="F1" s="5" t="s">
        <v>1</v>
      </c>
      <c r="G1" s="6">
        <v>100000</v>
      </c>
      <c r="H1" s="5" t="s">
        <v>2</v>
      </c>
      <c r="I1" s="3">
        <f>-G3/LN(G1/G2)</f>
        <v>4.3429448190325184</v>
      </c>
      <c r="J1" s="3"/>
      <c r="K1" s="7" t="s">
        <v>3</v>
      </c>
      <c r="L1" s="3"/>
      <c r="M1" s="3"/>
    </row>
    <row r="2" spans="1:15" x14ac:dyDescent="0.25">
      <c r="D2" s="3"/>
      <c r="E2" s="4"/>
      <c r="F2" s="5" t="s">
        <v>4</v>
      </c>
      <c r="G2" s="6">
        <v>1000000</v>
      </c>
      <c r="H2" s="5" t="s">
        <v>5</v>
      </c>
      <c r="I2" s="3">
        <f>1-G3*LN(G1)/LN(G2/G1)</f>
        <v>-49</v>
      </c>
      <c r="J2" s="3"/>
      <c r="K2" s="8" t="s">
        <v>6</v>
      </c>
      <c r="L2" s="3"/>
      <c r="M2" s="3"/>
    </row>
    <row r="3" spans="1:15" x14ac:dyDescent="0.25">
      <c r="D3" s="3"/>
      <c r="E3" s="4"/>
      <c r="F3" s="5" t="s">
        <v>7</v>
      </c>
      <c r="G3" s="3">
        <v>10</v>
      </c>
      <c r="H3" s="9" t="s">
        <v>8</v>
      </c>
      <c r="I3" s="10">
        <f>POWER((G2/G1),1/G3)</f>
        <v>1.2589254117941673</v>
      </c>
      <c r="J3" s="3"/>
      <c r="K3" s="8" t="s">
        <v>9</v>
      </c>
      <c r="L3" s="3"/>
      <c r="M3" s="3"/>
    </row>
    <row r="4" spans="1:15" x14ac:dyDescent="0.25">
      <c r="D4" s="11"/>
      <c r="E4" s="12"/>
      <c r="F4" s="13" t="s">
        <v>10</v>
      </c>
      <c r="G4" s="14">
        <f>G1/100*5</f>
        <v>5000</v>
      </c>
      <c r="H4" s="15"/>
      <c r="I4" s="15"/>
      <c r="J4" s="15"/>
      <c r="K4" s="15"/>
      <c r="L4" s="15"/>
      <c r="M4" s="15"/>
    </row>
    <row r="5" spans="1:15" x14ac:dyDescent="0.25">
      <c r="D5" s="16"/>
      <c r="E5" s="17"/>
      <c r="F5" s="4"/>
      <c r="G5" s="5" t="s">
        <v>11</v>
      </c>
      <c r="H5" s="18">
        <v>0.11</v>
      </c>
      <c r="I5" s="5" t="s">
        <v>2</v>
      </c>
      <c r="J5" s="3">
        <f>-G3/LN(H5/H6)</f>
        <v>-5.0189964884188818</v>
      </c>
      <c r="K5" s="19"/>
      <c r="L5" s="19"/>
      <c r="M5" s="19"/>
    </row>
    <row r="6" spans="1:15" x14ac:dyDescent="0.25">
      <c r="D6" s="20"/>
      <c r="E6" s="21"/>
      <c r="F6" s="4"/>
      <c r="G6" s="5" t="s">
        <v>12</v>
      </c>
      <c r="H6" s="18">
        <v>1.4999999999999999E-2</v>
      </c>
      <c r="I6" s="5" t="s">
        <v>5</v>
      </c>
      <c r="J6" s="3">
        <f>1-G3*LN(H5)/LN(H6/H5)</f>
        <v>-10.078305038274301</v>
      </c>
      <c r="K6" s="22"/>
      <c r="L6" s="22"/>
      <c r="M6" s="22"/>
    </row>
    <row r="7" spans="1:15" x14ac:dyDescent="0.25">
      <c r="D7" s="20"/>
      <c r="E7" s="21"/>
      <c r="F7" s="4"/>
      <c r="G7" s="5" t="s">
        <v>13</v>
      </c>
      <c r="H7" s="18">
        <v>0.04</v>
      </c>
      <c r="I7" s="9" t="s">
        <v>8</v>
      </c>
      <c r="J7" s="10">
        <f>POWER((H6/H5),1/G3)</f>
        <v>0.81935075340978214</v>
      </c>
      <c r="K7" s="22"/>
      <c r="L7" s="22"/>
      <c r="M7" s="22"/>
    </row>
    <row r="8" spans="1:15" x14ac:dyDescent="0.25">
      <c r="D8" s="23"/>
      <c r="E8" s="24"/>
      <c r="F8" s="12"/>
      <c r="G8" s="13" t="s">
        <v>10</v>
      </c>
      <c r="H8" s="14">
        <f>0.1</f>
        <v>0.1</v>
      </c>
      <c r="I8" s="15"/>
      <c r="J8" s="15"/>
      <c r="K8" s="25"/>
      <c r="L8" s="25"/>
      <c r="M8" s="25"/>
    </row>
    <row r="9" spans="1:15" ht="15.75" thickBot="1" x14ac:dyDescent="0.3">
      <c r="D9" s="26"/>
      <c r="E9" s="27"/>
      <c r="F9" s="28"/>
      <c r="G9" s="28"/>
      <c r="H9" s="28"/>
      <c r="I9" s="29"/>
      <c r="J9" s="30"/>
      <c r="K9" s="30"/>
      <c r="L9" s="30"/>
    </row>
    <row r="10" spans="1:15" x14ac:dyDescent="0.25">
      <c r="D10" s="26"/>
      <c r="E10" s="27"/>
      <c r="F10" s="28"/>
      <c r="G10" s="28"/>
      <c r="H10" s="28"/>
      <c r="I10" s="29"/>
      <c r="J10" s="30"/>
      <c r="K10" s="31">
        <f>LN(K11)*$I$1</f>
        <v>49.030899869919438</v>
      </c>
      <c r="L10" s="32">
        <f>LN(K11)*$I$1-$D$14+$C$14</f>
        <v>10.109204908193739</v>
      </c>
      <c r="M10" s="33"/>
    </row>
    <row r="11" spans="1:15" ht="19.5" thickBot="1" x14ac:dyDescent="0.35">
      <c r="C11" s="34">
        <f t="shared" ref="C11:C13" si="0">E11-$J$6</f>
        <v>8.0783050382743014</v>
      </c>
      <c r="D11" s="34">
        <f t="shared" ref="D11:D13" si="1">E11-$I$2</f>
        <v>47</v>
      </c>
      <c r="E11" s="35">
        <f t="shared" ref="E11:E12" si="2">E12-1</f>
        <v>-2</v>
      </c>
      <c r="F11" s="36">
        <f t="shared" ref="F11:F13" si="3">EXP(D11/$I$1)</f>
        <v>50118.723362727207</v>
      </c>
      <c r="G11" s="37">
        <f t="shared" ref="G11:G38" si="4">MROUND(F11,$G$4)</f>
        <v>50000</v>
      </c>
      <c r="H11" s="38">
        <f t="shared" ref="H11:H13" si="5">EXP(C11/$J$5)+$H$7</f>
        <v>0.23997841089559571</v>
      </c>
      <c r="I11" s="39">
        <f t="shared" ref="I11:I38" si="6">MROUND(F11*H11,50)</f>
        <v>12050</v>
      </c>
      <c r="J11">
        <f>(($E11=$E$14+$G$3)+($E11=$E$14))</f>
        <v>0</v>
      </c>
      <c r="K11" s="40">
        <v>80000</v>
      </c>
      <c r="L11" s="41">
        <f>EXP((LN(K11)*$I$1-$D$14+$C$14)/$J$5)+$H$7</f>
        <v>0.17342863945002865</v>
      </c>
      <c r="M11" s="42">
        <f t="shared" ref="M11" si="7">MROUND(K11*L11,50)</f>
        <v>13850</v>
      </c>
      <c r="N11" s="38"/>
    </row>
    <row r="12" spans="1:15" ht="18.75" x14ac:dyDescent="0.3">
      <c r="A12" s="43"/>
      <c r="C12" s="34">
        <f t="shared" si="0"/>
        <v>9.0783050382743014</v>
      </c>
      <c r="D12" s="34">
        <f t="shared" si="1"/>
        <v>48</v>
      </c>
      <c r="E12" s="35">
        <f t="shared" si="2"/>
        <v>-1</v>
      </c>
      <c r="F12" s="36">
        <f t="shared" si="3"/>
        <v>63095.734448019342</v>
      </c>
      <c r="G12" s="37">
        <f t="shared" si="4"/>
        <v>65000</v>
      </c>
      <c r="H12" s="38">
        <f t="shared" si="5"/>
        <v>0.20385246163299733</v>
      </c>
      <c r="I12" s="39">
        <f t="shared" si="6"/>
        <v>12850</v>
      </c>
      <c r="J12">
        <f t="shared" ref="J12:J31" si="8">(($E12=$E$14+$G$3)+($E12=$E$14))</f>
        <v>0</v>
      </c>
    </row>
    <row r="13" spans="1:15" ht="19.5" thickBot="1" x14ac:dyDescent="0.35">
      <c r="C13" s="34">
        <f t="shared" si="0"/>
        <v>10.078305038274301</v>
      </c>
      <c r="D13" s="34">
        <f t="shared" si="1"/>
        <v>49</v>
      </c>
      <c r="E13" s="35">
        <f>E14-1</f>
        <v>0</v>
      </c>
      <c r="F13" s="36">
        <f t="shared" si="3"/>
        <v>79432.823472428106</v>
      </c>
      <c r="G13" s="37">
        <f t="shared" si="4"/>
        <v>80000</v>
      </c>
      <c r="H13" s="38">
        <f t="shared" si="5"/>
        <v>0.17425263788704379</v>
      </c>
      <c r="I13" s="39">
        <f>MROUND(F13*H13,50)</f>
        <v>13850</v>
      </c>
      <c r="J13">
        <f t="shared" si="8"/>
        <v>0</v>
      </c>
      <c r="M13" s="1" t="s">
        <v>14</v>
      </c>
      <c r="N13" s="1" t="s">
        <v>15</v>
      </c>
    </row>
    <row r="14" spans="1:15" ht="19.5" thickBot="1" x14ac:dyDescent="0.35">
      <c r="A14" s="44"/>
      <c r="B14" s="34"/>
      <c r="C14" s="34">
        <f>E14-$J$6</f>
        <v>11.078305038274301</v>
      </c>
      <c r="D14" s="34">
        <f>E14-$I$2</f>
        <v>50</v>
      </c>
      <c r="E14" s="35">
        <v>1</v>
      </c>
      <c r="F14" s="36">
        <f>EXP(D14/$I$1)</f>
        <v>100000.00000000001</v>
      </c>
      <c r="G14" s="45">
        <f t="shared" si="4"/>
        <v>100000</v>
      </c>
      <c r="H14" s="38">
        <f>EXP(C14/$J$5)+$H$7</f>
        <v>0.15000000000000002</v>
      </c>
      <c r="I14" s="39">
        <f t="shared" si="6"/>
        <v>15000</v>
      </c>
      <c r="J14">
        <f t="shared" si="8"/>
        <v>1</v>
      </c>
      <c r="K14" s="46">
        <v>1582339</v>
      </c>
      <c r="L14" s="38">
        <f>EXP((LN(K14)*$I$1-$D$14+$C$14)/$J$5)+$H$7</f>
        <v>5.0084098741223826E-2</v>
      </c>
      <c r="M14" s="39">
        <f t="shared" ref="M14" si="9">MROUND(K14*L14,50)</f>
        <v>79250</v>
      </c>
      <c r="N14" s="39">
        <f>M14*0.5</f>
        <v>39625</v>
      </c>
      <c r="O14" t="s">
        <v>16</v>
      </c>
    </row>
    <row r="15" spans="1:15" ht="18.75" x14ac:dyDescent="0.3">
      <c r="A15" s="44"/>
      <c r="B15" s="34"/>
      <c r="C15" s="34">
        <f t="shared" ref="C15:C38" si="10">E15-$J$6</f>
        <v>12.078305038274301</v>
      </c>
      <c r="D15" s="34">
        <f t="shared" ref="D15:D38" si="11">E15-$I$2</f>
        <v>51</v>
      </c>
      <c r="E15" s="35">
        <f>E14+1</f>
        <v>2</v>
      </c>
      <c r="F15" s="36">
        <f t="shared" ref="F15:F38" si="12">EXP(D15/$I$1)</f>
        <v>125892.54117941663</v>
      </c>
      <c r="G15" s="37">
        <f t="shared" si="4"/>
        <v>125000</v>
      </c>
      <c r="H15" s="38">
        <f t="shared" ref="H15:H38" si="13">EXP(C15/$J$5)+$H$7</f>
        <v>0.13012858287507603</v>
      </c>
      <c r="I15" s="39">
        <f t="shared" si="6"/>
        <v>16400</v>
      </c>
      <c r="J15">
        <f t="shared" si="8"/>
        <v>0</v>
      </c>
    </row>
    <row r="16" spans="1:15" ht="18.75" x14ac:dyDescent="0.3">
      <c r="A16" s="44"/>
      <c r="B16" s="34"/>
      <c r="C16" s="34">
        <f t="shared" si="10"/>
        <v>13.078305038274301</v>
      </c>
      <c r="D16" s="34">
        <f t="shared" si="11"/>
        <v>52</v>
      </c>
      <c r="E16" s="35">
        <f t="shared" ref="E16:E38" si="14">E15+1</f>
        <v>3</v>
      </c>
      <c r="F16" s="36">
        <f t="shared" si="12"/>
        <v>158489.31924611135</v>
      </c>
      <c r="G16" s="37">
        <f t="shared" si="4"/>
        <v>160000</v>
      </c>
      <c r="H16" s="38">
        <f t="shared" si="13"/>
        <v>0.11384692228244955</v>
      </c>
      <c r="I16" s="39">
        <f t="shared" si="6"/>
        <v>18050</v>
      </c>
      <c r="J16">
        <f t="shared" si="8"/>
        <v>0</v>
      </c>
      <c r="M16" s="47"/>
    </row>
    <row r="17" spans="1:13" ht="18.75" x14ac:dyDescent="0.3">
      <c r="A17" s="44"/>
      <c r="B17" s="34"/>
      <c r="C17" s="34">
        <f t="shared" si="10"/>
        <v>14.078305038274301</v>
      </c>
      <c r="D17" s="34">
        <f t="shared" si="11"/>
        <v>53</v>
      </c>
      <c r="E17" s="35">
        <f t="shared" si="14"/>
        <v>4</v>
      </c>
      <c r="F17" s="36">
        <f>EXP(D17/$I$1)</f>
        <v>199526.23149688778</v>
      </c>
      <c r="G17" s="37">
        <f t="shared" si="4"/>
        <v>200000</v>
      </c>
      <c r="H17" s="38">
        <f t="shared" si="13"/>
        <v>0.10050653140911865</v>
      </c>
      <c r="I17" s="39">
        <f t="shared" si="6"/>
        <v>20050</v>
      </c>
      <c r="J17">
        <f t="shared" si="8"/>
        <v>0</v>
      </c>
      <c r="M17" s="47"/>
    </row>
    <row r="18" spans="1:13" ht="18.75" x14ac:dyDescent="0.3">
      <c r="A18" s="44"/>
      <c r="B18" s="34"/>
      <c r="C18" s="34">
        <f t="shared" si="10"/>
        <v>15.078305038274301</v>
      </c>
      <c r="D18" s="34">
        <f t="shared" si="11"/>
        <v>54</v>
      </c>
      <c r="E18" s="35">
        <f t="shared" si="14"/>
        <v>5</v>
      </c>
      <c r="F18" s="36">
        <f t="shared" si="12"/>
        <v>251188.643150958</v>
      </c>
      <c r="G18" s="37">
        <f t="shared" si="4"/>
        <v>250000</v>
      </c>
      <c r="H18" s="38">
        <f t="shared" si="13"/>
        <v>8.9576072096274023E-2</v>
      </c>
      <c r="I18" s="39">
        <f t="shared" si="6"/>
        <v>22500</v>
      </c>
      <c r="J18">
        <f t="shared" si="8"/>
        <v>0</v>
      </c>
      <c r="M18" s="47"/>
    </row>
    <row r="19" spans="1:13" ht="18.75" x14ac:dyDescent="0.3">
      <c r="A19" s="44"/>
      <c r="B19" s="34"/>
      <c r="C19" s="34">
        <f t="shared" si="10"/>
        <v>16.078305038274301</v>
      </c>
      <c r="D19" s="34">
        <f t="shared" si="11"/>
        <v>55</v>
      </c>
      <c r="E19" s="35">
        <f t="shared" si="14"/>
        <v>6</v>
      </c>
      <c r="F19" s="36">
        <f t="shared" si="12"/>
        <v>316227.76601683762</v>
      </c>
      <c r="G19" s="37">
        <f t="shared" si="4"/>
        <v>315000</v>
      </c>
      <c r="H19" s="38">
        <f t="shared" si="13"/>
        <v>8.0620192023179799E-2</v>
      </c>
      <c r="I19" s="39">
        <f t="shared" si="6"/>
        <v>25500</v>
      </c>
      <c r="J19">
        <f t="shared" si="8"/>
        <v>0</v>
      </c>
      <c r="M19" s="47"/>
    </row>
    <row r="20" spans="1:13" ht="18.75" x14ac:dyDescent="0.3">
      <c r="A20" s="44"/>
      <c r="B20" s="34"/>
      <c r="C20" s="34">
        <f t="shared" si="10"/>
        <v>17.078305038274301</v>
      </c>
      <c r="D20" s="34">
        <f t="shared" si="11"/>
        <v>56</v>
      </c>
      <c r="E20" s="35">
        <f t="shared" si="14"/>
        <v>7</v>
      </c>
      <c r="F20" s="36">
        <f t="shared" si="12"/>
        <v>398107.17055349716</v>
      </c>
      <c r="G20" s="37">
        <f t="shared" si="4"/>
        <v>400000</v>
      </c>
      <c r="H20" s="38">
        <f t="shared" si="13"/>
        <v>7.3282184937842387E-2</v>
      </c>
      <c r="I20" s="39">
        <f t="shared" si="6"/>
        <v>29150</v>
      </c>
      <c r="J20">
        <f t="shared" si="8"/>
        <v>0</v>
      </c>
      <c r="M20" s="47"/>
    </row>
    <row r="21" spans="1:13" ht="18.75" x14ac:dyDescent="0.3">
      <c r="A21" s="44"/>
      <c r="B21" s="34"/>
      <c r="C21" s="34">
        <f t="shared" si="10"/>
        <v>18.078305038274301</v>
      </c>
      <c r="D21" s="34">
        <f t="shared" si="11"/>
        <v>57</v>
      </c>
      <c r="E21" s="35">
        <f t="shared" si="14"/>
        <v>8</v>
      </c>
      <c r="F21" s="36">
        <f t="shared" si="12"/>
        <v>501187.23362727172</v>
      </c>
      <c r="G21" s="37">
        <f t="shared" si="4"/>
        <v>500000</v>
      </c>
      <c r="H21" s="38">
        <f t="shared" si="13"/>
        <v>6.7269783303944869E-2</v>
      </c>
      <c r="I21" s="39">
        <f t="shared" si="6"/>
        <v>33700</v>
      </c>
      <c r="J21">
        <f t="shared" si="8"/>
        <v>0</v>
      </c>
      <c r="M21" s="47"/>
    </row>
    <row r="22" spans="1:13" ht="18.75" x14ac:dyDescent="0.3">
      <c r="A22" s="44"/>
      <c r="B22" s="34"/>
      <c r="C22" s="34">
        <f t="shared" si="10"/>
        <v>19.078305038274301</v>
      </c>
      <c r="D22" s="34">
        <f t="shared" si="11"/>
        <v>58</v>
      </c>
      <c r="E22" s="35">
        <f t="shared" si="14"/>
        <v>9</v>
      </c>
      <c r="F22" s="36">
        <f t="shared" si="12"/>
        <v>630957.34448019299</v>
      </c>
      <c r="G22" s="37">
        <f t="shared" si="4"/>
        <v>630000</v>
      </c>
      <c r="H22" s="38">
        <f t="shared" si="13"/>
        <v>6.2343517495408729E-2</v>
      </c>
      <c r="I22" s="39">
        <f t="shared" si="6"/>
        <v>39350</v>
      </c>
      <c r="J22">
        <f t="shared" si="8"/>
        <v>0</v>
      </c>
      <c r="M22" s="47"/>
    </row>
    <row r="23" spans="1:13" ht="19.5" thickBot="1" x14ac:dyDescent="0.35">
      <c r="A23" s="44"/>
      <c r="B23" s="34"/>
      <c r="C23" s="34">
        <f t="shared" si="10"/>
        <v>20.078305038274301</v>
      </c>
      <c r="D23" s="34">
        <f t="shared" si="11"/>
        <v>59</v>
      </c>
      <c r="E23" s="35">
        <f t="shared" si="14"/>
        <v>10</v>
      </c>
      <c r="F23" s="36">
        <f t="shared" si="12"/>
        <v>794328.23472428194</v>
      </c>
      <c r="G23" s="37">
        <f t="shared" si="4"/>
        <v>795000</v>
      </c>
      <c r="H23" s="38">
        <f t="shared" si="13"/>
        <v>5.8307177893687792E-2</v>
      </c>
      <c r="I23" s="39">
        <f t="shared" si="6"/>
        <v>46300</v>
      </c>
      <c r="J23">
        <f t="shared" si="8"/>
        <v>0</v>
      </c>
      <c r="M23" s="47"/>
    </row>
    <row r="24" spans="1:13" ht="19.5" thickBot="1" x14ac:dyDescent="0.35">
      <c r="A24" s="44"/>
      <c r="B24" s="34"/>
      <c r="C24" s="34">
        <f t="shared" si="10"/>
        <v>21.078305038274301</v>
      </c>
      <c r="D24" s="34">
        <f t="shared" si="11"/>
        <v>60</v>
      </c>
      <c r="E24" s="35">
        <f t="shared" si="14"/>
        <v>11</v>
      </c>
      <c r="F24" s="36">
        <f t="shared" si="12"/>
        <v>999999.99999999953</v>
      </c>
      <c r="G24" s="48">
        <f t="shared" si="4"/>
        <v>1000000</v>
      </c>
      <c r="H24" s="38">
        <f t="shared" si="13"/>
        <v>5.5E-2</v>
      </c>
      <c r="I24" s="39">
        <f t="shared" si="6"/>
        <v>55000</v>
      </c>
      <c r="J24">
        <f t="shared" si="8"/>
        <v>1</v>
      </c>
      <c r="M24" s="47"/>
    </row>
    <row r="25" spans="1:13" ht="18.75" x14ac:dyDescent="0.3">
      <c r="A25" s="44"/>
      <c r="B25" s="34"/>
      <c r="C25" s="34">
        <f t="shared" si="10"/>
        <v>22.078305038274301</v>
      </c>
      <c r="D25" s="34">
        <f t="shared" si="11"/>
        <v>61</v>
      </c>
      <c r="E25" s="35">
        <f t="shared" si="14"/>
        <v>12</v>
      </c>
      <c r="F25" s="36">
        <f t="shared" si="12"/>
        <v>1258925.4117941677</v>
      </c>
      <c r="G25" s="37">
        <f t="shared" si="4"/>
        <v>1260000</v>
      </c>
      <c r="H25" s="38">
        <f t="shared" si="13"/>
        <v>5.229026130114673E-2</v>
      </c>
      <c r="I25" s="39">
        <f t="shared" si="6"/>
        <v>65850</v>
      </c>
      <c r="J25">
        <f t="shared" si="8"/>
        <v>0</v>
      </c>
      <c r="M25" s="47"/>
    </row>
    <row r="26" spans="1:13" ht="18.75" x14ac:dyDescent="0.3">
      <c r="A26" s="44"/>
      <c r="B26" s="34"/>
      <c r="C26" s="34">
        <f t="shared" si="10"/>
        <v>23.078305038274301</v>
      </c>
      <c r="D26" s="34">
        <f t="shared" si="11"/>
        <v>62</v>
      </c>
      <c r="E26" s="35">
        <f t="shared" si="14"/>
        <v>13</v>
      </c>
      <c r="F26" s="36">
        <f t="shared" si="12"/>
        <v>1584893.1924611125</v>
      </c>
      <c r="G26" s="37">
        <f t="shared" si="4"/>
        <v>1585000</v>
      </c>
      <c r="H26" s="38">
        <f t="shared" si="13"/>
        <v>5.0070034856697657E-2</v>
      </c>
      <c r="I26" s="39">
        <f t="shared" si="6"/>
        <v>79350</v>
      </c>
      <c r="J26">
        <f t="shared" si="8"/>
        <v>0</v>
      </c>
      <c r="M26" s="47"/>
    </row>
    <row r="27" spans="1:13" ht="18.75" x14ac:dyDescent="0.3">
      <c r="A27" s="44"/>
      <c r="B27" s="34"/>
      <c r="C27" s="34">
        <f t="shared" si="10"/>
        <v>24.078305038274301</v>
      </c>
      <c r="D27" s="34">
        <f t="shared" si="11"/>
        <v>63</v>
      </c>
      <c r="E27" s="35">
        <f t="shared" si="14"/>
        <v>14</v>
      </c>
      <c r="F27" s="36">
        <f t="shared" si="12"/>
        <v>1995262.31496888</v>
      </c>
      <c r="G27" s="37">
        <f t="shared" si="4"/>
        <v>1995000</v>
      </c>
      <c r="H27" s="38">
        <f t="shared" si="13"/>
        <v>4.8250890646697998E-2</v>
      </c>
      <c r="I27" s="39">
        <f t="shared" si="6"/>
        <v>96250</v>
      </c>
      <c r="J27">
        <f t="shared" si="8"/>
        <v>0</v>
      </c>
      <c r="M27" s="47"/>
    </row>
    <row r="28" spans="1:13" ht="18.75" x14ac:dyDescent="0.3">
      <c r="B28" s="34"/>
      <c r="C28" s="34">
        <f t="shared" si="10"/>
        <v>25.078305038274301</v>
      </c>
      <c r="D28" s="34">
        <f t="shared" si="11"/>
        <v>64</v>
      </c>
      <c r="E28" s="35">
        <f t="shared" si="14"/>
        <v>15</v>
      </c>
      <c r="F28" s="36">
        <f t="shared" si="12"/>
        <v>2511886.4315095781</v>
      </c>
      <c r="G28" s="37">
        <f t="shared" si="4"/>
        <v>2510000</v>
      </c>
      <c r="H28" s="38">
        <f t="shared" si="13"/>
        <v>4.6760373467673727E-2</v>
      </c>
      <c r="I28" s="39">
        <f t="shared" si="6"/>
        <v>117450</v>
      </c>
      <c r="J28">
        <f t="shared" si="8"/>
        <v>0</v>
      </c>
      <c r="M28" s="47"/>
    </row>
    <row r="29" spans="1:13" ht="18.75" x14ac:dyDescent="0.3">
      <c r="C29" s="34">
        <f t="shared" si="10"/>
        <v>26.078305038274301</v>
      </c>
      <c r="D29" s="34">
        <f t="shared" si="11"/>
        <v>65</v>
      </c>
      <c r="E29" s="35">
        <f t="shared" si="14"/>
        <v>16</v>
      </c>
      <c r="F29" s="36">
        <f t="shared" si="12"/>
        <v>3162277.6601683795</v>
      </c>
      <c r="G29" s="37">
        <f t="shared" si="4"/>
        <v>3160000</v>
      </c>
      <c r="H29" s="38">
        <f t="shared" si="13"/>
        <v>4.5539117094069971E-2</v>
      </c>
      <c r="I29" s="39">
        <f t="shared" si="6"/>
        <v>144000</v>
      </c>
      <c r="J29">
        <f t="shared" si="8"/>
        <v>0</v>
      </c>
      <c r="M29" s="47"/>
    </row>
    <row r="30" spans="1:13" ht="18.75" x14ac:dyDescent="0.3">
      <c r="C30" s="34">
        <f t="shared" si="10"/>
        <v>27.078305038274301</v>
      </c>
      <c r="D30" s="34">
        <f t="shared" si="11"/>
        <v>66</v>
      </c>
      <c r="E30" s="35">
        <f t="shared" si="14"/>
        <v>17</v>
      </c>
      <c r="F30" s="36">
        <f t="shared" si="12"/>
        <v>3981071.705534969</v>
      </c>
      <c r="G30" s="37">
        <f t="shared" si="4"/>
        <v>3980000</v>
      </c>
      <c r="H30" s="38">
        <f t="shared" si="13"/>
        <v>4.4538479764251238E-2</v>
      </c>
      <c r="I30" s="39">
        <f t="shared" si="6"/>
        <v>177300</v>
      </c>
      <c r="J30">
        <f t="shared" si="8"/>
        <v>0</v>
      </c>
      <c r="M30" s="47"/>
    </row>
    <row r="31" spans="1:13" ht="18.75" x14ac:dyDescent="0.3">
      <c r="C31" s="34">
        <f t="shared" si="10"/>
        <v>28.078305038274301</v>
      </c>
      <c r="D31" s="34">
        <f t="shared" si="11"/>
        <v>67</v>
      </c>
      <c r="E31" s="35">
        <f t="shared" si="14"/>
        <v>18</v>
      </c>
      <c r="F31" s="36">
        <f t="shared" si="12"/>
        <v>5011872.3362727221</v>
      </c>
      <c r="G31" s="37">
        <f t="shared" si="4"/>
        <v>5010000</v>
      </c>
      <c r="H31" s="38">
        <f t="shared" si="13"/>
        <v>4.3718606814174298E-2</v>
      </c>
      <c r="I31" s="39">
        <f t="shared" si="6"/>
        <v>219100</v>
      </c>
      <c r="J31">
        <f t="shared" si="8"/>
        <v>0</v>
      </c>
      <c r="M31" s="47"/>
    </row>
    <row r="32" spans="1:13" ht="18.75" x14ac:dyDescent="0.3">
      <c r="C32" s="34">
        <f t="shared" si="10"/>
        <v>29.078305038274301</v>
      </c>
      <c r="D32" s="34">
        <f t="shared" si="11"/>
        <v>68</v>
      </c>
      <c r="E32" s="35">
        <f t="shared" si="14"/>
        <v>19</v>
      </c>
      <c r="F32" s="36">
        <f t="shared" si="12"/>
        <v>6309573.4448019257</v>
      </c>
      <c r="G32" s="37">
        <f t="shared" si="4"/>
        <v>6310000</v>
      </c>
      <c r="H32" s="38">
        <f t="shared" si="13"/>
        <v>4.3046843294828462E-2</v>
      </c>
      <c r="I32" s="39">
        <f t="shared" si="6"/>
        <v>271600</v>
      </c>
    </row>
    <row r="33" spans="3:9" ht="18.75" x14ac:dyDescent="0.3">
      <c r="C33" s="34">
        <f t="shared" si="10"/>
        <v>30.078305038274301</v>
      </c>
      <c r="D33" s="34">
        <f t="shared" si="11"/>
        <v>69</v>
      </c>
      <c r="E33" s="35">
        <f t="shared" si="14"/>
        <v>20</v>
      </c>
      <c r="F33" s="36">
        <f t="shared" si="12"/>
        <v>7943282.3472428136</v>
      </c>
      <c r="G33" s="37">
        <f t="shared" si="4"/>
        <v>7945000</v>
      </c>
      <c r="H33" s="38">
        <f t="shared" si="13"/>
        <v>4.2496433349139245E-2</v>
      </c>
      <c r="I33" s="39">
        <f t="shared" si="6"/>
        <v>337550</v>
      </c>
    </row>
    <row r="34" spans="3:9" ht="18.75" x14ac:dyDescent="0.3">
      <c r="C34" s="34">
        <f t="shared" si="10"/>
        <v>31.078305038274301</v>
      </c>
      <c r="D34" s="34">
        <f t="shared" si="11"/>
        <v>70</v>
      </c>
      <c r="E34" s="35">
        <f t="shared" si="14"/>
        <v>21</v>
      </c>
      <c r="F34" s="36">
        <f t="shared" si="12"/>
        <v>10000000.000000006</v>
      </c>
      <c r="G34" s="37">
        <f t="shared" si="4"/>
        <v>10000000</v>
      </c>
      <c r="H34" s="38">
        <f t="shared" si="13"/>
        <v>4.2045454545454546E-2</v>
      </c>
      <c r="I34" s="39">
        <f t="shared" si="6"/>
        <v>420450</v>
      </c>
    </row>
    <row r="35" spans="3:9" ht="18.75" x14ac:dyDescent="0.3">
      <c r="C35" s="34">
        <f t="shared" si="10"/>
        <v>32.078305038274301</v>
      </c>
      <c r="D35" s="34">
        <f t="shared" si="11"/>
        <v>71</v>
      </c>
      <c r="E35" s="35">
        <f t="shared" si="14"/>
        <v>22</v>
      </c>
      <c r="F35" s="36">
        <f t="shared" si="12"/>
        <v>12589254.117941668</v>
      </c>
      <c r="G35" s="37">
        <f t="shared" si="4"/>
        <v>12590000</v>
      </c>
      <c r="H35" s="38">
        <f t="shared" si="13"/>
        <v>4.1675944722883648E-2</v>
      </c>
      <c r="I35" s="39">
        <f t="shared" si="6"/>
        <v>524650</v>
      </c>
    </row>
    <row r="36" spans="3:9" ht="18.75" x14ac:dyDescent="0.3">
      <c r="C36" s="34">
        <f t="shared" si="10"/>
        <v>33.078305038274301</v>
      </c>
      <c r="D36" s="34">
        <f t="shared" si="11"/>
        <v>72</v>
      </c>
      <c r="E36" s="35">
        <f t="shared" si="14"/>
        <v>23</v>
      </c>
      <c r="F36" s="36">
        <f t="shared" si="12"/>
        <v>15848931.924611114</v>
      </c>
      <c r="G36" s="37">
        <f t="shared" si="4"/>
        <v>15850000</v>
      </c>
      <c r="H36" s="38">
        <f t="shared" si="13"/>
        <v>4.1373186571367862E-2</v>
      </c>
      <c r="I36" s="39">
        <f t="shared" si="6"/>
        <v>655700</v>
      </c>
    </row>
    <row r="37" spans="3:9" ht="18.75" x14ac:dyDescent="0.3">
      <c r="C37" s="34">
        <f t="shared" si="10"/>
        <v>34.078305038274301</v>
      </c>
      <c r="D37" s="34">
        <f t="shared" si="11"/>
        <v>73</v>
      </c>
      <c r="E37" s="35">
        <f t="shared" si="14"/>
        <v>24</v>
      </c>
      <c r="F37" s="36">
        <f t="shared" si="12"/>
        <v>19952623.149688821</v>
      </c>
      <c r="G37" s="37">
        <f t="shared" si="4"/>
        <v>19955000</v>
      </c>
      <c r="H37" s="38">
        <f t="shared" si="13"/>
        <v>4.1125121451822455E-2</v>
      </c>
      <c r="I37" s="39">
        <f t="shared" si="6"/>
        <v>820550</v>
      </c>
    </row>
    <row r="38" spans="3:9" ht="18.75" x14ac:dyDescent="0.3">
      <c r="C38" s="34">
        <f t="shared" si="10"/>
        <v>35.078305038274301</v>
      </c>
      <c r="D38" s="34">
        <f t="shared" si="11"/>
        <v>74</v>
      </c>
      <c r="E38" s="35">
        <f t="shared" si="14"/>
        <v>25</v>
      </c>
      <c r="F38" s="36">
        <f t="shared" si="12"/>
        <v>25118864.315095812</v>
      </c>
      <c r="G38" s="37">
        <f t="shared" si="4"/>
        <v>25120000</v>
      </c>
      <c r="H38" s="38">
        <f t="shared" si="13"/>
        <v>4.0921869109228237E-2</v>
      </c>
      <c r="I38" s="39">
        <f t="shared" si="6"/>
        <v>1027900</v>
      </c>
    </row>
    <row r="39" spans="3:9" x14ac:dyDescent="0.25">
      <c r="H39" t="s">
        <v>17</v>
      </c>
    </row>
  </sheetData>
  <conditionalFormatting sqref="E1:I1048576">
    <cfRule type="expression" dxfId="2" priority="1">
      <formula>($E1=$E$14+$G$3)+($E1=$E$14)</formula>
    </cfRule>
  </conditionalFormatting>
  <conditionalFormatting sqref="F11:I38">
    <cfRule type="expression" dxfId="3" priority="2">
      <formula>ISODD(SUM(-(LEN(TRUNC(F$11:F11))&lt;&gt;LEN(TRUNC(F$10:F10)))))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E2:F25"/>
  <sheetViews>
    <sheetView workbookViewId="0">
      <selection activeCell="I9" sqref="I9"/>
    </sheetView>
  </sheetViews>
  <sheetFormatPr defaultRowHeight="15" x14ac:dyDescent="0.25"/>
  <cols>
    <col min="5" max="5" width="13" customWidth="1"/>
    <col min="6" max="6" width="16.42578125" customWidth="1"/>
  </cols>
  <sheetData>
    <row r="2" spans="5:6" x14ac:dyDescent="0.25">
      <c r="E2" s="1" t="s">
        <v>0</v>
      </c>
    </row>
    <row r="4" spans="5:6" x14ac:dyDescent="0.25">
      <c r="F4" s="2">
        <v>55000</v>
      </c>
    </row>
    <row r="5" spans="5:6" x14ac:dyDescent="0.25">
      <c r="F5" s="2">
        <v>75000</v>
      </c>
    </row>
    <row r="6" spans="5:6" x14ac:dyDescent="0.25">
      <c r="F6" s="2">
        <v>100000</v>
      </c>
    </row>
    <row r="7" spans="5:6" x14ac:dyDescent="0.25">
      <c r="F7" s="2">
        <v>135000.35</v>
      </c>
    </row>
    <row r="8" spans="5:6" x14ac:dyDescent="0.25">
      <c r="F8" s="2">
        <v>180000</v>
      </c>
    </row>
    <row r="9" spans="5:6" x14ac:dyDescent="0.25">
      <c r="F9" s="2">
        <v>235000</v>
      </c>
    </row>
    <row r="10" spans="5:6" x14ac:dyDescent="0.25">
      <c r="F10" s="2">
        <v>315000</v>
      </c>
    </row>
    <row r="11" spans="5:6" x14ac:dyDescent="0.25">
      <c r="F11" s="2">
        <v>420000</v>
      </c>
    </row>
    <row r="12" spans="5:6" x14ac:dyDescent="0.25">
      <c r="F12" s="2">
        <v>560000</v>
      </c>
    </row>
    <row r="13" spans="5:6" x14ac:dyDescent="0.25">
      <c r="F13" s="2">
        <v>750000</v>
      </c>
    </row>
    <row r="14" spans="5:6" x14ac:dyDescent="0.25">
      <c r="F14" s="2">
        <v>1000000</v>
      </c>
    </row>
    <row r="15" spans="5:6" x14ac:dyDescent="0.25">
      <c r="F15" s="2">
        <v>1335000</v>
      </c>
    </row>
    <row r="16" spans="5:6" x14ac:dyDescent="0.25">
      <c r="F16" s="2">
        <v>1780000</v>
      </c>
    </row>
    <row r="17" spans="6:6" x14ac:dyDescent="0.25">
      <c r="F17" s="2">
        <v>2370000</v>
      </c>
    </row>
    <row r="18" spans="6:6" x14ac:dyDescent="0.25">
      <c r="F18" s="2">
        <v>3160000</v>
      </c>
    </row>
    <row r="19" spans="6:6" x14ac:dyDescent="0.25">
      <c r="F19" s="2">
        <v>4215000</v>
      </c>
    </row>
    <row r="20" spans="6:6" x14ac:dyDescent="0.25">
      <c r="F20" s="2">
        <v>5625000</v>
      </c>
    </row>
    <row r="21" spans="6:6" x14ac:dyDescent="0.25">
      <c r="F21" s="2">
        <v>7500000</v>
      </c>
    </row>
    <row r="22" spans="6:6" x14ac:dyDescent="0.25">
      <c r="F22" s="2">
        <v>10000000</v>
      </c>
    </row>
    <row r="23" spans="6:6" x14ac:dyDescent="0.25">
      <c r="F23" s="2">
        <v>13335000</v>
      </c>
    </row>
    <row r="24" spans="6:6" x14ac:dyDescent="0.25">
      <c r="F24" s="2">
        <v>17785000</v>
      </c>
    </row>
    <row r="25" spans="6:6" x14ac:dyDescent="0.25">
      <c r="F25" s="2">
        <v>23715000</v>
      </c>
    </row>
  </sheetData>
  <conditionalFormatting sqref="F4:F25">
    <cfRule type="expression" dxfId="10" priority="2">
      <formula>ISODD(SUM(-(LEN(TRUNC(F$4:F4))&lt;&gt;LEN(TRUNC(F$3:F3)))))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коэффициенты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Карлов</dc:creator>
  <cp:lastModifiedBy>_Boroda_</cp:lastModifiedBy>
  <dcterms:created xsi:type="dcterms:W3CDTF">2015-04-21T09:52:48Z</dcterms:created>
  <dcterms:modified xsi:type="dcterms:W3CDTF">2015-04-22T10:26:41Z</dcterms:modified>
</cp:coreProperties>
</file>