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МОИ РАЗРАБОТКИ\"/>
    </mc:Choice>
  </mc:AlternateContent>
  <bookViews>
    <workbookView xWindow="480" yWindow="135" windowWidth="16275" windowHeight="9285"/>
  </bookViews>
  <sheets>
    <sheet name="Табель" sheetId="1" r:id="rId1"/>
    <sheet name="Тех.лист" sheetId="4" state="hidden" r:id="rId2"/>
    <sheet name="Версия" sheetId="5" state="hidden" r:id="rId3"/>
  </sheets>
  <definedNames>
    <definedName name="_0_10" localSheetId="2">Версия!$A$1:$D$4</definedName>
    <definedName name="_0_10" localSheetId="1">Тех.лист!#REF!</definedName>
  </definedNames>
  <calcPr calcId="152511"/>
</workbook>
</file>

<file path=xl/calcChain.xml><?xml version="1.0" encoding="utf-8"?>
<calcChain xmlns="http://schemas.openxmlformats.org/spreadsheetml/2006/main">
  <c r="Y6" i="1" l="1"/>
  <c r="E59" i="4"/>
  <c r="E58" i="4" s="1"/>
  <c r="E57" i="4" s="1"/>
  <c r="B67" i="4" s="1"/>
  <c r="B50" i="1" s="1"/>
  <c r="E66" i="4"/>
  <c r="D71" i="4" l="1"/>
  <c r="A1" i="1" s="1"/>
  <c r="B1" i="1" l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C48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9" i="1"/>
  <c r="AK9" i="1"/>
  <c r="AL48" i="1" l="1"/>
  <c r="E65" i="4"/>
  <c r="E64" i="4" s="1"/>
  <c r="E67" i="4" s="1"/>
  <c r="G50" i="1" s="1"/>
  <c r="F71" i="4"/>
  <c r="F70" i="4"/>
  <c r="F69" i="4"/>
  <c r="F68" i="4" l="1"/>
  <c r="C24" i="4"/>
  <c r="C23" i="4"/>
  <c r="C22" i="4"/>
  <c r="C21" i="4"/>
  <c r="C20" i="4"/>
  <c r="C19" i="4"/>
  <c r="C18" i="4"/>
  <c r="T6" i="1" l="1"/>
  <c r="C11" i="4"/>
  <c r="C10" i="4"/>
  <c r="C9" i="4"/>
  <c r="C8" i="4"/>
  <c r="C7" i="4"/>
  <c r="C6" i="4"/>
  <c r="C5" i="4"/>
  <c r="C4" i="4"/>
  <c r="C3" i="4"/>
  <c r="C2" i="4"/>
  <c r="C12" i="4" l="1"/>
  <c r="D19" i="4" l="1"/>
  <c r="D23" i="4"/>
  <c r="D21" i="4"/>
  <c r="D20" i="4"/>
  <c r="D24" i="4"/>
  <c r="D18" i="4"/>
  <c r="D22" i="4"/>
  <c r="C14" i="4"/>
  <c r="D14" i="4" s="1"/>
  <c r="D16" i="4" s="1"/>
  <c r="C15" i="4" l="1"/>
  <c r="D15" i="4"/>
  <c r="C16" i="4"/>
  <c r="F16" i="4" l="1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2" i="4"/>
  <c r="F37" i="4" l="1"/>
  <c r="C2" i="1" s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22" i="1" l="1"/>
  <c r="AI22" i="1"/>
  <c r="AJ22" i="1"/>
  <c r="AK22" i="1"/>
  <c r="AH23" i="1"/>
  <c r="AI23" i="1"/>
  <c r="AJ23" i="1"/>
  <c r="AK23" i="1"/>
  <c r="AH24" i="1"/>
  <c r="AI24" i="1"/>
  <c r="AJ24" i="1"/>
  <c r="AK24" i="1"/>
  <c r="AH25" i="1"/>
  <c r="AI25" i="1"/>
  <c r="AJ25" i="1"/>
  <c r="AK25" i="1"/>
  <c r="AH26" i="1"/>
  <c r="AI26" i="1"/>
  <c r="AJ26" i="1"/>
  <c r="AK26" i="1"/>
  <c r="AH27" i="1"/>
  <c r="AI27" i="1"/>
  <c r="AJ27" i="1"/>
  <c r="AK27" i="1"/>
  <c r="AH28" i="1"/>
  <c r="AI28" i="1"/>
  <c r="AJ28" i="1"/>
  <c r="AK28" i="1"/>
  <c r="AH29" i="1"/>
  <c r="AI29" i="1"/>
  <c r="AJ29" i="1"/>
  <c r="AK29" i="1"/>
  <c r="AH30" i="1"/>
  <c r="AI30" i="1"/>
  <c r="AJ30" i="1"/>
  <c r="AK30" i="1"/>
  <c r="AH31" i="1"/>
  <c r="AI31" i="1"/>
  <c r="AJ31" i="1"/>
  <c r="AK31" i="1"/>
  <c r="AH32" i="1"/>
  <c r="AI32" i="1"/>
  <c r="AJ32" i="1"/>
  <c r="AK32" i="1"/>
  <c r="AH33" i="1"/>
  <c r="AI33" i="1"/>
  <c r="AJ33" i="1"/>
  <c r="AK33" i="1"/>
  <c r="AH34" i="1"/>
  <c r="AI34" i="1"/>
  <c r="AJ34" i="1"/>
  <c r="AK34" i="1"/>
  <c r="AH35" i="1"/>
  <c r="AI35" i="1"/>
  <c r="AJ35" i="1"/>
  <c r="AK35" i="1"/>
  <c r="AH36" i="1"/>
  <c r="AI36" i="1"/>
  <c r="AJ36" i="1"/>
  <c r="AK36" i="1"/>
  <c r="AH37" i="1"/>
  <c r="AI37" i="1"/>
  <c r="AJ37" i="1"/>
  <c r="AK37" i="1"/>
  <c r="AH38" i="1"/>
  <c r="AI38" i="1"/>
  <c r="AJ38" i="1"/>
  <c r="AK38" i="1"/>
  <c r="AH39" i="1"/>
  <c r="AI39" i="1"/>
  <c r="AJ39" i="1"/>
  <c r="AK39" i="1"/>
  <c r="AH40" i="1"/>
  <c r="AI40" i="1"/>
  <c r="AJ40" i="1"/>
  <c r="AK40" i="1"/>
  <c r="AH41" i="1"/>
  <c r="AI41" i="1"/>
  <c r="AJ41" i="1"/>
  <c r="AK41" i="1"/>
  <c r="AH42" i="1"/>
  <c r="AI42" i="1"/>
  <c r="AJ42" i="1"/>
  <c r="AK42" i="1"/>
  <c r="AH43" i="1"/>
  <c r="AI43" i="1"/>
  <c r="AJ43" i="1"/>
  <c r="AK43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13" i="1"/>
  <c r="AI13" i="1"/>
  <c r="AJ13" i="1"/>
  <c r="AK13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J17" i="1"/>
  <c r="AK17" i="1"/>
  <c r="AH18" i="1"/>
  <c r="AI18" i="1"/>
  <c r="AJ18" i="1"/>
  <c r="AK18" i="1"/>
  <c r="AH19" i="1"/>
  <c r="AI19" i="1"/>
  <c r="AJ19" i="1"/>
  <c r="AK19" i="1"/>
  <c r="AH20" i="1"/>
  <c r="AI20" i="1"/>
  <c r="AJ20" i="1"/>
  <c r="AK20" i="1"/>
  <c r="AH21" i="1"/>
  <c r="AI21" i="1"/>
  <c r="AJ21" i="1"/>
  <c r="AK21" i="1"/>
  <c r="AJ9" i="1"/>
  <c r="AI9" i="1"/>
  <c r="AH9" i="1"/>
  <c r="AJ46" i="1" l="1"/>
  <c r="AH44" i="1"/>
  <c r="AK47" i="1"/>
  <c r="AI45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C47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C46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C45" i="1"/>
  <c r="C44" i="1"/>
</calcChain>
</file>

<file path=xl/connections.xml><?xml version="1.0" encoding="utf-8"?>
<connections xmlns="http://schemas.openxmlformats.org/spreadsheetml/2006/main">
  <connection id="1" interval="60" name="Проверка версии" description="Проверка версии табела на сайте PPET.3dn.ru" type="4" refreshedVersion="5" background="1" refreshOnLoad="1" saveData="1">
    <webPr sourceData="1" parsePre="1" consecutive="1" xl2000="1" url="http://ppet.3dn.ru/index/mastera_p_o/0-10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<sst xmlns="http://schemas.openxmlformats.org/spreadsheetml/2006/main" count="153" uniqueCount="146">
  <si>
    <t>за</t>
  </si>
  <si>
    <t>год</t>
  </si>
  <si>
    <t>№ п/п</t>
  </si>
  <si>
    <t>Числа месяца</t>
  </si>
  <si>
    <t>Итого</t>
  </si>
  <si>
    <t>Утверждаю</t>
  </si>
  <si>
    <t>Т</t>
  </si>
  <si>
    <t>С</t>
  </si>
  <si>
    <t>январь</t>
  </si>
  <si>
    <t>Группы</t>
  </si>
  <si>
    <t>Месяцы</t>
  </si>
  <si>
    <t>Обозначения</t>
  </si>
  <si>
    <t>т</t>
  </si>
  <si>
    <t>с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</si>
  <si>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</si>
  <si>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</si>
  <si>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</si>
  <si>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</si>
  <si>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</si>
  <si>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</si>
  <si>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</si>
  <si>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</si>
  <si>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</si>
  <si>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н</t>
  </si>
  <si>
    <t>01</t>
  </si>
  <si>
    <t>02</t>
  </si>
  <si>
    <t>03</t>
  </si>
  <si>
    <t>04</t>
  </si>
  <si>
    <t>05</t>
  </si>
  <si>
    <t>06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</si>
  <si>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</si>
  <si>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</si>
  <si>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</si>
  <si>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</si>
  <si>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</si>
  <si>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</si>
  <si>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</si>
  <si>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</si>
  <si>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</si>
  <si>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</si>
  <si>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25</t>
  </si>
  <si>
    <t>26</t>
  </si>
  <si>
    <t>31</t>
  </si>
  <si>
    <t>32</t>
  </si>
  <si>
    <t>33</t>
  </si>
  <si>
    <t>34</t>
  </si>
  <si>
    <t>35</t>
  </si>
  <si>
    <t>36</t>
  </si>
  <si>
    <t>41</t>
  </si>
  <si>
    <t>42</t>
  </si>
  <si>
    <t>43</t>
  </si>
  <si>
    <t>44</t>
  </si>
  <si>
    <t>45</t>
  </si>
  <si>
    <t>46</t>
  </si>
  <si>
    <t>51</t>
  </si>
  <si>
    <t>52</t>
  </si>
  <si>
    <t>53</t>
  </si>
  <si>
    <t>54</t>
  </si>
  <si>
    <t>55</t>
  </si>
  <si>
    <t>56</t>
  </si>
  <si>
    <t>61</t>
  </si>
  <si>
    <t>62</t>
  </si>
  <si>
    <t>63</t>
  </si>
  <si>
    <t>64</t>
  </si>
  <si>
    <t>65</t>
  </si>
  <si>
    <t>66</t>
  </si>
  <si>
    <t>71</t>
  </si>
  <si>
    <t>72</t>
  </si>
  <si>
    <t>73</t>
  </si>
  <si>
    <t>74</t>
  </si>
  <si>
    <t>75</t>
  </si>
  <si>
    <t>76</t>
  </si>
  <si>
    <t>81</t>
  </si>
  <si>
    <t>82</t>
  </si>
  <si>
    <t>83</t>
  </si>
  <si>
    <t>84</t>
  </si>
  <si>
    <t>85</t>
  </si>
  <si>
    <t>86</t>
  </si>
  <si>
    <t>91</t>
  </si>
  <si>
    <t>92</t>
  </si>
  <si>
    <t>93</t>
  </si>
  <si>
    <t>94</t>
  </si>
  <si>
    <t>95</t>
  </si>
  <si>
    <t>96</t>
  </si>
  <si>
    <t>AlexBor</t>
  </si>
  <si>
    <t>(Т) Теория</t>
  </si>
  <si>
    <t>(С) Справка</t>
  </si>
  <si>
    <t>(Н) Отсутствующие</t>
  </si>
  <si>
    <t>Старший мастер</t>
  </si>
  <si>
    <t>Мастер п/о</t>
  </si>
  <si>
    <t>Данные по столовой</t>
  </si>
  <si>
    <t>Табель учёта посещаемости обучающихся</t>
  </si>
  <si>
    <t>Ф. И. О. обучающегося</t>
  </si>
  <si>
    <t>Н</t>
  </si>
  <si>
    <t>Кол-во</t>
  </si>
  <si>
    <t>чел.</t>
  </si>
  <si>
    <t>Пн</t>
  </si>
  <si>
    <t>Сб</t>
  </si>
  <si>
    <t>№ мес</t>
  </si>
  <si>
    <t>Сб №2</t>
  </si>
  <si>
    <t>День недели</t>
  </si>
  <si>
    <t>07</t>
  </si>
  <si>
    <t>17</t>
  </si>
  <si>
    <t>27</t>
  </si>
  <si>
    <t>37</t>
  </si>
  <si>
    <t>47</t>
  </si>
  <si>
    <t>57</t>
  </si>
  <si>
    <t>67</t>
  </si>
  <si>
    <t>77</t>
  </si>
  <si>
    <t>87</t>
  </si>
  <si>
    <t>97</t>
  </si>
  <si>
    <t>группы №</t>
  </si>
  <si>
    <t>Директор ГБПОУ МО</t>
  </si>
  <si>
    <t>Главный корпус</t>
  </si>
  <si>
    <t>ОСП №1</t>
  </si>
  <si>
    <t>ОСП №2</t>
  </si>
  <si>
    <t>ОСП №3</t>
  </si>
  <si>
    <t>(</t>
  </si>
  <si>
    <t>)</t>
  </si>
  <si>
    <t>/</t>
  </si>
  <si>
    <t>Количество обучающихся в группе:</t>
  </si>
  <si>
    <t>Зам. директора по УВР</t>
  </si>
  <si>
    <t>пп</t>
  </si>
  <si>
    <t>пт</t>
  </si>
  <si>
    <t>(ПП) Практика на предприятии</t>
  </si>
  <si>
    <t>ПП</t>
  </si>
  <si>
    <t>ПТ</t>
  </si>
  <si>
    <t>(ПТ) Практика в техникуме</t>
  </si>
  <si>
    <t>Наименование документа</t>
  </si>
  <si>
    <t xml:space="preserve"> Версия </t>
  </si>
  <si>
    <t xml:space="preserve"> Ссылка </t>
  </si>
  <si>
    <t xml:space="preserve"> Тех. поддержка </t>
  </si>
  <si>
    <t>Скачать</t>
  </si>
  <si>
    <t>Написать</t>
  </si>
  <si>
    <t>Табель учёта посещаемости обучающимися практических и теоретических занятий</t>
  </si>
  <si>
    <t>Зав. ОСП корпусом №1</t>
  </si>
  <si>
    <t>Зав. ОСП корпусом №2</t>
  </si>
  <si>
    <t>Зав. ОСП корпусом №3</t>
  </si>
  <si>
    <t>1.8</t>
  </si>
  <si>
    <t>Празд.</t>
  </si>
  <si>
    <t>Приложение к приказу №97 от 03.04.2015г.</t>
  </si>
  <si>
    <t>0.1.8</t>
  </si>
  <si>
    <t>И. О. Фамилия 1</t>
  </si>
  <si>
    <t>И. О. Фамилия 2</t>
  </si>
  <si>
    <t>И. О. Фамилия 4</t>
  </si>
  <si>
    <t>И. О. Фамилия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</si>
</sst>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sz val="12"/>
      <color theme="0" tint="-0.499984740745262"/>
      <name val="Calibri"/>
      <family val="2"/>
      <charset val="204"/>
      <scheme val="minor"/>
    </font>
    <font>
      <b/>
      <i/>
      <sz val="12"/>
      <color theme="0" tint="-0.499984740745262"/>
      <name val="Calibri"/>
      <family val="2"/>
      <charset val="204"/>
      <scheme val="minor"/>
    </font>
    <font>
      <b/>
      <u/>
      <sz val="12"/>
      <color theme="0" tint="-0.499984740745262"/>
      <name val="Calibri"/>
      <family val="2"/>
      <charset val="204"/>
      <scheme val="minor"/>
    </font>
    <font>
      <sz val="16"/>
      <color theme="0" tint="-0.49998474074526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 wrapText="1"/>
      <protection locked="0"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31" xfId="0" applyFont="1" applyBorder="1" applyAlignment="1" applyProtection="1">
      <alignment horizontal="left" vertical="center" wrapText="1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27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64" fontId="7" fillId="0" borderId="1" xfId="0" applyNumberFormat="1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left" vertical="center" wrapText="1"/>
      <protection hidden="1"/>
    </xf>
    <xf numFmtId="0" fontId="1" fillId="0" borderId="34" xfId="0" applyFont="1" applyBorder="1" applyAlignment="1" applyProtection="1">
      <alignment horizontal="left" vertical="center" wrapText="1"/>
      <protection locked="0" hidden="1"/>
    </xf>
    <xf numFmtId="0" fontId="1" fillId="0" borderId="35" xfId="0" applyFont="1" applyBorder="1" applyAlignment="1" applyProtection="1">
      <alignment horizontal="left" vertical="center" wrapText="1"/>
      <protection locked="0" hidden="1"/>
    </xf>
    <xf numFmtId="0" fontId="1" fillId="0" borderId="36" xfId="0" applyFont="1" applyBorder="1" applyAlignment="1" applyProtection="1">
      <alignment horizontal="left" vertical="center" wrapText="1"/>
      <protection locked="0" hidden="1"/>
    </xf>
    <xf numFmtId="0" fontId="3" fillId="0" borderId="37" xfId="0" applyFont="1" applyBorder="1" applyAlignment="1" applyProtection="1">
      <alignment horizontal="left" vertical="center" wrapText="1"/>
      <protection hidden="1"/>
    </xf>
    <xf numFmtId="0" fontId="3" fillId="0" borderId="35" xfId="0" applyFont="1" applyBorder="1" applyAlignment="1" applyProtection="1">
      <alignment horizontal="left" vertical="center" wrapText="1"/>
      <protection hidden="1"/>
    </xf>
    <xf numFmtId="0" fontId="3" fillId="0" borderId="13" xfId="0" applyNumberFormat="1" applyFont="1" applyBorder="1" applyAlignment="1" applyProtection="1">
      <alignment horizontal="center" vertical="center" wrapText="1"/>
      <protection hidden="1"/>
    </xf>
    <xf numFmtId="0" fontId="3" fillId="0" borderId="11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6" xfId="0" applyFont="1" applyFill="1" applyBorder="1" applyAlignment="1" applyProtection="1">
      <alignment horizontal="center" vertical="center" wrapText="1"/>
      <protection locked="0" hidden="1"/>
    </xf>
    <xf numFmtId="0" fontId="1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7" xfId="0" applyFont="1" applyFill="1" applyBorder="1" applyAlignment="1" applyProtection="1">
      <alignment horizontal="center" vertical="center" wrapText="1"/>
      <protection locked="0" hidden="1"/>
    </xf>
    <xf numFmtId="0" fontId="1" fillId="0" borderId="8" xfId="0" applyFont="1" applyFill="1" applyBorder="1" applyAlignment="1" applyProtection="1">
      <alignment horizontal="center" vertical="center" wrapText="1"/>
      <protection locked="0" hidden="1"/>
    </xf>
    <xf numFmtId="0" fontId="6" fillId="0" borderId="28" xfId="0" applyNumberFormat="1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164" fontId="7" fillId="0" borderId="41" xfId="0" applyNumberFormat="1" applyFont="1" applyBorder="1" applyAlignment="1" applyProtection="1">
      <alignment horizontal="center" vertical="center"/>
      <protection hidden="1"/>
    </xf>
    <xf numFmtId="0" fontId="8" fillId="0" borderId="34" xfId="0" applyNumberFormat="1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8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5" fillId="0" borderId="35" xfId="0" applyNumberFormat="1" applyFont="1" applyBorder="1" applyAlignment="1" applyProtection="1">
      <alignment horizontal="center" vertical="center"/>
      <protection hidden="1"/>
    </xf>
    <xf numFmtId="0" fontId="5" fillId="0" borderId="14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45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right" vertical="center" wrapText="1"/>
      <protection hidden="1"/>
    </xf>
    <xf numFmtId="0" fontId="1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49" xfId="0" applyFont="1" applyBorder="1" applyAlignment="1" applyProtection="1">
      <alignment horizontal="left" vertical="center" wrapText="1"/>
      <protection hidden="1"/>
    </xf>
    <xf numFmtId="0" fontId="1" fillId="0" borderId="43" xfId="0" applyFont="1" applyBorder="1" applyAlignment="1" applyProtection="1">
      <alignment horizontal="center" vertical="center" wrapText="1"/>
      <protection hidden="1"/>
    </xf>
    <xf numFmtId="0" fontId="1" fillId="0" borderId="50" xfId="0" applyFont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hidden="1"/>
    </xf>
    <xf numFmtId="0" fontId="1" fillId="0" borderId="53" xfId="0" applyFont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3" fillId="0" borderId="48" xfId="0" applyFont="1" applyBorder="1" applyAlignment="1" applyProtection="1">
      <alignment vertical="center" wrapText="1"/>
      <protection hidden="1"/>
    </xf>
    <xf numFmtId="0" fontId="1" fillId="0" borderId="54" xfId="0" applyFont="1" applyBorder="1" applyAlignment="1" applyProtection="1">
      <alignment vertical="center" wrapText="1"/>
      <protection hidden="1"/>
    </xf>
    <xf numFmtId="0" fontId="1" fillId="0" borderId="38" xfId="0" applyNumberFormat="1" applyFont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16" fontId="6" fillId="0" borderId="1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 wrapText="1"/>
      <protection hidden="1"/>
    </xf>
    <xf numFmtId="16" fontId="12" fillId="0" borderId="0" xfId="0" applyNumberFormat="1" applyFont="1" applyAlignment="1">
      <alignment horizontal="center"/>
    </xf>
    <xf numFmtId="14" fontId="6" fillId="0" borderId="1" xfId="0" applyNumberFormat="1" applyFont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>
      <alignment horizontal="center"/>
    </xf>
    <xf numFmtId="0" fontId="1" fillId="0" borderId="55" xfId="0" applyFont="1" applyBorder="1" applyAlignment="1" applyProtection="1">
      <alignment horizontal="center" vertical="center" wrapText="1"/>
      <protection locked="0"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49" fontId="5" fillId="0" borderId="0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 applyProtection="1">
      <alignment horizontal="left" vertical="center"/>
      <protection hidden="1"/>
    </xf>
    <xf numFmtId="0" fontId="6" fillId="0" borderId="56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6" fillId="0" borderId="28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64" xfId="0" applyFont="1" applyBorder="1" applyAlignment="1" applyProtection="1">
      <alignment vertical="center" wrapText="1"/>
      <protection hidden="1"/>
    </xf>
    <xf numFmtId="0" fontId="3" fillId="0" borderId="65" xfId="0" applyFont="1" applyBorder="1" applyAlignment="1" applyProtection="1">
      <alignment vertical="center" wrapText="1"/>
      <protection hidden="1"/>
    </xf>
    <xf numFmtId="0" fontId="3" fillId="0" borderId="66" xfId="0" applyFont="1" applyBorder="1" applyAlignment="1" applyProtection="1">
      <alignment vertical="center" wrapText="1"/>
      <protection hidden="1"/>
    </xf>
    <xf numFmtId="0" fontId="3" fillId="0" borderId="67" xfId="0" applyFont="1" applyBorder="1" applyAlignment="1" applyProtection="1">
      <alignment horizontal="center" vertical="center" wrapText="1"/>
      <protection hidden="1"/>
    </xf>
    <xf numFmtId="0" fontId="3" fillId="0" borderId="63" xfId="0" applyFont="1" applyBorder="1" applyAlignment="1" applyProtection="1">
      <alignment horizontal="center" vertical="center" wrapText="1"/>
      <protection hidden="1"/>
    </xf>
    <xf numFmtId="0" fontId="3" fillId="0" borderId="68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69" xfId="0" applyFont="1" applyBorder="1" applyAlignment="1" applyProtection="1">
      <alignment horizontal="center" vertical="center" wrapText="1"/>
      <protection hidden="1"/>
    </xf>
    <xf numFmtId="0" fontId="3" fillId="0" borderId="70" xfId="0" applyFont="1" applyBorder="1" applyAlignment="1" applyProtection="1">
      <alignment horizontal="center" vertical="center" wrapText="1"/>
      <protection hidden="1"/>
    </xf>
    <xf numFmtId="0" fontId="1" fillId="0" borderId="71" xfId="0" applyFont="1" applyBorder="1" applyAlignment="1" applyProtection="1">
      <alignment vertical="center" wrapText="1"/>
      <protection hidden="1"/>
    </xf>
    <xf numFmtId="0" fontId="1" fillId="0" borderId="72" xfId="0" applyFont="1" applyBorder="1" applyAlignment="1" applyProtection="1">
      <alignment vertical="center" wrapText="1"/>
      <protection hidden="1"/>
    </xf>
    <xf numFmtId="0" fontId="3" fillId="0" borderId="73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left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60" xfId="0" applyFont="1" applyBorder="1" applyAlignment="1" applyProtection="1">
      <alignment horizontal="center" vertical="center" wrapText="1"/>
      <protection hidden="1"/>
    </xf>
    <xf numFmtId="0" fontId="3" fillId="0" borderId="61" xfId="0" applyFont="1" applyBorder="1" applyAlignment="1" applyProtection="1">
      <alignment horizontal="center" vertical="center" wrapText="1"/>
      <protection hidden="1"/>
    </xf>
    <xf numFmtId="0" fontId="3" fillId="0" borderId="62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 applyProtection="1">
      <alignment horizontal="center" vertical="center" wrapText="1"/>
      <protection locked="0" hidden="1"/>
    </xf>
    <xf numFmtId="0" fontId="2" fillId="0" borderId="0" xfId="0" applyFont="1" applyFill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locked="0" hidden="1"/>
    </xf>
    <xf numFmtId="0" fontId="3" fillId="0" borderId="29" xfId="0" applyFont="1" applyBorder="1" applyAlignment="1" applyProtection="1">
      <alignment horizontal="center" vertical="center" textRotation="90" wrapText="1"/>
      <protection hidden="1"/>
    </xf>
    <xf numFmtId="0" fontId="3" fillId="0" borderId="30" xfId="0" applyFont="1" applyBorder="1" applyAlignment="1" applyProtection="1">
      <alignment horizontal="center" vertical="center" textRotation="90" wrapText="1"/>
      <protection hidden="1"/>
    </xf>
    <xf numFmtId="0" fontId="3" fillId="0" borderId="25" xfId="0" applyFont="1" applyBorder="1" applyAlignment="1" applyProtection="1">
      <alignment horizontal="center" vertical="center" textRotation="90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38" xfId="0" applyFont="1" applyBorder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right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22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Fill="1" applyAlignment="1" applyProtection="1">
      <alignment horizontal="righ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locked="0" hidden="1"/>
    </xf>
    <xf numFmtId="0" fontId="2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 textRotation="90"/>
      <protection hidden="1"/>
    </xf>
    <xf numFmtId="0" fontId="9" fillId="0" borderId="30" xfId="0" applyFont="1" applyBorder="1" applyAlignment="1" applyProtection="1">
      <alignment horizontal="center" vertical="center" textRotation="90"/>
      <protection hidden="1"/>
    </xf>
    <xf numFmtId="0" fontId="9" fillId="0" borderId="25" xfId="0" applyFont="1" applyBorder="1" applyAlignment="1" applyProtection="1">
      <alignment horizontal="center" vertical="center" textRotation="90"/>
      <protection hidden="1"/>
    </xf>
    <xf numFmtId="0" fontId="6" fillId="0" borderId="44" xfId="0" applyFont="1" applyBorder="1" applyAlignment="1" applyProtection="1">
      <alignment horizontal="center" vertical="center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8" fillId="0" borderId="57" xfId="0" applyNumberFormat="1" applyFont="1" applyBorder="1" applyAlignment="1" applyProtection="1">
      <alignment horizontal="center" vertical="center"/>
      <protection hidden="1"/>
    </xf>
    <xf numFmtId="0" fontId="8" fillId="0" borderId="59" xfId="0" applyNumberFormat="1" applyFont="1" applyBorder="1" applyAlignment="1" applyProtection="1">
      <alignment horizontal="center" vertical="center"/>
      <protection hidden="1"/>
    </xf>
    <xf numFmtId="0" fontId="8" fillId="0" borderId="58" xfId="0" applyNumberFormat="1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8" fillId="0" borderId="57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9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50">
    <dxf>
      <fill>
        <patternFill patternType="lightGray">
          <bgColor rgb="FFFFC000"/>
        </patternFill>
      </fill>
    </dxf>
    <dxf>
      <font>
        <b/>
        <i val="0"/>
        <color auto="1"/>
      </font>
      <fill>
        <gradientFill type="path" left="0.5" right="0.5" top="0.5" bottom="0.5">
          <stop position="0">
            <color rgb="FF92D050"/>
          </stop>
          <stop position="1">
            <color theme="0"/>
          </stop>
        </gradientFill>
      </fill>
    </dxf>
    <dxf>
      <font>
        <b/>
        <i val="0"/>
        <color auto="1"/>
      </font>
      <fill>
        <gradientFill type="path" left="0.5" right="0.5" top="0.5" bottom="0.5">
          <stop position="0">
            <color rgb="FFFF5050"/>
          </stop>
          <stop position="1">
            <color theme="0"/>
          </stop>
        </gradient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ont>
        <color auto="1"/>
      </font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ill>
        <patternFill patternType="lightGray">
          <bgColor rgb="FFFFC000"/>
        </patternFill>
      </fill>
    </dxf>
    <dxf>
      <font>
        <b/>
        <i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/>
      </font>
      <fill>
        <gradientFill type="path" left="0.5" right="0.5" top="0.5" bottom="0.5">
          <stop position="0">
            <color rgb="FFC00000"/>
          </stop>
          <stop position="1">
            <color theme="0"/>
          </stop>
        </gradientFill>
      </fill>
    </dxf>
    <dxf>
      <font>
        <b/>
        <i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FF00"/>
          </stop>
          <stop position="1">
            <color theme="0"/>
          </stop>
        </gradientFill>
      </fill>
    </dxf>
    <dxf>
      <font>
        <color theme="0"/>
      </font>
      <fill>
        <gradientFill type="path" left="0.5" right="0.5" top="0.5" bottom="0.5">
          <stop position="0">
            <color rgb="FFFFFF00"/>
          </stop>
          <stop position="1">
            <color theme="0"/>
          </stop>
        </gradientFill>
      </fill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b/>
        <i/>
        <color auto="1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  <color rgb="FF33CC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0-10" refreshOnLoad="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51"/>
  <sheetViews>
    <sheetView showGridLines="0" tabSelected="1" zoomScale="85" zoomScaleNormal="85" workbookViewId="0"/>
  </sheetViews>
  <sheetFormatPr defaultRowHeight="15.75" x14ac:dyDescent="0.25"/>
  <cols>
    <col min="1" max="1" width="4.7109375" style="1" customWidth="1"/>
    <col min="2" max="2" width="40.7109375" style="31" customWidth="1"/>
    <col min="3" max="33" width="3.7109375" style="1" customWidth="1"/>
    <col min="34" max="37" width="4.7109375" style="1" customWidth="1"/>
    <col min="38" max="38" width="4.7109375" style="23" customWidth="1"/>
    <col min="39" max="16384" width="9.140625" style="1"/>
  </cols>
  <sheetData>
    <row r="1" spans="1:38" ht="15.75" customHeight="1" x14ac:dyDescent="0.25">
      <c r="A1" s="1">
        <f>IF(A50=Тех.лист!D71,1,0)</f>
        <v>1</v>
      </c>
      <c r="B1" s="97" t="str">
        <f>IF(A50=Тех.лист!D71,"Вы используете актуальную версию","Вы используете устаревшую версию")</f>
        <v>Вы используете актуальную версию</v>
      </c>
      <c r="C1" s="152" t="s">
        <v>140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</row>
    <row r="2" spans="1:38" ht="15.75" customHeight="1" x14ac:dyDescent="0.25">
      <c r="A2" s="151" t="s">
        <v>120</v>
      </c>
      <c r="B2" s="151"/>
      <c r="C2" s="37">
        <f>Тех.лист!F37</f>
        <v>0</v>
      </c>
      <c r="D2" s="149" t="s">
        <v>95</v>
      </c>
      <c r="E2" s="149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 t="s">
        <v>5</v>
      </c>
      <c r="AF2" s="148"/>
      <c r="AG2" s="148"/>
      <c r="AH2" s="148"/>
      <c r="AI2" s="148"/>
      <c r="AJ2" s="148"/>
      <c r="AK2" s="148"/>
      <c r="AL2" s="148"/>
    </row>
    <row r="3" spans="1:38" ht="15.75" customHeight="1" x14ac:dyDescent="0.25">
      <c r="A3" s="148"/>
      <c r="B3" s="148"/>
      <c r="C3" s="150" t="s">
        <v>134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48" t="s">
        <v>112</v>
      </c>
      <c r="AF3" s="148"/>
      <c r="AG3" s="148"/>
      <c r="AH3" s="148"/>
      <c r="AI3" s="148"/>
      <c r="AJ3" s="148"/>
      <c r="AK3" s="148"/>
      <c r="AL3" s="148"/>
    </row>
    <row r="4" spans="1:38" ht="15.75" customHeight="1" x14ac:dyDescent="0.25">
      <c r="A4" s="147"/>
      <c r="B4" s="147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48"/>
      <c r="AF4" s="148"/>
      <c r="AG4" s="148"/>
      <c r="AH4" s="148"/>
      <c r="AI4" s="148"/>
      <c r="AJ4" s="148"/>
      <c r="AK4" s="148"/>
      <c r="AL4" s="148"/>
    </row>
    <row r="5" spans="1:38" s="71" customFormat="1" ht="18.75" customHeight="1" x14ac:dyDescent="0.25">
      <c r="A5" s="135" t="s">
        <v>117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4"/>
      <c r="O5" s="134"/>
      <c r="P5" s="134"/>
      <c r="Q5" s="134"/>
      <c r="R5" s="134"/>
      <c r="S5" s="134"/>
      <c r="T5" s="156" t="s">
        <v>118</v>
      </c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46"/>
      <c r="AF5" s="146"/>
      <c r="AG5" s="146"/>
      <c r="AH5" s="146"/>
      <c r="AI5" s="148"/>
      <c r="AJ5" s="148"/>
      <c r="AK5" s="148"/>
      <c r="AL5" s="148"/>
    </row>
    <row r="6" spans="1:38" ht="15.7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6" t="s">
        <v>111</v>
      </c>
      <c r="P6" s="146"/>
      <c r="Q6" s="146"/>
      <c r="R6" s="21"/>
      <c r="S6" s="75" t="s">
        <v>119</v>
      </c>
      <c r="T6" s="76">
        <f>Тех.лист!F68</f>
        <v>0</v>
      </c>
      <c r="U6" s="1" t="s">
        <v>0</v>
      </c>
      <c r="V6" s="137"/>
      <c r="W6" s="137"/>
      <c r="X6" s="137"/>
      <c r="Y6" s="136">
        <f ca="1">YEAR(TODAY())</f>
        <v>2015</v>
      </c>
      <c r="Z6" s="136"/>
      <c r="AA6" s="153" t="s">
        <v>1</v>
      </c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</row>
    <row r="7" spans="1:38" ht="15.75" customHeight="1" x14ac:dyDescent="0.25">
      <c r="A7" s="141" t="s">
        <v>2</v>
      </c>
      <c r="B7" s="143" t="s">
        <v>92</v>
      </c>
      <c r="C7" s="159" t="s">
        <v>3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60"/>
      <c r="AH7" s="128" t="s">
        <v>4</v>
      </c>
      <c r="AI7" s="129"/>
      <c r="AJ7" s="129"/>
      <c r="AK7" s="129"/>
      <c r="AL7" s="130"/>
    </row>
    <row r="8" spans="1:38" ht="16.5" thickBot="1" x14ac:dyDescent="0.3">
      <c r="A8" s="142"/>
      <c r="B8" s="144"/>
      <c r="C8" s="52">
        <v>1</v>
      </c>
      <c r="D8" s="53">
        <v>2</v>
      </c>
      <c r="E8" s="53">
        <v>3</v>
      </c>
      <c r="F8" s="53">
        <v>4</v>
      </c>
      <c r="G8" s="53">
        <v>5</v>
      </c>
      <c r="H8" s="53">
        <v>6</v>
      </c>
      <c r="I8" s="53">
        <v>7</v>
      </c>
      <c r="J8" s="2">
        <v>8</v>
      </c>
      <c r="K8" s="2">
        <v>9</v>
      </c>
      <c r="L8" s="2">
        <v>10</v>
      </c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2">
        <v>16</v>
      </c>
      <c r="S8" s="2">
        <v>17</v>
      </c>
      <c r="T8" s="2">
        <v>18</v>
      </c>
      <c r="U8" s="2">
        <v>19</v>
      </c>
      <c r="V8" s="2">
        <v>20</v>
      </c>
      <c r="W8" s="2">
        <v>21</v>
      </c>
      <c r="X8" s="2">
        <v>22</v>
      </c>
      <c r="Y8" s="2">
        <v>23</v>
      </c>
      <c r="Z8" s="2">
        <v>24</v>
      </c>
      <c r="AA8" s="2">
        <v>25</v>
      </c>
      <c r="AB8" s="2">
        <v>26</v>
      </c>
      <c r="AC8" s="2">
        <v>27</v>
      </c>
      <c r="AD8" s="2">
        <v>28</v>
      </c>
      <c r="AE8" s="2">
        <v>29</v>
      </c>
      <c r="AF8" s="2">
        <v>30</v>
      </c>
      <c r="AG8" s="3">
        <v>31</v>
      </c>
      <c r="AH8" s="4" t="s">
        <v>6</v>
      </c>
      <c r="AI8" s="70" t="s">
        <v>7</v>
      </c>
      <c r="AJ8" s="70" t="s">
        <v>93</v>
      </c>
      <c r="AK8" s="87" t="s">
        <v>125</v>
      </c>
      <c r="AL8" s="22" t="s">
        <v>126</v>
      </c>
    </row>
    <row r="9" spans="1:38" x14ac:dyDescent="0.25">
      <c r="A9" s="5">
        <v>1</v>
      </c>
      <c r="B9" s="47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54"/>
      <c r="AH9" s="77">
        <f>COUNTIF(C9:AG9,Тех.лист!$D$3)</f>
        <v>0</v>
      </c>
      <c r="AI9" s="5">
        <f>COUNTIF(C9:AG9,Тех.лист!$D$4)</f>
        <v>0</v>
      </c>
      <c r="AJ9" s="5">
        <f>COUNTIF(C9:AG9,Тех.лист!$D$5)</f>
        <v>0</v>
      </c>
      <c r="AK9" s="88">
        <f>COUNTIF(C9:AG9,Тех.лист!$D$6)</f>
        <v>0</v>
      </c>
      <c r="AL9" s="78">
        <f>COUNTIF(C9:AG9,Тех.лист!$D$7)</f>
        <v>0</v>
      </c>
    </row>
    <row r="10" spans="1:38" x14ac:dyDescent="0.25">
      <c r="A10" s="8">
        <v>2</v>
      </c>
      <c r="B10" s="4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55"/>
      <c r="AH10" s="77">
        <f>COUNTIF(C10:AG10,Тех.лист!$D$3)</f>
        <v>0</v>
      </c>
      <c r="AI10" s="5">
        <f>COUNTIF(C10:AG10,Тех.лист!$D$4)</f>
        <v>0</v>
      </c>
      <c r="AJ10" s="5">
        <f>COUNTIF(C10:AG10,Тех.лист!$D$5)</f>
        <v>0</v>
      </c>
      <c r="AK10" s="88">
        <f>COUNTIF(C10:AG10,Тех.лист!$D$6)</f>
        <v>0</v>
      </c>
      <c r="AL10" s="78">
        <f>COUNTIF(C10:AG10,Тех.лист!$D$7)</f>
        <v>0</v>
      </c>
    </row>
    <row r="11" spans="1:38" x14ac:dyDescent="0.25">
      <c r="A11" s="8">
        <v>3</v>
      </c>
      <c r="B11" s="4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55"/>
      <c r="AH11" s="77">
        <f>COUNTIF(C11:AG11,Тех.лист!$D$3)</f>
        <v>0</v>
      </c>
      <c r="AI11" s="5">
        <f>COUNTIF(C11:AG11,Тех.лист!$D$4)</f>
        <v>0</v>
      </c>
      <c r="AJ11" s="5">
        <f>COUNTIF(C11:AG11,Тех.лист!$D$5)</f>
        <v>0</v>
      </c>
      <c r="AK11" s="88">
        <f>COUNTIF(C11:AG11,Тех.лист!$D$6)</f>
        <v>0</v>
      </c>
      <c r="AL11" s="78">
        <f>COUNTIF(C11:AG11,Тех.лист!$D$7)</f>
        <v>0</v>
      </c>
    </row>
    <row r="12" spans="1:38" x14ac:dyDescent="0.25">
      <c r="A12" s="8">
        <v>4</v>
      </c>
      <c r="B12" s="48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55"/>
      <c r="AH12" s="77">
        <f>COUNTIF(C12:AG12,Тех.лист!$D$3)</f>
        <v>0</v>
      </c>
      <c r="AI12" s="5">
        <f>COUNTIF(C12:AG12,Тех.лист!$D$4)</f>
        <v>0</v>
      </c>
      <c r="AJ12" s="5">
        <f>COUNTIF(C12:AG12,Тех.лист!$D$5)</f>
        <v>0</v>
      </c>
      <c r="AK12" s="88">
        <f>COUNTIF(C12:AG12,Тех.лист!$D$6)</f>
        <v>0</v>
      </c>
      <c r="AL12" s="78">
        <f>COUNTIF(C12:AG12,Тех.лист!$D$7)</f>
        <v>0</v>
      </c>
    </row>
    <row r="13" spans="1:38" x14ac:dyDescent="0.25">
      <c r="A13" s="8">
        <v>5</v>
      </c>
      <c r="B13" s="48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55"/>
      <c r="AH13" s="77">
        <f>COUNTIF(C13:AG13,Тех.лист!$D$3)</f>
        <v>0</v>
      </c>
      <c r="AI13" s="5">
        <f>COUNTIF(C13:AG13,Тех.лист!$D$4)</f>
        <v>0</v>
      </c>
      <c r="AJ13" s="5">
        <f>COUNTIF(C13:AG13,Тех.лист!$D$5)</f>
        <v>0</v>
      </c>
      <c r="AK13" s="88">
        <f>COUNTIF(C13:AG13,Тех.лист!$D$6)</f>
        <v>0</v>
      </c>
      <c r="AL13" s="78">
        <f>COUNTIF(C13:AG13,Тех.лист!$D$7)</f>
        <v>0</v>
      </c>
    </row>
    <row r="14" spans="1:38" x14ac:dyDescent="0.25">
      <c r="A14" s="8">
        <v>6</v>
      </c>
      <c r="B14" s="48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55"/>
      <c r="AH14" s="77">
        <f>COUNTIF(C14:AG14,Тех.лист!$D$3)</f>
        <v>0</v>
      </c>
      <c r="AI14" s="5">
        <f>COUNTIF(C14:AG14,Тех.лист!$D$4)</f>
        <v>0</v>
      </c>
      <c r="AJ14" s="5">
        <f>COUNTIF(C14:AG14,Тех.лист!$D$5)</f>
        <v>0</v>
      </c>
      <c r="AK14" s="88">
        <f>COUNTIF(C14:AG14,Тех.лист!$D$6)</f>
        <v>0</v>
      </c>
      <c r="AL14" s="78">
        <f>COUNTIF(C14:AG14,Тех.лист!$D$7)</f>
        <v>0</v>
      </c>
    </row>
    <row r="15" spans="1:38" x14ac:dyDescent="0.25">
      <c r="A15" s="8">
        <v>7</v>
      </c>
      <c r="B15" s="48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55"/>
      <c r="AH15" s="77">
        <f>COUNTIF(C15:AG15,Тех.лист!$D$3)</f>
        <v>0</v>
      </c>
      <c r="AI15" s="5">
        <f>COUNTIF(C15:AG15,Тех.лист!$D$4)</f>
        <v>0</v>
      </c>
      <c r="AJ15" s="5">
        <f>COUNTIF(C15:AG15,Тех.лист!$D$5)</f>
        <v>0</v>
      </c>
      <c r="AK15" s="88">
        <f>COUNTIF(C15:AG15,Тех.лист!$D$6)</f>
        <v>0</v>
      </c>
      <c r="AL15" s="78">
        <f>COUNTIF(C15:AG15,Тех.лист!$D$7)</f>
        <v>0</v>
      </c>
    </row>
    <row r="16" spans="1:38" x14ac:dyDescent="0.25">
      <c r="A16" s="8">
        <v>8</v>
      </c>
      <c r="B16" s="4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55"/>
      <c r="AH16" s="77">
        <f>COUNTIF(C16:AG16,Тех.лист!$D$3)</f>
        <v>0</v>
      </c>
      <c r="AI16" s="5">
        <f>COUNTIF(C16:AG16,Тех.лист!$D$4)</f>
        <v>0</v>
      </c>
      <c r="AJ16" s="5">
        <f>COUNTIF(C16:AG16,Тех.лист!$D$5)</f>
        <v>0</v>
      </c>
      <c r="AK16" s="88">
        <f>COUNTIF(C16:AG16,Тех.лист!$D$6)</f>
        <v>0</v>
      </c>
      <c r="AL16" s="78">
        <f>COUNTIF(C16:AG16,Тех.лист!$D$7)</f>
        <v>0</v>
      </c>
    </row>
    <row r="17" spans="1:38" x14ac:dyDescent="0.25">
      <c r="A17" s="8">
        <v>9</v>
      </c>
      <c r="B17" s="4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55"/>
      <c r="AH17" s="77">
        <f>COUNTIF(C17:AG17,Тех.лист!$D$3)</f>
        <v>0</v>
      </c>
      <c r="AI17" s="5">
        <f>COUNTIF(C17:AG17,Тех.лист!$D$4)</f>
        <v>0</v>
      </c>
      <c r="AJ17" s="5">
        <f>COUNTIF(C17:AG17,Тех.лист!$D$5)</f>
        <v>0</v>
      </c>
      <c r="AK17" s="88">
        <f>COUNTIF(C17:AG17,Тех.лист!$D$6)</f>
        <v>0</v>
      </c>
      <c r="AL17" s="78">
        <f>COUNTIF(C17:AG17,Тех.лист!$D$7)</f>
        <v>0</v>
      </c>
    </row>
    <row r="18" spans="1:38" x14ac:dyDescent="0.25">
      <c r="A18" s="8">
        <v>10</v>
      </c>
      <c r="B18" s="4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55"/>
      <c r="AH18" s="77">
        <f>COUNTIF(C18:AG18,Тех.лист!$D$3)</f>
        <v>0</v>
      </c>
      <c r="AI18" s="5">
        <f>COUNTIF(C18:AG18,Тех.лист!$D$4)</f>
        <v>0</v>
      </c>
      <c r="AJ18" s="5">
        <f>COUNTIF(C18:AG18,Тех.лист!$D$5)</f>
        <v>0</v>
      </c>
      <c r="AK18" s="88">
        <f>COUNTIF(C18:AG18,Тех.лист!$D$6)</f>
        <v>0</v>
      </c>
      <c r="AL18" s="78">
        <f>COUNTIF(C18:AG18,Тех.лист!$D$7)</f>
        <v>0</v>
      </c>
    </row>
    <row r="19" spans="1:38" x14ac:dyDescent="0.25">
      <c r="A19" s="8">
        <v>11</v>
      </c>
      <c r="B19" s="4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55"/>
      <c r="AH19" s="77">
        <f>COUNTIF(C19:AG19,Тех.лист!$D$3)</f>
        <v>0</v>
      </c>
      <c r="AI19" s="5">
        <f>COUNTIF(C19:AG19,Тех.лист!$D$4)</f>
        <v>0</v>
      </c>
      <c r="AJ19" s="5">
        <f>COUNTIF(C19:AG19,Тех.лист!$D$5)</f>
        <v>0</v>
      </c>
      <c r="AK19" s="88">
        <f>COUNTIF(C19:AG19,Тех.лист!$D$6)</f>
        <v>0</v>
      </c>
      <c r="AL19" s="78">
        <f>COUNTIF(C19:AG19,Тех.лист!$D$7)</f>
        <v>0</v>
      </c>
    </row>
    <row r="20" spans="1:38" x14ac:dyDescent="0.25">
      <c r="A20" s="8">
        <v>12</v>
      </c>
      <c r="B20" s="48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55"/>
      <c r="AH20" s="77">
        <f>COUNTIF(C20:AG20,Тех.лист!$D$3)</f>
        <v>0</v>
      </c>
      <c r="AI20" s="5">
        <f>COUNTIF(C20:AG20,Тех.лист!$D$4)</f>
        <v>0</v>
      </c>
      <c r="AJ20" s="5">
        <f>COUNTIF(C20:AG20,Тех.лист!$D$5)</f>
        <v>0</v>
      </c>
      <c r="AK20" s="88">
        <f>COUNTIF(C20:AG20,Тех.лист!$D$6)</f>
        <v>0</v>
      </c>
      <c r="AL20" s="78">
        <f>COUNTIF(C20:AG20,Тех.лист!$D$7)</f>
        <v>0</v>
      </c>
    </row>
    <row r="21" spans="1:38" x14ac:dyDescent="0.25">
      <c r="A21" s="8">
        <v>13</v>
      </c>
      <c r="B21" s="48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55"/>
      <c r="AH21" s="77">
        <f>COUNTIF(C21:AG21,Тех.лист!$D$3)</f>
        <v>0</v>
      </c>
      <c r="AI21" s="5">
        <f>COUNTIF(C21:AG21,Тех.лист!$D$4)</f>
        <v>0</v>
      </c>
      <c r="AJ21" s="5">
        <f>COUNTIF(C21:AG21,Тех.лист!$D$5)</f>
        <v>0</v>
      </c>
      <c r="AK21" s="88">
        <f>COUNTIF(C21:AG21,Тех.лист!$D$6)</f>
        <v>0</v>
      </c>
      <c r="AL21" s="78">
        <f>COUNTIF(C21:AG21,Тех.лист!$D$7)</f>
        <v>0</v>
      </c>
    </row>
    <row r="22" spans="1:38" x14ac:dyDescent="0.25">
      <c r="A22" s="8">
        <v>14</v>
      </c>
      <c r="B22" s="48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55"/>
      <c r="AH22" s="77">
        <f>COUNTIF(C22:AG22,Тех.лист!$D$3)</f>
        <v>0</v>
      </c>
      <c r="AI22" s="5">
        <f>COUNTIF(C22:AG22,Тех.лист!$D$4)</f>
        <v>0</v>
      </c>
      <c r="AJ22" s="5">
        <f>COUNTIF(C22:AG22,Тех.лист!$D$5)</f>
        <v>0</v>
      </c>
      <c r="AK22" s="88">
        <f>COUNTIF(C22:AG22,Тех.лист!$D$6)</f>
        <v>0</v>
      </c>
      <c r="AL22" s="78">
        <f>COUNTIF(C22:AG22,Тех.лист!$D$7)</f>
        <v>0</v>
      </c>
    </row>
    <row r="23" spans="1:38" x14ac:dyDescent="0.25">
      <c r="A23" s="8">
        <v>15</v>
      </c>
      <c r="B23" s="48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55"/>
      <c r="AH23" s="77">
        <f>COUNTIF(C23:AG23,Тех.лист!$D$3)</f>
        <v>0</v>
      </c>
      <c r="AI23" s="5">
        <f>COUNTIF(C23:AG23,Тех.лист!$D$4)</f>
        <v>0</v>
      </c>
      <c r="AJ23" s="5">
        <f>COUNTIF(C23:AG23,Тех.лист!$D$5)</f>
        <v>0</v>
      </c>
      <c r="AK23" s="88">
        <f>COUNTIF(C23:AG23,Тех.лист!$D$6)</f>
        <v>0</v>
      </c>
      <c r="AL23" s="78">
        <f>COUNTIF(C23:AG23,Тех.лист!$D$7)</f>
        <v>0</v>
      </c>
    </row>
    <row r="24" spans="1:38" x14ac:dyDescent="0.25">
      <c r="A24" s="8">
        <v>16</v>
      </c>
      <c r="B24" s="48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55"/>
      <c r="AH24" s="77">
        <f>COUNTIF(C24:AG24,Тех.лист!$D$3)</f>
        <v>0</v>
      </c>
      <c r="AI24" s="5">
        <f>COUNTIF(C24:AG24,Тех.лист!$D$4)</f>
        <v>0</v>
      </c>
      <c r="AJ24" s="5">
        <f>COUNTIF(C24:AG24,Тех.лист!$D$5)</f>
        <v>0</v>
      </c>
      <c r="AK24" s="88">
        <f>COUNTIF(C24:AG24,Тех.лист!$D$6)</f>
        <v>0</v>
      </c>
      <c r="AL24" s="78">
        <f>COUNTIF(C24:AG24,Тех.лист!$D$7)</f>
        <v>0</v>
      </c>
    </row>
    <row r="25" spans="1:38" x14ac:dyDescent="0.25">
      <c r="A25" s="8">
        <v>17</v>
      </c>
      <c r="B25" s="4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55"/>
      <c r="AH25" s="77">
        <f>COUNTIF(C25:AG25,Тех.лист!$D$3)</f>
        <v>0</v>
      </c>
      <c r="AI25" s="5">
        <f>COUNTIF(C25:AG25,Тех.лист!$D$4)</f>
        <v>0</v>
      </c>
      <c r="AJ25" s="5">
        <f>COUNTIF(C25:AG25,Тех.лист!$D$5)</f>
        <v>0</v>
      </c>
      <c r="AK25" s="88">
        <f>COUNTIF(C25:AG25,Тех.лист!$D$6)</f>
        <v>0</v>
      </c>
      <c r="AL25" s="78">
        <f>COUNTIF(C25:AG25,Тех.лист!$D$7)</f>
        <v>0</v>
      </c>
    </row>
    <row r="26" spans="1:38" x14ac:dyDescent="0.25">
      <c r="A26" s="8">
        <v>18</v>
      </c>
      <c r="B26" s="48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55"/>
      <c r="AH26" s="77">
        <f>COUNTIF(C26:AG26,Тех.лист!$D$3)</f>
        <v>0</v>
      </c>
      <c r="AI26" s="5">
        <f>COUNTIF(C26:AG26,Тех.лист!$D$4)</f>
        <v>0</v>
      </c>
      <c r="AJ26" s="5">
        <f>COUNTIF(C26:AG26,Тех.лист!$D$5)</f>
        <v>0</v>
      </c>
      <c r="AK26" s="88">
        <f>COUNTIF(C26:AG26,Тех.лист!$D$6)</f>
        <v>0</v>
      </c>
      <c r="AL26" s="78">
        <f>COUNTIF(C26:AG26,Тех.лист!$D$7)</f>
        <v>0</v>
      </c>
    </row>
    <row r="27" spans="1:38" x14ac:dyDescent="0.25">
      <c r="A27" s="8">
        <v>19</v>
      </c>
      <c r="B27" s="48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55"/>
      <c r="AH27" s="77">
        <f>COUNTIF(C27:AG27,Тех.лист!$D$3)</f>
        <v>0</v>
      </c>
      <c r="AI27" s="5">
        <f>COUNTIF(C27:AG27,Тех.лист!$D$4)</f>
        <v>0</v>
      </c>
      <c r="AJ27" s="5">
        <f>COUNTIF(C27:AG27,Тех.лист!$D$5)</f>
        <v>0</v>
      </c>
      <c r="AK27" s="88">
        <f>COUNTIF(C27:AG27,Тех.лист!$D$6)</f>
        <v>0</v>
      </c>
      <c r="AL27" s="78">
        <f>COUNTIF(C27:AG27,Тех.лист!$D$7)</f>
        <v>0</v>
      </c>
    </row>
    <row r="28" spans="1:38" x14ac:dyDescent="0.25">
      <c r="A28" s="8">
        <v>20</v>
      </c>
      <c r="B28" s="48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55"/>
      <c r="AH28" s="77">
        <f>COUNTIF(C28:AG28,Тех.лист!$D$3)</f>
        <v>0</v>
      </c>
      <c r="AI28" s="5">
        <f>COUNTIF(C28:AG28,Тех.лист!$D$4)</f>
        <v>0</v>
      </c>
      <c r="AJ28" s="5">
        <f>COUNTIF(C28:AG28,Тех.лист!$D$5)</f>
        <v>0</v>
      </c>
      <c r="AK28" s="88">
        <f>COUNTIF(C28:AG28,Тех.лист!$D$6)</f>
        <v>0</v>
      </c>
      <c r="AL28" s="78">
        <f>COUNTIF(C28:AG28,Тех.лист!$D$7)</f>
        <v>0</v>
      </c>
    </row>
    <row r="29" spans="1:38" x14ac:dyDescent="0.25">
      <c r="A29" s="8">
        <v>21</v>
      </c>
      <c r="B29" s="48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55"/>
      <c r="AH29" s="77">
        <f>COUNTIF(C29:AG29,Тех.лист!$D$3)</f>
        <v>0</v>
      </c>
      <c r="AI29" s="5">
        <f>COUNTIF(C29:AG29,Тех.лист!$D$4)</f>
        <v>0</v>
      </c>
      <c r="AJ29" s="5">
        <f>COUNTIF(C29:AG29,Тех.лист!$D$5)</f>
        <v>0</v>
      </c>
      <c r="AK29" s="88">
        <f>COUNTIF(C29:AG29,Тех.лист!$D$6)</f>
        <v>0</v>
      </c>
      <c r="AL29" s="78">
        <f>COUNTIF(C29:AG29,Тех.лист!$D$7)</f>
        <v>0</v>
      </c>
    </row>
    <row r="30" spans="1:38" x14ac:dyDescent="0.25">
      <c r="A30" s="8">
        <v>22</v>
      </c>
      <c r="B30" s="48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55"/>
      <c r="AH30" s="77">
        <f>COUNTIF(C30:AG30,Тех.лист!$D$3)</f>
        <v>0</v>
      </c>
      <c r="AI30" s="5">
        <f>COUNTIF(C30:AG30,Тех.лист!$D$4)</f>
        <v>0</v>
      </c>
      <c r="AJ30" s="5">
        <f>COUNTIF(C30:AG30,Тех.лист!$D$5)</f>
        <v>0</v>
      </c>
      <c r="AK30" s="88">
        <f>COUNTIF(C30:AG30,Тех.лист!$D$6)</f>
        <v>0</v>
      </c>
      <c r="AL30" s="78">
        <f>COUNTIF(C30:AG30,Тех.лист!$D$7)</f>
        <v>0</v>
      </c>
    </row>
    <row r="31" spans="1:38" x14ac:dyDescent="0.25">
      <c r="A31" s="8">
        <v>23</v>
      </c>
      <c r="B31" s="4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55"/>
      <c r="AH31" s="77">
        <f>COUNTIF(C31:AG31,Тех.лист!$D$3)</f>
        <v>0</v>
      </c>
      <c r="AI31" s="5">
        <f>COUNTIF(C31:AG31,Тех.лист!$D$4)</f>
        <v>0</v>
      </c>
      <c r="AJ31" s="5">
        <f>COUNTIF(C31:AG31,Тех.лист!$D$5)</f>
        <v>0</v>
      </c>
      <c r="AK31" s="88">
        <f>COUNTIF(C31:AG31,Тех.лист!$D$6)</f>
        <v>0</v>
      </c>
      <c r="AL31" s="78">
        <f>COUNTIF(C31:AG31,Тех.лист!$D$7)</f>
        <v>0</v>
      </c>
    </row>
    <row r="32" spans="1:38" x14ac:dyDescent="0.25">
      <c r="A32" s="8">
        <v>24</v>
      </c>
      <c r="B32" s="48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55"/>
      <c r="AH32" s="77">
        <f>COUNTIF(C32:AG32,Тех.лист!$D$3)</f>
        <v>0</v>
      </c>
      <c r="AI32" s="5">
        <f>COUNTIF(C32:AG32,Тех.лист!$D$4)</f>
        <v>0</v>
      </c>
      <c r="AJ32" s="5">
        <f>COUNTIF(C32:AG32,Тех.лист!$D$5)</f>
        <v>0</v>
      </c>
      <c r="AK32" s="88">
        <f>COUNTIF(C32:AG32,Тех.лист!$D$6)</f>
        <v>0</v>
      </c>
      <c r="AL32" s="78">
        <f>COUNTIF(C32:AG32,Тех.лист!$D$7)</f>
        <v>0</v>
      </c>
    </row>
    <row r="33" spans="1:38" x14ac:dyDescent="0.25">
      <c r="A33" s="8">
        <v>25</v>
      </c>
      <c r="B33" s="4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55"/>
      <c r="AH33" s="77">
        <f>COUNTIF(C33:AG33,Тех.лист!$D$3)</f>
        <v>0</v>
      </c>
      <c r="AI33" s="5">
        <f>COUNTIF(C33:AG33,Тех.лист!$D$4)</f>
        <v>0</v>
      </c>
      <c r="AJ33" s="5">
        <f>COUNTIF(C33:AG33,Тех.лист!$D$5)</f>
        <v>0</v>
      </c>
      <c r="AK33" s="88">
        <f>COUNTIF(C33:AG33,Тех.лист!$D$6)</f>
        <v>0</v>
      </c>
      <c r="AL33" s="78">
        <f>COUNTIF(C33:AG33,Тех.лист!$D$7)</f>
        <v>0</v>
      </c>
    </row>
    <row r="34" spans="1:38" x14ac:dyDescent="0.25">
      <c r="A34" s="8">
        <v>26</v>
      </c>
      <c r="B34" s="48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55"/>
      <c r="AH34" s="77">
        <f>COUNTIF(C34:AG34,Тех.лист!$D$3)</f>
        <v>0</v>
      </c>
      <c r="AI34" s="5">
        <f>COUNTIF(C34:AG34,Тех.лист!$D$4)</f>
        <v>0</v>
      </c>
      <c r="AJ34" s="5">
        <f>COUNTIF(C34:AG34,Тех.лист!$D$5)</f>
        <v>0</v>
      </c>
      <c r="AK34" s="88">
        <f>COUNTIF(C34:AG34,Тех.лист!$D$6)</f>
        <v>0</v>
      </c>
      <c r="AL34" s="78">
        <f>COUNTIF(C34:AG34,Тех.лист!$D$7)</f>
        <v>0</v>
      </c>
    </row>
    <row r="35" spans="1:38" x14ac:dyDescent="0.25">
      <c r="A35" s="8">
        <v>27</v>
      </c>
      <c r="B35" s="4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55"/>
      <c r="AH35" s="77">
        <f>COUNTIF(C35:AG35,Тех.лист!$D$3)</f>
        <v>0</v>
      </c>
      <c r="AI35" s="5">
        <f>COUNTIF(C35:AG35,Тех.лист!$D$4)</f>
        <v>0</v>
      </c>
      <c r="AJ35" s="5">
        <f>COUNTIF(C35:AG35,Тех.лист!$D$5)</f>
        <v>0</v>
      </c>
      <c r="AK35" s="88">
        <f>COUNTIF(C35:AG35,Тех.лист!$D$6)</f>
        <v>0</v>
      </c>
      <c r="AL35" s="78">
        <f>COUNTIF(C35:AG35,Тех.лист!$D$7)</f>
        <v>0</v>
      </c>
    </row>
    <row r="36" spans="1:38" x14ac:dyDescent="0.25">
      <c r="A36" s="8">
        <v>28</v>
      </c>
      <c r="B36" s="48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55"/>
      <c r="AH36" s="77">
        <f>COUNTIF(C36:AG36,Тех.лист!$D$3)</f>
        <v>0</v>
      </c>
      <c r="AI36" s="5">
        <f>COUNTIF(C36:AG36,Тех.лист!$D$4)</f>
        <v>0</v>
      </c>
      <c r="AJ36" s="5">
        <f>COUNTIF(C36:AG36,Тех.лист!$D$5)</f>
        <v>0</v>
      </c>
      <c r="AK36" s="88">
        <f>COUNTIF(C36:AG36,Тех.лист!$D$6)</f>
        <v>0</v>
      </c>
      <c r="AL36" s="78">
        <f>COUNTIF(C36:AG36,Тех.лист!$D$7)</f>
        <v>0</v>
      </c>
    </row>
    <row r="37" spans="1:38" x14ac:dyDescent="0.25">
      <c r="A37" s="8">
        <v>29</v>
      </c>
      <c r="B37" s="48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55"/>
      <c r="AH37" s="77">
        <f>COUNTIF(C37:AG37,Тех.лист!$D$3)</f>
        <v>0</v>
      </c>
      <c r="AI37" s="5">
        <f>COUNTIF(C37:AG37,Тех.лист!$D$4)</f>
        <v>0</v>
      </c>
      <c r="AJ37" s="5">
        <f>COUNTIF(C37:AG37,Тех.лист!$D$5)</f>
        <v>0</v>
      </c>
      <c r="AK37" s="88">
        <f>COUNTIF(C37:AG37,Тех.лист!$D$6)</f>
        <v>0</v>
      </c>
      <c r="AL37" s="78">
        <f>COUNTIF(C37:AG37,Тех.лист!$D$7)</f>
        <v>0</v>
      </c>
    </row>
    <row r="38" spans="1:38" x14ac:dyDescent="0.25">
      <c r="A38" s="8">
        <v>30</v>
      </c>
      <c r="B38" s="48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55"/>
      <c r="AH38" s="77">
        <f>COUNTIF(C38:AG38,Тех.лист!$D$3)</f>
        <v>0</v>
      </c>
      <c r="AI38" s="5">
        <f>COUNTIF(C38:AG38,Тех.лист!$D$4)</f>
        <v>0</v>
      </c>
      <c r="AJ38" s="5">
        <f>COUNTIF(C38:AG38,Тех.лист!$D$5)</f>
        <v>0</v>
      </c>
      <c r="AK38" s="88">
        <f>COUNTIF(C38:AG38,Тех.лист!$D$6)</f>
        <v>0</v>
      </c>
      <c r="AL38" s="78">
        <f>COUNTIF(C38:AG38,Тех.лист!$D$7)</f>
        <v>0</v>
      </c>
    </row>
    <row r="39" spans="1:38" x14ac:dyDescent="0.25">
      <c r="A39" s="8">
        <v>31</v>
      </c>
      <c r="B39" s="48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55"/>
      <c r="AH39" s="77">
        <f>COUNTIF(C39:AG39,Тех.лист!$D$3)</f>
        <v>0</v>
      </c>
      <c r="AI39" s="5">
        <f>COUNTIF(C39:AG39,Тех.лист!$D$4)</f>
        <v>0</v>
      </c>
      <c r="AJ39" s="5">
        <f>COUNTIF(C39:AG39,Тех.лист!$D$5)</f>
        <v>0</v>
      </c>
      <c r="AK39" s="88">
        <f>COUNTIF(C39:AG39,Тех.лист!$D$6)</f>
        <v>0</v>
      </c>
      <c r="AL39" s="78">
        <f>COUNTIF(C39:AG39,Тех.лист!$D$7)</f>
        <v>0</v>
      </c>
    </row>
    <row r="40" spans="1:38" x14ac:dyDescent="0.25">
      <c r="A40" s="8">
        <v>32</v>
      </c>
      <c r="B40" s="48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55"/>
      <c r="AH40" s="77">
        <f>COUNTIF(C40:AG40,Тех.лист!$D$3)</f>
        <v>0</v>
      </c>
      <c r="AI40" s="5">
        <f>COUNTIF(C40:AG40,Тех.лист!$D$4)</f>
        <v>0</v>
      </c>
      <c r="AJ40" s="5">
        <f>COUNTIF(C40:AG40,Тех.лист!$D$5)</f>
        <v>0</v>
      </c>
      <c r="AK40" s="88">
        <f>COUNTIF(C40:AG40,Тех.лист!$D$6)</f>
        <v>0</v>
      </c>
      <c r="AL40" s="78">
        <f>COUNTIF(C40:AG40,Тех.лист!$D$7)</f>
        <v>0</v>
      </c>
    </row>
    <row r="41" spans="1:38" ht="15.75" customHeight="1" x14ac:dyDescent="0.25">
      <c r="A41" s="8">
        <v>33</v>
      </c>
      <c r="B41" s="48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55"/>
      <c r="AH41" s="77">
        <f>COUNTIF(C41:AG41,Тех.лист!$D$3)</f>
        <v>0</v>
      </c>
      <c r="AI41" s="5">
        <f>COUNTIF(C41:AG41,Тех.лист!$D$4)</f>
        <v>0</v>
      </c>
      <c r="AJ41" s="5">
        <f>COUNTIF(C41:AG41,Тех.лист!$D$5)</f>
        <v>0</v>
      </c>
      <c r="AK41" s="88">
        <f>COUNTIF(C41:AG41,Тех.лист!$D$6)</f>
        <v>0</v>
      </c>
      <c r="AL41" s="78">
        <f>COUNTIF(C41:AG41,Тех.лист!$D$7)</f>
        <v>0</v>
      </c>
    </row>
    <row r="42" spans="1:38" ht="15.75" customHeight="1" x14ac:dyDescent="0.25">
      <c r="A42" s="8">
        <v>34</v>
      </c>
      <c r="B42" s="48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55"/>
      <c r="AH42" s="77">
        <f>COUNTIF(C42:AG42,Тех.лист!$D$3)</f>
        <v>0</v>
      </c>
      <c r="AI42" s="5">
        <f>COUNTIF(C42:AG42,Тех.лист!$D$4)</f>
        <v>0</v>
      </c>
      <c r="AJ42" s="5">
        <f>COUNTIF(C42:AG42,Тех.лист!$D$5)</f>
        <v>0</v>
      </c>
      <c r="AK42" s="88">
        <f>COUNTIF(C42:AG42,Тех.лист!$D$6)</f>
        <v>0</v>
      </c>
      <c r="AL42" s="78">
        <f>COUNTIF(C42:AG42,Тех.лист!$D$7)</f>
        <v>0</v>
      </c>
    </row>
    <row r="43" spans="1:38" ht="16.5" thickBot="1" x14ac:dyDescent="0.3">
      <c r="A43" s="9">
        <v>35</v>
      </c>
      <c r="B43" s="49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8"/>
      <c r="AH43" s="24">
        <f>COUNTIF(C43:AG43,Тех.лист!$D$3)</f>
        <v>0</v>
      </c>
      <c r="AI43" s="25">
        <f>COUNTIF(C43:AG43,Тех.лист!$D$4)</f>
        <v>0</v>
      </c>
      <c r="AJ43" s="25">
        <f>COUNTIF(C43:AG43,Тех.лист!$D$5)</f>
        <v>0</v>
      </c>
      <c r="AK43" s="89">
        <f>COUNTIF(C43:AG43,Тех.лист!$D$6)</f>
        <v>0</v>
      </c>
      <c r="AL43" s="90">
        <f>COUNTIF(C43:AG43,Тех.лист!$D$7)</f>
        <v>0</v>
      </c>
    </row>
    <row r="44" spans="1:38" ht="16.5" customHeight="1" thickTop="1" x14ac:dyDescent="0.25">
      <c r="A44" s="138" t="s">
        <v>4</v>
      </c>
      <c r="B44" s="50" t="s">
        <v>85</v>
      </c>
      <c r="C44" s="7">
        <f>COUNTIF(C9:C43,Тех.лист!$D$3)</f>
        <v>0</v>
      </c>
      <c r="D44" s="7">
        <f>COUNTIF(D9:D43,Тех.лист!$D$3)</f>
        <v>0</v>
      </c>
      <c r="E44" s="7">
        <f>COUNTIF(E9:E43,Тех.лист!$D$3)</f>
        <v>0</v>
      </c>
      <c r="F44" s="7">
        <f>COUNTIF(F9:F43,Тех.лист!$D$3)</f>
        <v>0</v>
      </c>
      <c r="G44" s="7">
        <f>COUNTIF(G9:G43,Тех.лист!$D$3)</f>
        <v>0</v>
      </c>
      <c r="H44" s="7">
        <f>COUNTIF(H9:H43,Тех.лист!$D$3)</f>
        <v>0</v>
      </c>
      <c r="I44" s="7">
        <f>COUNTIF(I9:I43,Тех.лист!$D$3)</f>
        <v>0</v>
      </c>
      <c r="J44" s="7">
        <f>COUNTIF(J9:J43,Тех.лист!$D$3)</f>
        <v>0</v>
      </c>
      <c r="K44" s="7">
        <f>COUNTIF(K9:K43,Тех.лист!$D$3)</f>
        <v>0</v>
      </c>
      <c r="L44" s="7">
        <f>COUNTIF(L9:L43,Тех.лист!$D$3)</f>
        <v>0</v>
      </c>
      <c r="M44" s="7">
        <f>COUNTIF(M9:M43,Тех.лист!$D$3)</f>
        <v>0</v>
      </c>
      <c r="N44" s="7">
        <f>COUNTIF(N9:N43,Тех.лист!$D$3)</f>
        <v>0</v>
      </c>
      <c r="O44" s="7">
        <f>COUNTIF(O9:O43,Тех.лист!$D$3)</f>
        <v>0</v>
      </c>
      <c r="P44" s="7">
        <f>COUNTIF(P9:P43,Тех.лист!$D$3)</f>
        <v>0</v>
      </c>
      <c r="Q44" s="7">
        <f>COUNTIF(Q9:Q43,Тех.лист!$D$3)</f>
        <v>0</v>
      </c>
      <c r="R44" s="7">
        <f>COUNTIF(R9:R43,Тех.лист!$D$3)</f>
        <v>0</v>
      </c>
      <c r="S44" s="7">
        <f>COUNTIF(S9:S43,Тех.лист!$D$3)</f>
        <v>0</v>
      </c>
      <c r="T44" s="7">
        <f>COUNTIF(T9:T43,Тех.лист!$D$3)</f>
        <v>0</v>
      </c>
      <c r="U44" s="7">
        <f>COUNTIF(U9:U43,Тех.лист!$D$3)</f>
        <v>0</v>
      </c>
      <c r="V44" s="7">
        <f>COUNTIF(V9:V43,Тех.лист!$D$3)</f>
        <v>0</v>
      </c>
      <c r="W44" s="7">
        <f>COUNTIF(W9:W43,Тех.лист!$D$3)</f>
        <v>0</v>
      </c>
      <c r="X44" s="7">
        <f>COUNTIF(X9:X43,Тех.лист!$D$3)</f>
        <v>0</v>
      </c>
      <c r="Y44" s="7">
        <f>COUNTIF(Y9:Y43,Тех.лист!$D$3)</f>
        <v>0</v>
      </c>
      <c r="Z44" s="7">
        <f>COUNTIF(Z9:Z43,Тех.лист!$D$3)</f>
        <v>0</v>
      </c>
      <c r="AA44" s="7">
        <f>COUNTIF(AA9:AA43,Тех.лист!$D$3)</f>
        <v>0</v>
      </c>
      <c r="AB44" s="7">
        <f>COUNTIF(AB9:AB43,Тех.лист!$D$3)</f>
        <v>0</v>
      </c>
      <c r="AC44" s="7">
        <f>COUNTIF(AC9:AC43,Тех.лист!$D$3)</f>
        <v>0</v>
      </c>
      <c r="AD44" s="7">
        <f>COUNTIF(AD9:AD43,Тех.лист!$D$3)</f>
        <v>0</v>
      </c>
      <c r="AE44" s="7">
        <f>COUNTIF(AE9:AE43,Тех.лист!$D$3)</f>
        <v>0</v>
      </c>
      <c r="AF44" s="7">
        <f>COUNTIF(AF9:AF43,Тех.лист!$D$3)</f>
        <v>0</v>
      </c>
      <c r="AG44" s="7">
        <f>COUNTIF(AG9:AG43,Тех.лист!$D$3)</f>
        <v>0</v>
      </c>
      <c r="AH44" s="10">
        <f>SUM(AH9:AH43)</f>
        <v>0</v>
      </c>
      <c r="AI44" s="120"/>
      <c r="AJ44" s="122"/>
      <c r="AK44" s="122"/>
      <c r="AL44" s="124"/>
    </row>
    <row r="45" spans="1:38" x14ac:dyDescent="0.25">
      <c r="A45" s="139"/>
      <c r="B45" s="51" t="s">
        <v>86</v>
      </c>
      <c r="C45" s="7">
        <f>COUNTIF(C9:C43,Тех.лист!$D$4)</f>
        <v>0</v>
      </c>
      <c r="D45" s="7">
        <f>COUNTIF(D9:D43,Тех.лист!$D$4)</f>
        <v>0</v>
      </c>
      <c r="E45" s="7">
        <f>COUNTIF(E9:E43,Тех.лист!$D$4)</f>
        <v>0</v>
      </c>
      <c r="F45" s="7">
        <f>COUNTIF(F9:F43,Тех.лист!$D$4)</f>
        <v>0</v>
      </c>
      <c r="G45" s="7">
        <f>COUNTIF(G9:G43,Тех.лист!$D$4)</f>
        <v>0</v>
      </c>
      <c r="H45" s="7">
        <f>COUNTIF(H9:H43,Тех.лист!$D$4)</f>
        <v>0</v>
      </c>
      <c r="I45" s="7">
        <f>COUNTIF(I9:I43,Тех.лист!$D$4)</f>
        <v>0</v>
      </c>
      <c r="J45" s="7">
        <f>COUNTIF(J9:J43,Тех.лист!$D$4)</f>
        <v>0</v>
      </c>
      <c r="K45" s="7">
        <f>COUNTIF(K9:K43,Тех.лист!$D$4)</f>
        <v>0</v>
      </c>
      <c r="L45" s="7">
        <f>COUNTIF(L9:L43,Тех.лист!$D$4)</f>
        <v>0</v>
      </c>
      <c r="M45" s="7">
        <f>COUNTIF(M9:M43,Тех.лист!$D$4)</f>
        <v>0</v>
      </c>
      <c r="N45" s="7">
        <f>COUNTIF(N9:N43,Тех.лист!$D$4)</f>
        <v>0</v>
      </c>
      <c r="O45" s="7">
        <f>COUNTIF(O9:O43,Тех.лист!$D$4)</f>
        <v>0</v>
      </c>
      <c r="P45" s="7">
        <f>COUNTIF(P9:P43,Тех.лист!$D$4)</f>
        <v>0</v>
      </c>
      <c r="Q45" s="7">
        <f>COUNTIF(Q9:Q43,Тех.лист!$D$4)</f>
        <v>0</v>
      </c>
      <c r="R45" s="7">
        <f>COUNTIF(R9:R43,Тех.лист!$D$4)</f>
        <v>0</v>
      </c>
      <c r="S45" s="7">
        <f>COUNTIF(S9:S43,Тех.лист!$D$4)</f>
        <v>0</v>
      </c>
      <c r="T45" s="7">
        <f>COUNTIF(T9:T43,Тех.лист!$D$4)</f>
        <v>0</v>
      </c>
      <c r="U45" s="7">
        <f>COUNTIF(U9:U43,Тех.лист!$D$4)</f>
        <v>0</v>
      </c>
      <c r="V45" s="7">
        <f>COUNTIF(V9:V43,Тех.лист!$D$4)</f>
        <v>0</v>
      </c>
      <c r="W45" s="7">
        <f>COUNTIF(W9:W43,Тех.лист!$D$4)</f>
        <v>0</v>
      </c>
      <c r="X45" s="7">
        <f>COUNTIF(X9:X43,Тех.лист!$D$4)</f>
        <v>0</v>
      </c>
      <c r="Y45" s="7">
        <f>COUNTIF(Y9:Y43,Тех.лист!$D$4)</f>
        <v>0</v>
      </c>
      <c r="Z45" s="7">
        <f>COUNTIF(Z9:Z43,Тех.лист!$D$4)</f>
        <v>0</v>
      </c>
      <c r="AA45" s="7">
        <f>COUNTIF(AA9:AA43,Тех.лист!$D$4)</f>
        <v>0</v>
      </c>
      <c r="AB45" s="7">
        <f>COUNTIF(AB9:AB43,Тех.лист!$D$4)</f>
        <v>0</v>
      </c>
      <c r="AC45" s="7">
        <f>COUNTIF(AC9:AC43,Тех.лист!$D$4)</f>
        <v>0</v>
      </c>
      <c r="AD45" s="7">
        <f>COUNTIF(AD9:AD43,Тех.лист!$D$4)</f>
        <v>0</v>
      </c>
      <c r="AE45" s="7">
        <f>COUNTIF(AE9:AE43,Тех.лист!$D$4)</f>
        <v>0</v>
      </c>
      <c r="AF45" s="7">
        <f>COUNTIF(AF9:AF43,Тех.лист!$D$4)</f>
        <v>0</v>
      </c>
      <c r="AG45" s="6">
        <f>COUNTIF(AG9:AG43,Тех.лист!$D$4)</f>
        <v>0</v>
      </c>
      <c r="AH45" s="119"/>
      <c r="AI45" s="121">
        <f>SUM(AI9:AI43)</f>
        <v>0</v>
      </c>
      <c r="AJ45" s="123"/>
      <c r="AK45" s="126"/>
      <c r="AL45" s="125"/>
    </row>
    <row r="46" spans="1:38" x14ac:dyDescent="0.25">
      <c r="A46" s="139"/>
      <c r="B46" s="51" t="s">
        <v>87</v>
      </c>
      <c r="C46" s="7">
        <f>COUNTIF(C9:C43,Тех.лист!$D$5)</f>
        <v>0</v>
      </c>
      <c r="D46" s="7">
        <f>COUNTIF(D9:D43,Тех.лист!$D$5)</f>
        <v>0</v>
      </c>
      <c r="E46" s="7">
        <f>COUNTIF(E9:E43,Тех.лист!$D$5)</f>
        <v>0</v>
      </c>
      <c r="F46" s="7">
        <f>COUNTIF(F9:F43,Тех.лист!$D$5)</f>
        <v>0</v>
      </c>
      <c r="G46" s="7">
        <f>COUNTIF(G9:G43,Тех.лист!$D$5)</f>
        <v>0</v>
      </c>
      <c r="H46" s="7">
        <f>COUNTIF(H9:H43,Тех.лист!$D$5)</f>
        <v>0</v>
      </c>
      <c r="I46" s="7">
        <f>COUNTIF(I9:I43,Тех.лист!$D$5)</f>
        <v>0</v>
      </c>
      <c r="J46" s="7">
        <f>COUNTIF(J9:J43,Тех.лист!$D$5)</f>
        <v>0</v>
      </c>
      <c r="K46" s="7">
        <f>COUNTIF(K9:K43,Тех.лист!$D$5)</f>
        <v>0</v>
      </c>
      <c r="L46" s="7">
        <f>COUNTIF(L9:L43,Тех.лист!$D$5)</f>
        <v>0</v>
      </c>
      <c r="M46" s="7">
        <f>COUNTIF(M9:M43,Тех.лист!$D$5)</f>
        <v>0</v>
      </c>
      <c r="N46" s="7">
        <f>COUNTIF(N9:N43,Тех.лист!$D$5)</f>
        <v>0</v>
      </c>
      <c r="O46" s="7">
        <f>COUNTIF(O9:O43,Тех.лист!$D$5)</f>
        <v>0</v>
      </c>
      <c r="P46" s="7">
        <f>COUNTIF(P9:P43,Тех.лист!$D$5)</f>
        <v>0</v>
      </c>
      <c r="Q46" s="7">
        <f>COUNTIF(Q9:Q43,Тех.лист!$D$5)</f>
        <v>0</v>
      </c>
      <c r="R46" s="7">
        <f>COUNTIF(R9:R43,Тех.лист!$D$5)</f>
        <v>0</v>
      </c>
      <c r="S46" s="7">
        <f>COUNTIF(S9:S43,Тех.лист!$D$5)</f>
        <v>0</v>
      </c>
      <c r="T46" s="7">
        <f>COUNTIF(T9:T43,Тех.лист!$D$5)</f>
        <v>0</v>
      </c>
      <c r="U46" s="7">
        <f>COUNTIF(U9:U43,Тех.лист!$D$5)</f>
        <v>0</v>
      </c>
      <c r="V46" s="7">
        <f>COUNTIF(V9:V43,Тех.лист!$D$5)</f>
        <v>0</v>
      </c>
      <c r="W46" s="7">
        <f>COUNTIF(W9:W43,Тех.лист!$D$5)</f>
        <v>0</v>
      </c>
      <c r="X46" s="7">
        <f>COUNTIF(X9:X43,Тех.лист!$D$5)</f>
        <v>0</v>
      </c>
      <c r="Y46" s="7">
        <f>COUNTIF(Y9:Y43,Тех.лист!$D$5)</f>
        <v>0</v>
      </c>
      <c r="Z46" s="7">
        <f>COUNTIF(Z9:Z43,Тех.лист!$D$5)</f>
        <v>0</v>
      </c>
      <c r="AA46" s="7">
        <f>COUNTIF(AA9:AA43,Тех.лист!$D$5)</f>
        <v>0</v>
      </c>
      <c r="AB46" s="7">
        <f>COUNTIF(AB9:AB43,Тех.лист!$D$5)</f>
        <v>0</v>
      </c>
      <c r="AC46" s="7">
        <f>COUNTIF(AC9:AC43,Тех.лист!$D$5)</f>
        <v>0</v>
      </c>
      <c r="AD46" s="7">
        <f>COUNTIF(AD9:AD43,Тех.лист!$D$5)</f>
        <v>0</v>
      </c>
      <c r="AE46" s="7">
        <f>COUNTIF(AE9:AE43,Тех.лист!$D$5)</f>
        <v>0</v>
      </c>
      <c r="AF46" s="7">
        <f>COUNTIF(AF9:AF43,Тех.лист!$D$5)</f>
        <v>0</v>
      </c>
      <c r="AG46" s="6">
        <f>COUNTIF(AG9:AG43,Тех.лист!$D$5)</f>
        <v>0</v>
      </c>
      <c r="AH46" s="11"/>
      <c r="AI46" s="12"/>
      <c r="AJ46" s="114">
        <f>SUM(AJ9:AJ43)</f>
        <v>0</v>
      </c>
      <c r="AK46" s="123"/>
      <c r="AL46" s="125"/>
    </row>
    <row r="47" spans="1:38" x14ac:dyDescent="0.25">
      <c r="A47" s="139"/>
      <c r="B47" s="83" t="s">
        <v>124</v>
      </c>
      <c r="C47" s="84">
        <f>COUNTIF(C9:C43,Тех.лист!$D$6)</f>
        <v>0</v>
      </c>
      <c r="D47" s="85">
        <f>COUNTIF(D9:D43,Тех.лист!$D$6)</f>
        <v>0</v>
      </c>
      <c r="E47" s="85">
        <f>COUNTIF(E9:E43,Тех.лист!$D$6)</f>
        <v>0</v>
      </c>
      <c r="F47" s="85">
        <f>COUNTIF(F9:F43,Тех.лист!$D$6)</f>
        <v>0</v>
      </c>
      <c r="G47" s="85">
        <f>COUNTIF(G9:G43,Тех.лист!$D$6)</f>
        <v>0</v>
      </c>
      <c r="H47" s="85">
        <f>COUNTIF(H9:H43,Тех.лист!$D$6)</f>
        <v>0</v>
      </c>
      <c r="I47" s="85">
        <f>COUNTIF(I9:I43,Тех.лист!$D$6)</f>
        <v>0</v>
      </c>
      <c r="J47" s="85">
        <f>COUNTIF(J9:J43,Тех.лист!$D$6)</f>
        <v>0</v>
      </c>
      <c r="K47" s="85">
        <f>COUNTIF(K9:K43,Тех.лист!$D$6)</f>
        <v>0</v>
      </c>
      <c r="L47" s="85">
        <f>COUNTIF(L9:L43,Тех.лист!$D$6)</f>
        <v>0</v>
      </c>
      <c r="M47" s="85">
        <f>COUNTIF(M9:M43,Тех.лист!$D$6)</f>
        <v>0</v>
      </c>
      <c r="N47" s="85">
        <f>COUNTIF(N9:N43,Тех.лист!$D$6)</f>
        <v>0</v>
      </c>
      <c r="O47" s="85">
        <f>COUNTIF(O9:O43,Тех.лист!$D$6)</f>
        <v>0</v>
      </c>
      <c r="P47" s="85">
        <f>COUNTIF(P9:P43,Тех.лист!$D$6)</f>
        <v>0</v>
      </c>
      <c r="Q47" s="85">
        <f>COUNTIF(Q9:Q43,Тех.лист!$D$6)</f>
        <v>0</v>
      </c>
      <c r="R47" s="85">
        <f>COUNTIF(R9:R43,Тех.лист!$D$6)</f>
        <v>0</v>
      </c>
      <c r="S47" s="85">
        <f>COUNTIF(S9:S43,Тех.лист!$D$6)</f>
        <v>0</v>
      </c>
      <c r="T47" s="85">
        <f>COUNTIF(T9:T43,Тех.лист!$D$6)</f>
        <v>0</v>
      </c>
      <c r="U47" s="85">
        <f>COUNTIF(U9:U43,Тех.лист!$D$6)</f>
        <v>0</v>
      </c>
      <c r="V47" s="85">
        <f>COUNTIF(V9:V43,Тех.лист!$D$6)</f>
        <v>0</v>
      </c>
      <c r="W47" s="85">
        <f>COUNTIF(W9:W43,Тех.лист!$D$6)</f>
        <v>0</v>
      </c>
      <c r="X47" s="85">
        <f>COUNTIF(X9:X43,Тех.лист!$D$6)</f>
        <v>0</v>
      </c>
      <c r="Y47" s="85">
        <f>COUNTIF(Y9:Y43,Тех.лист!$D$6)</f>
        <v>0</v>
      </c>
      <c r="Z47" s="85">
        <f>COUNTIF(Z9:Z43,Тех.лист!$D$6)</f>
        <v>0</v>
      </c>
      <c r="AA47" s="85">
        <f>COUNTIF(AA9:AA43,Тех.лист!$D$6)</f>
        <v>0</v>
      </c>
      <c r="AB47" s="85">
        <f>COUNTIF(AB9:AB43,Тех.лист!$D$6)</f>
        <v>0</v>
      </c>
      <c r="AC47" s="85">
        <f>COUNTIF(AC9:AC43,Тех.лист!$D$6)</f>
        <v>0</v>
      </c>
      <c r="AD47" s="85">
        <f>COUNTIF(AD9:AD43,Тех.лист!$D$6)</f>
        <v>0</v>
      </c>
      <c r="AE47" s="85">
        <f>COUNTIF(AE9:AE43,Тех.лист!$D$6)</f>
        <v>0</v>
      </c>
      <c r="AF47" s="85">
        <f>COUNTIF(AF9:AF43,Тех.лист!$D$6)</f>
        <v>0</v>
      </c>
      <c r="AG47" s="86">
        <f>COUNTIF(AG9:AG43,Тех.лист!$D$6)</f>
        <v>0</v>
      </c>
      <c r="AH47" s="102"/>
      <c r="AI47" s="118"/>
      <c r="AJ47" s="103"/>
      <c r="AK47" s="80">
        <f>SUM(AK9:AK43)</f>
        <v>0</v>
      </c>
      <c r="AL47" s="93"/>
    </row>
    <row r="48" spans="1:38" s="79" customFormat="1" ht="16.5" thickBot="1" x14ac:dyDescent="0.3">
      <c r="A48" s="139"/>
      <c r="B48" s="46" t="s">
        <v>127</v>
      </c>
      <c r="C48" s="32">
        <f>COUNTIF(C9:C43,Тех.лист!$D$7)</f>
        <v>0</v>
      </c>
      <c r="D48" s="91">
        <f>COUNTIF(D9:D43,Тех.лист!$D$7)</f>
        <v>0</v>
      </c>
      <c r="E48" s="91">
        <f>COUNTIF(E9:E43,Тех.лист!$D$7)</f>
        <v>0</v>
      </c>
      <c r="F48" s="91">
        <f>COUNTIF(F9:F43,Тех.лист!$D$7)</f>
        <v>0</v>
      </c>
      <c r="G48" s="91">
        <f>COUNTIF(G9:G43,Тех.лист!$D$7)</f>
        <v>0</v>
      </c>
      <c r="H48" s="91">
        <f>COUNTIF(H9:H43,Тех.лист!$D$7)</f>
        <v>0</v>
      </c>
      <c r="I48" s="91">
        <f>COUNTIF(I9:I43,Тех.лист!$D$7)</f>
        <v>0</v>
      </c>
      <c r="J48" s="91">
        <f>COUNTIF(J9:J43,Тех.лист!$D$7)</f>
        <v>0</v>
      </c>
      <c r="K48" s="91">
        <f>COUNTIF(K9:K43,Тех.лист!$D$7)</f>
        <v>0</v>
      </c>
      <c r="L48" s="91">
        <f>COUNTIF(L9:L43,Тех.лист!$D$7)</f>
        <v>0</v>
      </c>
      <c r="M48" s="91">
        <f>COUNTIF(M9:M43,Тех.лист!$D$7)</f>
        <v>0</v>
      </c>
      <c r="N48" s="91">
        <f>COUNTIF(N9:N43,Тех.лист!$D$7)</f>
        <v>0</v>
      </c>
      <c r="O48" s="91">
        <f>COUNTIF(O9:O43,Тех.лист!$D$7)</f>
        <v>0</v>
      </c>
      <c r="P48" s="91">
        <f>COUNTIF(P9:P43,Тех.лист!$D$7)</f>
        <v>0</v>
      </c>
      <c r="Q48" s="91">
        <f>COUNTIF(Q9:Q43,Тех.лист!$D$7)</f>
        <v>0</v>
      </c>
      <c r="R48" s="91">
        <f>COUNTIF(R9:R43,Тех.лист!$D$7)</f>
        <v>0</v>
      </c>
      <c r="S48" s="91">
        <f>COUNTIF(S9:S43,Тех.лист!$D$7)</f>
        <v>0</v>
      </c>
      <c r="T48" s="91">
        <f>COUNTIF(T9:T43,Тех.лист!$D$7)</f>
        <v>0</v>
      </c>
      <c r="U48" s="91">
        <f>COUNTIF(U9:U43,Тех.лист!$D$7)</f>
        <v>0</v>
      </c>
      <c r="V48" s="91">
        <f>COUNTIF(V9:V43,Тех.лист!$D$7)</f>
        <v>0</v>
      </c>
      <c r="W48" s="91">
        <f>COUNTIF(W9:W43,Тех.лист!$D$7)</f>
        <v>0</v>
      </c>
      <c r="X48" s="91">
        <f>COUNTIF(X9:X43,Тех.лист!$D$7)</f>
        <v>0</v>
      </c>
      <c r="Y48" s="91">
        <f>COUNTIF(Y9:Y43,Тех.лист!$D$7)</f>
        <v>0</v>
      </c>
      <c r="Z48" s="91">
        <f>COUNTIF(Z9:Z43,Тех.лист!$D$7)</f>
        <v>0</v>
      </c>
      <c r="AA48" s="91">
        <f>COUNTIF(AA9:AA43,Тех.лист!$D$7)</f>
        <v>0</v>
      </c>
      <c r="AB48" s="91">
        <f>COUNTIF(AB9:AB43,Тех.лист!$D$7)</f>
        <v>0</v>
      </c>
      <c r="AC48" s="91">
        <f>COUNTIF(AC9:AC43,Тех.лист!$D$7)</f>
        <v>0</v>
      </c>
      <c r="AD48" s="91">
        <f>COUNTIF(AD9:AD43,Тех.лист!$D$7)</f>
        <v>0</v>
      </c>
      <c r="AE48" s="91">
        <f>COUNTIF(AE9:AE43,Тех.лист!$D$7)</f>
        <v>0</v>
      </c>
      <c r="AF48" s="91">
        <f>COUNTIF(AF9:AF43,Тех.лист!$D$7)</f>
        <v>0</v>
      </c>
      <c r="AG48" s="13">
        <f>COUNTIF(AG9:AG43,Тех.лист!$D$7)</f>
        <v>0</v>
      </c>
      <c r="AH48" s="115"/>
      <c r="AI48" s="116"/>
      <c r="AJ48" s="117"/>
      <c r="AK48" s="92"/>
      <c r="AL48" s="94">
        <f>SUM(AL9:AL43)</f>
        <v>0</v>
      </c>
    </row>
    <row r="49" spans="1:38" s="30" customFormat="1" ht="16.5" customHeight="1" thickBot="1" x14ac:dyDescent="0.3">
      <c r="A49" s="140"/>
      <c r="B49" s="38" t="s">
        <v>90</v>
      </c>
      <c r="C49" s="10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33"/>
      <c r="AH49" s="131" t="s">
        <v>84</v>
      </c>
      <c r="AI49" s="132"/>
      <c r="AJ49" s="132"/>
      <c r="AK49" s="132"/>
      <c r="AL49" s="133"/>
    </row>
    <row r="50" spans="1:38" ht="15.75" customHeight="1" x14ac:dyDescent="0.25">
      <c r="A50" s="36" t="s">
        <v>138</v>
      </c>
      <c r="B50" s="81">
        <f>IF(N5=0,0,Тех.лист!B67)</f>
        <v>0</v>
      </c>
      <c r="C50" s="154"/>
      <c r="D50" s="154"/>
      <c r="E50" s="154"/>
      <c r="F50" s="154"/>
      <c r="G50" s="127">
        <f>IF(N5=0,0,Тех.лист!E67)</f>
        <v>0</v>
      </c>
      <c r="H50" s="127"/>
      <c r="I50" s="127"/>
      <c r="J50" s="127"/>
      <c r="K50" s="127"/>
      <c r="L50" s="127"/>
      <c r="M50" s="157" t="s">
        <v>88</v>
      </c>
      <c r="N50" s="157"/>
      <c r="O50" s="157"/>
      <c r="P50" s="157"/>
      <c r="Q50" s="157"/>
      <c r="R50" s="146"/>
      <c r="S50" s="146"/>
      <c r="T50" s="146"/>
      <c r="U50" s="158"/>
      <c r="V50" s="158"/>
      <c r="W50" s="158"/>
      <c r="X50" s="158"/>
      <c r="Y50" s="158"/>
      <c r="Z50" s="157" t="s">
        <v>89</v>
      </c>
      <c r="AA50" s="157"/>
      <c r="AB50" s="157"/>
      <c r="AC50" s="157"/>
      <c r="AD50" s="154"/>
      <c r="AE50" s="154"/>
      <c r="AF50" s="154"/>
      <c r="AG50" s="154"/>
      <c r="AH50" s="155"/>
      <c r="AI50" s="155"/>
      <c r="AJ50" s="155"/>
      <c r="AK50" s="155"/>
      <c r="AL50" s="155"/>
    </row>
    <row r="51" spans="1:38" s="14" customFormat="1" x14ac:dyDescent="0.25"/>
  </sheetData>
  <sheetProtection selectLockedCells="1" sort="0"/>
  <mergeCells count="34">
    <mergeCell ref="C1:AL1"/>
    <mergeCell ref="AI5:AL5"/>
    <mergeCell ref="AE5:AH5"/>
    <mergeCell ref="AA6:AL6"/>
    <mergeCell ref="C50:F50"/>
    <mergeCell ref="AH50:AL50"/>
    <mergeCell ref="AD50:AG50"/>
    <mergeCell ref="T5:AD5"/>
    <mergeCell ref="AE2:AL2"/>
    <mergeCell ref="AE3:AL3"/>
    <mergeCell ref="AE4:AL4"/>
    <mergeCell ref="M50:Q50"/>
    <mergeCell ref="R50:T50"/>
    <mergeCell ref="U50:Y50"/>
    <mergeCell ref="C7:AG7"/>
    <mergeCell ref="Z50:AC50"/>
    <mergeCell ref="A4:B4"/>
    <mergeCell ref="A3:B3"/>
    <mergeCell ref="D2:E2"/>
    <mergeCell ref="F2:AD2"/>
    <mergeCell ref="C3:AD4"/>
    <mergeCell ref="A2:B2"/>
    <mergeCell ref="G50:L50"/>
    <mergeCell ref="AH7:AL7"/>
    <mergeCell ref="AH49:AL49"/>
    <mergeCell ref="N5:S5"/>
    <mergeCell ref="A5:M5"/>
    <mergeCell ref="Y6:Z6"/>
    <mergeCell ref="V6:X6"/>
    <mergeCell ref="A44:A49"/>
    <mergeCell ref="A7:A8"/>
    <mergeCell ref="B7:B8"/>
    <mergeCell ref="A6:N6"/>
    <mergeCell ref="O6:Q6"/>
  </mergeCells>
  <conditionalFormatting sqref="C9:AG43">
    <cfRule type="containsText" dxfId="49" priority="60" operator="containsText" text="н">
      <formula>NOT(ISERROR(SEARCH("н",C9)))</formula>
    </cfRule>
    <cfRule type="containsText" dxfId="48" priority="61" operator="containsText" text="с">
      <formula>NOT(ISERROR(SEARCH("с",C9)))</formula>
    </cfRule>
  </conditionalFormatting>
  <conditionalFormatting sqref="AH50">
    <cfRule type="cellIs" dxfId="47" priority="19" operator="equal">
      <formula>0</formula>
    </cfRule>
  </conditionalFormatting>
  <conditionalFormatting sqref="R6">
    <cfRule type="cellIs" dxfId="46" priority="47" operator="equal">
      <formula>0</formula>
    </cfRule>
  </conditionalFormatting>
  <conditionalFormatting sqref="V6:X6">
    <cfRule type="cellIs" dxfId="45" priority="46" operator="equal">
      <formula>0</formula>
    </cfRule>
  </conditionalFormatting>
  <conditionalFormatting sqref="N5:S5">
    <cfRule type="cellIs" dxfId="44" priority="24" operator="equal">
      <formula>0</formula>
    </cfRule>
  </conditionalFormatting>
  <conditionalFormatting sqref="T6">
    <cfRule type="cellIs" dxfId="43" priority="17" operator="equal">
      <formula>0</formula>
    </cfRule>
  </conditionalFormatting>
  <conditionalFormatting sqref="AE3">
    <cfRule type="cellIs" dxfId="42" priority="9" operator="equal">
      <formula>0</formula>
    </cfRule>
  </conditionalFormatting>
  <conditionalFormatting sqref="C49:AG49">
    <cfRule type="expression" dxfId="41" priority="4">
      <formula>C49=C44+C48</formula>
    </cfRule>
  </conditionalFormatting>
  <conditionalFormatting sqref="G50:L50">
    <cfRule type="cellIs" dxfId="40" priority="3" operator="equal">
      <formula>0</formula>
    </cfRule>
  </conditionalFormatting>
  <conditionalFormatting sqref="B50">
    <cfRule type="cellIs" dxfId="39" priority="2" operator="equal">
      <formula>0</formula>
    </cfRule>
  </conditionalFormatting>
  <dataValidations count="2">
    <dataValidation type="textLength" allowBlank="1" showInputMessage="1" showErrorMessage="1" errorTitle="Введены неверные данные" error="Количество символов в ячейках списка обучающихся должно быть не менее 7 и не более 30" sqref="B9:B43">
      <formula1>7</formula1>
      <formula2>30</formula2>
    </dataValidation>
    <dataValidation type="custom" errorStyle="information" allowBlank="1" showInputMessage="1" showErrorMessage="1" errorTitle="Несовпадение данных" error="Данные по столовой не совпадают с данными по теории и/или с данными по практике в техникуме" sqref="C49:AG49">
      <formula1>C49=C44+C48</formula1>
    </dataValidation>
  </dataValidations>
  <pageMargins left="0.78740157480314965" right="0.11811023622047245" top="0.19685039370078741" bottom="0.11811023622047245" header="0.11811023622047245" footer="0.15748031496062992"/>
  <pageSetup paperSize="9" scale="73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F98ABDF3-17B4-4047-AC85-843869922AF1}">
            <xm:f>$AH$50=Тех.лист!$E$2</xm:f>
            <x14:dxf>
              <font>
                <b/>
                <i/>
              </font>
              <fill>
                <gradientFill type="path" left="0.5" right="0.5" top="0.5" bottom="0.5">
                  <stop position="0">
                    <color rgb="FFFF0000"/>
                  </stop>
                  <stop position="1">
                    <color theme="0"/>
                  </stop>
                </gradientFill>
              </fill>
            </x14:dxf>
          </x14:cfRule>
          <x14:cfRule type="expression" priority="21" id="{170ED622-AE82-4DEF-B575-25C8AEE12C13}">
            <xm:f>$AH$50=Тех.лист!$E$15</xm:f>
            <x14:dxf>
              <font>
                <b/>
                <i/>
              </font>
              <fill>
                <gradientFill type="path" left="0.5" right="0.5" top="0.5" bottom="0.5">
                  <stop position="0">
                    <color rgb="FFC00000"/>
                  </stop>
                  <stop position="1">
                    <color theme="0"/>
                  </stop>
                </gradientFill>
              </fill>
            </x14:dxf>
          </x14:cfRule>
          <x14:cfRule type="expression" priority="22" id="{9FF24817-4373-47A1-ACFF-67EFD1C27F6F}">
            <xm:f>$AH$50=Тех.лист!$E$30</xm:f>
            <x14:dxf>
              <font>
                <b/>
                <i/>
              </font>
              <fill>
                <gradientFill type="path" left="0.5" right="0.5" top="0.5" bottom="0.5">
                  <stop position="0">
                    <color rgb="FFFF0000"/>
                  </stop>
                  <stop position="1">
                    <color theme="0"/>
                  </stop>
                </gradientFill>
              </fill>
            </x14:dxf>
          </x14:cfRule>
          <x14:cfRule type="expression" priority="48" id="{3A3FEE64-AA8A-4073-89A4-C820810396C7}">
            <xm:f>$AH$50=Тех.лист!$E$41</xm:f>
            <x14:dxf>
              <font>
                <b/>
                <i/>
              </font>
              <fill>
                <gradientFill type="path" left="0.5" right="0.5" top="0.5" bottom="0.5">
                  <stop position="0">
                    <color rgb="FFFF0000"/>
                  </stop>
                  <stop position="1">
                    <color theme="0"/>
                  </stop>
                </gradientFill>
              </fill>
            </x14:dxf>
          </x14:cfRule>
          <xm:sqref>AH50</xm:sqref>
        </x14:conditionalFormatting>
        <x14:conditionalFormatting xmlns:xm="http://schemas.microsoft.com/office/excel/2006/main">
          <x14:cfRule type="expression" priority="30" id="{AF1C504C-B72E-4893-B27C-38D25E238C08}">
            <xm:f>Тех.лист!$D$16=Тех.лист!$D$18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3" id="{C2BE9A4C-7C68-4C28-BDA3-416E848AA886}">
            <xm:f>Тех.лист!$D$15=Тех.лист!$D$18</xm:f>
            <x14:dxf>
              <fill>
                <patternFill patternType="lightGray">
                  <bgColor rgb="FFFFC000"/>
                </patternFill>
              </fill>
            </x14:dxf>
          </x14:cfRule>
          <xm:sqref>C9:D43 J9:K43 Q9:R43 X9:Y43 AE9:AF43</xm:sqref>
        </x14:conditionalFormatting>
        <x14:conditionalFormatting xmlns:xm="http://schemas.microsoft.com/office/excel/2006/main">
          <x14:cfRule type="expression" priority="31" id="{697BF8F1-A62F-4253-BEF1-72A78F700AD0}">
            <xm:f>Тех.лист!$D$16=Тех.лист!$D$19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4" id="{E7AF1033-D20F-4EA0-806D-94E46AC9D5F1}">
            <xm:f>Тех.лист!$D$15=Тех.лист!$D$19</xm:f>
            <x14:dxf>
              <fill>
                <patternFill patternType="lightGray">
                  <bgColor rgb="FFFFC000"/>
                </patternFill>
              </fill>
            </x14:dxf>
          </x14:cfRule>
          <xm:sqref>D9:E43 K9:L43 R9:S43 Y9:Z43 AF9:AG43</xm:sqref>
        </x14:conditionalFormatting>
        <x14:conditionalFormatting xmlns:xm="http://schemas.microsoft.com/office/excel/2006/main">
          <x14:cfRule type="expression" priority="32" id="{D54F93C3-B65B-4D3F-85CA-7BA5B4308A78}">
            <xm:f>Тех.лист!$D$16=Тех.лист!$D$20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5" id="{23517AF1-621E-470E-9737-729CE89F8BBE}">
            <xm:f>Тех.лист!$D$15=Тех.лист!$D$20</xm:f>
            <x14:dxf>
              <fill>
                <patternFill patternType="lightGray">
                  <bgColor rgb="FFFFC000"/>
                </patternFill>
              </fill>
            </x14:dxf>
          </x14:cfRule>
          <xm:sqref>E9:F43 L9:M43 S9:T43 Z9:AA43 AG9:AG43</xm:sqref>
        </x14:conditionalFormatting>
        <x14:conditionalFormatting xmlns:xm="http://schemas.microsoft.com/office/excel/2006/main">
          <x14:cfRule type="expression" priority="49" id="{CDA49DDA-ED8E-44FA-B127-CF372A4F5D13}">
            <xm:f>Тех.лист!$D$16=Тех.лист!$D$21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6" id="{604BE07F-DA2A-4440-904B-3D148DB3B59E}">
            <xm:f>Тех.лист!$D$15=Тех.лист!$D$21</xm:f>
            <x14:dxf>
              <fill>
                <patternFill patternType="lightGray">
                  <bgColor rgb="FFFFC000"/>
                </patternFill>
              </fill>
            </x14:dxf>
          </x14:cfRule>
          <xm:sqref>F9:G43 M9:N43 T9:U43 AA9:AB43</xm:sqref>
        </x14:conditionalFormatting>
        <x14:conditionalFormatting xmlns:xm="http://schemas.microsoft.com/office/excel/2006/main">
          <x14:cfRule type="expression" priority="50" id="{E3A3C217-11FA-4C21-B79C-42D9A1A4EDBD}">
            <xm:f>Тех.лист!$D$16=Тех.лист!$D$22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7" id="{B441B6CC-17B8-42B1-B6AE-AD838567DC97}">
            <xm:f>Тех.лист!$D$15=Тех.лист!$D$22</xm:f>
            <x14:dxf>
              <fill>
                <patternFill patternType="lightGray">
                  <bgColor rgb="FFFFC000"/>
                </patternFill>
              </fill>
            </x14:dxf>
          </x14:cfRule>
          <xm:sqref>G9:H43 N9:O43 U9:V43 AB9:AC43</xm:sqref>
        </x14:conditionalFormatting>
        <x14:conditionalFormatting xmlns:xm="http://schemas.microsoft.com/office/excel/2006/main">
          <x14:cfRule type="expression" priority="51" id="{BAFC3ECA-0549-430A-95FF-BD765B7853E9}">
            <xm:f>Тех.лист!$D$16=Тех.лист!$D$23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8" id="{693266D3-0C83-4D31-BB40-634E14C66B87}">
            <xm:f>Тех.лист!$D$15=Тех.лист!$D$23</xm:f>
            <x14:dxf>
              <font>
                <color auto="1"/>
              </font>
              <fill>
                <patternFill patternType="lightGray">
                  <bgColor rgb="FFFFC000"/>
                </patternFill>
              </fill>
            </x14:dxf>
          </x14:cfRule>
          <xm:sqref>H9:I43 O9:P43 V9:W43 AC9:AD43</xm:sqref>
        </x14:conditionalFormatting>
        <x14:conditionalFormatting xmlns:xm="http://schemas.microsoft.com/office/excel/2006/main">
          <x14:cfRule type="expression" priority="52" id="{DFF26124-75ED-482A-B1CF-B58303EB3F4A}">
            <xm:f>Тех.лист!$D$16=Тех.лист!$D$24</xm:f>
            <x14:dxf>
              <fill>
                <patternFill patternType="lightGray">
                  <bgColor rgb="FFFFC000"/>
                </patternFill>
              </fill>
            </x14:dxf>
          </x14:cfRule>
          <x14:cfRule type="expression" priority="59" id="{96C2A2B2-F43F-4D7C-A3FE-2CA0AE74D454}">
            <xm:f>Тех.лист!$D$15=Тех.лист!$D$24</xm:f>
            <x14:dxf>
              <fill>
                <patternFill patternType="lightGray">
                  <bgColor rgb="FFFFC000"/>
                </patternFill>
              </fill>
            </x14:dxf>
          </x14:cfRule>
          <xm:sqref>I9:J43 P9:Q43 C9:C43 W9:X43 AD9:AE43</xm:sqref>
        </x14:conditionalFormatting>
        <x14:conditionalFormatting xmlns:xm="http://schemas.microsoft.com/office/excel/2006/main">
          <x14:cfRule type="expression" priority="74" id="{ABB2CC76-74F5-462A-8BDB-D151625BA415}">
            <xm:f>$V$6=Тех.лист!$B$3</xm:f>
            <x14:dxf>
              <font>
                <b/>
                <i val="0"/>
                <color rgb="FFFF0000"/>
              </font>
            </x14:dxf>
          </x14:cfRule>
          <xm:sqref>AF9:AF43</xm:sqref>
        </x14:conditionalFormatting>
        <x14:conditionalFormatting xmlns:xm="http://schemas.microsoft.com/office/excel/2006/main">
          <x14:cfRule type="expression" priority="75" id="{4BED272F-17DF-4D1C-9DFE-ECE0462A0CE9}">
            <xm:f>$V$6=Тех.лист!$B$3</xm:f>
            <x14:dxf>
              <font>
                <color theme="0"/>
              </font>
            </x14:dxf>
          </x14:cfRule>
          <xm:sqref>AF8</xm:sqref>
        </x14:conditionalFormatting>
        <x14:conditionalFormatting xmlns:xm="http://schemas.microsoft.com/office/excel/2006/main">
          <x14:cfRule type="expression" priority="76" id="{987BD576-1494-4867-ACC6-346AFA414D84}">
            <xm:f>$V$6=Тех.лист!$B$3</xm:f>
            <x14:dxf>
              <font>
                <b/>
                <i val="0"/>
                <color rgb="FFFF0000"/>
              </font>
            </x14:dxf>
          </x14:cfRule>
          <x14:cfRule type="expression" priority="77" id="{3C1A61E4-8620-4D11-836A-575D6F2826D1}">
            <xm:f>$V$6=Тех.лист!$B$5</xm:f>
            <x14:dxf>
              <font>
                <b/>
                <i val="0"/>
                <color rgb="FFFF0000"/>
              </font>
            </x14:dxf>
          </x14:cfRule>
          <x14:cfRule type="expression" priority="78" id="{479B9391-BBFA-4C0D-99C0-20D450752E6D}">
            <xm:f>$V$6=Тех.лист!$B$7</xm:f>
            <x14:dxf>
              <font>
                <b/>
                <i val="0"/>
                <color rgb="FFFF0000"/>
              </font>
            </x14:dxf>
          </x14:cfRule>
          <x14:cfRule type="expression" priority="79" id="{6F2B798A-A520-4DB6-9689-00895D3FBDFF}">
            <xm:f>$V$6=Тех.лист!$B$8</xm:f>
            <x14:dxf>
              <font>
                <b/>
                <i val="0"/>
                <color rgb="FFFF0000"/>
              </font>
            </x14:dxf>
          </x14:cfRule>
          <x14:cfRule type="expression" priority="80" id="{C2A65E10-C117-4DBE-AAF8-8C26D494EEF4}">
            <xm:f>$V$6=Тех.лист!$B$10</xm:f>
            <x14:dxf>
              <font>
                <b/>
                <i val="0"/>
                <color rgb="FFFF0000"/>
              </font>
            </x14:dxf>
          </x14:cfRule>
          <xm:sqref>AG9:AG43</xm:sqref>
        </x14:conditionalFormatting>
        <x14:conditionalFormatting xmlns:xm="http://schemas.microsoft.com/office/excel/2006/main">
          <x14:cfRule type="expression" priority="81" id="{B5E1F402-50B3-49EA-B439-67E0457FEBE8}">
            <xm:f>$V$6=Тех.лист!$B$3</xm:f>
            <x14:dxf>
              <font>
                <color theme="0"/>
              </font>
            </x14:dxf>
          </x14:cfRule>
          <x14:cfRule type="expression" priority="82" id="{7EFD9FE8-1911-45F7-9B9D-84818089CBD9}">
            <xm:f>$V$6=Тех.лист!$B$5</xm:f>
            <x14:dxf>
              <font>
                <color theme="0"/>
              </font>
            </x14:dxf>
          </x14:cfRule>
          <x14:cfRule type="expression" priority="83" id="{C3F2C3FA-D446-4207-8579-C172A54917F9}">
            <xm:f>$V$6=Тех.лист!$B$7</xm:f>
            <x14:dxf>
              <font>
                <color theme="0"/>
              </font>
            </x14:dxf>
          </x14:cfRule>
          <x14:cfRule type="expression" priority="84" id="{96C3679C-F630-4BF0-9C9E-C4CB7E497EEA}">
            <xm:f>$V$6=Тех.лист!$B$8</xm:f>
            <x14:dxf>
              <font>
                <color theme="0"/>
              </font>
            </x14:dxf>
          </x14:cfRule>
          <x14:cfRule type="expression" priority="85" id="{F37D8269-660C-43D4-B241-CBC8194EFCEF}">
            <xm:f>$V$6=Тех.лист!$B$10</xm:f>
            <x14:dxf>
              <font>
                <color theme="0"/>
              </font>
            </x14:dxf>
          </x14:cfRule>
          <xm:sqref>AG8</xm:sqref>
        </x14:conditionalFormatting>
        <x14:conditionalFormatting xmlns:xm="http://schemas.microsoft.com/office/excel/2006/main">
          <x14:cfRule type="expression" priority="12" id="{43F7680B-BC3D-408D-9200-50F3FD2C1992}">
            <xm:f>$N$5=Тех.лист!$E$68</xm:f>
            <x14:dxf>
              <font>
                <color theme="0"/>
              </font>
            </x14:dxf>
          </x14:cfRule>
          <x14:cfRule type="expression" priority="14" id="{5BF9D3A4-F15D-4840-84DB-1EA934DCE288}">
            <xm:f>$N$5=Тех.лист!$E$69</xm:f>
            <x14:dxf>
              <font>
                <color theme="1"/>
              </font>
            </x14:dxf>
          </x14:cfRule>
          <x14:cfRule type="expression" priority="16" id="{FC27FCC7-469C-4C10-AA1A-DE44AB537CB5}">
            <xm:f>$N$5=Тех.лист!$E$70</xm:f>
            <x14:dxf>
              <font>
                <color theme="1"/>
              </font>
            </x14:dxf>
          </x14:cfRule>
          <x14:cfRule type="expression" priority="18" id="{DA6B2EA3-000E-46DB-AE9A-0C110FE1B01C}">
            <xm:f>$N$5=Тех.лист!$E$71</xm:f>
            <x14:dxf>
              <font>
                <color theme="1"/>
              </font>
            </x14:dxf>
          </x14:cfRule>
          <xm:sqref>S6</xm:sqref>
        </x14:conditionalFormatting>
        <x14:conditionalFormatting xmlns:xm="http://schemas.microsoft.com/office/excel/2006/main">
          <x14:cfRule type="expression" priority="11" id="{34AB688F-B6CC-49C1-8537-47C8CB5E3106}">
            <xm:f>$V$6=Тех.лист!$B$3</xm:f>
            <x14:dxf>
              <fill>
                <patternFill patternType="lightGray">
                  <bgColor rgb="FFFFC000"/>
                </patternFill>
              </fill>
            </x14:dxf>
          </x14:cfRule>
          <xm:sqref>Y9:Y43</xm:sqref>
        </x14:conditionalFormatting>
        <x14:conditionalFormatting xmlns:xm="http://schemas.microsoft.com/office/excel/2006/main">
          <x14:cfRule type="expression" priority="10" id="{8FB7934F-AB90-4418-9279-7C5C107A115A}">
            <xm:f>$V$6=Тех.лист!$B$4</xm:f>
            <x14:dxf>
              <fill>
                <patternFill patternType="lightGray">
                  <bgColor rgb="FFFFC000"/>
                </patternFill>
              </fill>
            </x14:dxf>
          </x14:cfRule>
          <xm:sqref>J9:J43</xm:sqref>
        </x14:conditionalFormatting>
        <x14:conditionalFormatting xmlns:xm="http://schemas.microsoft.com/office/excel/2006/main">
          <x14:cfRule type="iconSet" priority="7" id="{2D7F8F3C-3798-4457-8CD1-E1C02D54E11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DF3041E7-9612-4B70-A543-F27418BBE836}">
            <xm:f>NOT(ISERROR(SEARCH("Вы используете устаревшую версию",B1)))</xm:f>
            <xm:f>"Вы используете устаревшую версию"</xm:f>
            <x14:dxf>
              <font>
                <b/>
                <i val="0"/>
                <color auto="1"/>
              </font>
              <fill>
                <gradientFill type="path" left="0.5" right="0.5" top="0.5" bottom="0.5">
                  <stop position="0">
                    <color rgb="FFFF5050"/>
                  </stop>
                  <stop position="1">
                    <color theme="0"/>
                  </stop>
                </gradientFill>
              </fill>
            </x14:dxf>
          </x14:cfRule>
          <x14:cfRule type="containsText" priority="6" operator="containsText" id="{E85CAE99-BAD2-4602-9214-B3A56AF5E6F4}">
            <xm:f>NOT(ISERROR(SEARCH("Вы используете актуальную версию",B1)))</xm:f>
            <xm:f>"Вы используете актуальную версию"</xm:f>
            <x14:dxf>
              <font>
                <b/>
                <i val="0"/>
                <color auto="1"/>
              </font>
              <fill>
                <gradientFill type="path" left="0.5" right="0.5" top="0.5" bottom="0.5">
                  <stop position="0">
                    <color rgb="FF92D050"/>
                  </stop>
                  <stop position="1">
                    <color theme="0"/>
                  </stop>
                </gradientFill>
              </fill>
            </x14:dxf>
          </x14:cfRule>
          <xm:sqref>B1</xm:sqref>
        </x14:conditionalFormatting>
        <x14:conditionalFormatting xmlns:xm="http://schemas.microsoft.com/office/excel/2006/main">
          <x14:cfRule type="expression" priority="1" id="{9B804ECE-4FF1-4A0F-823C-1E66378B0D9E}">
            <xm:f>$V$6=Тех.лист!$B$6</xm:f>
            <x14:dxf>
              <fill>
                <patternFill patternType="lightGray">
                  <bgColor rgb="FFFFC000"/>
                </patternFill>
              </fill>
            </x14:dxf>
          </x14:cfRule>
          <xm:sqref>K9:K43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Месяц" error="Пожалуйста, выберете месяц">
          <x14:formula1>
            <xm:f>Тех.лист!$B$2:$B$11</xm:f>
          </x14:formula1>
          <xm:sqref>V6:X6</xm:sqref>
        </x14:dataValidation>
        <x14:dataValidation type="list" allowBlank="1" showInputMessage="1" showErrorMessage="1" errorTitle="№ вашей группы" error="Пожалуйста, выберете № вашей группы">
          <x14:formula1>
            <xm:f>Тех.лист!$A$2:$A$71</xm:f>
          </x14:formula1>
          <xm:sqref>R6</xm:sqref>
        </x14:dataValidation>
        <x14:dataValidation type="list" allowBlank="1" showInputMessage="1" showErrorMessage="1" errorTitle="Введены неверные данные" error="Пожалуйста, выберете один из пунктов:_x000a_Т - Теория_x000a_С - Спрабка (по болезни)_x000a_Н - Отсутствие (прогул)_x000a_ПП - Практика на производстве_x000a_ПТ - Практика в техникуме">
          <x14:formula1>
            <xm:f>Тех.лист!$D$3:$D$7</xm:f>
          </x14:formula1>
          <xm:sqref>C9:AG43</xm:sqref>
        </x14:dataValidation>
        <x14:dataValidation type="list" allowBlank="1" showInputMessage="1" showErrorMessage="1" errorTitle="Корпус" error="Пожалуйста, выберете свой корпус">
          <x14:formula1>
            <xm:f>Тех.лист!$E$68:$E$71</xm:f>
          </x14:formula1>
          <xm:sqref>N5:S5</xm:sqref>
        </x14:dataValidation>
        <x14:dataValidation type="list" allowBlank="1" showInputMessage="1" showErrorMessage="1" errorTitle="Ф. И. О. мастера п/о" error="Пожалуйста, выберете свою Ф. И. О.">
          <x14:formula1>
            <xm:f>Тех.лист!$E$2:$E$52</xm:f>
          </x14:formula1>
          <xm:sqref>AH50:AL50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3"/>
  <sheetViews>
    <sheetView topLeftCell="G1" workbookViewId="0"/>
  </sheetViews>
  <sheetFormatPr defaultRowHeight="15.75" x14ac:dyDescent="0.25"/>
  <cols>
    <col min="1" max="1" width="8.5703125" style="20" hidden="1" customWidth="1"/>
    <col min="2" max="2" width="10" style="16" hidden="1" customWidth="1"/>
    <col min="3" max="3" width="7.7109375" style="43" hidden="1" customWidth="1"/>
    <col min="4" max="4" width="14.7109375" style="16" hidden="1" customWidth="1"/>
    <col min="5" max="5" width="22.28515625" style="16" hidden="1" customWidth="1"/>
    <col min="6" max="6" width="7.85546875" style="16" hidden="1" customWidth="1"/>
    <col min="7" max="16384" width="9.140625" style="16"/>
  </cols>
  <sheetData>
    <row r="1" spans="1:11" x14ac:dyDescent="0.25">
      <c r="A1" s="104" t="s">
        <v>9</v>
      </c>
      <c r="B1" s="15" t="s">
        <v>10</v>
      </c>
      <c r="C1" s="40" t="s">
        <v>98</v>
      </c>
      <c r="D1" s="15" t="s">
        <v>11</v>
      </c>
      <c r="E1" s="15" t="s">
        <v>89</v>
      </c>
      <c r="F1" s="15" t="s">
        <v>94</v>
      </c>
    </row>
    <row r="2" spans="1:11" x14ac:dyDescent="0.25">
      <c r="A2" s="17" t="s">
        <v>24</v>
      </c>
      <c r="B2" s="18" t="s">
        <v>8</v>
      </c>
      <c r="C2" s="41">
        <f>IF(B2=Табель!V$6,1,0)</f>
        <v>0</v>
      </c>
      <c r="D2" s="16" t="s">
        <v>139</v>
      </c>
      <c r="E2" s="44" t="s">
        <v>113</v>
      </c>
      <c r="F2" s="19">
        <f>IF(Табель!B9=0,0,1)</f>
        <v>0</v>
      </c>
      <c r="H2" s="39"/>
      <c r="I2" s="39"/>
      <c r="J2" s="39"/>
      <c r="K2" s="39"/>
    </row>
    <row r="3" spans="1:11" x14ac:dyDescent="0.25">
      <c r="A3" s="17" t="s">
        <v>25</v>
      </c>
      <c r="B3" s="18" t="s">
        <v>14</v>
      </c>
      <c r="C3" s="41">
        <f>IF(B3=Табель!V$6,2,0)</f>
        <v>0</v>
      </c>
      <c r="D3" s="19" t="s">
        <v>12</v>
      </c>
      <c r="E3" s="72"/>
      <c r="F3" s="19">
        <f>IF(Табель!B10=0,0,1)</f>
        <v>0</v>
      </c>
    </row>
    <row r="4" spans="1:11" x14ac:dyDescent="0.25">
      <c r="A4" s="17" t="s">
        <v>26</v>
      </c>
      <c r="B4" s="18" t="s">
        <v>15</v>
      </c>
      <c r="C4" s="41">
        <f>IF(B4=Табель!V$6,3,0)</f>
        <v>0</v>
      </c>
      <c r="D4" s="19" t="s">
        <v>13</v>
      </c>
      <c r="E4" s="72"/>
      <c r="F4" s="19">
        <f>IF(Табель!B11=0,0,1)</f>
        <v>0</v>
      </c>
    </row>
    <row r="5" spans="1:11" x14ac:dyDescent="0.25">
      <c r="A5" s="17" t="s">
        <v>27</v>
      </c>
      <c r="B5" s="18" t="s">
        <v>16</v>
      </c>
      <c r="C5" s="41">
        <f>IF(B5=Табель!V$6,4,0)</f>
        <v>0</v>
      </c>
      <c r="D5" s="19" t="s">
        <v>23</v>
      </c>
      <c r="E5" s="72"/>
      <c r="F5" s="19">
        <f>IF(Табель!B12=0,0,1)</f>
        <v>0</v>
      </c>
    </row>
    <row r="6" spans="1:11" x14ac:dyDescent="0.25">
      <c r="A6" s="17" t="s">
        <v>28</v>
      </c>
      <c r="B6" s="18" t="s">
        <v>17</v>
      </c>
      <c r="C6" s="41">
        <f>IF(B6=Табель!V$6,5,0)</f>
        <v>0</v>
      </c>
      <c r="D6" s="19" t="s">
        <v>122</v>
      </c>
      <c r="E6" s="72"/>
      <c r="F6" s="19">
        <f>IF(Табель!B13=0,0,1)</f>
        <v>0</v>
      </c>
    </row>
    <row r="7" spans="1:11" x14ac:dyDescent="0.25">
      <c r="A7" s="17" t="s">
        <v>29</v>
      </c>
      <c r="B7" s="18" t="s">
        <v>18</v>
      </c>
      <c r="C7" s="41">
        <f>IF(B7=Табель!V$6,6,0)</f>
        <v>0</v>
      </c>
      <c r="D7" s="16" t="s">
        <v>123</v>
      </c>
      <c r="E7" s="72"/>
      <c r="F7" s="19">
        <f>IF(Табель!B14=0,0,1)</f>
        <v>0</v>
      </c>
    </row>
    <row r="8" spans="1:11" x14ac:dyDescent="0.25">
      <c r="A8" s="17" t="s">
        <v>101</v>
      </c>
      <c r="B8" s="18" t="s">
        <v>19</v>
      </c>
      <c r="C8" s="41">
        <f>IF(B8=Табель!V$6,9,0)</f>
        <v>0</v>
      </c>
      <c r="D8" s="41"/>
      <c r="E8" s="72"/>
      <c r="F8" s="19">
        <f>IF(Табель!B15=0,0,1)</f>
        <v>0</v>
      </c>
    </row>
    <row r="9" spans="1:11" x14ac:dyDescent="0.25">
      <c r="A9" s="17" t="s">
        <v>30</v>
      </c>
      <c r="B9" s="18" t="s">
        <v>20</v>
      </c>
      <c r="C9" s="41">
        <f>IF(B9=Табель!V$6,10,0)</f>
        <v>0</v>
      </c>
      <c r="D9" s="41"/>
      <c r="E9" s="72"/>
      <c r="F9" s="19">
        <f>IF(Табель!B16=0,0,1)</f>
        <v>0</v>
      </c>
    </row>
    <row r="10" spans="1:11" x14ac:dyDescent="0.25">
      <c r="A10" s="17" t="s">
        <v>31</v>
      </c>
      <c r="B10" s="18" t="s">
        <v>21</v>
      </c>
      <c r="C10" s="41">
        <f>IF(B10=Табель!V$6,11,0)</f>
        <v>0</v>
      </c>
      <c r="D10" s="41"/>
      <c r="E10" s="72"/>
      <c r="F10" s="19">
        <f>IF(Табель!B17=0,0,1)</f>
        <v>0</v>
      </c>
    </row>
    <row r="11" spans="1:11" x14ac:dyDescent="0.25">
      <c r="A11" s="17" t="s">
        <v>32</v>
      </c>
      <c r="B11" s="18" t="s">
        <v>22</v>
      </c>
      <c r="C11" s="41">
        <f>IF(B11=Табель!V$6,12,0)</f>
        <v>0</v>
      </c>
      <c r="D11" s="41"/>
      <c r="E11" s="72"/>
      <c r="F11" s="19">
        <f>IF(Табель!B18=0,0,1)</f>
        <v>0</v>
      </c>
    </row>
    <row r="12" spans="1:11" x14ac:dyDescent="0.25">
      <c r="A12" s="17" t="s">
        <v>33</v>
      </c>
      <c r="B12" s="15" t="s">
        <v>98</v>
      </c>
      <c r="C12" s="40">
        <f>SUM(C2:C11)</f>
        <v>0</v>
      </c>
      <c r="D12" s="41"/>
      <c r="E12" s="72"/>
      <c r="F12" s="19">
        <f>IF(Табель!B19=0,0,1)</f>
        <v>0</v>
      </c>
    </row>
    <row r="13" spans="1:11" ht="16.5" thickBot="1" x14ac:dyDescent="0.3">
      <c r="A13" s="17" t="s">
        <v>34</v>
      </c>
      <c r="B13" s="35"/>
      <c r="C13" s="59"/>
      <c r="D13" s="59"/>
      <c r="E13" s="72"/>
      <c r="F13" s="19">
        <f>IF(Табель!B20=0,0,1)</f>
        <v>0</v>
      </c>
    </row>
    <row r="14" spans="1:11" x14ac:dyDescent="0.25">
      <c r="A14" s="17" t="s">
        <v>35</v>
      </c>
      <c r="B14" s="62" t="s">
        <v>96</v>
      </c>
      <c r="C14" s="63">
        <f ca="1">DATE(Табель!Y6,Тех.лист!C12,1)-WEEKDAY(DATE(Табель!Y6,Тех.лист!C12,1),2)+1</f>
        <v>41974</v>
      </c>
      <c r="D14" s="64">
        <f ca="1">C14</f>
        <v>41974</v>
      </c>
      <c r="E14" s="72"/>
      <c r="F14" s="19">
        <f>IF(Табель!B21=0,0,1)</f>
        <v>0</v>
      </c>
    </row>
    <row r="15" spans="1:11" x14ac:dyDescent="0.25">
      <c r="A15" s="17" t="s">
        <v>102</v>
      </c>
      <c r="B15" s="65" t="s">
        <v>97</v>
      </c>
      <c r="C15" s="45">
        <f ca="1">C14+5</f>
        <v>41979</v>
      </c>
      <c r="D15" s="66">
        <f ca="1">D14+5</f>
        <v>41979</v>
      </c>
      <c r="E15" s="73" t="s">
        <v>114</v>
      </c>
      <c r="F15" s="19">
        <f>IF(Табель!B22=0,0,1)</f>
        <v>0</v>
      </c>
    </row>
    <row r="16" spans="1:11" x14ac:dyDescent="0.25">
      <c r="A16" s="17" t="s">
        <v>36</v>
      </c>
      <c r="B16" s="65" t="s">
        <v>99</v>
      </c>
      <c r="C16" s="45">
        <f ca="1">C14+12</f>
        <v>41986</v>
      </c>
      <c r="D16" s="66">
        <f ca="1">D14+12</f>
        <v>41986</v>
      </c>
      <c r="E16" s="74"/>
      <c r="F16" s="19">
        <f>IF(Табель!B23=0,0,1)</f>
        <v>0</v>
      </c>
    </row>
    <row r="17" spans="1:6" x14ac:dyDescent="0.25">
      <c r="A17" s="17" t="s">
        <v>37</v>
      </c>
      <c r="B17" s="165"/>
      <c r="C17" s="166"/>
      <c r="D17" s="167"/>
      <c r="E17" s="74"/>
      <c r="F17" s="19">
        <f>IF(Табель!B24=0,0,1)</f>
        <v>0</v>
      </c>
    </row>
    <row r="18" spans="1:6" x14ac:dyDescent="0.25">
      <c r="A18" s="17" t="s">
        <v>38</v>
      </c>
      <c r="B18" s="162" t="s">
        <v>100</v>
      </c>
      <c r="C18" s="44">
        <f>Табель!C8</f>
        <v>1</v>
      </c>
      <c r="D18" s="68">
        <f ca="1">DATE(Табель!Y$6,Тех.лист!C$12,C18)</f>
        <v>41974</v>
      </c>
      <c r="E18" s="74"/>
      <c r="F18" s="19">
        <f>IF(Табель!B25=0,0,1)</f>
        <v>0</v>
      </c>
    </row>
    <row r="19" spans="1:6" x14ac:dyDescent="0.25">
      <c r="A19" s="17" t="s">
        <v>39</v>
      </c>
      <c r="B19" s="163"/>
      <c r="C19" s="44">
        <f>Табель!D8</f>
        <v>2</v>
      </c>
      <c r="D19" s="68">
        <f ca="1">DATE(Табель!Y$6,Тех.лист!C$12,C19)</f>
        <v>41975</v>
      </c>
      <c r="E19" s="74"/>
      <c r="F19" s="19">
        <f>IF(Табель!B26=0,0,1)</f>
        <v>0</v>
      </c>
    </row>
    <row r="20" spans="1:6" x14ac:dyDescent="0.25">
      <c r="A20" s="17" t="s">
        <v>40</v>
      </c>
      <c r="B20" s="163"/>
      <c r="C20" s="44">
        <f>Табель!E8</f>
        <v>3</v>
      </c>
      <c r="D20" s="68">
        <f ca="1">DATE(Табель!Y$6,Тех.лист!C$12,C20)</f>
        <v>41976</v>
      </c>
      <c r="E20" s="74"/>
      <c r="F20" s="19">
        <f>IF(Табель!B27=0,0,1)</f>
        <v>0</v>
      </c>
    </row>
    <row r="21" spans="1:6" x14ac:dyDescent="0.25">
      <c r="A21" s="17" t="s">
        <v>41</v>
      </c>
      <c r="B21" s="163"/>
      <c r="C21" s="44">
        <f>Табель!F8</f>
        <v>4</v>
      </c>
      <c r="D21" s="68">
        <f ca="1">DATE(Табель!Y$6,Тех.лист!C$12,C21)</f>
        <v>41977</v>
      </c>
      <c r="E21" s="74"/>
      <c r="F21" s="19">
        <f>IF(Табель!B28=0,0,1)</f>
        <v>0</v>
      </c>
    </row>
    <row r="22" spans="1:6" x14ac:dyDescent="0.25">
      <c r="A22" s="17" t="s">
        <v>103</v>
      </c>
      <c r="B22" s="163"/>
      <c r="C22" s="44">
        <f>Табель!G8</f>
        <v>5</v>
      </c>
      <c r="D22" s="68">
        <f ca="1">DATE(Табель!Y$6,Тех.лист!C$12,C22)</f>
        <v>41978</v>
      </c>
      <c r="E22" s="74"/>
      <c r="F22" s="19">
        <f>IF(Табель!B29=0,0,1)</f>
        <v>0</v>
      </c>
    </row>
    <row r="23" spans="1:6" x14ac:dyDescent="0.25">
      <c r="A23" s="17" t="s">
        <v>42</v>
      </c>
      <c r="B23" s="163"/>
      <c r="C23" s="44">
        <f>Табель!H8</f>
        <v>6</v>
      </c>
      <c r="D23" s="68">
        <f ca="1">DATE(Табель!Y$6,Тех.лист!C$12,C23)</f>
        <v>41979</v>
      </c>
      <c r="E23" s="74"/>
      <c r="F23" s="19">
        <f>IF(Табель!B30=0,0,1)</f>
        <v>0</v>
      </c>
    </row>
    <row r="24" spans="1:6" ht="16.5" thickBot="1" x14ac:dyDescent="0.3">
      <c r="A24" s="17" t="s">
        <v>43</v>
      </c>
      <c r="B24" s="164"/>
      <c r="C24" s="67">
        <f>Табель!I8</f>
        <v>7</v>
      </c>
      <c r="D24" s="69">
        <f ca="1">DATE(Табель!Y$6,Тех.лист!C$12,C24)</f>
        <v>41980</v>
      </c>
      <c r="E24" s="74"/>
      <c r="F24" s="19">
        <f>IF(Табель!B31=0,0,1)</f>
        <v>0</v>
      </c>
    </row>
    <row r="25" spans="1:6" x14ac:dyDescent="0.25">
      <c r="A25" s="17" t="s">
        <v>44</v>
      </c>
      <c r="B25" s="60"/>
      <c r="C25" s="61"/>
      <c r="D25" s="61"/>
      <c r="E25" s="18"/>
      <c r="F25" s="19">
        <f>IF(Табель!B32=0,0,1)</f>
        <v>0</v>
      </c>
    </row>
    <row r="26" spans="1:6" x14ac:dyDescent="0.25">
      <c r="A26" s="17" t="s">
        <v>45</v>
      </c>
      <c r="B26" s="19"/>
      <c r="C26" s="41"/>
      <c r="D26" s="19"/>
      <c r="E26" s="18"/>
      <c r="F26" s="19">
        <f>IF(Табель!B33=0,0,1)</f>
        <v>0</v>
      </c>
    </row>
    <row r="27" spans="1:6" x14ac:dyDescent="0.25">
      <c r="A27" s="17" t="s">
        <v>46</v>
      </c>
      <c r="B27" s="19"/>
      <c r="C27" s="41"/>
      <c r="D27" s="19"/>
      <c r="E27" s="18"/>
      <c r="F27" s="19">
        <f>IF(Табель!B34=0,0,1)</f>
        <v>0</v>
      </c>
    </row>
    <row r="28" spans="1:6" x14ac:dyDescent="0.25">
      <c r="A28" s="17" t="s">
        <v>47</v>
      </c>
      <c r="B28" s="19"/>
      <c r="C28" s="41"/>
      <c r="D28" s="19"/>
      <c r="E28" s="18"/>
      <c r="F28" s="19">
        <f>IF(Табель!B35=0,0,1)</f>
        <v>0</v>
      </c>
    </row>
    <row r="29" spans="1:6" x14ac:dyDescent="0.25">
      <c r="A29" s="17" t="s">
        <v>104</v>
      </c>
      <c r="B29" s="19"/>
      <c r="C29" s="41"/>
      <c r="D29" s="19"/>
      <c r="E29" s="18"/>
      <c r="F29" s="19">
        <f>IF(Табель!B36=0,0,1)</f>
        <v>0</v>
      </c>
    </row>
    <row r="30" spans="1:6" x14ac:dyDescent="0.25">
      <c r="A30" s="17" t="s">
        <v>48</v>
      </c>
      <c r="B30" s="19"/>
      <c r="C30" s="41"/>
      <c r="D30" s="19"/>
      <c r="E30" s="44" t="s">
        <v>115</v>
      </c>
      <c r="F30" s="19">
        <f>IF(Табель!B37=0,0,1)</f>
        <v>0</v>
      </c>
    </row>
    <row r="31" spans="1:6" x14ac:dyDescent="0.25">
      <c r="A31" s="17" t="s">
        <v>49</v>
      </c>
      <c r="B31" s="19"/>
      <c r="C31" s="41"/>
      <c r="D31" s="19"/>
      <c r="E31" s="18"/>
      <c r="F31" s="19">
        <f>IF(Табель!B38=0,0,1)</f>
        <v>0</v>
      </c>
    </row>
    <row r="32" spans="1:6" x14ac:dyDescent="0.25">
      <c r="A32" s="17" t="s">
        <v>50</v>
      </c>
      <c r="B32" s="19"/>
      <c r="C32" s="41"/>
      <c r="D32" s="19"/>
      <c r="E32" s="18"/>
      <c r="F32" s="19">
        <f>IF(Табель!B39=0,0,1)</f>
        <v>0</v>
      </c>
    </row>
    <row r="33" spans="1:6" x14ac:dyDescent="0.25">
      <c r="A33" s="17" t="s">
        <v>51</v>
      </c>
      <c r="B33" s="19"/>
      <c r="C33" s="41"/>
      <c r="D33" s="19"/>
      <c r="E33" s="18"/>
      <c r="F33" s="19">
        <f>IF(Табель!B40=0,0,1)</f>
        <v>0</v>
      </c>
    </row>
    <row r="34" spans="1:6" x14ac:dyDescent="0.25">
      <c r="A34" s="17" t="s">
        <v>52</v>
      </c>
      <c r="B34" s="19"/>
      <c r="C34" s="41"/>
      <c r="D34" s="19"/>
      <c r="E34" s="18"/>
      <c r="F34" s="19">
        <f>IF(Табель!B41=0,0,1)</f>
        <v>0</v>
      </c>
    </row>
    <row r="35" spans="1:6" x14ac:dyDescent="0.25">
      <c r="A35" s="17" t="s">
        <v>53</v>
      </c>
      <c r="B35" s="19"/>
      <c r="C35" s="41"/>
      <c r="D35" s="19"/>
      <c r="E35" s="18"/>
      <c r="F35" s="19">
        <f>IF(Табель!B42=0,0,1)</f>
        <v>0</v>
      </c>
    </row>
    <row r="36" spans="1:6" x14ac:dyDescent="0.25">
      <c r="A36" s="17" t="s">
        <v>105</v>
      </c>
      <c r="B36" s="19"/>
      <c r="C36" s="41"/>
      <c r="D36" s="19"/>
      <c r="E36" s="18"/>
      <c r="F36" s="19">
        <f>IF(Табель!B43=0,0,1)</f>
        <v>0</v>
      </c>
    </row>
    <row r="37" spans="1:6" x14ac:dyDescent="0.25">
      <c r="A37" s="17" t="s">
        <v>54</v>
      </c>
      <c r="B37" s="19"/>
      <c r="C37" s="41"/>
      <c r="D37" s="19"/>
      <c r="E37" s="18"/>
      <c r="F37" s="15">
        <f>SUM(F2:F36)</f>
        <v>0</v>
      </c>
    </row>
    <row r="38" spans="1:6" x14ac:dyDescent="0.25">
      <c r="A38" s="17" t="s">
        <v>55</v>
      </c>
      <c r="B38" s="19"/>
      <c r="C38" s="41"/>
      <c r="D38" s="19"/>
      <c r="E38" s="18"/>
      <c r="F38" s="19"/>
    </row>
    <row r="39" spans="1:6" x14ac:dyDescent="0.25">
      <c r="A39" s="17" t="s">
        <v>56</v>
      </c>
      <c r="B39" s="19"/>
      <c r="C39" s="41"/>
      <c r="D39" s="19"/>
      <c r="E39" s="18"/>
      <c r="F39" s="19"/>
    </row>
    <row r="40" spans="1:6" x14ac:dyDescent="0.25">
      <c r="A40" s="17" t="s">
        <v>57</v>
      </c>
      <c r="B40" s="19"/>
      <c r="C40" s="41"/>
      <c r="D40" s="19"/>
      <c r="E40" s="18"/>
      <c r="F40" s="19"/>
    </row>
    <row r="41" spans="1:6" x14ac:dyDescent="0.25">
      <c r="A41" s="17" t="s">
        <v>58</v>
      </c>
      <c r="B41" s="19"/>
      <c r="C41" s="41"/>
      <c r="D41" s="19"/>
      <c r="E41" s="44" t="s">
        <v>116</v>
      </c>
      <c r="F41" s="19"/>
    </row>
    <row r="42" spans="1:6" x14ac:dyDescent="0.25">
      <c r="A42" s="17" t="s">
        <v>59</v>
      </c>
      <c r="B42" s="19"/>
      <c r="C42" s="41"/>
      <c r="D42" s="19"/>
      <c r="E42" s="18"/>
      <c r="F42" s="19"/>
    </row>
    <row r="43" spans="1:6" x14ac:dyDescent="0.25">
      <c r="A43" s="17" t="s">
        <v>106</v>
      </c>
      <c r="B43" s="19"/>
      <c r="C43" s="41"/>
      <c r="D43" s="19"/>
      <c r="E43" s="18"/>
      <c r="F43" s="19"/>
    </row>
    <row r="44" spans="1:6" x14ac:dyDescent="0.25">
      <c r="A44" s="17" t="s">
        <v>60</v>
      </c>
      <c r="B44" s="19"/>
      <c r="C44" s="41"/>
      <c r="D44" s="19"/>
      <c r="E44" s="18"/>
      <c r="F44" s="19"/>
    </row>
    <row r="45" spans="1:6" x14ac:dyDescent="0.25">
      <c r="A45" s="17" t="s">
        <v>61</v>
      </c>
      <c r="B45" s="19"/>
      <c r="C45" s="41"/>
      <c r="D45" s="19"/>
      <c r="E45" s="18"/>
      <c r="F45" s="19"/>
    </row>
    <row r="46" spans="1:6" x14ac:dyDescent="0.25">
      <c r="A46" s="17" t="s">
        <v>62</v>
      </c>
      <c r="B46" s="19"/>
      <c r="C46" s="41"/>
      <c r="D46" s="19"/>
      <c r="E46" s="18"/>
      <c r="F46" s="19"/>
    </row>
    <row r="47" spans="1:6" x14ac:dyDescent="0.25">
      <c r="A47" s="17" t="s">
        <v>63</v>
      </c>
      <c r="B47" s="19"/>
      <c r="C47" s="41"/>
      <c r="D47" s="19"/>
      <c r="E47" s="18"/>
      <c r="F47" s="19"/>
    </row>
    <row r="48" spans="1:6" x14ac:dyDescent="0.25">
      <c r="A48" s="17" t="s">
        <v>64</v>
      </c>
      <c r="B48" s="19"/>
      <c r="C48" s="41"/>
      <c r="D48" s="19"/>
      <c r="E48" s="18"/>
      <c r="F48" s="19"/>
    </row>
    <row r="49" spans="1:6" x14ac:dyDescent="0.25">
      <c r="A49" s="17" t="s">
        <v>65</v>
      </c>
      <c r="B49" s="19"/>
      <c r="C49" s="41"/>
      <c r="D49" s="19"/>
      <c r="E49" s="18"/>
      <c r="F49" s="19"/>
    </row>
    <row r="50" spans="1:6" x14ac:dyDescent="0.25">
      <c r="A50" s="17" t="s">
        <v>107</v>
      </c>
      <c r="B50" s="19"/>
      <c r="C50" s="41"/>
      <c r="D50" s="19"/>
      <c r="E50" s="18"/>
      <c r="F50" s="19"/>
    </row>
    <row r="51" spans="1:6" x14ac:dyDescent="0.25">
      <c r="A51" s="17" t="s">
        <v>66</v>
      </c>
      <c r="B51" s="19"/>
      <c r="C51" s="41"/>
      <c r="D51" s="19"/>
      <c r="E51" s="18"/>
      <c r="F51" s="19"/>
    </row>
    <row r="52" spans="1:6" ht="16.5" thickBot="1" x14ac:dyDescent="0.3">
      <c r="A52" s="17" t="s">
        <v>67</v>
      </c>
      <c r="B52" s="19"/>
      <c r="C52" s="41"/>
      <c r="D52" s="19"/>
      <c r="E52" s="108"/>
      <c r="F52" s="35"/>
    </row>
    <row r="53" spans="1:6" ht="16.5" thickTop="1" x14ac:dyDescent="0.25">
      <c r="A53" s="17" t="s">
        <v>68</v>
      </c>
      <c r="B53" s="19"/>
      <c r="C53" s="41"/>
      <c r="D53" s="19"/>
      <c r="E53" s="161" t="s">
        <v>121</v>
      </c>
      <c r="F53" s="161"/>
    </row>
    <row r="54" spans="1:6" x14ac:dyDescent="0.25">
      <c r="A54" s="17" t="s">
        <v>69</v>
      </c>
      <c r="B54" s="19"/>
      <c r="C54" s="41"/>
      <c r="D54" s="19"/>
      <c r="E54" s="168" t="s">
        <v>135</v>
      </c>
      <c r="F54" s="169"/>
    </row>
    <row r="55" spans="1:6" x14ac:dyDescent="0.25">
      <c r="A55" s="17" t="s">
        <v>70</v>
      </c>
      <c r="B55" s="19"/>
      <c r="C55" s="41"/>
      <c r="D55" s="19"/>
      <c r="E55" s="168" t="s">
        <v>136</v>
      </c>
      <c r="F55" s="169"/>
    </row>
    <row r="56" spans="1:6" ht="16.5" thickBot="1" x14ac:dyDescent="0.3">
      <c r="A56" s="17" t="s">
        <v>71</v>
      </c>
      <c r="B56" s="19"/>
      <c r="C56" s="41"/>
      <c r="D56" s="19"/>
      <c r="E56" s="173" t="s">
        <v>137</v>
      </c>
      <c r="F56" s="174"/>
    </row>
    <row r="57" spans="1:6" x14ac:dyDescent="0.25">
      <c r="A57" s="17" t="s">
        <v>108</v>
      </c>
      <c r="B57" s="19"/>
      <c r="C57" s="41"/>
      <c r="D57" s="19"/>
      <c r="E57" s="175" t="str">
        <f>IF(Табель!N5=E69,E54,E58)</f>
        <v>Зам. директора по УВР</v>
      </c>
      <c r="F57" s="176"/>
    </row>
    <row r="58" spans="1:6" x14ac:dyDescent="0.25">
      <c r="A58" s="17" t="s">
        <v>72</v>
      </c>
      <c r="B58" s="19"/>
      <c r="C58" s="41"/>
      <c r="D58" s="19"/>
      <c r="E58" s="179" t="str">
        <f>IF(Табель!N5=E70,E55,E59)</f>
        <v>Зам. директора по УВР</v>
      </c>
      <c r="F58" s="180"/>
    </row>
    <row r="59" spans="1:6" ht="16.5" thickBot="1" x14ac:dyDescent="0.3">
      <c r="A59" s="17" t="s">
        <v>73</v>
      </c>
      <c r="B59" s="19"/>
      <c r="C59" s="41"/>
      <c r="D59" s="19"/>
      <c r="E59" s="181" t="str">
        <f>IF(Табель!N5=E71,E56,E53)</f>
        <v>Зам. директора по УВР</v>
      </c>
      <c r="F59" s="182"/>
    </row>
    <row r="60" spans="1:6" ht="16.5" thickTop="1" x14ac:dyDescent="0.25">
      <c r="A60" s="17" t="s">
        <v>74</v>
      </c>
      <c r="B60" s="19"/>
      <c r="C60" s="41"/>
      <c r="D60" s="19"/>
      <c r="E60" s="110" t="s">
        <v>142</v>
      </c>
      <c r="F60" s="109"/>
    </row>
    <row r="61" spans="1:6" x14ac:dyDescent="0.25">
      <c r="A61" s="17" t="s">
        <v>75</v>
      </c>
      <c r="B61" s="19"/>
      <c r="C61" s="42"/>
      <c r="D61" s="34"/>
      <c r="E61" s="105" t="s">
        <v>143</v>
      </c>
      <c r="F61" s="19"/>
    </row>
    <row r="62" spans="1:6" x14ac:dyDescent="0.25">
      <c r="A62" s="17" t="s">
        <v>76</v>
      </c>
      <c r="B62" s="41"/>
      <c r="C62" s="19"/>
      <c r="D62" s="19"/>
      <c r="E62" s="105" t="s">
        <v>145</v>
      </c>
      <c r="F62" s="19"/>
    </row>
    <row r="63" spans="1:6" ht="16.5" thickBot="1" x14ac:dyDescent="0.3">
      <c r="A63" s="17" t="s">
        <v>77</v>
      </c>
      <c r="B63" s="41"/>
      <c r="C63" s="19"/>
      <c r="D63" s="19"/>
      <c r="E63" s="111" t="s">
        <v>144</v>
      </c>
      <c r="F63" s="106"/>
    </row>
    <row r="64" spans="1:6" x14ac:dyDescent="0.25">
      <c r="A64" s="17" t="s">
        <v>109</v>
      </c>
      <c r="B64" s="41"/>
      <c r="C64" s="19"/>
      <c r="D64" s="19"/>
      <c r="E64" s="107" t="str">
        <f>IF(Табель!N5=E69,E61,E65)</f>
        <v>И. О. Фамилия 1</v>
      </c>
      <c r="F64" s="107"/>
    </row>
    <row r="65" spans="1:6" x14ac:dyDescent="0.25">
      <c r="A65" s="17" t="s">
        <v>78</v>
      </c>
      <c r="B65" s="41"/>
      <c r="C65" s="19"/>
      <c r="D65" s="19"/>
      <c r="E65" s="19" t="str">
        <f>IF(Табель!N5=E70,E62,E66)</f>
        <v>И. О. Фамилия 1</v>
      </c>
      <c r="F65" s="72"/>
    </row>
    <row r="66" spans="1:6" ht="16.5" thickBot="1" x14ac:dyDescent="0.3">
      <c r="A66" s="17" t="s">
        <v>79</v>
      </c>
      <c r="B66" s="59"/>
      <c r="C66" s="35"/>
      <c r="D66" s="35"/>
      <c r="E66" s="35" t="str">
        <f>IF(Табель!N5=E71,E63,E60)</f>
        <v>И. О. Фамилия 1</v>
      </c>
      <c r="F66" s="112"/>
    </row>
    <row r="67" spans="1:6" ht="17.25" thickTop="1" thickBot="1" x14ac:dyDescent="0.3">
      <c r="A67" s="17" t="s">
        <v>80</v>
      </c>
      <c r="B67" s="170" t="str">
        <f>IF(K5=Тех.лист!E68,Тех.лист!E53,Тех.лист!E57)</f>
        <v>Зам. директора по УВР</v>
      </c>
      <c r="C67" s="171"/>
      <c r="D67" s="172"/>
      <c r="E67" s="177" t="str">
        <f>IF(K5=Тех.лист!E68,Тех.лист!E60,Тех.лист!E64)</f>
        <v>И. О. Фамилия 1</v>
      </c>
      <c r="F67" s="178"/>
    </row>
    <row r="68" spans="1:6" ht="16.5" thickTop="1" x14ac:dyDescent="0.25">
      <c r="A68" s="17" t="s">
        <v>81</v>
      </c>
      <c r="B68" s="61"/>
      <c r="C68" s="60"/>
      <c r="D68" s="60"/>
      <c r="E68" s="113" t="s">
        <v>113</v>
      </c>
      <c r="F68" s="113">
        <f>SUM(F69:F71)</f>
        <v>0</v>
      </c>
    </row>
    <row r="69" spans="1:6" x14ac:dyDescent="0.25">
      <c r="A69" s="17" t="s">
        <v>82</v>
      </c>
      <c r="B69" s="41"/>
      <c r="C69" s="19"/>
      <c r="D69" s="19"/>
      <c r="E69" s="19" t="s">
        <v>114</v>
      </c>
      <c r="F69" s="19">
        <f>IF(E69=Табель!N5,1,0)</f>
        <v>0</v>
      </c>
    </row>
    <row r="70" spans="1:6" x14ac:dyDescent="0.25">
      <c r="A70" s="17" t="s">
        <v>83</v>
      </c>
      <c r="B70" s="41"/>
      <c r="C70" s="19"/>
      <c r="E70" s="19" t="s">
        <v>115</v>
      </c>
      <c r="F70" s="19">
        <f>IF(E70=Табель!N5,2,0)</f>
        <v>0</v>
      </c>
    </row>
    <row r="71" spans="1:6" x14ac:dyDescent="0.25">
      <c r="A71" s="17" t="s">
        <v>110</v>
      </c>
      <c r="B71" s="41"/>
      <c r="C71" s="99"/>
      <c r="D71" s="96" t="str">
        <f>SUBSTITUTE(Версия!B2,"0.","")</f>
        <v>1.8</v>
      </c>
      <c r="E71" s="19" t="s">
        <v>116</v>
      </c>
      <c r="F71" s="19">
        <f>IF(E71=Табель!N5,3,0)</f>
        <v>0</v>
      </c>
    </row>
    <row r="72" spans="1:6" x14ac:dyDescent="0.25">
      <c r="B72" s="43"/>
      <c r="C72" s="16"/>
    </row>
    <row r="73" spans="1:6" x14ac:dyDescent="0.25">
      <c r="B73" s="43"/>
      <c r="C73" s="16"/>
    </row>
    <row r="74" spans="1:6" x14ac:dyDescent="0.25">
      <c r="B74" s="43"/>
      <c r="C74" s="16"/>
    </row>
    <row r="75" spans="1:6" x14ac:dyDescent="0.25">
      <c r="B75" s="43"/>
      <c r="C75" s="16"/>
    </row>
    <row r="76" spans="1:6" x14ac:dyDescent="0.25">
      <c r="B76" s="43"/>
      <c r="C76" s="16"/>
    </row>
    <row r="77" spans="1:6" x14ac:dyDescent="0.25">
      <c r="B77" s="43"/>
      <c r="C77" s="16"/>
    </row>
    <row r="78" spans="1:6" x14ac:dyDescent="0.25">
      <c r="B78" s="43"/>
      <c r="C78" s="16"/>
    </row>
    <row r="79" spans="1:6" x14ac:dyDescent="0.25">
      <c r="B79" s="43"/>
      <c r="C79" s="16"/>
    </row>
    <row r="80" spans="1:6" x14ac:dyDescent="0.25">
      <c r="B80" s="43"/>
      <c r="C80" s="16"/>
    </row>
    <row r="81" spans="2:3" x14ac:dyDescent="0.25">
      <c r="B81" s="43"/>
      <c r="C81" s="16"/>
    </row>
    <row r="82" spans="2:3" x14ac:dyDescent="0.25">
      <c r="B82" s="43"/>
      <c r="C82" s="16"/>
    </row>
    <row r="83" spans="2:3" x14ac:dyDescent="0.25">
      <c r="B83" s="43"/>
      <c r="C83" s="16"/>
    </row>
    <row r="84" spans="2:3" x14ac:dyDescent="0.25">
      <c r="B84" s="43"/>
      <c r="C84" s="16"/>
    </row>
    <row r="85" spans="2:3" x14ac:dyDescent="0.25">
      <c r="B85" s="43"/>
      <c r="C85" s="16"/>
    </row>
    <row r="86" spans="2:3" x14ac:dyDescent="0.25">
      <c r="B86" s="43"/>
      <c r="C86" s="16"/>
    </row>
    <row r="87" spans="2:3" x14ac:dyDescent="0.25">
      <c r="B87" s="43"/>
      <c r="C87" s="16"/>
    </row>
    <row r="88" spans="2:3" x14ac:dyDescent="0.25">
      <c r="B88" s="43"/>
      <c r="C88" s="16"/>
    </row>
    <row r="89" spans="2:3" x14ac:dyDescent="0.25">
      <c r="B89" s="43"/>
      <c r="C89" s="16"/>
    </row>
    <row r="90" spans="2:3" x14ac:dyDescent="0.25">
      <c r="B90" s="43"/>
      <c r="C90" s="16"/>
    </row>
    <row r="91" spans="2:3" x14ac:dyDescent="0.25">
      <c r="B91" s="43"/>
      <c r="C91" s="16"/>
    </row>
    <row r="92" spans="2:3" x14ac:dyDescent="0.25">
      <c r="B92" s="43"/>
      <c r="C92" s="16"/>
    </row>
    <row r="93" spans="2:3" x14ac:dyDescent="0.25">
      <c r="B93" s="43"/>
      <c r="C93" s="16"/>
    </row>
    <row r="94" spans="2:3" x14ac:dyDescent="0.25">
      <c r="B94" s="43"/>
      <c r="C94" s="16"/>
    </row>
    <row r="95" spans="2:3" x14ac:dyDescent="0.25">
      <c r="B95" s="43"/>
      <c r="C95" s="16"/>
    </row>
    <row r="96" spans="2:3" x14ac:dyDescent="0.25">
      <c r="B96" s="43"/>
      <c r="C96" s="16"/>
    </row>
    <row r="97" spans="2:3" x14ac:dyDescent="0.25">
      <c r="B97" s="43"/>
      <c r="C97" s="16"/>
    </row>
    <row r="98" spans="2:3" x14ac:dyDescent="0.25">
      <c r="B98" s="43"/>
      <c r="C98" s="16"/>
    </row>
    <row r="99" spans="2:3" x14ac:dyDescent="0.25">
      <c r="B99" s="43"/>
      <c r="C99" s="16"/>
    </row>
    <row r="100" spans="2:3" x14ac:dyDescent="0.25">
      <c r="B100" s="43"/>
      <c r="C100" s="16"/>
    </row>
    <row r="101" spans="2:3" x14ac:dyDescent="0.25">
      <c r="B101" s="43"/>
      <c r="C101" s="16"/>
    </row>
    <row r="102" spans="2:3" x14ac:dyDescent="0.25">
      <c r="B102" s="43"/>
      <c r="C102" s="16"/>
    </row>
    <row r="103" spans="2:3" x14ac:dyDescent="0.25">
      <c r="B103" s="43"/>
      <c r="C103" s="16"/>
    </row>
    <row r="104" spans="2:3" x14ac:dyDescent="0.25">
      <c r="B104" s="43"/>
      <c r="C104" s="16"/>
    </row>
    <row r="105" spans="2:3" x14ac:dyDescent="0.25">
      <c r="B105" s="43"/>
      <c r="C105" s="16"/>
    </row>
    <row r="106" spans="2:3" x14ac:dyDescent="0.25">
      <c r="B106" s="43"/>
      <c r="C106" s="16"/>
    </row>
    <row r="107" spans="2:3" x14ac:dyDescent="0.25">
      <c r="B107" s="43"/>
      <c r="C107" s="16"/>
    </row>
    <row r="108" spans="2:3" x14ac:dyDescent="0.25">
      <c r="B108" s="43"/>
      <c r="C108" s="16"/>
    </row>
    <row r="109" spans="2:3" x14ac:dyDescent="0.25">
      <c r="B109" s="43"/>
      <c r="C109" s="16"/>
    </row>
    <row r="110" spans="2:3" x14ac:dyDescent="0.25">
      <c r="B110" s="43"/>
      <c r="C110" s="16"/>
    </row>
    <row r="111" spans="2:3" x14ac:dyDescent="0.25">
      <c r="B111" s="43"/>
      <c r="C111" s="16"/>
    </row>
    <row r="112" spans="2:3" x14ac:dyDescent="0.25">
      <c r="B112" s="43"/>
      <c r="C112" s="16"/>
    </row>
    <row r="113" spans="2:3" x14ac:dyDescent="0.25">
      <c r="B113" s="43"/>
      <c r="C113" s="16"/>
    </row>
  </sheetData>
  <sheetProtection algorithmName="SHA-512" hashValue="ObvIOV603Av27ppNXhc3yTJAlj0AUlCHEmY1DcM0uLKOUUOFz/W06rAFE9nomRlTH1+CLmkvBgc6eDYhilXStQ==" saltValue="hM7eq5cedlHfVKgHqXflWg==" spinCount="100000" sheet="1" objects="1" scenarios="1" selectLockedCells="1"/>
  <sortState ref="E42:E52">
    <sortCondition ref="E42"/>
  </sortState>
  <mergeCells count="11">
    <mergeCell ref="E53:F53"/>
    <mergeCell ref="B18:B24"/>
    <mergeCell ref="B17:D17"/>
    <mergeCell ref="E54:F54"/>
    <mergeCell ref="B67:D67"/>
    <mergeCell ref="E55:F55"/>
    <mergeCell ref="E56:F56"/>
    <mergeCell ref="E57:F57"/>
    <mergeCell ref="E67:F67"/>
    <mergeCell ref="E58:F58"/>
    <mergeCell ref="E59:F59"/>
  </mergeCells>
  <conditionalFormatting sqref="L6">
    <cfRule type="expression" priority="2">
      <formula>#REF!=$E$68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EF29041-DC92-43DC-B654-52CCAADE7055}">
            <xm:f>Табель!$N$5=$E$71</xm:f>
            <x14:dxf/>
          </x14:cfRule>
          <x14:cfRule type="expression" priority="4" id="{79200B26-BADA-4409-ABAD-73542389BC32}">
            <xm:f>Табель!$N$5=$E$71</xm:f>
            <x14:dxf/>
          </x14:cfRule>
          <x14:cfRule type="expression" priority="5" id="{2E77E985-9514-4B89-8CBE-E60DF1A3C5D9}">
            <xm:f>Табель!$N$5=$E$70</xm:f>
            <x14:dxf/>
          </x14:cfRule>
          <xm:sqref>L6</xm:sqref>
        </x14:conditionalFormatting>
        <x14:conditionalFormatting xmlns:xm="http://schemas.microsoft.com/office/excel/2006/main">
          <x14:cfRule type="iconSet" priority="136" id="{2B333E6F-2704-4113-9509-8C992E29E131}">
            <x14:iconSet iconSet="3Symbols2" custom="1">
              <x14:cfvo type="percent">
                <xm:f>0</xm:f>
              </x14:cfvo>
              <x14:cfvo type="percent">
                <xm:f>#REF!=0</xm:f>
              </x14:cfvo>
              <x14:cfvo type="percent">
                <xm:f>#REF!=1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A1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"/>
  <sheetViews>
    <sheetView workbookViewId="0">
      <selection activeCell="B3" sqref="B3"/>
    </sheetView>
  </sheetViews>
  <sheetFormatPr defaultRowHeight="15" x14ac:dyDescent="0.25"/>
  <cols>
    <col min="1" max="1" width="40.5703125" style="95" bestFit="1" customWidth="1"/>
    <col min="2" max="2" width="8.28515625" style="95" bestFit="1" customWidth="1"/>
    <col min="3" max="3" width="8.42578125" style="95" bestFit="1" customWidth="1"/>
    <col min="4" max="4" width="16.42578125" style="95" bestFit="1" customWidth="1"/>
    <col min="5" max="16384" width="9.140625" style="95"/>
  </cols>
  <sheetData>
    <row r="1" spans="1:4" x14ac:dyDescent="0.25">
      <c r="A1" s="100" t="s">
        <v>128</v>
      </c>
      <c r="B1" s="100" t="s">
        <v>129</v>
      </c>
      <c r="C1" s="100" t="s">
        <v>130</v>
      </c>
      <c r="D1" s="100" t="s">
        <v>131</v>
      </c>
    </row>
    <row r="2" spans="1:4" x14ac:dyDescent="0.25">
      <c r="A2" s="100" t="s">
        <v>91</v>
      </c>
      <c r="B2" s="98" t="s">
        <v>141</v>
      </c>
      <c r="C2" s="100" t="s">
        <v>132</v>
      </c>
      <c r="D2" s="100" t="s">
        <v>133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Табель</vt:lpstr>
      <vt:lpstr>Тех.лист</vt:lpstr>
      <vt:lpstr>Версия</vt:lpstr>
      <vt:lpstr>Версия!_0_10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2015-04-02T12:25:27Z</cp:lastPrinted>
  <dcterms:created xsi:type="dcterms:W3CDTF">2013-11-06T13:04:40Z</dcterms:created>
  <dcterms:modified xsi:type="dcterms:W3CDTF">2015-04-17T09:47:43Z</dcterms:modified>
</cp:coreProperties>
</file>