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showObjects="none" codeName="ЭтаКнига" defaultThemeVersion="124226"/>
  <bookViews>
    <workbookView xWindow="480" yWindow="1710" windowWidth="15180" windowHeight="4860" tabRatio="745" activeTab="2"/>
  </bookViews>
  <sheets>
    <sheet name="3" sheetId="72" r:id="rId1"/>
    <sheet name="4" sheetId="77" r:id="rId2"/>
    <sheet name="СТАТИСТИКА" sheetId="56" r:id="rId3"/>
  </sheets>
  <definedNames>
    <definedName name="ПОСЛУГИ">#REF!</definedName>
    <definedName name="р">#REF!</definedName>
    <definedName name="реєстрація">#REF!</definedName>
  </definedNames>
  <calcPr calcId="145621" fullPrecision="0"/>
  <customWorkbookViews>
    <customWorkbookView name="ADMIN - Личное представление" guid="{DF9F63F3-99FF-40BA-B094-557CC90BC84C}" mergeInterval="0" personalView="1" maximized="1" xWindow="1" yWindow="1" windowWidth="1436" windowHeight="679" tabRatio="716" activeSheetId="8"/>
  </customWorkbookViews>
</workbook>
</file>

<file path=xl/calcChain.xml><?xml version="1.0" encoding="utf-8"?>
<calcChain xmlns="http://schemas.openxmlformats.org/spreadsheetml/2006/main">
  <c r="C5" i="56" l="1"/>
  <c r="C8" i="56" s="1"/>
  <c r="D5" i="56" l="1"/>
  <c r="D4" i="56" s="1"/>
  <c r="C6" i="56"/>
  <c r="C4" i="56"/>
  <c r="D6" i="56"/>
  <c r="C7" i="56"/>
  <c r="D7" i="56"/>
  <c r="E5" i="56" l="1"/>
  <c r="D8" i="56"/>
  <c r="L68" i="77"/>
  <c r="N68" i="77" s="1"/>
  <c r="M68" i="77" s="1"/>
  <c r="H68" i="77"/>
  <c r="G68" i="77"/>
  <c r="E68" i="77"/>
  <c r="N67" i="77"/>
  <c r="M67" i="77" s="1"/>
  <c r="L67" i="77"/>
  <c r="H67" i="77"/>
  <c r="G67" i="77"/>
  <c r="E67" i="77"/>
  <c r="L66" i="77"/>
  <c r="N66" i="77" s="1"/>
  <c r="M66" i="77" s="1"/>
  <c r="H66" i="77"/>
  <c r="G66" i="77"/>
  <c r="E66" i="77"/>
  <c r="L65" i="77"/>
  <c r="N65" i="77" s="1"/>
  <c r="M65" i="77" s="1"/>
  <c r="H65" i="77"/>
  <c r="G65" i="77"/>
  <c r="E65" i="77"/>
  <c r="L64" i="77"/>
  <c r="N64" i="77" s="1"/>
  <c r="M64" i="77" s="1"/>
  <c r="H64" i="77"/>
  <c r="G64" i="77"/>
  <c r="E64" i="77"/>
  <c r="L63" i="77"/>
  <c r="H63" i="77"/>
  <c r="G63" i="77"/>
  <c r="E63" i="77"/>
  <c r="L62" i="77"/>
  <c r="N62" i="77" s="1"/>
  <c r="H62" i="77"/>
  <c r="G62" i="77"/>
  <c r="E62" i="77"/>
  <c r="L61" i="77"/>
  <c r="N61" i="77" s="1"/>
  <c r="H61" i="77"/>
  <c r="G61" i="77"/>
  <c r="E61" i="77"/>
  <c r="L60" i="77"/>
  <c r="N60" i="77" s="1"/>
  <c r="M60" i="77" s="1"/>
  <c r="H60" i="77"/>
  <c r="G60" i="77"/>
  <c r="E60" i="77"/>
  <c r="L59" i="77"/>
  <c r="H59" i="77"/>
  <c r="G59" i="77"/>
  <c r="E59" i="77"/>
  <c r="L58" i="77"/>
  <c r="H58" i="77"/>
  <c r="G58" i="77"/>
  <c r="E58" i="77"/>
  <c r="L57" i="77"/>
  <c r="N57" i="77" s="1"/>
  <c r="M57" i="77" s="1"/>
  <c r="H57" i="77"/>
  <c r="G57" i="77"/>
  <c r="E57" i="77"/>
  <c r="L56" i="77"/>
  <c r="N56" i="77" s="1"/>
  <c r="M56" i="77" s="1"/>
  <c r="H56" i="77"/>
  <c r="G56" i="77"/>
  <c r="E56" i="77"/>
  <c r="N55" i="77"/>
  <c r="M55" i="77" s="1"/>
  <c r="L55" i="77"/>
  <c r="H55" i="77"/>
  <c r="G55" i="77"/>
  <c r="E55" i="77"/>
  <c r="L54" i="77"/>
  <c r="H54" i="77"/>
  <c r="G54" i="77"/>
  <c r="E54" i="77"/>
  <c r="L53" i="77"/>
  <c r="N53" i="77" s="1"/>
  <c r="M53" i="77" s="1"/>
  <c r="H53" i="77"/>
  <c r="G53" i="77"/>
  <c r="E53" i="77"/>
  <c r="L52" i="77"/>
  <c r="N52" i="77" s="1"/>
  <c r="M52" i="77" s="1"/>
  <c r="H52" i="77"/>
  <c r="G52" i="77"/>
  <c r="E52" i="77"/>
  <c r="L51" i="77"/>
  <c r="H51" i="77"/>
  <c r="G51" i="77"/>
  <c r="E51" i="77"/>
  <c r="L50" i="77"/>
  <c r="N50" i="77" s="1"/>
  <c r="M50" i="77" s="1"/>
  <c r="H50" i="77"/>
  <c r="G50" i="77"/>
  <c r="E50" i="77"/>
  <c r="L49" i="77"/>
  <c r="N49" i="77" s="1"/>
  <c r="M49" i="77" s="1"/>
  <c r="H49" i="77"/>
  <c r="G49" i="77"/>
  <c r="E49" i="77"/>
  <c r="L48" i="77"/>
  <c r="N48" i="77" s="1"/>
  <c r="M48" i="77" s="1"/>
  <c r="H48" i="77"/>
  <c r="G48" i="77"/>
  <c r="E48" i="77"/>
  <c r="L47" i="77"/>
  <c r="N47" i="77" s="1"/>
  <c r="M47" i="77" s="1"/>
  <c r="H47" i="77"/>
  <c r="G47" i="77"/>
  <c r="E47" i="77"/>
  <c r="L46" i="77"/>
  <c r="N46" i="77" s="1"/>
  <c r="M46" i="77" s="1"/>
  <c r="H46" i="77"/>
  <c r="G46" i="77"/>
  <c r="E46" i="77"/>
  <c r="N45" i="77"/>
  <c r="M45" i="77" s="1"/>
  <c r="L45" i="77"/>
  <c r="H45" i="77"/>
  <c r="G45" i="77"/>
  <c r="E45" i="77"/>
  <c r="L44" i="77"/>
  <c r="H44" i="77"/>
  <c r="G44" i="77"/>
  <c r="E44" i="77"/>
  <c r="L43" i="77"/>
  <c r="N43" i="77" s="1"/>
  <c r="M43" i="77" s="1"/>
  <c r="H43" i="77"/>
  <c r="G43" i="77"/>
  <c r="E43" i="77"/>
  <c r="L42" i="77"/>
  <c r="N42" i="77" s="1"/>
  <c r="M42" i="77" s="1"/>
  <c r="H42" i="77"/>
  <c r="G42" i="77"/>
  <c r="E42" i="77"/>
  <c r="L41" i="77"/>
  <c r="N41" i="77" s="1"/>
  <c r="M41" i="77" s="1"/>
  <c r="H41" i="77"/>
  <c r="G41" i="77"/>
  <c r="E41" i="77"/>
  <c r="L40" i="77"/>
  <c r="N40" i="77" s="1"/>
  <c r="M40" i="77" s="1"/>
  <c r="H40" i="77"/>
  <c r="G40" i="77"/>
  <c r="E40" i="77"/>
  <c r="L39" i="77"/>
  <c r="H39" i="77"/>
  <c r="G39" i="77"/>
  <c r="E39" i="77"/>
  <c r="L38" i="77"/>
  <c r="N38" i="77" s="1"/>
  <c r="M38" i="77" s="1"/>
  <c r="H38" i="77"/>
  <c r="G38" i="77"/>
  <c r="E38" i="77"/>
  <c r="N37" i="77"/>
  <c r="M37" i="77" s="1"/>
  <c r="L37" i="77"/>
  <c r="H37" i="77"/>
  <c r="G37" i="77"/>
  <c r="E37" i="77"/>
  <c r="L36" i="77"/>
  <c r="N36" i="77" s="1"/>
  <c r="M36" i="77" s="1"/>
  <c r="H36" i="77"/>
  <c r="G36" i="77"/>
  <c r="E36" i="77"/>
  <c r="L35" i="77"/>
  <c r="N35" i="77" s="1"/>
  <c r="M35" i="77" s="1"/>
  <c r="H35" i="77"/>
  <c r="G35" i="77"/>
  <c r="E35" i="77"/>
  <c r="L34" i="77"/>
  <c r="N34" i="77" s="1"/>
  <c r="M34" i="77" s="1"/>
  <c r="H34" i="77"/>
  <c r="G34" i="77"/>
  <c r="E34" i="77"/>
  <c r="L33" i="77"/>
  <c r="H33" i="77"/>
  <c r="G33" i="77"/>
  <c r="E33" i="77"/>
  <c r="L32" i="77"/>
  <c r="N32" i="77" s="1"/>
  <c r="H32" i="77"/>
  <c r="G32" i="77"/>
  <c r="E32" i="77"/>
  <c r="L31" i="77"/>
  <c r="N31" i="77" s="1"/>
  <c r="M31" i="77" s="1"/>
  <c r="H31" i="77"/>
  <c r="G31" i="77"/>
  <c r="E31" i="77"/>
  <c r="L30" i="77"/>
  <c r="N30" i="77" s="1"/>
  <c r="M30" i="77" s="1"/>
  <c r="H30" i="77"/>
  <c r="G30" i="77"/>
  <c r="E30" i="77"/>
  <c r="M29" i="77"/>
  <c r="L29" i="77"/>
  <c r="N29" i="77" s="1"/>
  <c r="H29" i="77"/>
  <c r="G29" i="77"/>
  <c r="E29" i="77"/>
  <c r="L28" i="77"/>
  <c r="H28" i="77"/>
  <c r="G28" i="77"/>
  <c r="E28" i="77"/>
  <c r="L27" i="77"/>
  <c r="N27" i="77" s="1"/>
  <c r="M27" i="77" s="1"/>
  <c r="H27" i="77"/>
  <c r="G27" i="77"/>
  <c r="E27" i="77"/>
  <c r="L26" i="77"/>
  <c r="N28" i="77" s="1"/>
  <c r="M28" i="77" s="1"/>
  <c r="H26" i="77"/>
  <c r="G26" i="77"/>
  <c r="E26" i="77"/>
  <c r="L25" i="77"/>
  <c r="N25" i="77" s="1"/>
  <c r="H25" i="77"/>
  <c r="G25" i="77"/>
  <c r="E25" i="77"/>
  <c r="L24" i="77"/>
  <c r="N24" i="77" s="1"/>
  <c r="M24" i="77" s="1"/>
  <c r="H24" i="77"/>
  <c r="G24" i="77"/>
  <c r="E24" i="77"/>
  <c r="L23" i="77"/>
  <c r="N23" i="77" s="1"/>
  <c r="M23" i="77" s="1"/>
  <c r="H23" i="77"/>
  <c r="G23" i="77"/>
  <c r="E23" i="77"/>
  <c r="L22" i="77"/>
  <c r="N22" i="77" s="1"/>
  <c r="H22" i="77"/>
  <c r="G22" i="77"/>
  <c r="E22" i="77"/>
  <c r="L21" i="77"/>
  <c r="N21" i="77" s="1"/>
  <c r="M21" i="77" s="1"/>
  <c r="H21" i="77"/>
  <c r="G21" i="77"/>
  <c r="E21" i="77"/>
  <c r="L20" i="77"/>
  <c r="N20" i="77" s="1"/>
  <c r="M20" i="77" s="1"/>
  <c r="H20" i="77"/>
  <c r="G20" i="77"/>
  <c r="E20" i="77"/>
  <c r="L19" i="77"/>
  <c r="N19" i="77" s="1"/>
  <c r="H19" i="77"/>
  <c r="G19" i="77"/>
  <c r="E19" i="77"/>
  <c r="L18" i="77"/>
  <c r="N18" i="77" s="1"/>
  <c r="M18" i="77" s="1"/>
  <c r="H18" i="77"/>
  <c r="G18" i="77"/>
  <c r="E18" i="77"/>
  <c r="L17" i="77"/>
  <c r="N17" i="77" s="1"/>
  <c r="M17" i="77" s="1"/>
  <c r="H17" i="77"/>
  <c r="G17" i="77"/>
  <c r="E17" i="77"/>
  <c r="L16" i="77"/>
  <c r="N16" i="77" s="1"/>
  <c r="M16" i="77" s="1"/>
  <c r="H16" i="77"/>
  <c r="G16" i="77"/>
  <c r="E16" i="77"/>
  <c r="L15" i="77"/>
  <c r="N15" i="77" s="1"/>
  <c r="H15" i="77"/>
  <c r="G15" i="77"/>
  <c r="E15" i="77"/>
  <c r="L14" i="77"/>
  <c r="N14" i="77" s="1"/>
  <c r="M14" i="77" s="1"/>
  <c r="H14" i="77"/>
  <c r="G14" i="77"/>
  <c r="E14" i="77"/>
  <c r="L13" i="77"/>
  <c r="N13" i="77" s="1"/>
  <c r="M13" i="77" s="1"/>
  <c r="H13" i="77"/>
  <c r="G13" i="77"/>
  <c r="E13" i="77"/>
  <c r="L12" i="77"/>
  <c r="N12" i="77" s="1"/>
  <c r="M12" i="77" s="1"/>
  <c r="H12" i="77"/>
  <c r="G12" i="77"/>
  <c r="E12" i="77"/>
  <c r="L11" i="77"/>
  <c r="N11" i="77" s="1"/>
  <c r="M11" i="77" s="1"/>
  <c r="H11" i="77"/>
  <c r="G11" i="77"/>
  <c r="E11" i="77"/>
  <c r="L10" i="77"/>
  <c r="N10" i="77" s="1"/>
  <c r="M10" i="77" s="1"/>
  <c r="H10" i="77"/>
  <c r="G10" i="77"/>
  <c r="E10" i="77"/>
  <c r="L9" i="77"/>
  <c r="N9" i="77" s="1"/>
  <c r="M9" i="77" s="1"/>
  <c r="H9" i="77"/>
  <c r="G9" i="77"/>
  <c r="E9" i="77"/>
  <c r="L8" i="77"/>
  <c r="N8" i="77" s="1"/>
  <c r="M8" i="77" s="1"/>
  <c r="H8" i="77"/>
  <c r="G8" i="77"/>
  <c r="E8" i="77"/>
  <c r="L7" i="77"/>
  <c r="N7" i="77" s="1"/>
  <c r="M7" i="77" s="1"/>
  <c r="H7" i="77"/>
  <c r="G7" i="77"/>
  <c r="E7" i="77"/>
  <c r="L6" i="77"/>
  <c r="N6" i="77" s="1"/>
  <c r="M6" i="77" s="1"/>
  <c r="H6" i="77"/>
  <c r="G6" i="77"/>
  <c r="E6" i="77"/>
  <c r="L5" i="77"/>
  <c r="N5" i="77" s="1"/>
  <c r="M5" i="77" s="1"/>
  <c r="H5" i="77"/>
  <c r="G5" i="77"/>
  <c r="E5" i="77"/>
  <c r="L4" i="77"/>
  <c r="N4" i="77" s="1"/>
  <c r="M4" i="77" s="1"/>
  <c r="H4" i="77"/>
  <c r="G4" i="77"/>
  <c r="E4" i="77"/>
  <c r="N3" i="77"/>
  <c r="M3" i="77" s="1"/>
  <c r="L3" i="77"/>
  <c r="G3" i="77"/>
  <c r="E3" i="77"/>
  <c r="L2" i="77"/>
  <c r="N2" i="77" s="1"/>
  <c r="M2" i="77" s="1"/>
  <c r="H2" i="77"/>
  <c r="G2" i="77"/>
  <c r="E2" i="77"/>
  <c r="A2" i="77"/>
  <c r="A3" i="77" s="1"/>
  <c r="F5" i="56" l="1"/>
  <c r="E8" i="56"/>
  <c r="E4" i="56"/>
  <c r="E6" i="56"/>
  <c r="E7" i="56"/>
  <c r="E9" i="56"/>
  <c r="C9" i="56"/>
  <c r="N26" i="77"/>
  <c r="M26" i="77" s="1"/>
  <c r="D9" i="56"/>
  <c r="N39" i="77"/>
  <c r="M39" i="77" s="1"/>
  <c r="N51" i="77"/>
  <c r="N59" i="77"/>
  <c r="N33" i="77"/>
  <c r="N63" i="77"/>
  <c r="M15" i="77"/>
  <c r="M19" i="77"/>
  <c r="M22" i="77"/>
  <c r="M25" i="77"/>
  <c r="M32" i="77"/>
  <c r="M62" i="77"/>
  <c r="M61" i="77"/>
  <c r="N44" i="77"/>
  <c r="M44" i="77" s="1"/>
  <c r="M51" i="77" s="1"/>
  <c r="N54" i="77"/>
  <c r="M54" i="77" s="1"/>
  <c r="N58" i="77"/>
  <c r="M58" i="77" s="1"/>
  <c r="M33" i="77"/>
  <c r="M59" i="77"/>
  <c r="A4" i="77"/>
  <c r="B3" i="77"/>
  <c r="G5" i="56" l="1"/>
  <c r="F8" i="56"/>
  <c r="F7" i="56"/>
  <c r="F9" i="56"/>
  <c r="F4" i="56"/>
  <c r="F6" i="56"/>
  <c r="M63" i="77"/>
  <c r="B2" i="77"/>
  <c r="B4" i="77"/>
  <c r="A5" i="77"/>
  <c r="H50" i="72"/>
  <c r="G50" i="72"/>
  <c r="E50" i="72"/>
  <c r="H49" i="72"/>
  <c r="G49" i="72"/>
  <c r="E49" i="72"/>
  <c r="H48" i="72"/>
  <c r="G48" i="72"/>
  <c r="E48" i="72"/>
  <c r="H47" i="72"/>
  <c r="G47" i="72"/>
  <c r="E47" i="72"/>
  <c r="M46" i="72"/>
  <c r="H46" i="72"/>
  <c r="G46" i="72"/>
  <c r="E46" i="72"/>
  <c r="H45" i="72"/>
  <c r="G45" i="72"/>
  <c r="E45" i="72"/>
  <c r="H44" i="72"/>
  <c r="G44" i="72"/>
  <c r="E44" i="72"/>
  <c r="H43" i="72"/>
  <c r="G43" i="72"/>
  <c r="E43" i="72"/>
  <c r="H42" i="72"/>
  <c r="G42" i="72"/>
  <c r="E42" i="72"/>
  <c r="H41" i="72"/>
  <c r="G41" i="72"/>
  <c r="E41" i="72"/>
  <c r="H40" i="72"/>
  <c r="G40" i="72"/>
  <c r="E40" i="72"/>
  <c r="H39" i="72"/>
  <c r="G39" i="72"/>
  <c r="E39" i="72"/>
  <c r="H38" i="72"/>
  <c r="G38" i="72"/>
  <c r="E38" i="72"/>
  <c r="H37" i="72"/>
  <c r="G37" i="72"/>
  <c r="E37" i="72"/>
  <c r="H36" i="72"/>
  <c r="G36" i="72"/>
  <c r="E36" i="72"/>
  <c r="H35" i="72"/>
  <c r="G35" i="72"/>
  <c r="E35" i="72"/>
  <c r="H34" i="72"/>
  <c r="G34" i="72"/>
  <c r="E34" i="72"/>
  <c r="H33" i="72"/>
  <c r="G33" i="72"/>
  <c r="E33" i="72"/>
  <c r="H32" i="72"/>
  <c r="G32" i="72"/>
  <c r="E32" i="72"/>
  <c r="H31" i="72"/>
  <c r="G31" i="72"/>
  <c r="E31" i="72"/>
  <c r="H30" i="72"/>
  <c r="G30" i="72"/>
  <c r="E30" i="72"/>
  <c r="H29" i="72"/>
  <c r="G29" i="72"/>
  <c r="E29" i="72"/>
  <c r="M28" i="72"/>
  <c r="H28" i="72"/>
  <c r="G28" i="72"/>
  <c r="E28" i="72"/>
  <c r="H27" i="72"/>
  <c r="G27" i="72"/>
  <c r="E27" i="72"/>
  <c r="M26" i="72"/>
  <c r="H26" i="72"/>
  <c r="G26" i="72"/>
  <c r="E26" i="72"/>
  <c r="H25" i="72"/>
  <c r="G25" i="72"/>
  <c r="E25" i="72"/>
  <c r="H24" i="72"/>
  <c r="G24" i="72"/>
  <c r="E24" i="72"/>
  <c r="H23" i="72"/>
  <c r="G23" i="72"/>
  <c r="E23" i="72"/>
  <c r="H22" i="72"/>
  <c r="G22" i="72"/>
  <c r="E22" i="72"/>
  <c r="H21" i="72"/>
  <c r="G21" i="72"/>
  <c r="E21" i="72"/>
  <c r="H20" i="72"/>
  <c r="G20" i="72"/>
  <c r="E20" i="72"/>
  <c r="H19" i="72"/>
  <c r="G19" i="72"/>
  <c r="E19" i="72"/>
  <c r="H18" i="72"/>
  <c r="G18" i="72"/>
  <c r="E18" i="72"/>
  <c r="H17" i="72"/>
  <c r="G17" i="72"/>
  <c r="E17" i="72"/>
  <c r="M16" i="72"/>
  <c r="H16" i="72"/>
  <c r="G16" i="72"/>
  <c r="E16" i="72"/>
  <c r="H15" i="72"/>
  <c r="G15" i="72"/>
  <c r="E15" i="72"/>
  <c r="H14" i="72"/>
  <c r="G14" i="72"/>
  <c r="E14" i="72"/>
  <c r="H13" i="72"/>
  <c r="G13" i="72"/>
  <c r="E13" i="72"/>
  <c r="H12" i="72"/>
  <c r="G12" i="72"/>
  <c r="E12" i="72"/>
  <c r="H11" i="72"/>
  <c r="G11" i="72"/>
  <c r="E11" i="72"/>
  <c r="M10" i="72"/>
  <c r="H10" i="72"/>
  <c r="G10" i="72"/>
  <c r="E10" i="72"/>
  <c r="H9" i="72"/>
  <c r="G9" i="72"/>
  <c r="E9" i="72"/>
  <c r="H8" i="72"/>
  <c r="G8" i="72"/>
  <c r="E8" i="72"/>
  <c r="H7" i="72"/>
  <c r="G7" i="72"/>
  <c r="E7" i="72"/>
  <c r="H6" i="72"/>
  <c r="G6" i="72"/>
  <c r="E6" i="72"/>
  <c r="H5" i="72"/>
  <c r="G5" i="72"/>
  <c r="E5" i="72"/>
  <c r="H4" i="72"/>
  <c r="G4" i="72"/>
  <c r="E4" i="72"/>
  <c r="G3" i="72"/>
  <c r="E3" i="72"/>
  <c r="H2" i="72"/>
  <c r="G2" i="72"/>
  <c r="E2" i="72"/>
  <c r="A2" i="72"/>
  <c r="A3" i="72" s="1"/>
  <c r="L2" i="72"/>
  <c r="H5" i="56" l="1"/>
  <c r="G8" i="56"/>
  <c r="G4" i="56"/>
  <c r="G6" i="56"/>
  <c r="G7" i="56"/>
  <c r="G9" i="56"/>
  <c r="B5" i="77"/>
  <c r="A6" i="77"/>
  <c r="L50" i="72"/>
  <c r="N50" i="72" s="1"/>
  <c r="M50" i="72" s="1"/>
  <c r="L48" i="72"/>
  <c r="N48" i="72" s="1"/>
  <c r="M48" i="72" s="1"/>
  <c r="L49" i="72"/>
  <c r="N49" i="72" s="1"/>
  <c r="M49" i="72" s="1"/>
  <c r="L47" i="72"/>
  <c r="L46" i="72"/>
  <c r="N46" i="72" s="1"/>
  <c r="L45" i="72"/>
  <c r="L44" i="72"/>
  <c r="N44" i="72" s="1"/>
  <c r="M44" i="72" s="1"/>
  <c r="L43" i="72"/>
  <c r="N43" i="72" s="1"/>
  <c r="M43" i="72" s="1"/>
  <c r="L42" i="72"/>
  <c r="N42" i="72" s="1"/>
  <c r="M42" i="72" s="1"/>
  <c r="L41" i="72"/>
  <c r="N41" i="72" s="1"/>
  <c r="M41" i="72" s="1"/>
  <c r="L40" i="72"/>
  <c r="L38" i="72"/>
  <c r="N38" i="72" s="1"/>
  <c r="M38" i="72" s="1"/>
  <c r="L39" i="72"/>
  <c r="N39" i="72" s="1"/>
  <c r="M39" i="72" s="1"/>
  <c r="L37" i="72"/>
  <c r="N37" i="72" s="1"/>
  <c r="M37" i="72" s="1"/>
  <c r="L36" i="72"/>
  <c r="N36" i="72" s="1"/>
  <c r="M36" i="72" s="1"/>
  <c r="L35" i="72"/>
  <c r="N35" i="72" s="1"/>
  <c r="M35" i="72" s="1"/>
  <c r="L34" i="72"/>
  <c r="N34" i="72" s="1"/>
  <c r="M34" i="72" s="1"/>
  <c r="L33" i="72"/>
  <c r="N33" i="72" s="1"/>
  <c r="M33" i="72" s="1"/>
  <c r="L32" i="72"/>
  <c r="N32" i="72" s="1"/>
  <c r="M32" i="72" s="1"/>
  <c r="L31" i="72"/>
  <c r="N31" i="72" s="1"/>
  <c r="M31" i="72" s="1"/>
  <c r="L30" i="72"/>
  <c r="L29" i="72"/>
  <c r="N29" i="72" s="1"/>
  <c r="M29" i="72" s="1"/>
  <c r="L27" i="72"/>
  <c r="N27" i="72" s="1"/>
  <c r="M27" i="72" s="1"/>
  <c r="L26" i="72"/>
  <c r="N26" i="72" s="1"/>
  <c r="L28" i="72"/>
  <c r="N28" i="72" s="1"/>
  <c r="L25" i="72"/>
  <c r="N25" i="72" s="1"/>
  <c r="M25" i="72" s="1"/>
  <c r="L24" i="72"/>
  <c r="N24" i="72" s="1"/>
  <c r="M24" i="72" s="1"/>
  <c r="L23" i="72"/>
  <c r="N23" i="72" s="1"/>
  <c r="M23" i="72" s="1"/>
  <c r="L22" i="72"/>
  <c r="N22" i="72" s="1"/>
  <c r="M22" i="72" s="1"/>
  <c r="L21" i="72"/>
  <c r="N21" i="72" s="1"/>
  <c r="M21" i="72" s="1"/>
  <c r="L19" i="72"/>
  <c r="N19" i="72" s="1"/>
  <c r="M19" i="72" s="1"/>
  <c r="L20" i="72"/>
  <c r="N20" i="72" s="1"/>
  <c r="M20" i="72" s="1"/>
  <c r="L18" i="72"/>
  <c r="L17" i="72"/>
  <c r="N17" i="72" s="1"/>
  <c r="M17" i="72" s="1"/>
  <c r="L16" i="72"/>
  <c r="N16" i="72" s="1"/>
  <c r="L15" i="72"/>
  <c r="N15" i="72" s="1"/>
  <c r="M15" i="72" s="1"/>
  <c r="L14" i="72"/>
  <c r="L13" i="72"/>
  <c r="L12" i="72"/>
  <c r="N12" i="72" s="1"/>
  <c r="M12" i="72" s="1"/>
  <c r="L11" i="72"/>
  <c r="L10" i="72"/>
  <c r="L9" i="72"/>
  <c r="L8" i="72"/>
  <c r="L7" i="72"/>
  <c r="L6" i="72"/>
  <c r="L5" i="72"/>
  <c r="L4" i="72"/>
  <c r="L3" i="72"/>
  <c r="N2" i="72"/>
  <c r="A4" i="72"/>
  <c r="I5" i="56" l="1"/>
  <c r="H8" i="56"/>
  <c r="H7" i="56"/>
  <c r="H4" i="56"/>
  <c r="H6" i="56"/>
  <c r="H9" i="56"/>
  <c r="N30" i="72"/>
  <c r="M30" i="72" s="1"/>
  <c r="N40" i="72"/>
  <c r="N45" i="72"/>
  <c r="M45" i="72" s="1"/>
  <c r="N47" i="72"/>
  <c r="A7" i="77"/>
  <c r="B6" i="77"/>
  <c r="M40" i="72"/>
  <c r="N18" i="72"/>
  <c r="N11" i="72"/>
  <c r="M11" i="72" s="1"/>
  <c r="N14" i="72"/>
  <c r="M14" i="72" s="1"/>
  <c r="N13" i="72"/>
  <c r="M13" i="72" s="1"/>
  <c r="N10" i="72"/>
  <c r="N9" i="72"/>
  <c r="M9" i="72" s="1"/>
  <c r="N8" i="72"/>
  <c r="M8" i="72" s="1"/>
  <c r="N7" i="72"/>
  <c r="N6" i="72"/>
  <c r="M6" i="72" s="1"/>
  <c r="N5" i="72"/>
  <c r="M5" i="72" s="1"/>
  <c r="N4" i="72"/>
  <c r="M4" i="72" s="1"/>
  <c r="B3" i="72"/>
  <c r="N3" i="72"/>
  <c r="M3" i="72" s="1"/>
  <c r="M2" i="72"/>
  <c r="B2" i="72"/>
  <c r="A5" i="72"/>
  <c r="J5" i="56" l="1"/>
  <c r="I8" i="56"/>
  <c r="I4" i="56"/>
  <c r="I6" i="56"/>
  <c r="I7" i="56"/>
  <c r="I9" i="56"/>
  <c r="A8" i="77"/>
  <c r="B7" i="77"/>
  <c r="M18" i="72"/>
  <c r="M7" i="72"/>
  <c r="M47" i="72" s="1"/>
  <c r="A6" i="72"/>
  <c r="B5" i="72"/>
  <c r="K5" i="56" l="1"/>
  <c r="J8" i="56"/>
  <c r="J7" i="56"/>
  <c r="J4" i="56"/>
  <c r="J6" i="56"/>
  <c r="J9" i="56"/>
  <c r="A9" i="77"/>
  <c r="B8" i="77"/>
  <c r="B4" i="72"/>
  <c r="A7" i="72"/>
  <c r="B6" i="72"/>
  <c r="L5" i="56" l="1"/>
  <c r="K8" i="56"/>
  <c r="K4" i="56"/>
  <c r="K6" i="56"/>
  <c r="K7" i="56"/>
  <c r="K9" i="56"/>
  <c r="B9" i="77"/>
  <c r="A10" i="77"/>
  <c r="A8" i="72"/>
  <c r="B7" i="72"/>
  <c r="M5" i="56" l="1"/>
  <c r="L8" i="56"/>
  <c r="L7" i="56"/>
  <c r="L4" i="56"/>
  <c r="L6" i="56"/>
  <c r="L9" i="56"/>
  <c r="A11" i="77"/>
  <c r="B10" i="77"/>
  <c r="A9" i="72"/>
  <c r="B8" i="72"/>
  <c r="N5" i="56" l="1"/>
  <c r="M8" i="56"/>
  <c r="M4" i="56"/>
  <c r="M6" i="56"/>
  <c r="M9" i="56"/>
  <c r="M7" i="56"/>
  <c r="B11" i="77"/>
  <c r="A12" i="77"/>
  <c r="A10" i="72"/>
  <c r="B9" i="72"/>
  <c r="O5" i="56" l="1"/>
  <c r="N8" i="56"/>
  <c r="N7" i="56"/>
  <c r="N9" i="56"/>
  <c r="N4" i="56"/>
  <c r="N6" i="56"/>
  <c r="B12" i="77"/>
  <c r="A13" i="77"/>
  <c r="A11" i="72"/>
  <c r="B10" i="72"/>
  <c r="P5" i="56" l="1"/>
  <c r="O8" i="56"/>
  <c r="O4" i="56"/>
  <c r="O6" i="56"/>
  <c r="O7" i="56"/>
  <c r="O9" i="56"/>
  <c r="A14" i="77"/>
  <c r="B13" i="77"/>
  <c r="A12" i="72"/>
  <c r="B11" i="72"/>
  <c r="Q5" i="56" l="1"/>
  <c r="P8" i="56"/>
  <c r="P7" i="56"/>
  <c r="P4" i="56"/>
  <c r="P6" i="56"/>
  <c r="P9" i="56"/>
  <c r="B14" i="77"/>
  <c r="A15" i="77"/>
  <c r="A13" i="72"/>
  <c r="B12" i="72"/>
  <c r="R5" i="56" l="1"/>
  <c r="Q8" i="56"/>
  <c r="Q4" i="56"/>
  <c r="Q6" i="56"/>
  <c r="Q7" i="56"/>
  <c r="Q9" i="56"/>
  <c r="B15" i="77"/>
  <c r="A16" i="77"/>
  <c r="A14" i="72"/>
  <c r="B13" i="72"/>
  <c r="S5" i="56" l="1"/>
  <c r="R8" i="56"/>
  <c r="R7" i="56"/>
  <c r="R4" i="56"/>
  <c r="R6" i="56"/>
  <c r="R9" i="56"/>
  <c r="B16" i="77"/>
  <c r="A17" i="77"/>
  <c r="A15" i="72"/>
  <c r="B14" i="72"/>
  <c r="T5" i="56" l="1"/>
  <c r="S8" i="56"/>
  <c r="S4" i="56"/>
  <c r="S6" i="56"/>
  <c r="S7" i="56"/>
  <c r="S9" i="56"/>
  <c r="A18" i="77"/>
  <c r="B17" i="77"/>
  <c r="A16" i="72"/>
  <c r="B15" i="72"/>
  <c r="U5" i="56" l="1"/>
  <c r="T8" i="56"/>
  <c r="T7" i="56"/>
  <c r="T9" i="56"/>
  <c r="T4" i="56"/>
  <c r="T6" i="56"/>
  <c r="B18" i="77"/>
  <c r="A19" i="77"/>
  <c r="A17" i="72"/>
  <c r="B16" i="72"/>
  <c r="V5" i="56" l="1"/>
  <c r="U8" i="56"/>
  <c r="U4" i="56"/>
  <c r="U6" i="56"/>
  <c r="U7" i="56"/>
  <c r="U9" i="56"/>
  <c r="B19" i="77"/>
  <c r="A20" i="77"/>
  <c r="A18" i="72"/>
  <c r="B17" i="72"/>
  <c r="W5" i="56" l="1"/>
  <c r="V8" i="56"/>
  <c r="V7" i="56"/>
  <c r="V4" i="56"/>
  <c r="V6" i="56"/>
  <c r="V9" i="56"/>
  <c r="A21" i="77"/>
  <c r="B20" i="77"/>
  <c r="A19" i="72"/>
  <c r="B18" i="72"/>
  <c r="X5" i="56" l="1"/>
  <c r="W8" i="56"/>
  <c r="W4" i="56"/>
  <c r="W6" i="56"/>
  <c r="W7" i="56"/>
  <c r="W9" i="56"/>
  <c r="B21" i="77"/>
  <c r="A22" i="77"/>
  <c r="A20" i="72"/>
  <c r="B19" i="72"/>
  <c r="Y5" i="56" l="1"/>
  <c r="X8" i="56"/>
  <c r="X7" i="56"/>
  <c r="X9" i="56"/>
  <c r="X4" i="56"/>
  <c r="X6" i="56"/>
  <c r="B22" i="77"/>
  <c r="A23" i="77"/>
  <c r="A21" i="72"/>
  <c r="B20" i="72"/>
  <c r="Z5" i="56" l="1"/>
  <c r="Y8" i="56"/>
  <c r="Y4" i="56"/>
  <c r="Y6" i="56"/>
  <c r="Y9" i="56"/>
  <c r="Y7" i="56"/>
  <c r="A24" i="77"/>
  <c r="B23" i="77"/>
  <c r="A22" i="72"/>
  <c r="B21" i="72"/>
  <c r="AA5" i="56" l="1"/>
  <c r="Z8" i="56"/>
  <c r="Z4" i="56"/>
  <c r="Z6" i="56"/>
  <c r="Z7" i="56"/>
  <c r="Z9" i="56"/>
  <c r="B24" i="77"/>
  <c r="A25" i="77"/>
  <c r="A23" i="72"/>
  <c r="B22" i="72"/>
  <c r="AB5" i="56" l="1"/>
  <c r="AA8" i="56"/>
  <c r="AA4" i="56"/>
  <c r="AA6" i="56"/>
  <c r="AA7" i="56"/>
  <c r="AA9" i="56"/>
  <c r="B25" i="77"/>
  <c r="A26" i="77"/>
  <c r="A24" i="72"/>
  <c r="B23" i="72"/>
  <c r="AC5" i="56" l="1"/>
  <c r="AB8" i="56"/>
  <c r="AB4" i="56"/>
  <c r="AB6" i="56"/>
  <c r="AB7" i="56"/>
  <c r="AB9" i="56"/>
  <c r="B26" i="77"/>
  <c r="A27" i="77"/>
  <c r="A25" i="72"/>
  <c r="B24" i="72"/>
  <c r="AD5" i="56" l="1"/>
  <c r="AC8" i="56"/>
  <c r="AC4" i="56"/>
  <c r="AC6" i="56"/>
  <c r="AC7" i="56"/>
  <c r="AC9" i="56"/>
  <c r="B27" i="77"/>
  <c r="A28" i="77"/>
  <c r="A26" i="72"/>
  <c r="B25" i="72"/>
  <c r="AE5" i="56" l="1"/>
  <c r="AD8" i="56"/>
  <c r="AD4" i="56"/>
  <c r="AD6" i="56"/>
  <c r="AD7" i="56"/>
  <c r="AD9" i="56"/>
  <c r="B28" i="77"/>
  <c r="A29" i="77"/>
  <c r="A27" i="72"/>
  <c r="B26" i="72"/>
  <c r="AF5" i="56" l="1"/>
  <c r="AE8" i="56"/>
  <c r="AE4" i="56"/>
  <c r="AE6" i="56"/>
  <c r="AE7" i="56"/>
  <c r="AE9" i="56"/>
  <c r="A30" i="77"/>
  <c r="B29" i="77"/>
  <c r="A28" i="72"/>
  <c r="B27" i="72"/>
  <c r="AG5" i="56" l="1"/>
  <c r="AF8" i="56"/>
  <c r="AF4" i="56"/>
  <c r="AF6" i="56"/>
  <c r="AF7" i="56"/>
  <c r="AF9" i="56"/>
  <c r="B30" i="77"/>
  <c r="A31" i="77"/>
  <c r="A29" i="72"/>
  <c r="B28" i="72"/>
  <c r="AG8" i="56" l="1"/>
  <c r="AG4" i="56"/>
  <c r="AG6" i="56"/>
  <c r="AG7" i="56"/>
  <c r="AG9" i="56"/>
  <c r="A32" i="77"/>
  <c r="B31" i="77"/>
  <c r="A30" i="72"/>
  <c r="B29" i="72"/>
  <c r="B32" i="77" l="1"/>
  <c r="A33" i="77"/>
  <c r="A31" i="72"/>
  <c r="B30" i="72"/>
  <c r="A34" i="77" l="1"/>
  <c r="B33" i="77"/>
  <c r="A32" i="72"/>
  <c r="B31" i="72"/>
  <c r="B34" i="77" l="1"/>
  <c r="A35" i="77"/>
  <c r="A33" i="72"/>
  <c r="B32" i="72"/>
  <c r="B35" i="77" l="1"/>
  <c r="A36" i="77"/>
  <c r="A34" i="72"/>
  <c r="B33" i="72"/>
  <c r="A37" i="77" l="1"/>
  <c r="B36" i="77"/>
  <c r="A35" i="72"/>
  <c r="B34" i="72"/>
  <c r="A38" i="77" l="1"/>
  <c r="B37" i="77"/>
  <c r="A36" i="72"/>
  <c r="B35" i="72"/>
  <c r="A39" i="77" l="1"/>
  <c r="B38" i="77"/>
  <c r="A37" i="72"/>
  <c r="B36" i="72"/>
  <c r="A40" i="77" l="1"/>
  <c r="B39" i="77"/>
  <c r="A38" i="72"/>
  <c r="B37" i="72"/>
  <c r="B40" i="77" l="1"/>
  <c r="A41" i="77"/>
  <c r="A39" i="72"/>
  <c r="B38" i="72"/>
  <c r="B41" i="77" l="1"/>
  <c r="A42" i="77"/>
  <c r="A40" i="72"/>
  <c r="B39" i="72"/>
  <c r="A43" i="77" l="1"/>
  <c r="B42" i="77"/>
  <c r="A41" i="72"/>
  <c r="B40" i="72"/>
  <c r="A44" i="77" l="1"/>
  <c r="B43" i="77"/>
  <c r="A42" i="72"/>
  <c r="B41" i="72"/>
  <c r="B44" i="77" l="1"/>
  <c r="A45" i="77"/>
  <c r="A43" i="72"/>
  <c r="B42" i="72"/>
  <c r="A46" i="77" l="1"/>
  <c r="B45" i="77"/>
  <c r="A44" i="72"/>
  <c r="B43" i="72"/>
  <c r="B46" i="77" l="1"/>
  <c r="A47" i="77"/>
  <c r="A45" i="72"/>
  <c r="B44" i="72"/>
  <c r="B47" i="77" l="1"/>
  <c r="A48" i="77"/>
  <c r="A46" i="72"/>
  <c r="B45" i="72"/>
  <c r="A49" i="77" l="1"/>
  <c r="B48" i="77"/>
  <c r="A47" i="72"/>
  <c r="B46" i="72"/>
  <c r="A50" i="77" l="1"/>
  <c r="B49" i="77"/>
  <c r="A48" i="72"/>
  <c r="B47" i="72"/>
  <c r="B50" i="77" l="1"/>
  <c r="A51" i="77"/>
  <c r="A49" i="72"/>
  <c r="B48" i="72"/>
  <c r="A52" i="77" l="1"/>
  <c r="B51" i="77"/>
  <c r="A50" i="72"/>
  <c r="B49" i="72"/>
  <c r="A53" i="77" l="1"/>
  <c r="B52" i="77"/>
  <c r="B50" i="72"/>
  <c r="A54" i="77" l="1"/>
  <c r="B53" i="77"/>
  <c r="B54" i="77" l="1"/>
  <c r="A55" i="77"/>
  <c r="A56" i="77" l="1"/>
  <c r="B55" i="77"/>
  <c r="B56" i="77" l="1"/>
  <c r="A57" i="77"/>
  <c r="A58" i="77" l="1"/>
  <c r="B57" i="77"/>
  <c r="B58" i="77" l="1"/>
  <c r="A59" i="77"/>
  <c r="A60" i="77" l="1"/>
  <c r="B59" i="77"/>
  <c r="B60" i="77" l="1"/>
  <c r="A61" i="77"/>
  <c r="A62" i="77" l="1"/>
  <c r="B61" i="77"/>
  <c r="B62" i="77" l="1"/>
  <c r="A63" i="77"/>
  <c r="A64" i="77" l="1"/>
  <c r="B63" i="77"/>
  <c r="B64" i="77" l="1"/>
  <c r="A65" i="77"/>
  <c r="A66" i="77" l="1"/>
  <c r="B65" i="77"/>
  <c r="B66" i="77" l="1"/>
  <c r="A67" i="77"/>
  <c r="A68" i="77" l="1"/>
  <c r="B67" i="77"/>
  <c r="B68" i="77" l="1"/>
</calcChain>
</file>

<file path=xl/sharedStrings.xml><?xml version="1.0" encoding="utf-8"?>
<sst xmlns="http://schemas.openxmlformats.org/spreadsheetml/2006/main" count="18" uniqueCount="12">
  <si>
    <t>П</t>
  </si>
  <si>
    <t>Н</t>
  </si>
  <si>
    <t>число місяця</t>
  </si>
  <si>
    <t>МІСЯЦЬ</t>
  </si>
  <si>
    <t>Годин всього</t>
  </si>
  <si>
    <t>РІК</t>
  </si>
  <si>
    <t>День неділі</t>
  </si>
  <si>
    <t>ДВССЫЛ("'"B23"'!$C$19:$C$3001")</t>
  </si>
  <si>
    <t xml:space="preserve"> документів</t>
  </si>
  <si>
    <t>работников</t>
  </si>
  <si>
    <t>СТАТИСТИЧНІ ДАНІ</t>
  </si>
  <si>
    <t>циклов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</si>
</sst>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5" formatCode="h:mm;@"/>
    <numFmt numFmtId="166" formatCode="dd/mm/yy;@"/>
    <numFmt numFmtId="167" formatCode="[h]:mm:ss;@"/>
    <numFmt numFmtId="173" formatCode="[h]:mm"/>
    <numFmt numFmtId="177" formatCode="dd"/>
    <numFmt numFmtId="180" formatCode="ddd"/>
  </numFmts>
  <fonts count="16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1" fillId="0" borderId="0" applyFont="0" applyFill="0" applyBorder="0" applyAlignment="0" applyProtection="0"/>
  </cellStyleXfs>
  <cellXfs count="75">
    <xf numFmtId="0" fontId="0" fillId="0" borderId="0" xfId="0"/>
    <xf numFmtId="0" fontId="6" fillId="0" borderId="20" xfId="0" applyNumberFormat="1" applyFont="1" applyBorder="1" applyAlignment="1" applyProtection="1">
      <alignment horizontal="center" vertical="center"/>
      <protection hidden="1"/>
    </xf>
    <xf numFmtId="0" fontId="6" fillId="0" borderId="4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2" fontId="6" fillId="2" borderId="2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3" fillId="0" borderId="19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locked="0" hidden="1"/>
    </xf>
    <xf numFmtId="0" fontId="6" fillId="0" borderId="0" xfId="0" applyFont="1" applyFill="1" applyProtection="1">
      <protection locked="0" hidden="1"/>
    </xf>
    <xf numFmtId="0" fontId="5" fillId="0" borderId="0" xfId="0" applyFont="1" applyProtection="1">
      <protection locked="0" hidden="1"/>
    </xf>
    <xf numFmtId="0" fontId="4" fillId="0" borderId="0" xfId="0" applyFont="1" applyProtection="1"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166" fontId="6" fillId="0" borderId="5" xfId="0" applyNumberFormat="1" applyFont="1" applyFill="1" applyBorder="1" applyAlignment="1" applyProtection="1">
      <alignment horizontal="center" vertical="center"/>
      <protection locked="0" hidden="1"/>
    </xf>
    <xf numFmtId="1" fontId="6" fillId="0" borderId="7" xfId="0" applyNumberFormat="1" applyFont="1" applyBorder="1" applyAlignment="1" applyProtection="1">
      <alignment horizontal="center" vertical="center"/>
      <protection locked="0" hidden="1"/>
    </xf>
    <xf numFmtId="0" fontId="14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6" xfId="0" applyNumberFormat="1" applyFont="1" applyBorder="1" applyAlignment="1" applyProtection="1">
      <alignment horizontal="center" vertical="center" wrapText="1"/>
      <protection locked="0" hidden="1"/>
    </xf>
    <xf numFmtId="20" fontId="6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6" fillId="2" borderId="8" xfId="0" applyNumberFormat="1" applyFont="1" applyFill="1" applyBorder="1" applyAlignment="1" applyProtection="1">
      <alignment horizontal="center" vertical="center"/>
      <protection locked="0" hidden="1"/>
    </xf>
    <xf numFmtId="165" fontId="6" fillId="0" borderId="0" xfId="0" applyNumberFormat="1" applyFont="1" applyProtection="1">
      <protection locked="0" hidden="1"/>
    </xf>
    <xf numFmtId="0" fontId="0" fillId="0" borderId="0" xfId="0" applyProtection="1">
      <protection locked="0"/>
    </xf>
    <xf numFmtId="0" fontId="6" fillId="0" borderId="0" xfId="0" applyFont="1" applyBorder="1" applyProtection="1"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Protection="1">
      <protection locked="0" hidden="1"/>
    </xf>
    <xf numFmtId="0" fontId="6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167" fontId="6" fillId="0" borderId="0" xfId="0" applyNumberFormat="1" applyFont="1" applyProtection="1">
      <protection locked="0" hidden="1"/>
    </xf>
    <xf numFmtId="173" fontId="7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6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165" fontId="6" fillId="0" borderId="20" xfId="0" applyNumberFormat="1" applyFont="1" applyFill="1" applyBorder="1" applyAlignment="1" applyProtection="1">
      <alignment horizontal="center" vertical="center"/>
      <protection hidden="1"/>
    </xf>
    <xf numFmtId="1" fontId="6" fillId="0" borderId="7" xfId="0" applyNumberFormat="1" applyFont="1" applyFill="1" applyBorder="1" applyAlignment="1" applyProtection="1">
      <alignment horizontal="center" vertical="center"/>
      <protection locked="0" hidden="1"/>
    </xf>
    <xf numFmtId="2" fontId="6" fillId="9" borderId="22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>
      <alignment horizontal="center" vertical="center"/>
    </xf>
    <xf numFmtId="180" fontId="1" fillId="4" borderId="8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1" fillId="4" borderId="2" xfId="0" applyNumberFormat="1" applyFont="1" applyFill="1" applyBorder="1" applyAlignment="1">
      <alignment horizontal="center" vertical="center"/>
    </xf>
    <xf numFmtId="180" fontId="1" fillId="4" borderId="3" xfId="0" applyNumberFormat="1" applyFont="1" applyFill="1" applyBorder="1" applyAlignment="1">
      <alignment horizontal="center" vertical="center"/>
    </xf>
    <xf numFmtId="177" fontId="1" fillId="4" borderId="11" xfId="0" applyNumberFormat="1" applyFont="1" applyFill="1" applyBorder="1" applyAlignment="1">
      <alignment horizontal="center" vertical="center"/>
    </xf>
    <xf numFmtId="177" fontId="1" fillId="4" borderId="12" xfId="0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165" fontId="9" fillId="5" borderId="17" xfId="0" applyNumberFormat="1" applyFont="1" applyFill="1" applyBorder="1" applyAlignment="1" applyProtection="1">
      <alignment horizontal="center" vertical="center" wrapText="1"/>
      <protection hidden="1"/>
    </xf>
    <xf numFmtId="165" fontId="6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5" fillId="0" borderId="0" xfId="0" applyFont="1"/>
  </cellXfs>
  <cellStyles count="3">
    <cellStyle name="Денежный 2" xfId="2"/>
    <cellStyle name="Обычный" xfId="0" builtinId="0"/>
    <cellStyle name="Обычный 2" xfId="1"/>
  </cellStyles>
  <dxfs count="68">
    <dxf>
      <fill>
        <patternFill patternType="gray125"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99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9FF99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3399FF"/>
        </patternFill>
      </fill>
    </dxf>
    <dxf>
      <fill>
        <patternFill>
          <bgColor rgb="FF99FF99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9FF99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9FF99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</font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condense val="0"/>
        <extend val="0"/>
        <color rgb="FF9C0006"/>
      </font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99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9FF99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3399FF"/>
        </patternFill>
      </fill>
    </dxf>
    <dxf>
      <fill>
        <patternFill>
          <bgColor rgb="FF99FF99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9FF99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9FF99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</font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condense val="0"/>
        <extend val="0"/>
        <color rgb="FF9C0006"/>
      </font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99CCFF"/>
      <color rgb="FF3399FF"/>
      <color rgb="FFCCFF99"/>
      <color rgb="FFFFDD71"/>
      <color rgb="FF5B6BFF"/>
      <color rgb="FFFFCCFF"/>
      <color rgb="FFFF66CC"/>
      <color rgb="FF99FF99"/>
      <color rgb="FF6243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Q50"/>
  <sheetViews>
    <sheetView showGridLines="0" zoomScale="70" zoomScaleNormal="70" workbookViewId="0">
      <pane ySplit="1" topLeftCell="A5" activePane="bottomLeft" state="frozen"/>
      <selection pane="bottomLeft" activeCell="J2" sqref="J2"/>
    </sheetView>
  </sheetViews>
  <sheetFormatPr defaultColWidth="9.140625" defaultRowHeight="15" x14ac:dyDescent="0.2"/>
  <cols>
    <col min="1" max="1" width="5.7109375" style="11" customWidth="1"/>
    <col min="2" max="2" width="8.7109375" style="26" customWidth="1"/>
    <col min="3" max="3" width="10.140625" style="11" customWidth="1"/>
    <col min="4" max="4" width="8.7109375" style="27" customWidth="1"/>
    <col min="5" max="5" width="24.28515625" style="13" customWidth="1"/>
    <col min="6" max="7" width="5.7109375" style="13" customWidth="1"/>
    <col min="8" max="8" width="6.85546875" style="28" customWidth="1"/>
    <col min="9" max="9" width="7.42578125" style="29" customWidth="1"/>
    <col min="10" max="11" width="8.7109375" style="22" customWidth="1"/>
    <col min="12" max="12" width="7.7109375" style="30" customWidth="1"/>
    <col min="13" max="13" width="7.7109375" style="11" customWidth="1"/>
    <col min="14" max="14" width="7.7109375" style="12" customWidth="1"/>
    <col min="15" max="15" width="23.7109375" style="11" customWidth="1"/>
    <col min="16" max="16" width="7.42578125" style="11" customWidth="1"/>
    <col min="17" max="17" width="15.28515625" style="11" customWidth="1"/>
    <col min="18" max="16384" width="9.140625" style="11"/>
  </cols>
  <sheetData>
    <row r="1" spans="1:17" s="5" customFormat="1" ht="32.1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1">
        <v>3</v>
      </c>
      <c r="K1" s="62"/>
      <c r="L1" s="62"/>
      <c r="M1" s="34"/>
      <c r="N1" s="44"/>
      <c r="O1" s="38"/>
      <c r="P1" s="3"/>
    </row>
    <row r="2" spans="1:17" ht="15.95" customHeight="1" x14ac:dyDescent="0.2">
      <c r="A2" s="1">
        <f>IF(C2&gt;0,1, 0)</f>
        <v>1</v>
      </c>
      <c r="B2" s="6" t="e">
        <f>IF(AND(A2=0,C2&gt;1),"ПОМИЛКА",IF(AND(F2=0,#REF!="РОБОТА"),"WI-FI",IF(#REF!="РОБОТА","РОБОТА"," ")))</f>
        <v>#REF!</v>
      </c>
      <c r="C2" s="16">
        <v>42064</v>
      </c>
      <c r="D2" s="17">
        <v>149</v>
      </c>
      <c r="E2" s="35" t="str">
        <f>IF(D2=0," ",IF(IFERROR((VLOOKUP(D2,#REF!,2,0)),"ЗАПОЛНИ БАЗУ")=0,"ЗАПОЛНИ БАЗУ",IFERROR((VLOOKUP(D2,#REF!,2,0)),"ЗАПОЛНИ БАЗУ")))</f>
        <v>ЗАПОЛНИ БАЗУ</v>
      </c>
      <c r="F2" s="18">
        <v>9</v>
      </c>
      <c r="G2" s="9" t="str">
        <f>IFERROR(IF(#REF!-(VLOOKUP(D2,#REF!,3,0))&lt;90,#REF!-(VLOOKUP(D2,#REF!,3,0)),"ПОМИЛКА")," ")</f>
        <v xml:space="preserve"> </v>
      </c>
      <c r="H2" s="36" t="str">
        <f>IFERROR(IF((VLOOKUP(D2,#REF!,4,0))&gt;0,(VLOOKUP(D2,#REF!,4,0)),"ПОМИЛКА")," ")</f>
        <v xml:space="preserve"> </v>
      </c>
      <c r="I2" s="19"/>
      <c r="J2" s="20">
        <v>0.422916666666667</v>
      </c>
      <c r="K2" s="21">
        <v>0.43055555555555602</v>
      </c>
      <c r="L2" s="37">
        <f>IF(AND(J2&gt;0,K2=0),#REF!-J2,IF((K2-J2)&lt;0,"ПОМИЛКА",K2-J2))</f>
        <v>7.63888888888903E-3</v>
      </c>
      <c r="M2" s="4">
        <f>IF(F2=0,0,IF(N2=0,0,IF(N2&lt;0.041666667,0,IF(L2=0,0,IF(H2="р",0,N2-0.041666667)*72-SUMIFS($M1:M$2,$C1:C$2,C2,$D1:D$2,D2)))))</f>
        <v>0</v>
      </c>
      <c r="N2" s="39">
        <f>SUMIFS($L$2:L2,$C$2:C2,C2,$D$2:D2,D2)</f>
        <v>7.63888888888903E-3</v>
      </c>
      <c r="O2" s="14"/>
      <c r="P2" s="15"/>
      <c r="Q2" s="14"/>
    </row>
    <row r="3" spans="1:17" ht="15.95" customHeight="1" x14ac:dyDescent="0.2">
      <c r="A3" s="2">
        <f>IF(AND(A2=1, C3&gt;0), SUM(A2+1), 0)</f>
        <v>2</v>
      </c>
      <c r="B3" s="6" t="e">
        <f>IF(AND(A3=0,C3&gt;1),"ПОМИЛКА",IF(AND(F3=0,#REF!="РОБОТА"),"WI-FI",IF(#REF!="РОБОТА","РОБОТА"," ")))</f>
        <v>#REF!</v>
      </c>
      <c r="C3" s="16">
        <v>42064</v>
      </c>
      <c r="D3" s="17">
        <v>101</v>
      </c>
      <c r="E3" s="10" t="str">
        <f>IF(D3=0," ",IF(IFERROR((VLOOKUP(D3,#REF!,2,0)),"ЗАПОЛНИ БАЗУ")=0,"ЗАПОЛНИ БАЗУ",IFERROR((VLOOKUP(D3,#REF!,2,0)),"ЗАПОЛНИ БАЗУ")))</f>
        <v>ЗАПОЛНИ БАЗУ</v>
      </c>
      <c r="F3" s="18">
        <v>1</v>
      </c>
      <c r="G3" s="9" t="str">
        <f>IFERROR(IF(#REF!-(VLOOKUP(D3,#REF!,3,0))&lt;90,#REF!-(VLOOKUP(D3,#REF!,3,0)),"ПОМИЛКА")," ")</f>
        <v xml:space="preserve"> </v>
      </c>
      <c r="H3" s="8"/>
      <c r="I3" s="19"/>
      <c r="J3" s="20">
        <v>0.43055555555555602</v>
      </c>
      <c r="K3" s="21">
        <v>0.47222222222222199</v>
      </c>
      <c r="L3" s="7">
        <f>IF(AND(J3&gt;0,K3=0),#REF!-J3,IF((K3-J3)&lt;0,"ПОМИЛКА",K3-J3))</f>
        <v>4.1666666666665998E-2</v>
      </c>
      <c r="M3" s="4">
        <f>IF(F3=0,0,IF(N3=0,0,IF(N3&lt;0.041666667,0,IF(L3=0,0,IF(H3="р",0,N3-0.041666667)*72-SUMIFS($M$2:M2,$C$2:C2,C3,$D$2:D2,D3)))))</f>
        <v>0</v>
      </c>
      <c r="N3" s="39">
        <f>SUMIFS($L$2:L3,$C$2:C3,C3,$D$2:D3,D3)</f>
        <v>4.1666666666665998E-2</v>
      </c>
      <c r="O3" s="14"/>
      <c r="P3" s="14"/>
    </row>
    <row r="4" spans="1:17" ht="15.95" customHeight="1" x14ac:dyDescent="0.2">
      <c r="A4" s="2">
        <f t="shared" ref="A4:A50" si="0">IF(AND(A3-A2=1, C4&gt;0), SUM(A3+1), 0)</f>
        <v>3</v>
      </c>
      <c r="B4" s="6" t="e">
        <f>IF(AND(A4=0,C4&gt;1),"ПОМИЛКА",IF(AND(F4=0,#REF!="РОБОТА"),"WI-FI",IF(#REF!="РОБОТА","РОБОТА"," ")))</f>
        <v>#REF!</v>
      </c>
      <c r="C4" s="16">
        <v>42064</v>
      </c>
      <c r="D4" s="40">
        <v>103</v>
      </c>
      <c r="E4" s="10" t="str">
        <f>IF(D4=0," ",IF(IFERROR((VLOOKUP(D4,#REF!,2,0)),"ЗАПОЛНИ БАЗУ")=0,"ЗАПОЛНИ БАЗУ",IFERROR((VLOOKUP(D4,#REF!,2,0)),"ЗАПОЛНИ БАЗУ")))</f>
        <v>ЗАПОЛНИ БАЗУ</v>
      </c>
      <c r="F4" s="18">
        <v>4</v>
      </c>
      <c r="G4" s="9" t="str">
        <f>IFERROR(IF(#REF!-(VLOOKUP(D4,#REF!,3,0))&lt;90,#REF!-(VLOOKUP(D4,#REF!,3,0)),"ПОМИЛКА")," ")</f>
        <v xml:space="preserve"> </v>
      </c>
      <c r="H4" s="8" t="str">
        <f>IFERROR(IF((VLOOKUP(D4,#REF!,4,0))&gt;0,(VLOOKUP(D4,#REF!,4,0)),"ПОМИЛКА")," ")</f>
        <v xml:space="preserve"> </v>
      </c>
      <c r="I4" s="19"/>
      <c r="J4" s="20">
        <v>0.43055555555555602</v>
      </c>
      <c r="K4" s="21">
        <v>0.47222222222222199</v>
      </c>
      <c r="L4" s="7">
        <f>IF(AND(J4&gt;0,K4=0),#REF!-J4,IF((K4-J4)&lt;0,"ПОМИЛКА",K4-J4))</f>
        <v>4.1666666666665998E-2</v>
      </c>
      <c r="M4" s="4">
        <f>IF(F4=0,0,IF(N4=0,0,IF(N4&lt;0.041666667,0,IF(L4=0,0,IF(H4="р",0,N4-0.041666667)*72-SUMIFS($M$2:M3,$C$2:C3,C4,$D$2:D3,D4)))))</f>
        <v>0</v>
      </c>
      <c r="N4" s="39">
        <f>SUMIFS($L$2:L4,$C$2:C4,C4,$D$2:D4,D4)</f>
        <v>4.1666666666665998E-2</v>
      </c>
      <c r="P4" s="22"/>
    </row>
    <row r="5" spans="1:17" ht="15.95" customHeight="1" x14ac:dyDescent="0.25">
      <c r="A5" s="2">
        <f t="shared" si="0"/>
        <v>4</v>
      </c>
      <c r="B5" s="6" t="e">
        <f>IF(AND(A5=0,C5&gt;1),"ПОМИЛКА",IF(AND(F5=0,#REF!="РОБОТА"),"WI-FI",IF(#REF!="РОБОТА","РОБОТА"," ")))</f>
        <v>#REF!</v>
      </c>
      <c r="C5" s="16">
        <v>42064</v>
      </c>
      <c r="D5" s="17">
        <v>24</v>
      </c>
      <c r="E5" s="10" t="str">
        <f>IF(D5=0," ",IF(IFERROR((VLOOKUP(D5,#REF!,2,0)),"ЗАПОЛНИ БАЗУ")=0,"ЗАПОЛНИ БАЗУ",IFERROR((VLOOKUP(D5,#REF!,2,0)),"ЗАПОЛНИ БАЗУ")))</f>
        <v>ЗАПОЛНИ БАЗУ</v>
      </c>
      <c r="F5" s="18">
        <v>9</v>
      </c>
      <c r="G5" s="9" t="str">
        <f>IFERROR(IF(#REF!-(VLOOKUP(D5,#REF!,3,0))&lt;90,#REF!-(VLOOKUP(D5,#REF!,3,0)),"ПОМИЛКА")," ")</f>
        <v xml:space="preserve"> </v>
      </c>
      <c r="H5" s="8" t="str">
        <f>IFERROR(IF((VLOOKUP(D5,#REF!,4,0))&gt;0,(VLOOKUP(D5,#REF!,4,0)),"ПОМИЛКА")," ")</f>
        <v xml:space="preserve"> </v>
      </c>
      <c r="I5" s="19"/>
      <c r="J5" s="20">
        <v>0.44305555555555598</v>
      </c>
      <c r="K5" s="21">
        <v>0.484722222222222</v>
      </c>
      <c r="L5" s="7">
        <f>IF(AND(J5&gt;0,K5=0),#REF!-J5,IF((K5-J5)&lt;0,"ПОМИЛКА",K5-J5))</f>
        <v>4.1666666666665998E-2</v>
      </c>
      <c r="M5" s="4">
        <f>IF(F5=0,0,IF(N5=0,0,IF(N5&lt;0.041666667,0,IF(L5=0,0,IF(H5="р",0,N5-0.041666667)*72-SUMIFS($M$2:M4,$C$2:C4,C5,$D$2:D4,D5)))))</f>
        <v>0</v>
      </c>
      <c r="N5" s="39">
        <f>SUMIFS($L$2:L5,$C$2:C5,C5,$D$2:D5,D5)</f>
        <v>4.1666666666665998E-2</v>
      </c>
      <c r="Q5" s="23"/>
    </row>
    <row r="6" spans="1:17" ht="15.95" customHeight="1" x14ac:dyDescent="0.2">
      <c r="A6" s="2">
        <f t="shared" si="0"/>
        <v>5</v>
      </c>
      <c r="B6" s="6" t="e">
        <f>IF(AND(A6=0,C6&gt;1),"ПОМИЛКА",IF(AND(F6=0,#REF!="РОБОТА"),"WI-FI",IF(#REF!="РОБОТА","РОБОТА"," ")))</f>
        <v>#REF!</v>
      </c>
      <c r="C6" s="16">
        <v>42064</v>
      </c>
      <c r="D6" s="17">
        <v>135</v>
      </c>
      <c r="E6" s="10" t="str">
        <f>IF(D6=0," ",IF(IFERROR((VLOOKUP(D6,#REF!,2,0)),"ЗАПОЛНИ БАЗУ")=0,"ЗАПОЛНИ БАЗУ",IFERROR((VLOOKUP(D6,#REF!,2,0)),"ЗАПОЛНИ БАЗУ")))</f>
        <v>ЗАПОЛНИ БАЗУ</v>
      </c>
      <c r="F6" s="18">
        <v>8</v>
      </c>
      <c r="G6" s="9" t="str">
        <f>IFERROR(IF(#REF!-(VLOOKUP(D6,#REF!,3,0))&lt;90,#REF!-(VLOOKUP(D6,#REF!,3,0)),"ПОМИЛКА")," ")</f>
        <v xml:space="preserve"> </v>
      </c>
      <c r="H6" s="8" t="str">
        <f>IFERROR(IF((VLOOKUP(D6,#REF!,4,0))&gt;0,(VLOOKUP(D6,#REF!,4,0)),"ПОМИЛКА")," ")</f>
        <v xml:space="preserve"> </v>
      </c>
      <c r="I6" s="19"/>
      <c r="J6" s="20">
        <v>0.45138888888888901</v>
      </c>
      <c r="K6" s="21">
        <v>0.49305555555555602</v>
      </c>
      <c r="L6" s="7">
        <f>IF(AND(J6&gt;0,K6=0),#REF!-J6,IF((K6-J6)&lt;0,"ПОМИЛКА",K6-J6))</f>
        <v>4.1666666666666997E-2</v>
      </c>
      <c r="M6" s="4">
        <f>IF(F6=0,0,IF(N6=0,0,IF(N6&lt;0.041666667,0,IF(L6=0,0,IF(H6="р",0,N6-0.041666667)*72-SUMIFS($M$2:M5,$C$2:C5,C6,$D$2:D5,D6)))))</f>
        <v>0</v>
      </c>
      <c r="N6" s="39">
        <f>SUMIFS($L$2:L6,$C$2:C6,C6,$D$2:D6,D6)</f>
        <v>4.1666666666666997E-2</v>
      </c>
    </row>
    <row r="7" spans="1:17" ht="15.95" customHeight="1" x14ac:dyDescent="0.2">
      <c r="A7" s="2">
        <f t="shared" si="0"/>
        <v>6</v>
      </c>
      <c r="B7" s="6" t="e">
        <f>IF(AND(A7=0,C7&gt;1),"ПОМИЛКА",IF(AND(F7=0,#REF!="РОБОТА"),"WI-FI",IF(#REF!="РОБОТА","РОБОТА"," ")))</f>
        <v>#REF!</v>
      </c>
      <c r="C7" s="16">
        <v>42064</v>
      </c>
      <c r="D7" s="17">
        <v>85</v>
      </c>
      <c r="E7" s="10" t="str">
        <f>IF(D7=0," ",IF(IFERROR((VLOOKUP(D7,#REF!,2,0)),"ЗАПОЛНИ БАЗУ")=0,"ЗАПОЛНИ БАЗУ",IFERROR((VLOOKUP(D7,#REF!,2,0)),"ЗАПОЛНИ БАЗУ")))</f>
        <v>ЗАПОЛНИ БАЗУ</v>
      </c>
      <c r="F7" s="18">
        <v>2</v>
      </c>
      <c r="G7" s="9" t="str">
        <f>IFERROR(IF(#REF!-(VLOOKUP(D7,#REF!,3,0))&lt;90,#REF!-(VLOOKUP(D7,#REF!,3,0)),"ПОМИЛКА")," ")</f>
        <v xml:space="preserve"> </v>
      </c>
      <c r="H7" s="8" t="str">
        <f>IFERROR(IF((VLOOKUP(D7,#REF!,4,0))&gt;0,(VLOOKUP(D7,#REF!,4,0)),"ПОМИЛКА")," ")</f>
        <v xml:space="preserve"> </v>
      </c>
      <c r="I7" s="19"/>
      <c r="J7" s="20">
        <v>0.45486111111111099</v>
      </c>
      <c r="K7" s="21">
        <v>0.49652777777777801</v>
      </c>
      <c r="L7" s="7">
        <f>IF(AND(J7&gt;0,K7=0),#REF!-J7,IF((K7-J7)&lt;0,"ПОМИЛКА",K7-J7))</f>
        <v>4.1666666666666997E-2</v>
      </c>
      <c r="M7" s="4">
        <f>IF(F7=0,0,IF(N7=0,0,IF(N7&lt;0.041666667,0,IF(L7=0,0,IF(H7="р",0,N7-0.041666667)*72-SUMIFS($M$2:M6,$C$2:C6,C7,$D$2:D6,D7)))))</f>
        <v>0</v>
      </c>
      <c r="N7" s="39">
        <f>SUMIFS($L$2:L7,$C$2:C7,C7,$D$2:D7,D7)</f>
        <v>4.1666666666666997E-2</v>
      </c>
    </row>
    <row r="8" spans="1:17" ht="15.95" customHeight="1" x14ac:dyDescent="0.2">
      <c r="A8" s="2">
        <f t="shared" si="0"/>
        <v>7</v>
      </c>
      <c r="B8" s="6" t="e">
        <f>IF(AND(A8=0,C8&gt;1),"ПОМИЛКА",IF(AND(F8=0,#REF!="РОБОТА"),"WI-FI",IF(#REF!="РОБОТА","РОБОТА"," ")))</f>
        <v>#REF!</v>
      </c>
      <c r="C8" s="16">
        <v>42064</v>
      </c>
      <c r="D8" s="17">
        <v>81</v>
      </c>
      <c r="E8" s="10" t="str">
        <f>IF(D8=0," ",IF(IFERROR((VLOOKUP(D8,#REF!,2,0)),"ЗАПОЛНИ БАЗУ")=0,"ЗАПОЛНИ БАЗУ",IFERROR((VLOOKUP(D8,#REF!,2,0)),"ЗАПОЛНИ БАЗУ")))</f>
        <v>ЗАПОЛНИ БАЗУ</v>
      </c>
      <c r="F8" s="18">
        <v>6</v>
      </c>
      <c r="G8" s="9" t="str">
        <f>IFERROR(IF(#REF!-(VLOOKUP(D8,#REF!,3,0))&lt;90,#REF!-(VLOOKUP(D8,#REF!,3,0)),"ПОМИЛКА")," ")</f>
        <v xml:space="preserve"> </v>
      </c>
      <c r="H8" s="8" t="str">
        <f>IFERROR(IF((VLOOKUP(D8,#REF!,4,0))&gt;0,(VLOOKUP(D8,#REF!,4,0)),"ПОМИЛКА")," ")</f>
        <v xml:space="preserve"> </v>
      </c>
      <c r="I8" s="19"/>
      <c r="J8" s="20">
        <v>0.45902777777777798</v>
      </c>
      <c r="K8" s="21">
        <v>0.500694444444444</v>
      </c>
      <c r="L8" s="7">
        <f>IF(AND(J8&gt;0,K8=0),#REF!-J8,IF((K8-J8)&lt;0,"ПОМИЛКА",K8-J8))</f>
        <v>4.1666666666665998E-2</v>
      </c>
      <c r="M8" s="4">
        <f>IF(F8=0,0,IF(N8=0,0,IF(N8&lt;0.041666667,0,IF(L8=0,0,IF(H8="р",0,N8-0.041666667)*72-SUMIFS($M$2:M7,$C$2:C7,C8,$D$2:D7,D8)))))</f>
        <v>0</v>
      </c>
      <c r="N8" s="39">
        <f>SUMIFS($L$2:L8,$C$2:C8,C8,$D$2:D8,D8)</f>
        <v>4.1666666666665998E-2</v>
      </c>
      <c r="O8" s="24"/>
    </row>
    <row r="9" spans="1:17" ht="15.95" customHeight="1" x14ac:dyDescent="0.2">
      <c r="A9" s="2">
        <f t="shared" si="0"/>
        <v>8</v>
      </c>
      <c r="B9" s="6" t="e">
        <f>IF(AND(A9=0,C9&gt;1),"ПОМИЛКА",IF(AND(F9=0,#REF!="РОБОТА"),"WI-FI",IF(#REF!="РОБОТА","РОБОТА"," ")))</f>
        <v>#REF!</v>
      </c>
      <c r="C9" s="16">
        <v>42064</v>
      </c>
      <c r="D9" s="17">
        <v>26</v>
      </c>
      <c r="E9" s="10" t="str">
        <f>IF(D9=0," ",IF(IFERROR((VLOOKUP(D9,#REF!,2,0)),"ЗАПОЛНИ БАЗУ")=0,"ЗАПОЛНИ БАЗУ",IFERROR((VLOOKUP(D9,#REF!,2,0)),"ЗАПОЛНИ БАЗУ")))</f>
        <v>ЗАПОЛНИ БАЗУ</v>
      </c>
      <c r="F9" s="18">
        <v>7</v>
      </c>
      <c r="G9" s="9" t="str">
        <f>IFERROR(IF(#REF!-(VLOOKUP(D9,#REF!,3,0))&lt;90,#REF!-(VLOOKUP(D9,#REF!,3,0)),"ПОМИЛКА")," ")</f>
        <v xml:space="preserve"> </v>
      </c>
      <c r="H9" s="8" t="str">
        <f>IFERROR(IF((VLOOKUP(D9,#REF!,4,0))&gt;0,(VLOOKUP(D9,#REF!,4,0)),"ПОМИЛКА")," ")</f>
        <v xml:space="preserve"> </v>
      </c>
      <c r="I9" s="19"/>
      <c r="J9" s="20">
        <v>0.47291666666666698</v>
      </c>
      <c r="K9" s="21">
        <v>0.52847222222222201</v>
      </c>
      <c r="L9" s="7">
        <f>IF(AND(J9&gt;0,K9=0),#REF!-J9,IF((K9-J9)&lt;0,"ПОМИЛКА",K9-J9))</f>
        <v>5.5555555555554997E-2</v>
      </c>
      <c r="M9" s="4">
        <f>IF(F9=0,0,IF(N9=0,0,IF(N9&lt;0.041666667,0,IF(L9=0,0,IF(H9="р",0,N9-0.041666667)*72-SUMIFS($M$2:M8,$C$2:C8,C9,$D$2:D8,D9)))))</f>
        <v>1</v>
      </c>
      <c r="N9" s="39">
        <f>SUMIFS($L$2:L9,$C$2:C9,C9,$D$2:D9,D9)</f>
        <v>5.5555555555554997E-2</v>
      </c>
    </row>
    <row r="10" spans="1:17" ht="15.95" customHeight="1" x14ac:dyDescent="0.2">
      <c r="A10" s="2">
        <f t="shared" si="0"/>
        <v>9</v>
      </c>
      <c r="B10" s="6" t="e">
        <f>IF(AND(A10=0,C10&gt;1),"ПОМИЛКА",IF(AND(F10=0,#REF!="РОБОТА"),"WI-FI",IF(#REF!="РОБОТА","РОБОТА"," ")))</f>
        <v>#REF!</v>
      </c>
      <c r="C10" s="16">
        <v>42064</v>
      </c>
      <c r="D10" s="17">
        <v>24</v>
      </c>
      <c r="E10" s="10" t="str">
        <f>IF(D10=0," ",IF(IFERROR((VLOOKUP(D10,#REF!,2,0)),"ЗАПОЛНИ БАЗУ")=0,"ЗАПОЛНИ БАЗУ",IFERROR((VLOOKUP(D10,#REF!,2,0)),"ЗАПОЛНИ БАЗУ")))</f>
        <v>ЗАПОЛНИ БАЗУ</v>
      </c>
      <c r="F10" s="18">
        <v>0</v>
      </c>
      <c r="G10" s="9" t="str">
        <f>IFERROR(IF(#REF!-(VLOOKUP(D10,#REF!,3,0))&lt;90,#REF!-(VLOOKUP(D10,#REF!,3,0)),"ПОМИЛКА")," ")</f>
        <v xml:space="preserve"> </v>
      </c>
      <c r="H10" s="8" t="str">
        <f>IFERROR(IF((VLOOKUP(D10,#REF!,4,0))&gt;0,(VLOOKUP(D10,#REF!,4,0)),"ПОМИЛКА")," ")</f>
        <v xml:space="preserve"> </v>
      </c>
      <c r="I10" s="19"/>
      <c r="J10" s="20">
        <v>0.48958333333333298</v>
      </c>
      <c r="K10" s="21">
        <v>0.50624999999999998</v>
      </c>
      <c r="L10" s="7">
        <f>IF(AND(J10&gt;0,K10=0),#REF!-J10,IF((K10-J10)&lt;0,"ПОМИЛКА",K10-J10))</f>
        <v>1.6666666666667E-2</v>
      </c>
      <c r="M10" s="4">
        <f>IF(F10=0,0,IF(N10=0,0,IF(N10&lt;0.041666667,0,IF(L10=0,0,IF(H10="р",0,N10-0.041666667)*72-SUMIFS($M$2:M9,$C$2:C9,C10,$D$2:D9,D10)))))</f>
        <v>0</v>
      </c>
      <c r="N10" s="39">
        <f>SUMIFS($L$2:L10,$C$2:C10,C10,$D$2:D10,D10)</f>
        <v>5.8333333333333001E-2</v>
      </c>
    </row>
    <row r="11" spans="1:17" ht="15.95" customHeight="1" x14ac:dyDescent="0.2">
      <c r="A11" s="2">
        <f t="shared" si="0"/>
        <v>10</v>
      </c>
      <c r="B11" s="6" t="e">
        <f>IF(AND(A11=0,C11&gt;1),"ПОМИЛКА",IF(AND(F11=0,#REF!="РОБОТА"),"WI-FI",IF(#REF!="РОБОТА","РОБОТА"," ")))</f>
        <v>#REF!</v>
      </c>
      <c r="C11" s="16">
        <v>42064</v>
      </c>
      <c r="D11" s="17">
        <v>138</v>
      </c>
      <c r="E11" s="10" t="str">
        <f>IF(D11=0," ",IF(IFERROR((VLOOKUP(D11,#REF!,2,0)),"ЗАПОЛНИ БАЗУ")=0,"ЗАПОЛНИ БАЗУ",IFERROR((VLOOKUP(D11,#REF!,2,0)),"ЗАПОЛНИ БАЗУ")))</f>
        <v>ЗАПОЛНИ БАЗУ</v>
      </c>
      <c r="F11" s="18">
        <v>9</v>
      </c>
      <c r="G11" s="9" t="str">
        <f>IFERROR(IF(#REF!-(VLOOKUP(D11,#REF!,3,0))&lt;90,#REF!-(VLOOKUP(D11,#REF!,3,0)),"ПОМИЛКА")," ")</f>
        <v xml:space="preserve"> </v>
      </c>
      <c r="H11" s="8" t="str">
        <f>IFERROR(IF((VLOOKUP(D11,#REF!,4,0))&gt;0,(VLOOKUP(D11,#REF!,4,0)),"ПОМИЛКА")," ")</f>
        <v xml:space="preserve"> </v>
      </c>
      <c r="I11" s="19"/>
      <c r="J11" s="20">
        <v>0.49444444444444402</v>
      </c>
      <c r="K11" s="21">
        <v>0.51597222222222205</v>
      </c>
      <c r="L11" s="7">
        <f>IF(AND(J11&gt;0,K11=0),#REF!-J11,IF((K11-J11)&lt;0,"ПОМИЛКА",K11-J11))</f>
        <v>2.1527777777778E-2</v>
      </c>
      <c r="M11" s="4">
        <f>IF(F11=0,0,IF(N11=0,0,IF(N11&lt;0.041666667,0,IF(L11=0,0,IF(H11="р",0,N11-0.041666667)*72-SUMIFS($M$2:M10,$C$2:C10,C11,$D$2:D10,D11)))))</f>
        <v>0</v>
      </c>
      <c r="N11" s="39">
        <f>SUMIFS($L$2:L11,$C$2:C11,C11,$D$2:D11,D11)</f>
        <v>2.1527777777778E-2</v>
      </c>
    </row>
    <row r="12" spans="1:17" ht="15.95" customHeight="1" x14ac:dyDescent="0.2">
      <c r="A12" s="2">
        <f t="shared" si="0"/>
        <v>11</v>
      </c>
      <c r="B12" s="6" t="e">
        <f>IF(AND(A12=0,C12&gt;1),"ПОМИЛКА",IF(AND(F12=0,#REF!="РОБОТА"),"WI-FI",IF(#REF!="РОБОТА","РОБОТА"," ")))</f>
        <v>#REF!</v>
      </c>
      <c r="C12" s="16">
        <v>42064</v>
      </c>
      <c r="D12" s="40">
        <v>144</v>
      </c>
      <c r="E12" s="10" t="str">
        <f>IF(D12=0," ",IF(IFERROR((VLOOKUP(D12,#REF!,2,0)),"ЗАПОЛНИ БАЗУ")=0,"ЗАПОЛНИ БАЗУ",IFERROR((VLOOKUP(D12,#REF!,2,0)),"ЗАПОЛНИ БАЗУ")))</f>
        <v>ЗАПОЛНИ БАЗУ</v>
      </c>
      <c r="F12" s="18">
        <v>4</v>
      </c>
      <c r="G12" s="9" t="str">
        <f>IFERROR(IF(#REF!-(VLOOKUP(D12,#REF!,3,0))&lt;90,#REF!-(VLOOKUP(D12,#REF!,3,0)),"ПОМИЛКА")," ")</f>
        <v xml:space="preserve"> </v>
      </c>
      <c r="H12" s="8" t="str">
        <f>IFERROR(IF((VLOOKUP(D12,#REF!,4,0))&gt;0,(VLOOKUP(D12,#REF!,4,0)),"ПОМИЛКА")," ")</f>
        <v xml:space="preserve"> </v>
      </c>
      <c r="I12" s="19"/>
      <c r="J12" s="20">
        <v>0.49444444444444402</v>
      </c>
      <c r="K12" s="21">
        <v>0.51597222222222205</v>
      </c>
      <c r="L12" s="7">
        <f>IF(AND(J12&gt;0,K12=0),#REF!-J12,IF((K12-J12)&lt;0,"ПОМИЛКА",K12-J12))</f>
        <v>2.1527777777778E-2</v>
      </c>
      <c r="M12" s="4">
        <f>IF(F12=0,0,IF(N12=0,0,IF(N12&lt;0.041666667,0,IF(L12=0,0,IF(H12="р",0,N12-0.041666667)*72-SUMIFS($M$2:M11,$C$2:C11,C12,$D$2:D11,D12)))))</f>
        <v>0</v>
      </c>
      <c r="N12" s="39">
        <f>SUMIFS($L$2:L12,$C$2:C12,C12,$D$2:D12,D12)</f>
        <v>2.1527777777778E-2</v>
      </c>
    </row>
    <row r="13" spans="1:17" ht="15.95" customHeight="1" x14ac:dyDescent="0.2">
      <c r="A13" s="2">
        <f t="shared" si="0"/>
        <v>12</v>
      </c>
      <c r="B13" s="6" t="e">
        <f>IF(AND(A13=0,C13&gt;1),"ПОМИЛКА",IF(AND(F13=0,#REF!="РОБОТА"),"WI-FI",IF(#REF!="РОБОТА","РОБОТА"," ")))</f>
        <v>#REF!</v>
      </c>
      <c r="C13" s="16">
        <v>42064</v>
      </c>
      <c r="D13" s="17">
        <v>20</v>
      </c>
      <c r="E13" s="10" t="str">
        <f>IF(D13=0," ",IF(IFERROR((VLOOKUP(D13,#REF!,2,0)),"ЗАПОЛНИ БАЗУ")=0,"ЗАПОЛНИ БАЗУ",IFERROR((VLOOKUP(D13,#REF!,2,0)),"ЗАПОЛНИ БАЗУ")))</f>
        <v>ЗАПОЛНИ БАЗУ</v>
      </c>
      <c r="F13" s="18">
        <v>3</v>
      </c>
      <c r="G13" s="9" t="str">
        <f>IFERROR(IF(#REF!-(VLOOKUP(D13,#REF!,3,0))&lt;90,#REF!-(VLOOKUP(D13,#REF!,3,0)),"ПОМИЛКА")," ")</f>
        <v xml:space="preserve"> </v>
      </c>
      <c r="H13" s="8" t="str">
        <f>IFERROR(IF((VLOOKUP(D13,#REF!,4,0))&gt;0,(VLOOKUP(D13,#REF!,4,0)),"ПОМИЛКА")," ")</f>
        <v xml:space="preserve"> </v>
      </c>
      <c r="I13" s="19"/>
      <c r="J13" s="20">
        <v>0.49444444444444402</v>
      </c>
      <c r="K13" s="21">
        <v>0.51597222222222205</v>
      </c>
      <c r="L13" s="7">
        <f>IF(AND(J13&gt;0,K13=0),#REF!-J13,IF((K13-J13)&lt;0,"ПОМИЛКА",K13-J13))</f>
        <v>2.1527777777778E-2</v>
      </c>
      <c r="M13" s="4">
        <f>IF(F13=0,0,IF(N13=0,0,IF(N13&lt;0.041666667,0,IF(L13=0,0,IF(H13="р",0,N13-0.041666667)*72-SUMIFS($M$2:M12,$C$2:C12,C13,$D$2:D12,D13)))))</f>
        <v>0</v>
      </c>
      <c r="N13" s="39">
        <f>SUMIFS($L$2:L13,$C$2:C13,C13,$D$2:D13,D13)</f>
        <v>2.1527777777778E-2</v>
      </c>
    </row>
    <row r="14" spans="1:17" ht="15.95" customHeight="1" x14ac:dyDescent="0.2">
      <c r="A14" s="2">
        <f t="shared" si="0"/>
        <v>13</v>
      </c>
      <c r="B14" s="6" t="e">
        <f>IF(AND(A14=0,C14&gt;1),"ПОМИЛКА",IF(AND(F14=0,#REF!="РОБОТА"),"WI-FI",IF(#REF!="РОБОТА","РОБОТА"," ")))</f>
        <v>#REF!</v>
      </c>
      <c r="C14" s="16">
        <v>42064</v>
      </c>
      <c r="D14" s="17">
        <v>273</v>
      </c>
      <c r="E14" s="10" t="str">
        <f>IF(D14=0," ",IF(IFERROR((VLOOKUP(D14,#REF!,2,0)),"ЗАПОЛНИ БАЗУ")=0,"ЗАПОЛНИ БАЗУ",IFERROR((VLOOKUP(D14,#REF!,2,0)),"ЗАПОЛНИ БАЗУ")))</f>
        <v>ЗАПОЛНИ БАЗУ</v>
      </c>
      <c r="F14" s="18">
        <v>5</v>
      </c>
      <c r="G14" s="9" t="str">
        <f>IFERROR(IF(#REF!-(VLOOKUP(D14,#REF!,3,0))&lt;90,#REF!-(VLOOKUP(D14,#REF!,3,0)),"ПОМИЛКА")," ")</f>
        <v xml:space="preserve"> </v>
      </c>
      <c r="H14" s="8" t="str">
        <f>IFERROR(IF((VLOOKUP(D14,#REF!,4,0))&gt;0,(VLOOKUP(D14,#REF!,4,0)),"ПОМИЛКА")," ")</f>
        <v xml:space="preserve"> </v>
      </c>
      <c r="I14" s="19"/>
      <c r="J14" s="20">
        <v>0.49583333333333302</v>
      </c>
      <c r="K14" s="21">
        <v>0.51597222222222205</v>
      </c>
      <c r="L14" s="7">
        <f>IF(AND(J14&gt;0,K14=0),#REF!-J14,IF((K14-J14)&lt;0,"ПОМИЛКА",K14-J14))</f>
        <v>2.0138888888889001E-2</v>
      </c>
      <c r="M14" s="4">
        <f>IF(F14=0,0,IF(N14=0,0,IF(N14&lt;0.041666667,0,IF(L14=0,0,IF(H14="р",0,N14-0.041666667)*72-SUMIFS($M$2:M13,$C$2:C13,C14,$D$2:D13,D14)))))</f>
        <v>0</v>
      </c>
      <c r="N14" s="39">
        <f>SUMIFS($L$2:L14,$C$2:C14,C14,$D$2:D14,D14)</f>
        <v>2.0138888888889001E-2</v>
      </c>
    </row>
    <row r="15" spans="1:17" ht="15.95" customHeight="1" x14ac:dyDescent="0.2">
      <c r="A15" s="2">
        <f t="shared" si="0"/>
        <v>14</v>
      </c>
      <c r="B15" s="6" t="e">
        <f>IF(AND(A15=0,C15&gt;1),"ПОМИЛКА",IF(AND(F15=0,#REF!="РОБОТА"),"WI-FI",IF(#REF!="РОБОТА","РОБОТА"," ")))</f>
        <v>#REF!</v>
      </c>
      <c r="C15" s="16">
        <v>42064</v>
      </c>
      <c r="D15" s="17">
        <v>209</v>
      </c>
      <c r="E15" s="10" t="str">
        <f>IF(D15=0," ",IF(IFERROR((VLOOKUP(D15,#REF!,2,0)),"ЗАПОЛНИ БАЗУ")=0,"ЗАПОЛНИ БАЗУ",IFERROR((VLOOKUP(D15,#REF!,2,0)),"ЗАПОЛНИ БАЗУ")))</f>
        <v>ЗАПОЛНИ БАЗУ</v>
      </c>
      <c r="F15" s="18">
        <v>2</v>
      </c>
      <c r="G15" s="9" t="str">
        <f>IFERROR(IF(#REF!-(VLOOKUP(D15,#REF!,3,0))&lt;90,#REF!-(VLOOKUP(D15,#REF!,3,0)),"ПОМИЛКА")," ")</f>
        <v xml:space="preserve"> </v>
      </c>
      <c r="H15" s="8" t="str">
        <f>IFERROR(IF((VLOOKUP(D15,#REF!,4,0))&gt;0,(VLOOKUP(D15,#REF!,4,0)),"ПОМИЛКА")," ")</f>
        <v xml:space="preserve"> </v>
      </c>
      <c r="I15" s="19"/>
      <c r="J15" s="20">
        <v>0.49861111111111101</v>
      </c>
      <c r="K15" s="21">
        <v>0.51597222222222205</v>
      </c>
      <c r="L15" s="7">
        <f>IF(AND(J15&gt;0,K15=0),#REF!-J15,IF((K15-J15)&lt;0,"ПОМИЛКА",K15-J15))</f>
        <v>1.7361111111111001E-2</v>
      </c>
      <c r="M15" s="4">
        <f>IF(F15=0,0,IF(N15=0,0,IF(N15&lt;0.041666667,0,IF(L15=0,0,IF(H15="р",0,N15-0.041666667)*72-SUMIFS($M$2:M14,$C$2:C14,C15,$D$2:D14,D15)))))</f>
        <v>0</v>
      </c>
      <c r="N15" s="39">
        <f>SUMIFS($L$2:L15,$C$2:C15,C15,$D$2:D15,D15)</f>
        <v>1.7361111111111001E-2</v>
      </c>
    </row>
    <row r="16" spans="1:17" ht="15.95" customHeight="1" x14ac:dyDescent="0.2">
      <c r="A16" s="2">
        <f t="shared" si="0"/>
        <v>15</v>
      </c>
      <c r="B16" s="6" t="e">
        <f>IF(AND(A16=0,C16&gt;1),"ПОМИЛКА",IF(AND(F16=0,#REF!="РОБОТА"),"WI-FI",IF(#REF!="РОБОТА","РОБОТА"," ")))</f>
        <v>#REF!</v>
      </c>
      <c r="C16" s="16">
        <v>42064</v>
      </c>
      <c r="D16" s="17">
        <v>87</v>
      </c>
      <c r="E16" s="10" t="str">
        <f>IF(D16=0," ",IF(IFERROR((VLOOKUP(D16,#REF!,2,0)),"ЗАПОЛНИ БАЗУ")=0,"ЗАПОЛНИ БАЗУ",IFERROR((VLOOKUP(D16,#REF!,2,0)),"ЗАПОЛНИ БАЗУ")))</f>
        <v>ЗАПОЛНИ БАЗУ</v>
      </c>
      <c r="F16" s="18">
        <v>0</v>
      </c>
      <c r="G16" s="9" t="str">
        <f>IFERROR(IF(#REF!-(VLOOKUP(D16,#REF!,3,0))&lt;90,#REF!-(VLOOKUP(D16,#REF!,3,0)),"ПОМИЛКА")," ")</f>
        <v xml:space="preserve"> </v>
      </c>
      <c r="H16" s="8" t="str">
        <f>IFERROR(IF((VLOOKUP(D16,#REF!,4,0))&gt;0,(VLOOKUP(D16,#REF!,4,0)),"ПОМИЛКА")," ")</f>
        <v xml:space="preserve"> </v>
      </c>
      <c r="I16" s="19"/>
      <c r="J16" s="20">
        <v>0.500694444444444</v>
      </c>
      <c r="K16" s="21">
        <v>0.56736111111111098</v>
      </c>
      <c r="L16" s="7">
        <f>IF(AND(J16&gt;0,K16=0),#REF!-J16,IF((K16-J16)&lt;0,"ПОМИЛКА",K16-J16))</f>
        <v>6.6666666666666999E-2</v>
      </c>
      <c r="M16" s="4">
        <f>IF(F16=0,0,IF(N16=0,0,IF(N16&lt;0.041666667,0,IF(L16=0,0,IF(H16="р",0,N16-0.041666667)*72-SUMIFS($M$2:M15,$C$2:C15,C16,$D$2:D15,D16)))))</f>
        <v>0</v>
      </c>
      <c r="N16" s="39">
        <f>SUMIFS($L$2:L16,$C$2:C16,C16,$D$2:D16,D16)</f>
        <v>6.6666666666666999E-2</v>
      </c>
    </row>
    <row r="17" spans="1:15" ht="15.95" customHeight="1" x14ac:dyDescent="0.2">
      <c r="A17" s="2">
        <f t="shared" si="0"/>
        <v>16</v>
      </c>
      <c r="B17" s="6" t="e">
        <f>IF(AND(A17=0,C17&gt;1),"ПОМИЛКА",IF(AND(F17=0,#REF!="РОБОТА"),"WI-FI",IF(#REF!="РОБОТА","РОБОТА"," ")))</f>
        <v>#REF!</v>
      </c>
      <c r="C17" s="16">
        <v>42064</v>
      </c>
      <c r="D17" s="17">
        <v>86</v>
      </c>
      <c r="E17" s="10" t="str">
        <f>IF(D17=0," ",IF(IFERROR((VLOOKUP(D17,#REF!,2,0)),"ЗАПОЛНИ БАЗУ")=0,"ЗАПОЛНИ БАЗУ",IFERROR((VLOOKUP(D17,#REF!,2,0)),"ЗАПОЛНИ БАЗУ")))</f>
        <v>ЗАПОЛНИ БАЗУ</v>
      </c>
      <c r="F17" s="18">
        <v>0</v>
      </c>
      <c r="G17" s="9" t="str">
        <f>IFERROR(IF(#REF!-(VLOOKUP(D17,#REF!,3,0))&lt;90,#REF!-(VLOOKUP(D17,#REF!,3,0)),"ПОМИЛКА")," ")</f>
        <v xml:space="preserve"> </v>
      </c>
      <c r="H17" s="8" t="str">
        <f>IFERROR(IF((VLOOKUP(D17,#REF!,4,0))&gt;0,(VLOOKUP(D17,#REF!,4,0)),"ПОМИЛКА")," ")</f>
        <v xml:space="preserve"> </v>
      </c>
      <c r="I17" s="19"/>
      <c r="J17" s="20">
        <v>0.50138888888888899</v>
      </c>
      <c r="K17" s="21">
        <v>0.56736111111111098</v>
      </c>
      <c r="L17" s="7">
        <f>IF(AND(J17&gt;0,K17=0),#REF!-J17,IF((K17-J17)&lt;0,"ПОМИЛКА",K17-J17))</f>
        <v>6.5972222222222002E-2</v>
      </c>
      <c r="M17" s="4">
        <f>IF(F17=0,0,IF(N17=0,0,IF(N17&lt;0.041666667,0,IF(L17=0,0,IF(H17="р",0,N17-0.041666667)*72-SUMIFS($M$2:M16,$C$2:C16,C17,$D$2:D16,D17)))))</f>
        <v>0</v>
      </c>
      <c r="N17" s="39">
        <f>SUMIFS($L$2:L17,$C$2:C17,C17,$D$2:D17,D17)</f>
        <v>6.5972222222222002E-2</v>
      </c>
    </row>
    <row r="18" spans="1:15" ht="15.95" customHeight="1" x14ac:dyDescent="0.2">
      <c r="A18" s="2">
        <f t="shared" si="0"/>
        <v>17</v>
      </c>
      <c r="B18" s="6" t="e">
        <f>IF(AND(A18=0,C18&gt;1),"ПОМИЛКА",IF(AND(F18=0,#REF!="РОБОТА"),"WI-FI",IF(#REF!="РОБОТА","РОБОТА"," ")))</f>
        <v>#REF!</v>
      </c>
      <c r="C18" s="16">
        <v>42064</v>
      </c>
      <c r="D18" s="17">
        <v>24</v>
      </c>
      <c r="E18" s="10" t="str">
        <f>IF(D18=0," ",IF(IFERROR((VLOOKUP(D18,#REF!,2,0)),"ЗАПОЛНИ БАЗУ")=0,"ЗАПОЛНИ БАЗУ",IFERROR((VLOOKUP(D18,#REF!,2,0)),"ЗАПОЛНИ БАЗУ")))</f>
        <v>ЗАПОЛНИ БАЗУ</v>
      </c>
      <c r="F18" s="18">
        <v>10</v>
      </c>
      <c r="G18" s="9" t="str">
        <f>IFERROR(IF(#REF!-(VLOOKUP(D18,#REF!,3,0))&lt;90,#REF!-(VLOOKUP(D18,#REF!,3,0)),"ПОМИЛКА")," ")</f>
        <v xml:space="preserve"> </v>
      </c>
      <c r="H18" s="8" t="str">
        <f>IFERROR(IF((VLOOKUP(D18,#REF!,4,0))&gt;0,(VLOOKUP(D18,#REF!,4,0)),"ПОМИЛКА")," ")</f>
        <v xml:space="preserve"> </v>
      </c>
      <c r="I18" s="19"/>
      <c r="J18" s="20">
        <v>0.50624999999999998</v>
      </c>
      <c r="K18" s="21">
        <v>0.53125</v>
      </c>
      <c r="L18" s="7">
        <f>IF(AND(J18&gt;0,K18=0),#REF!-J18,IF((K18-J18)&lt;0,"ПОМИЛКА",K18-J18))</f>
        <v>2.5000000000000001E-2</v>
      </c>
      <c r="M18" s="4">
        <f>IF(F18=0,0,IF(N18=0,0,IF(N18&lt;0.041666667,0,IF(L18=0,0,IF(H18="р",0,N18-0.041666667)*72-SUMIFS($M$2:M17,$C$2:C17,C18,$D$2:D17,D18)))))</f>
        <v>3</v>
      </c>
      <c r="N18" s="39">
        <f>SUMIFS($L$2:L18,$C$2:C18,C18,$D$2:D18,D18)</f>
        <v>8.3333333333332996E-2</v>
      </c>
    </row>
    <row r="19" spans="1:15" ht="15.95" customHeight="1" x14ac:dyDescent="0.2">
      <c r="A19" s="2">
        <f t="shared" si="0"/>
        <v>18</v>
      </c>
      <c r="B19" s="6" t="e">
        <f>IF(AND(A19=0,C19&gt;1),"ПОМИЛКА",IF(AND(F19=0,#REF!="РОБОТА"),"WI-FI",IF(#REF!="РОБОТА","РОБОТА"," ")))</f>
        <v>#REF!</v>
      </c>
      <c r="C19" s="16">
        <v>42064</v>
      </c>
      <c r="D19" s="17">
        <v>4</v>
      </c>
      <c r="E19" s="10" t="str">
        <f>IF(D19=0," ",IF(IFERROR((VLOOKUP(D19,#REF!,2,0)),"ЗАПОЛНИ БАЗУ")=0,"ЗАПОЛНИ БАЗУ",IFERROR((VLOOKUP(D19,#REF!,2,0)),"ЗАПОЛНИ БАЗУ")))</f>
        <v>ЗАПОЛНИ БАЗУ</v>
      </c>
      <c r="F19" s="18">
        <v>1</v>
      </c>
      <c r="G19" s="9" t="str">
        <f>IFERROR(IF(#REF!-(VLOOKUP(D19,#REF!,3,0))&lt;90,#REF!-(VLOOKUP(D19,#REF!,3,0)),"ПОМИЛКА")," ")</f>
        <v xml:space="preserve"> </v>
      </c>
      <c r="H19" s="8" t="str">
        <f>IFERROR(IF((VLOOKUP(D19,#REF!,4,0))&gt;0,(VLOOKUP(D19,#REF!,4,0)),"ПОМИЛКА")," ")</f>
        <v xml:space="preserve"> </v>
      </c>
      <c r="I19" s="19"/>
      <c r="J19" s="20">
        <v>0.51736111111111105</v>
      </c>
      <c r="K19" s="21">
        <v>0.55902777777777801</v>
      </c>
      <c r="L19" s="7">
        <f>IF(AND(J19&gt;0,K19=0),#REF!-J19,IF((K19-J19)&lt;0,"ПОМИЛКА",K19-J19))</f>
        <v>4.1666666666666997E-2</v>
      </c>
      <c r="M19" s="4">
        <f>IF(F19=0,0,IF(N19=0,0,IF(N19&lt;0.041666667,0,IF(L19=0,0,IF(H19="р",0,N19-0.041666667)*72-SUMIFS($M$2:M18,$C$2:C18,C19,$D$2:D18,D19)))))</f>
        <v>0</v>
      </c>
      <c r="N19" s="39">
        <f>SUMIFS($L$2:L19,$C$2:C19,C19,$D$2:D19,D19)</f>
        <v>4.1666666666666997E-2</v>
      </c>
    </row>
    <row r="20" spans="1:15" ht="15.95" customHeight="1" x14ac:dyDescent="0.2">
      <c r="A20" s="2">
        <f t="shared" si="0"/>
        <v>19</v>
      </c>
      <c r="B20" s="6" t="e">
        <f>IF(AND(A20=0,C20&gt;1),"ПОМИЛКА",IF(AND(F20=0,#REF!="РОБОТА"),"WI-FI",IF(#REF!="РОБОТА","РОБОТА"," ")))</f>
        <v>#REF!</v>
      </c>
      <c r="C20" s="16">
        <v>42064</v>
      </c>
      <c r="D20" s="17">
        <v>18</v>
      </c>
      <c r="E20" s="10" t="str">
        <f>IF(D20=0," ",IF(IFERROR((VLOOKUP(D20,#REF!,2,0)),"ЗАПОЛНИ БАЗУ")=0,"ЗАПОЛНИ БАЗУ",IFERROR((VLOOKUP(D20,#REF!,2,0)),"ЗАПОЛНИ БАЗУ")))</f>
        <v>ЗАПОЛНИ БАЗУ</v>
      </c>
      <c r="F20" s="18">
        <v>5</v>
      </c>
      <c r="G20" s="9" t="str">
        <f>IFERROR(IF(#REF!-(VLOOKUP(D20,#REF!,3,0))&lt;90,#REF!-(VLOOKUP(D20,#REF!,3,0)),"ПОМИЛКА")," ")</f>
        <v xml:space="preserve"> </v>
      </c>
      <c r="H20" s="8" t="str">
        <f>IFERROR(IF((VLOOKUP(D20,#REF!,4,0))&gt;0,(VLOOKUP(D20,#REF!,4,0)),"ПОМИЛКА")," ")</f>
        <v xml:space="preserve"> </v>
      </c>
      <c r="I20" s="19"/>
      <c r="J20" s="20">
        <v>0.51736111111111105</v>
      </c>
      <c r="K20" s="21">
        <v>0.55416666666666703</v>
      </c>
      <c r="L20" s="7">
        <f>IF(AND(J20&gt;0,K20=0),#REF!-J20,IF((K20-J20)&lt;0,"ПОМИЛКА",K20-J20))</f>
        <v>3.6805555555556001E-2</v>
      </c>
      <c r="M20" s="4">
        <f>IF(F20=0,0,IF(N20=0,0,IF(N20&lt;0.041666667,0,IF(L20=0,0,IF(H20="р",0,N20-0.041666667)*72-SUMIFS($M$2:M19,$C$2:C19,C20,$D$2:D19,D20)))))</f>
        <v>0</v>
      </c>
      <c r="N20" s="39">
        <f>SUMIFS($L$2:L20,$C$2:C20,C20,$D$2:D20,D20)</f>
        <v>3.6805555555556001E-2</v>
      </c>
    </row>
    <row r="21" spans="1:15" ht="15.95" customHeight="1" x14ac:dyDescent="0.2">
      <c r="A21" s="2">
        <f t="shared" si="0"/>
        <v>20</v>
      </c>
      <c r="B21" s="6" t="e">
        <f>IF(AND(A21=0,C21&gt;1),"ПОМИЛКА",IF(AND(F21=0,#REF!="РОБОТА"),"WI-FI",IF(#REF!="РОБОТА","РОБОТА"," ")))</f>
        <v>#REF!</v>
      </c>
      <c r="C21" s="16">
        <v>42064</v>
      </c>
      <c r="D21" s="17">
        <v>22</v>
      </c>
      <c r="E21" s="10" t="str">
        <f>IF(D21=0," ",IF(IFERROR((VLOOKUP(D21,#REF!,2,0)),"ЗАПОЛНИ БАЗУ")=0,"ЗАПОЛНИ БАЗУ",IFERROR((VLOOKUP(D21,#REF!,2,0)),"ЗАПОЛНИ БАЗУ")))</f>
        <v>ЗАПОЛНИ БАЗУ</v>
      </c>
      <c r="F21" s="18">
        <v>6</v>
      </c>
      <c r="G21" s="9" t="str">
        <f>IFERROR(IF(#REF!-(VLOOKUP(D21,#REF!,3,0))&lt;90,#REF!-(VLOOKUP(D21,#REF!,3,0)),"ПОМИЛКА")," ")</f>
        <v xml:space="preserve"> </v>
      </c>
      <c r="H21" s="8" t="str">
        <f>IFERROR(IF((VLOOKUP(D21,#REF!,4,0))&gt;0,(VLOOKUP(D21,#REF!,4,0)),"ПОМИЛКА")," ")</f>
        <v xml:space="preserve"> </v>
      </c>
      <c r="I21" s="19"/>
      <c r="J21" s="20">
        <v>0.51805555555555605</v>
      </c>
      <c r="K21" s="21">
        <v>0.55416666666666703</v>
      </c>
      <c r="L21" s="7">
        <f>IF(AND(J21&gt;0,K21=0),#REF!-J21,IF((K21-J21)&lt;0,"ПОМИЛКА",K21-J21))</f>
        <v>3.6111111111110997E-2</v>
      </c>
      <c r="M21" s="4">
        <f>IF(F21=0,0,IF(N21=0,0,IF(N21&lt;0.041666667,0,IF(L21=0,0,IF(H21="р",0,N21-0.041666667)*72-SUMIFS($M$2:M20,$C$2:C20,C21,$D$2:D20,D21)))))</f>
        <v>0</v>
      </c>
      <c r="N21" s="39">
        <f>SUMIFS($L$2:L21,$C$2:C21,C21,$D$2:D21,D21)</f>
        <v>3.6111111111110997E-2</v>
      </c>
    </row>
    <row r="22" spans="1:15" ht="15.95" customHeight="1" x14ac:dyDescent="0.2">
      <c r="A22" s="2">
        <f t="shared" si="0"/>
        <v>21</v>
      </c>
      <c r="B22" s="6" t="e">
        <f>IF(AND(A22=0,C22&gt;1),"ПОМИЛКА",IF(AND(F22=0,#REF!="РОБОТА"),"WI-FI",IF(#REF!="РОБОТА","РОБОТА"," ")))</f>
        <v>#REF!</v>
      </c>
      <c r="C22" s="16">
        <v>42064</v>
      </c>
      <c r="D22" s="17">
        <v>301</v>
      </c>
      <c r="E22" s="10" t="str">
        <f>IF(D22=0," ",IF(IFERROR((VLOOKUP(D22,#REF!,2,0)),"ЗАПОЛНИ БАЗУ")=0,"ЗАПОЛНИ БАЗУ",IFERROR((VLOOKUP(D22,#REF!,2,0)),"ЗАПОЛНИ БАЗУ")))</f>
        <v>ЗАПОЛНИ БАЗУ</v>
      </c>
      <c r="F22" s="18">
        <v>3</v>
      </c>
      <c r="G22" s="9" t="str">
        <f>IFERROR(IF(#REF!-(VLOOKUP(D22,#REF!,3,0))&lt;90,#REF!-(VLOOKUP(D22,#REF!,3,0)),"ПОМИЛКА")," ")</f>
        <v xml:space="preserve"> </v>
      </c>
      <c r="H22" s="8" t="str">
        <f>IFERROR(IF((VLOOKUP(D22,#REF!,4,0))&gt;0,(VLOOKUP(D22,#REF!,4,0)),"ПОМИЛКА")," ")</f>
        <v xml:space="preserve"> </v>
      </c>
      <c r="I22" s="19" t="s">
        <v>1</v>
      </c>
      <c r="J22" s="20">
        <v>0.52638888888888902</v>
      </c>
      <c r="K22" s="21">
        <v>0.56805555555555598</v>
      </c>
      <c r="L22" s="7">
        <f>IF(AND(J22&gt;0,K22=0),#REF!-J22,IF((K22-J22)&lt;0,"ПОМИЛКА",K22-J22))</f>
        <v>4.1666666666666997E-2</v>
      </c>
      <c r="M22" s="4">
        <f>IF(F22=0,0,IF(N22=0,0,IF(N22&lt;0.041666667,0,IF(L22=0,0,IF(H22="р",0,N22-0.041666667)*72-SUMIFS($M$2:M21,$C$2:C21,C22,$D$2:D21,D22)))))</f>
        <v>0</v>
      </c>
      <c r="N22" s="39">
        <f>SUMIFS($L$2:L22,$C$2:C22,C22,$D$2:D22,D22)</f>
        <v>4.1666666666666997E-2</v>
      </c>
    </row>
    <row r="23" spans="1:15" ht="15.95" customHeight="1" x14ac:dyDescent="0.2">
      <c r="A23" s="2">
        <f t="shared" si="0"/>
        <v>22</v>
      </c>
      <c r="B23" s="6" t="e">
        <f>IF(AND(A23=0,C23&gt;1),"ПОМИЛКА",IF(AND(F23=0,#REF!="РОБОТА"),"WI-FI",IF(#REF!="РОБОТА","РОБОТА"," ")))</f>
        <v>#REF!</v>
      </c>
      <c r="C23" s="16">
        <v>42064</v>
      </c>
      <c r="D23" s="17">
        <v>33</v>
      </c>
      <c r="E23" s="10" t="str">
        <f>IF(D23=0," ",IF(IFERROR((VLOOKUP(D23,#REF!,2,0)),"ЗАПОЛНИ БАЗУ")=0,"ЗАПОЛНИ БАЗУ",IFERROR((VLOOKUP(D23,#REF!,2,0)),"ЗАПОЛНИ БАЗУ")))</f>
        <v>ЗАПОЛНИ БАЗУ</v>
      </c>
      <c r="F23" s="18">
        <v>9</v>
      </c>
      <c r="G23" s="9" t="str">
        <f>IFERROR(IF(#REF!-(VLOOKUP(D23,#REF!,3,0))&lt;90,#REF!-(VLOOKUP(D23,#REF!,3,0)),"ПОМИЛКА")," ")</f>
        <v xml:space="preserve"> </v>
      </c>
      <c r="H23" s="8" t="str">
        <f>IFERROR(IF((VLOOKUP(D23,#REF!,4,0))&gt;0,(VLOOKUP(D23,#REF!,4,0)),"ПОМИЛКА")," ")</f>
        <v xml:space="preserve"> </v>
      </c>
      <c r="I23" s="19"/>
      <c r="J23" s="20">
        <v>0.52777777777777801</v>
      </c>
      <c r="K23" s="21">
        <v>0.56944444444444398</v>
      </c>
      <c r="L23" s="7">
        <f>IF(AND(J23&gt;0,K23=0),#REF!-J23,IF((K23-J23)&lt;0,"ПОМИЛКА",K23-J23))</f>
        <v>4.1666666666665998E-2</v>
      </c>
      <c r="M23" s="4">
        <f>IF(F23=0,0,IF(N23=0,0,IF(N23&lt;0.041666667,0,IF(L23=0,0,IF(H23="р",0,N23-0.041666667)*72-SUMIFS($M$2:M22,$C$2:C22,C23,$D$2:D22,D23)))))</f>
        <v>0</v>
      </c>
      <c r="N23" s="39">
        <f>SUMIFS($L$2:L23,$C$2:C23,C23,$D$2:D23,D23)</f>
        <v>4.1666666666665998E-2</v>
      </c>
      <c r="O23" s="25"/>
    </row>
    <row r="24" spans="1:15" ht="15.95" customHeight="1" x14ac:dyDescent="0.2">
      <c r="A24" s="2">
        <f t="shared" si="0"/>
        <v>23</v>
      </c>
      <c r="B24" s="6" t="e">
        <f>IF(AND(A24=0,C24&gt;1),"ПОМИЛКА",IF(AND(F24=0,#REF!="РОБОТА"),"WI-FI",IF(#REF!="РОБОТА","РОБОТА"," ")))</f>
        <v>#REF!</v>
      </c>
      <c r="C24" s="16">
        <v>42064</v>
      </c>
      <c r="D24" s="17">
        <v>213</v>
      </c>
      <c r="E24" s="10" t="str">
        <f>IF(D24=0," ",IF(IFERROR((VLOOKUP(D24,#REF!,2,0)),"ЗАПОЛНИ БАЗУ")=0,"ЗАПОЛНИ БАЗУ",IFERROR((VLOOKUP(D24,#REF!,2,0)),"ЗАПОЛНИ БАЗУ")))</f>
        <v>ЗАПОЛНИ БАЗУ</v>
      </c>
      <c r="F24" s="18">
        <v>4</v>
      </c>
      <c r="G24" s="9" t="str">
        <f>IFERROR(IF(#REF!-(VLOOKUP(D24,#REF!,3,0))&lt;90,#REF!-(VLOOKUP(D24,#REF!,3,0)),"ПОМИЛКА")," ")</f>
        <v xml:space="preserve"> </v>
      </c>
      <c r="H24" s="8" t="str">
        <f>IFERROR(IF((VLOOKUP(D24,#REF!,4,0))&gt;0,(VLOOKUP(D24,#REF!,4,0)),"ПОМИЛКА")," ")</f>
        <v xml:space="preserve"> </v>
      </c>
      <c r="I24" s="19"/>
      <c r="J24" s="20">
        <v>0.52777777777777801</v>
      </c>
      <c r="K24" s="21">
        <v>0.56527777777777799</v>
      </c>
      <c r="L24" s="7">
        <f>IF(AND(J24&gt;0,K24=0),#REF!-J24,IF((K24-J24)&lt;0,"ПОМИЛКА",K24-J24))</f>
        <v>3.7499999999999999E-2</v>
      </c>
      <c r="M24" s="4">
        <f>IF(F24=0,0,IF(N24=0,0,IF(N24&lt;0.041666667,0,IF(L24=0,0,IF(H24="р",0,N24-0.041666667)*72-SUMIFS($M$2:M23,$C$2:C23,C24,$D$2:D23,D24)))))</f>
        <v>0</v>
      </c>
      <c r="N24" s="39">
        <f>SUMIFS($L$2:L24,$C$2:C24,C24,$D$2:D24,D24)</f>
        <v>3.7499999999999999E-2</v>
      </c>
    </row>
    <row r="25" spans="1:15" ht="15.95" customHeight="1" x14ac:dyDescent="0.2">
      <c r="A25" s="2">
        <f t="shared" si="0"/>
        <v>24</v>
      </c>
      <c r="B25" s="6" t="e">
        <f>IF(AND(A25=0,C25&gt;1),"ПОМИЛКА",IF(AND(F25=0,#REF!="РОБОТА"),"WI-FI",IF(#REF!="РОБОТА","РОБОТА"," ")))</f>
        <v>#REF!</v>
      </c>
      <c r="C25" s="16">
        <v>42064</v>
      </c>
      <c r="D25" s="17">
        <v>32</v>
      </c>
      <c r="E25" s="10" t="str">
        <f>IF(D25=0," ",IF(IFERROR((VLOOKUP(D25,#REF!,2,0)),"ЗАПОЛНИ БАЗУ")=0,"ЗАПОЛНИ БАЗУ",IFERROR((VLOOKUP(D25,#REF!,2,0)),"ЗАПОЛНИ БАЗУ")))</f>
        <v>ЗАПОЛНИ БАЗУ</v>
      </c>
      <c r="F25" s="18">
        <v>2</v>
      </c>
      <c r="G25" s="9" t="str">
        <f>IFERROR(IF(#REF!-(VLOOKUP(D25,#REF!,3,0))&lt;90,#REF!-(VLOOKUP(D25,#REF!,3,0)),"ПОМИЛКА")," ")</f>
        <v xml:space="preserve"> </v>
      </c>
      <c r="H25" s="8" t="str">
        <f>IFERROR(IF((VLOOKUP(D25,#REF!,4,0))&gt;0,(VLOOKUP(D25,#REF!,4,0)),"ПОМИЛКА")," ")</f>
        <v xml:space="preserve"> </v>
      </c>
      <c r="I25" s="19"/>
      <c r="J25" s="20">
        <v>0.53472222222222199</v>
      </c>
      <c r="K25" s="21">
        <v>0.57638888888888895</v>
      </c>
      <c r="L25" s="7">
        <f>IF(AND(J25&gt;0,K25=0),#REF!-J25,IF((K25-J25)&lt;0,"ПОМИЛКА",K25-J25))</f>
        <v>4.1666666666666997E-2</v>
      </c>
      <c r="M25" s="4">
        <f>IF(F25=0,0,IF(N25=0,0,IF(N25&lt;0.041666667,0,IF(L25=0,0,IF(H25="р",0,N25-0.041666667)*72-SUMIFS($M$2:M24,$C$2:C24,C25,$D$2:D24,D25)))))</f>
        <v>0</v>
      </c>
      <c r="N25" s="39">
        <f>SUMIFS($L$2:L25,$C$2:C25,C25,$D$2:D25,D25)</f>
        <v>4.1666666666666997E-2</v>
      </c>
    </row>
    <row r="26" spans="1:15" ht="15.95" customHeight="1" x14ac:dyDescent="0.2">
      <c r="A26" s="2">
        <f t="shared" si="0"/>
        <v>25</v>
      </c>
      <c r="B26" s="6" t="e">
        <f>IF(AND(A26=0,C26&gt;1),"ПОМИЛКА",IF(AND(F26=0,#REF!="РОБОТА"),"WI-FI",IF(#REF!="РОБОТА","РОБОТА"," ")))</f>
        <v>#REF!</v>
      </c>
      <c r="C26" s="16">
        <v>42064</v>
      </c>
      <c r="D26" s="17">
        <v>29</v>
      </c>
      <c r="E26" s="10" t="str">
        <f>IF(D26=0," ",IF(IFERROR((VLOOKUP(D26,#REF!,2,0)),"ЗАПОЛНИ БАЗУ")=0,"ЗАПОЛНИ БАЗУ",IFERROR((VLOOKUP(D26,#REF!,2,0)),"ЗАПОЛНИ БАЗУ")))</f>
        <v>ЗАПОЛНИ БАЗУ</v>
      </c>
      <c r="F26" s="18">
        <v>0</v>
      </c>
      <c r="G26" s="9" t="str">
        <f>IFERROR(IF(#REF!-(VLOOKUP(D26,#REF!,3,0))&lt;90,#REF!-(VLOOKUP(D26,#REF!,3,0)),"ПОМИЛКА")," ")</f>
        <v xml:space="preserve"> </v>
      </c>
      <c r="H26" s="8" t="str">
        <f>IFERROR(IF((VLOOKUP(D26,#REF!,4,0))&gt;0,(VLOOKUP(D26,#REF!,4,0)),"ПОМИЛКА")," ")</f>
        <v xml:space="preserve"> </v>
      </c>
      <c r="I26" s="19"/>
      <c r="J26" s="20">
        <v>0.55138888888888904</v>
      </c>
      <c r="K26" s="21">
        <v>0.56944444444444398</v>
      </c>
      <c r="L26" s="7">
        <f>IF(AND(J26&gt;0,K26=0),#REF!-J26,IF((K26-J26)&lt;0,"ПОМИЛКА",K26-J26))</f>
        <v>1.8055555555554902E-2</v>
      </c>
      <c r="M26" s="4">
        <f>IF(F26=0,0,IF(N26=0,0,IF(N26&lt;0.041666667,0,IF(L26=0,0,IF(H26="р",0,N26-0.041666667)*72-SUMIFS($M$2:M25,$C$2:C25,C26,$D$2:D25,D26)))))</f>
        <v>0</v>
      </c>
      <c r="N26" s="39">
        <f>SUMIFS($L$2:L26,$C$2:C26,C26,$D$2:D26,D26)</f>
        <v>1.8055555555554902E-2</v>
      </c>
    </row>
    <row r="27" spans="1:15" ht="15.95" customHeight="1" x14ac:dyDescent="0.2">
      <c r="A27" s="2">
        <f t="shared" si="0"/>
        <v>26</v>
      </c>
      <c r="B27" s="6" t="e">
        <f>IF(AND(A27=0,C27&gt;1),"ПОМИЛКА",IF(AND(F27=0,#REF!="РОБОТА"),"WI-FI",IF(#REF!="РОБОТА","РОБОТА"," ")))</f>
        <v>#REF!</v>
      </c>
      <c r="C27" s="16">
        <v>42064</v>
      </c>
      <c r="D27" s="17">
        <v>30</v>
      </c>
      <c r="E27" s="10" t="str">
        <f>IF(D27=0," ",IF(IFERROR((VLOOKUP(D27,#REF!,2,0)),"ЗАПОЛНИ БАЗУ")=0,"ЗАПОЛНИ БАЗУ",IFERROR((VLOOKUP(D27,#REF!,2,0)),"ЗАПОЛНИ БАЗУ")))</f>
        <v>ЗАПОЛНИ БАЗУ</v>
      </c>
      <c r="F27" s="18">
        <v>8</v>
      </c>
      <c r="G27" s="9" t="str">
        <f>IFERROR(IF(#REF!-(VLOOKUP(D27,#REF!,3,0))&lt;90,#REF!-(VLOOKUP(D27,#REF!,3,0)),"ПОМИЛКА")," ")</f>
        <v xml:space="preserve"> </v>
      </c>
      <c r="H27" s="8" t="str">
        <f>IFERROR(IF((VLOOKUP(D27,#REF!,4,0))&gt;0,(VLOOKUP(D27,#REF!,4,0)),"ПОМИЛКА")," ")</f>
        <v xml:space="preserve"> </v>
      </c>
      <c r="I27" s="19"/>
      <c r="J27" s="20">
        <v>0.55138888888888904</v>
      </c>
      <c r="K27" s="21">
        <v>0.593055555555556</v>
      </c>
      <c r="L27" s="7">
        <f>IF(AND(J27&gt;0,K27=0),#REF!-J27,IF((K27-J27)&lt;0,"ПОМИЛКА",K27-J27))</f>
        <v>4.1666666666666997E-2</v>
      </c>
      <c r="M27" s="4">
        <f>IF(F27=0,0,IF(N27=0,0,IF(N27&lt;0.041666667,0,IF(L27=0,0,IF(H27="р",0,N27-0.041666667)*72-SUMIFS($M$2:M26,$C$2:C26,C27,$D$2:D26,D27)))))</f>
        <v>0</v>
      </c>
      <c r="N27" s="39">
        <f>SUMIFS($L$2:L27,$C$2:C27,C27,$D$2:D27,D27)</f>
        <v>4.1666666666666997E-2</v>
      </c>
    </row>
    <row r="28" spans="1:15" ht="15.95" customHeight="1" x14ac:dyDescent="0.2">
      <c r="A28" s="2">
        <f t="shared" si="0"/>
        <v>27</v>
      </c>
      <c r="B28" s="6" t="e">
        <f>IF(AND(A28=0,C28&gt;1),"ПОМИЛКА",IF(AND(F28=0,#REF!="РОБОТА"),"WI-FI",IF(#REF!="РОБОТА","РОБОТА"," ")))</f>
        <v>#REF!</v>
      </c>
      <c r="C28" s="16">
        <v>42064</v>
      </c>
      <c r="D28" s="17">
        <v>278</v>
      </c>
      <c r="E28" s="10" t="str">
        <f>IF(D28=0," ",IF(IFERROR((VLOOKUP(D28,#REF!,2,0)),"ЗАПОЛНИ БАЗУ")=0,"ЗАПОЛНИ БАЗУ",IFERROR((VLOOKUP(D28,#REF!,2,0)),"ЗАПОЛНИ БАЗУ")))</f>
        <v>ЗАПОЛНИ БАЗУ</v>
      </c>
      <c r="F28" s="18">
        <v>0</v>
      </c>
      <c r="G28" s="9" t="str">
        <f>IFERROR(IF(#REF!-(VLOOKUP(D28,#REF!,3,0))&lt;90,#REF!-(VLOOKUP(D28,#REF!,3,0)),"ПОМИЛКА")," ")</f>
        <v xml:space="preserve"> </v>
      </c>
      <c r="H28" s="8" t="str">
        <f>IFERROR(IF((VLOOKUP(D28,#REF!,4,0))&gt;0,(VLOOKUP(D28,#REF!,4,0)),"ПОМИЛКА")," ")</f>
        <v xml:space="preserve"> </v>
      </c>
      <c r="I28" s="19"/>
      <c r="J28" s="20">
        <v>0.55069444444444404</v>
      </c>
      <c r="K28" s="21">
        <v>0.61875000000000002</v>
      </c>
      <c r="L28" s="7">
        <f>IF(AND(J28&gt;0,K28=0),#REF!-J28,IF((K28-J28)&lt;0,"ПОМИЛКА",K28-J28))</f>
        <v>6.8055555555555994E-2</v>
      </c>
      <c r="M28" s="4">
        <f>IF(F28=0,0,IF(N28=0,0,IF(N28&lt;0.041666667,0,IF(L28=0,0,IF(H28="р",0,N28-0.041666667)*72-SUMIFS($M$2:M27,$C$2:C27,C28,$D$2:D27,D28)))))</f>
        <v>0</v>
      </c>
      <c r="N28" s="39">
        <f>SUMIFS($L$2:L28,$C$2:C28,C28,$D$2:D28,D28)</f>
        <v>6.8055555555555994E-2</v>
      </c>
    </row>
    <row r="29" spans="1:15" ht="15.95" customHeight="1" x14ac:dyDescent="0.2">
      <c r="A29" s="2">
        <f t="shared" si="0"/>
        <v>28</v>
      </c>
      <c r="B29" s="6" t="e">
        <f>IF(AND(A29=0,C29&gt;1),"ПОМИЛКА",IF(AND(F29=0,#REF!="РОБОТА"),"WI-FI",IF(#REF!="РОБОТА","РОБОТА"," ")))</f>
        <v>#REF!</v>
      </c>
      <c r="C29" s="16">
        <v>42064</v>
      </c>
      <c r="D29" s="17">
        <v>89</v>
      </c>
      <c r="E29" s="10" t="str">
        <f>IF(D29=0," ",IF(IFERROR((VLOOKUP(D29,#REF!,2,0)),"ЗАПОЛНИ БАЗУ")=0,"ЗАПОЛНИ БАЗУ",IFERROR((VLOOKUP(D29,#REF!,2,0)),"ЗАПОЛНИ БАЗУ")))</f>
        <v>ЗАПОЛНИ БАЗУ</v>
      </c>
      <c r="F29" s="18">
        <v>6</v>
      </c>
      <c r="G29" s="9" t="str">
        <f>IFERROR(IF(#REF!-(VLOOKUP(D29,#REF!,3,0))&lt;90,#REF!-(VLOOKUP(D29,#REF!,3,0)),"ПОМИЛКА")," ")</f>
        <v xml:space="preserve"> </v>
      </c>
      <c r="H29" s="8" t="str">
        <f>IFERROR(IF((VLOOKUP(D29,#REF!,4,0))&gt;0,(VLOOKUP(D29,#REF!,4,0)),"ПОМИЛКА")," ")</f>
        <v xml:space="preserve"> </v>
      </c>
      <c r="I29" s="19"/>
      <c r="J29" s="20">
        <v>0.55694444444444402</v>
      </c>
      <c r="K29" s="21">
        <v>0.59861111111111098</v>
      </c>
      <c r="L29" s="7">
        <f>IF(AND(J29&gt;0,K29=0),#REF!-J29,IF((K29-J29)&lt;0,"ПОМИЛКА",K29-J29))</f>
        <v>4.1666666666666997E-2</v>
      </c>
      <c r="M29" s="4">
        <f>IF(F29=0,0,IF(N29=0,0,IF(N29&lt;0.041666667,0,IF(L29=0,0,IF(H29="р",0,N29-0.041666667)*72-SUMIFS($M$2:M28,$C$2:C28,C29,$D$2:D28,D29)))))</f>
        <v>0</v>
      </c>
      <c r="N29" s="39">
        <f>SUMIFS($L$2:L29,$C$2:C29,C29,$D$2:D29,D29)</f>
        <v>4.1666666666666997E-2</v>
      </c>
    </row>
    <row r="30" spans="1:15" ht="15.95" customHeight="1" x14ac:dyDescent="0.2">
      <c r="A30" s="2">
        <f t="shared" si="0"/>
        <v>29</v>
      </c>
      <c r="B30" s="6" t="e">
        <f>IF(AND(A30=0,C30&gt;1),"ПОМИЛКА",IF(AND(F30=0,#REF!="РОБОТА"),"WI-FI",IF(#REF!="РОБОТА","РОБОТА"," ")))</f>
        <v>#REF!</v>
      </c>
      <c r="C30" s="16">
        <v>42064</v>
      </c>
      <c r="D30" s="17">
        <v>29</v>
      </c>
      <c r="E30" s="10" t="str">
        <f>IF(D30=0," ",IF(IFERROR((VLOOKUP(D30,#REF!,2,0)),"ЗАПОЛНИ БАЗУ")=0,"ЗАПОЛНИ БАЗУ",IFERROR((VLOOKUP(D30,#REF!,2,0)),"ЗАПОЛНИ БАЗУ")))</f>
        <v>ЗАПОЛНИ БАЗУ</v>
      </c>
      <c r="F30" s="18">
        <v>5</v>
      </c>
      <c r="G30" s="9" t="str">
        <f>IFERROR(IF(#REF!-(VLOOKUP(D30,#REF!,3,0))&lt;90,#REF!-(VLOOKUP(D30,#REF!,3,0)),"ПОМИЛКА")," ")</f>
        <v xml:space="preserve"> </v>
      </c>
      <c r="H30" s="8" t="str">
        <f>IFERROR(IF((VLOOKUP(D30,#REF!,4,0))&gt;0,(VLOOKUP(D30,#REF!,4,0)),"ПОМИЛКА")," ")</f>
        <v xml:space="preserve"> </v>
      </c>
      <c r="I30" s="19"/>
      <c r="J30" s="20">
        <v>0.56944444444444398</v>
      </c>
      <c r="K30" s="21">
        <v>0.58333333333333304</v>
      </c>
      <c r="L30" s="7">
        <f>IF(AND(J30&gt;0,K30=0),#REF!-J30,IF((K30-J30)&lt;0,"ПОМИЛКА",K30-J30))</f>
        <v>1.38888888888891E-2</v>
      </c>
      <c r="M30" s="4">
        <f>IF(F30=0,0,IF(N30=0,0,IF(N30&lt;0.041666667,0,IF(L30=0,0,IF(H30="р",0,N30-0.041666667)*72-SUMIFS($M$2:M29,$C$2:C29,C30,$D$2:D29,D30)))))</f>
        <v>0</v>
      </c>
      <c r="N30" s="39">
        <f>SUMIFS($L$2:L30,$C$2:C30,C30,$D$2:D30,D30)</f>
        <v>3.1944444444443998E-2</v>
      </c>
    </row>
    <row r="31" spans="1:15" ht="15.95" customHeight="1" x14ac:dyDescent="0.2">
      <c r="A31" s="2">
        <f t="shared" si="0"/>
        <v>30</v>
      </c>
      <c r="B31" s="6" t="e">
        <f>IF(AND(A31=0,C31&gt;1),"ПОМИЛКА",IF(AND(F31=0,#REF!="РОБОТА"),"WI-FI",IF(#REF!="РОБОТА","РОБОТА"," ")))</f>
        <v>#REF!</v>
      </c>
      <c r="C31" s="16">
        <v>42064</v>
      </c>
      <c r="D31" s="17">
        <v>302</v>
      </c>
      <c r="E31" s="10" t="str">
        <f>IF(D31=0," ",IF(IFERROR((VLOOKUP(D31,#REF!,2,0)),"ЗАПОЛНИ БАЗУ")=0,"ЗАПОЛНИ БАЗУ",IFERROR((VLOOKUP(D31,#REF!,2,0)),"ЗАПОЛНИ БАЗУ")))</f>
        <v>ЗАПОЛНИ БАЗУ</v>
      </c>
      <c r="F31" s="18">
        <v>4</v>
      </c>
      <c r="G31" s="9" t="str">
        <f>IFERROR(IF(#REF!-(VLOOKUP(D31,#REF!,3,0))&lt;90,#REF!-(VLOOKUP(D31,#REF!,3,0)),"ПОМИЛКА")," ")</f>
        <v xml:space="preserve"> </v>
      </c>
      <c r="H31" s="8" t="str">
        <f>IFERROR(IF((VLOOKUP(D31,#REF!,4,0))&gt;0,(VLOOKUP(D31,#REF!,4,0)),"ПОМИЛКА")," ")</f>
        <v xml:space="preserve"> </v>
      </c>
      <c r="I31" s="19" t="s">
        <v>0</v>
      </c>
      <c r="J31" s="20">
        <v>0.57152777777777797</v>
      </c>
      <c r="K31" s="21">
        <v>0.61319444444444404</v>
      </c>
      <c r="L31" s="7">
        <f>IF(AND(J31&gt;0,K31=0),#REF!-J31,IF((K31-J31)&lt;0,"ПОМИЛКА",K31-J31))</f>
        <v>4.1666666666666102E-2</v>
      </c>
      <c r="M31" s="4">
        <f>IF(F31=0,0,IF(N31=0,0,IF(N31&lt;0.041666667,0,IF(L31=0,0,IF(H31="р",0,N31-0.041666667)*72-SUMIFS($M$2:M30,$C$2:C30,C31,$D$2:D30,D31)))))</f>
        <v>0</v>
      </c>
      <c r="N31" s="39">
        <f>SUMIFS($L$2:L31,$C$2:C31,C31,$D$2:D31,D31)</f>
        <v>4.1666666666666102E-2</v>
      </c>
    </row>
    <row r="32" spans="1:15" ht="15.95" customHeight="1" x14ac:dyDescent="0.2">
      <c r="A32" s="2">
        <f t="shared" si="0"/>
        <v>31</v>
      </c>
      <c r="B32" s="6" t="e">
        <f>IF(AND(A32=0,C32&gt;1),"ПОМИЛКА",IF(AND(F32=0,#REF!="РОБОТА"),"WI-FI",IF(#REF!="РОБОТА","РОБОТА"," ")))</f>
        <v>#REF!</v>
      </c>
      <c r="C32" s="16">
        <v>42064</v>
      </c>
      <c r="D32" s="17">
        <v>91</v>
      </c>
      <c r="E32" s="10" t="str">
        <f>IF(D32=0," ",IF(IFERROR((VLOOKUP(D32,#REF!,2,0)),"ЗАПОЛНИ БАЗУ")=0,"ЗАПОЛНИ БАЗУ",IFERROR((VLOOKUP(D32,#REF!,2,0)),"ЗАПОЛНИ БАЗУ")))</f>
        <v>ЗАПОЛНИ БАЗУ</v>
      </c>
      <c r="F32" s="18">
        <v>7</v>
      </c>
      <c r="G32" s="9" t="str">
        <f>IFERROR(IF(#REF!-(VLOOKUP(D32,#REF!,3,0))&lt;90,#REF!-(VLOOKUP(D32,#REF!,3,0)),"ПОМИЛКА")," ")</f>
        <v xml:space="preserve"> </v>
      </c>
      <c r="H32" s="8" t="str">
        <f>IFERROR(IF((VLOOKUP(D32,#REF!,4,0))&gt;0,(VLOOKUP(D32,#REF!,4,0)),"ПОМИЛКА")," ")</f>
        <v xml:space="preserve"> </v>
      </c>
      <c r="I32" s="19"/>
      <c r="J32" s="20">
        <v>0.57569444444444395</v>
      </c>
      <c r="K32" s="21">
        <v>0.61736111111111103</v>
      </c>
      <c r="L32" s="7">
        <f>IF(AND(J32&gt;0,K32=0),#REF!-J32,IF((K32-J32)&lt;0,"ПОМИЛКА",K32-J32))</f>
        <v>4.1666666666667102E-2</v>
      </c>
      <c r="M32" s="4">
        <f>IF(F32=0,0,IF(N32=0,0,IF(N32&lt;0.041666667,0,IF(L32=0,0,IF(H32="р",0,N32-0.041666667)*72-SUMIFS($M$2:M31,$C$2:C31,C32,$D$2:D31,D32)))))</f>
        <v>0</v>
      </c>
      <c r="N32" s="39">
        <f>SUMIFS($L$2:L32,$C$2:C32,C32,$D$2:D32,D32)</f>
        <v>4.1666666666667102E-2</v>
      </c>
    </row>
    <row r="33" spans="1:14" ht="15.95" customHeight="1" x14ac:dyDescent="0.2">
      <c r="A33" s="2">
        <f t="shared" si="0"/>
        <v>32</v>
      </c>
      <c r="B33" s="6" t="e">
        <f>IF(AND(A33=0,C33&gt;1),"ПОМИЛКА",IF(AND(F33=0,#REF!="РОБОТА"),"WI-FI",IF(#REF!="РОБОТА","РОБОТА"," ")))</f>
        <v>#REF!</v>
      </c>
      <c r="C33" s="16">
        <v>42064</v>
      </c>
      <c r="D33" s="17">
        <v>76</v>
      </c>
      <c r="E33" s="10" t="str">
        <f>IF(D33=0," ",IF(IFERROR((VLOOKUP(D33,#REF!,2,0)),"ЗАПОЛНИ БАЗУ")=0,"ЗАПОЛНИ БАЗУ",IFERROR((VLOOKUP(D33,#REF!,2,0)),"ЗАПОЛНИ БАЗУ")))</f>
        <v>ЗАПОЛНИ БАЗУ</v>
      </c>
      <c r="F33" s="18">
        <v>9</v>
      </c>
      <c r="G33" s="9" t="str">
        <f>IFERROR(IF(#REF!-(VLOOKUP(D33,#REF!,3,0))&lt;90,#REF!-(VLOOKUP(D33,#REF!,3,0)),"ПОМИЛКА")," ")</f>
        <v xml:space="preserve"> </v>
      </c>
      <c r="H33" s="8" t="str">
        <f>IFERROR(IF((VLOOKUP(D33,#REF!,4,0))&gt;0,(VLOOKUP(D33,#REF!,4,0)),"ПОМИЛКА")," ")</f>
        <v xml:space="preserve"> </v>
      </c>
      <c r="I33" s="19"/>
      <c r="J33" s="20">
        <v>0.57569444444444395</v>
      </c>
      <c r="K33" s="21">
        <v>0.61736111111111103</v>
      </c>
      <c r="L33" s="7">
        <f>IF(AND(J33&gt;0,K33=0),#REF!-J33,IF((K33-J33)&lt;0,"ПОМИЛКА",K33-J33))</f>
        <v>4.1666666666667102E-2</v>
      </c>
      <c r="M33" s="4">
        <f>IF(F33=0,0,IF(N33=0,0,IF(N33&lt;0.041666667,0,IF(L33=0,0,IF(H33="р",0,N33-0.041666667)*72-SUMIFS($M$2:M32,$C$2:C32,C33,$D$2:D32,D33)))))</f>
        <v>0</v>
      </c>
      <c r="N33" s="39">
        <f>SUMIFS($L$2:L33,$C$2:C33,C33,$D$2:D33,D33)</f>
        <v>4.1666666666667102E-2</v>
      </c>
    </row>
    <row r="34" spans="1:14" ht="15.95" customHeight="1" x14ac:dyDescent="0.2">
      <c r="A34" s="2">
        <f t="shared" si="0"/>
        <v>33</v>
      </c>
      <c r="B34" s="6" t="e">
        <f>IF(AND(A34=0,C34&gt;1),"ПОМИЛКА",IF(AND(F34=0,#REF!="РОБОТА"),"WI-FI",IF(#REF!="РОБОТА","РОБОТА"," ")))</f>
        <v>#REF!</v>
      </c>
      <c r="C34" s="16">
        <v>42064</v>
      </c>
      <c r="D34" s="17">
        <v>303</v>
      </c>
      <c r="E34" s="10" t="str">
        <f>IF(D34=0," ",IF(IFERROR((VLOOKUP(D34,#REF!,2,0)),"ЗАПОЛНИ БАЗУ")=0,"ЗАПОЛНИ БАЗУ",IFERROR((VLOOKUP(D34,#REF!,2,0)),"ЗАПОЛНИ БАЗУ")))</f>
        <v>ЗАПОЛНИ БАЗУ</v>
      </c>
      <c r="F34" s="18">
        <v>2</v>
      </c>
      <c r="G34" s="9" t="str">
        <f>IFERROR(IF(#REF!-(VLOOKUP(D34,#REF!,3,0))&lt;90,#REF!-(VLOOKUP(D34,#REF!,3,0)),"ПОМИЛКА")," ")</f>
        <v xml:space="preserve"> </v>
      </c>
      <c r="H34" s="8" t="str">
        <f>IFERROR(IF((VLOOKUP(D34,#REF!,4,0))&gt;0,(VLOOKUP(D34,#REF!,4,0)),"ПОМИЛКА")," ")</f>
        <v xml:space="preserve"> </v>
      </c>
      <c r="I34" s="19" t="s">
        <v>1</v>
      </c>
      <c r="J34" s="20">
        <v>0.58333333333333304</v>
      </c>
      <c r="K34" s="21">
        <v>0.63888888888888895</v>
      </c>
      <c r="L34" s="7">
        <f>IF(AND(J34&gt;0,K34=0),#REF!-J34,IF((K34-J34)&lt;0,"ПОМИЛКА",K34-J34))</f>
        <v>5.5555555555555899E-2</v>
      </c>
      <c r="M34" s="4">
        <f>IF(F34=0,0,IF(N34=0,0,IF(N34&lt;0.041666667,0,IF(L34=0,0,IF(H34="р",0,N34-0.041666667)*72-SUMIFS($M$2:M33,$C$2:C33,C34,$D$2:D33,D34)))))</f>
        <v>1</v>
      </c>
      <c r="N34" s="39">
        <f>SUMIFS($L$2:L34,$C$2:C34,C34,$D$2:D34,D34)</f>
        <v>5.5555555555555899E-2</v>
      </c>
    </row>
    <row r="35" spans="1:14" ht="15.95" customHeight="1" x14ac:dyDescent="0.2">
      <c r="A35" s="2">
        <f t="shared" si="0"/>
        <v>34</v>
      </c>
      <c r="B35" s="6" t="e">
        <f>IF(AND(A35=0,C35&gt;1),"ПОМИЛКА",IF(AND(F35=0,#REF!="РОБОТА"),"WI-FI",IF(#REF!="РОБОТА","РОБОТА"," ")))</f>
        <v>#REF!</v>
      </c>
      <c r="C35" s="16">
        <v>42064</v>
      </c>
      <c r="D35" s="17">
        <v>266</v>
      </c>
      <c r="E35" s="10" t="str">
        <f>IF(D35=0," ",IF(IFERROR((VLOOKUP(D35,#REF!,2,0)),"ЗАПОЛНИ БАЗУ")=0,"ЗАПОЛНИ БАЗУ",IFERROR((VLOOKUP(D35,#REF!,2,0)),"ЗАПОЛНИ БАЗУ")))</f>
        <v>ЗАПОЛНИ БАЗУ</v>
      </c>
      <c r="F35" s="18">
        <v>10</v>
      </c>
      <c r="G35" s="9" t="str">
        <f>IFERROR(IF(#REF!-(VLOOKUP(D35,#REF!,3,0))&lt;90,#REF!-(VLOOKUP(D35,#REF!,3,0)),"ПОМИЛКА")," ")</f>
        <v xml:space="preserve"> </v>
      </c>
      <c r="H35" s="8" t="str">
        <f>IFERROR(IF((VLOOKUP(D35,#REF!,4,0))&gt;0,(VLOOKUP(D35,#REF!,4,0)),"ПОМИЛКА")," ")</f>
        <v xml:space="preserve"> </v>
      </c>
      <c r="I35" s="19"/>
      <c r="J35" s="20">
        <v>0.59097222222222201</v>
      </c>
      <c r="K35" s="21">
        <v>0.63263888888888897</v>
      </c>
      <c r="L35" s="7">
        <f>IF(AND(J35&gt;0,K35=0),#REF!-J35,IF((K35-J35)&lt;0,"ПОМИЛКА",K35-J35))</f>
        <v>4.1666666666666997E-2</v>
      </c>
      <c r="M35" s="4">
        <f>IF(F35=0,0,IF(N35=0,0,IF(N35&lt;0.041666667,0,IF(L35=0,0,IF(H35="р",0,N35-0.041666667)*72-SUMIFS($M$2:M34,$C$2:C34,C35,$D$2:D34,D35)))))</f>
        <v>0</v>
      </c>
      <c r="N35" s="39">
        <f>SUMIFS($L$2:L35,$C$2:C35,C35,$D$2:D35,D35)</f>
        <v>4.1666666666666997E-2</v>
      </c>
    </row>
    <row r="36" spans="1:14" ht="15.95" customHeight="1" x14ac:dyDescent="0.2">
      <c r="A36" s="2">
        <f t="shared" si="0"/>
        <v>35</v>
      </c>
      <c r="B36" s="6" t="e">
        <f>IF(AND(A36=0,C36&gt;1),"ПОМИЛКА",IF(AND(F36=0,#REF!="РОБОТА"),"WI-FI",IF(#REF!="РОБОТА","РОБОТА"," ")))</f>
        <v>#REF!</v>
      </c>
      <c r="C36" s="16">
        <v>42064</v>
      </c>
      <c r="D36" s="17">
        <v>5</v>
      </c>
      <c r="E36" s="10" t="str">
        <f>IF(D36=0," ",IF(IFERROR((VLOOKUP(D36,#REF!,2,0)),"ЗАПОЛНИ БАЗУ")=0,"ЗАПОЛНИ БАЗУ",IFERROR((VLOOKUP(D36,#REF!,2,0)),"ЗАПОЛНИ БАЗУ")))</f>
        <v>ЗАПОЛНИ БАЗУ</v>
      </c>
      <c r="F36" s="18">
        <v>8</v>
      </c>
      <c r="G36" s="9" t="str">
        <f>IFERROR(IF(#REF!-(VLOOKUP(D36,#REF!,3,0))&lt;90,#REF!-(VLOOKUP(D36,#REF!,3,0)),"ПОМИЛКА")," ")</f>
        <v xml:space="preserve"> </v>
      </c>
      <c r="H36" s="8" t="str">
        <f>IFERROR(IF((VLOOKUP(D36,#REF!,4,0))&gt;0,(VLOOKUP(D36,#REF!,4,0)),"ПОМИЛКА")," ")</f>
        <v xml:space="preserve"> </v>
      </c>
      <c r="I36" s="19"/>
      <c r="J36" s="20">
        <v>0.59652777777777799</v>
      </c>
      <c r="K36" s="21">
        <v>0.63819444444444395</v>
      </c>
      <c r="L36" s="7">
        <f>IF(AND(J36&gt;0,K36=0),#REF!-J36,IF((K36-J36)&lt;0,"ПОМИЛКА",K36-J36))</f>
        <v>4.1666666666665998E-2</v>
      </c>
      <c r="M36" s="4">
        <f>IF(F36=0,0,IF(N36=0,0,IF(N36&lt;0.041666667,0,IF(L36=0,0,IF(H36="р",0,N36-0.041666667)*72-SUMIFS($M$2:M35,$C$2:C35,C36,$D$2:D35,D36)))))</f>
        <v>0</v>
      </c>
      <c r="N36" s="39">
        <f>SUMIFS($L$2:L36,$C$2:C36,C36,$D$2:D36,D36)</f>
        <v>4.1666666666665998E-2</v>
      </c>
    </row>
    <row r="37" spans="1:14" ht="15.95" customHeight="1" x14ac:dyDescent="0.2">
      <c r="A37" s="2">
        <f t="shared" si="0"/>
        <v>36</v>
      </c>
      <c r="B37" s="6" t="e">
        <f>IF(AND(A37=0,C37&gt;1),"ПОМИЛКА",IF(AND(F37=0,#REF!="РОБОТА"),"WI-FI",IF(#REF!="РОБОТА","РОБОТА"," ")))</f>
        <v>#REF!</v>
      </c>
      <c r="C37" s="16">
        <v>42064</v>
      </c>
      <c r="D37" s="17">
        <v>289</v>
      </c>
      <c r="E37" s="10" t="str">
        <f>IF(D37=0," ",IF(IFERROR((VLOOKUP(D37,#REF!,2,0)),"ЗАПОЛНИ БАЗУ")=0,"ЗАПОЛНИ БАЗУ",IFERROR((VLOOKUP(D37,#REF!,2,0)),"ЗАПОЛНИ БАЗУ")))</f>
        <v>ЗАПОЛНИ БАЗУ</v>
      </c>
      <c r="F37" s="18">
        <v>1</v>
      </c>
      <c r="G37" s="9" t="str">
        <f>IFERROR(IF(#REF!-(VLOOKUP(D37,#REF!,3,0))&lt;90,#REF!-(VLOOKUP(D37,#REF!,3,0)),"ПОМИЛКА")," ")</f>
        <v xml:space="preserve"> </v>
      </c>
      <c r="H37" s="8" t="str">
        <f>IFERROR(IF((VLOOKUP(D37,#REF!,4,0))&gt;0,(VLOOKUP(D37,#REF!,4,0)),"ПОМИЛКА")," ")</f>
        <v xml:space="preserve"> </v>
      </c>
      <c r="I37" s="19"/>
      <c r="J37" s="20">
        <v>0.59722222222222199</v>
      </c>
      <c r="K37" s="21">
        <v>0.63055555555555598</v>
      </c>
      <c r="L37" s="7">
        <f>IF(AND(J37&gt;0,K37=0),#REF!-J37,IF((K37-J37)&lt;0,"ПОМИЛКА",K37-J37))</f>
        <v>3.3333333333333999E-2</v>
      </c>
      <c r="M37" s="4">
        <f>IF(F37=0,0,IF(N37=0,0,IF(N37&lt;0.041666667,0,IF(L37=0,0,IF(H37="р",0,N37-0.041666667)*72-SUMIFS($M$2:M36,$C$2:C36,C37,$D$2:D36,D37)))))</f>
        <v>0</v>
      </c>
      <c r="N37" s="39">
        <f>SUMIFS($L$2:L37,$C$2:C37,C37,$D$2:D37,D37)</f>
        <v>3.3333333333333999E-2</v>
      </c>
    </row>
    <row r="38" spans="1:14" ht="15.95" customHeight="1" x14ac:dyDescent="0.2">
      <c r="A38" s="2">
        <f t="shared" si="0"/>
        <v>37</v>
      </c>
      <c r="B38" s="6" t="e">
        <f>IF(AND(A38=0,C38&gt;1),"ПОМИЛКА",IF(AND(F38=0,#REF!="РОБОТА"),"WI-FI",IF(#REF!="РОБОТА","РОБОТА"," ")))</f>
        <v>#REF!</v>
      </c>
      <c r="C38" s="16">
        <v>42064</v>
      </c>
      <c r="D38" s="17">
        <v>8</v>
      </c>
      <c r="E38" s="10" t="str">
        <f>IF(D38=0," ",IF(IFERROR((VLOOKUP(D38,#REF!,2,0)),"ЗАПОЛНИ БАЗУ")=0,"ЗАПОЛНИ БАЗУ",IFERROR((VLOOKUP(D38,#REF!,2,0)),"ЗАПОЛНИ БАЗУ")))</f>
        <v>ЗАПОЛНИ БАЗУ</v>
      </c>
      <c r="F38" s="18">
        <v>6</v>
      </c>
      <c r="G38" s="9" t="str">
        <f>IFERROR(IF(#REF!-(VLOOKUP(D38,#REF!,3,0))&lt;90,#REF!-(VLOOKUP(D38,#REF!,3,0)),"ПОМИЛКА")," ")</f>
        <v xml:space="preserve"> </v>
      </c>
      <c r="H38" s="8" t="str">
        <f>IFERROR(IF((VLOOKUP(D38,#REF!,4,0))&gt;0,(VLOOKUP(D38,#REF!,4,0)),"ПОМИЛКА")," ")</f>
        <v xml:space="preserve"> </v>
      </c>
      <c r="I38" s="19"/>
      <c r="J38" s="20">
        <v>0.60902777777777795</v>
      </c>
      <c r="K38" s="21">
        <v>0.65069444444444402</v>
      </c>
      <c r="L38" s="7">
        <f>IF(AND(J38&gt;0,K38=0),#REF!-J38,IF((K38-J38)&lt;0,"ПОМИЛКА",K38-J38))</f>
        <v>4.1666666666666102E-2</v>
      </c>
      <c r="M38" s="4">
        <f>IF(F38=0,0,IF(N38=0,0,IF(N38&lt;0.041666667,0,IF(L38=0,0,IF(H38="р",0,N38-0.041666667)*72-SUMIFS($M$2:M37,$C$2:C37,C38,$D$2:D37,D38)))))</f>
        <v>0</v>
      </c>
      <c r="N38" s="39">
        <f>SUMIFS($L$2:L38,$C$2:C38,C38,$D$2:D38,D38)</f>
        <v>4.1666666666666102E-2</v>
      </c>
    </row>
    <row r="39" spans="1:14" ht="15.95" customHeight="1" x14ac:dyDescent="0.2">
      <c r="A39" s="2">
        <f t="shared" si="0"/>
        <v>38</v>
      </c>
      <c r="B39" s="6" t="e">
        <f>IF(AND(A39=0,C39&gt;1),"ПОМИЛКА",IF(AND(F39=0,#REF!="РОБОТА"),"WI-FI",IF(#REF!="РОБОТА","РОБОТА"," ")))</f>
        <v>#REF!</v>
      </c>
      <c r="C39" s="16">
        <v>42064</v>
      </c>
      <c r="D39" s="17">
        <v>9</v>
      </c>
      <c r="E39" s="10" t="str">
        <f>IF(D39=0," ",IF(IFERROR((VLOOKUP(D39,#REF!,2,0)),"ЗАПОЛНИ БАЗУ")=0,"ЗАПОЛНИ БАЗУ",IFERROR((VLOOKUP(D39,#REF!,2,0)),"ЗАПОЛНИ БАЗУ")))</f>
        <v>ЗАПОЛНИ БАЗУ</v>
      </c>
      <c r="F39" s="18">
        <v>3</v>
      </c>
      <c r="G39" s="9" t="str">
        <f>IFERROR(IF(#REF!-(VLOOKUP(D39,#REF!,3,0))&lt;90,#REF!-(VLOOKUP(D39,#REF!,3,0)),"ПОМИЛКА")," ")</f>
        <v xml:space="preserve"> </v>
      </c>
      <c r="H39" s="8" t="str">
        <f>IFERROR(IF((VLOOKUP(D39,#REF!,4,0))&gt;0,(VLOOKUP(D39,#REF!,4,0)),"ПОМИЛКА")," ")</f>
        <v xml:space="preserve"> </v>
      </c>
      <c r="I39" s="19"/>
      <c r="J39" s="20">
        <v>0.60902777777777795</v>
      </c>
      <c r="K39" s="21">
        <v>0.64583333333333304</v>
      </c>
      <c r="L39" s="7">
        <f>IF(AND(J39&gt;0,K39=0),#REF!-J39,IF((K39-J39)&lt;0,"ПОМИЛКА",K39-J39))</f>
        <v>3.6805555555555099E-2</v>
      </c>
      <c r="M39" s="4">
        <f>IF(F39=0,0,IF(N39=0,0,IF(N39&lt;0.041666667,0,IF(L39=0,0,IF(H39="р",0,N39-0.041666667)*72-SUMIFS($M$2:M38,$C$2:C38,C39,$D$2:D38,D39)))))</f>
        <v>0</v>
      </c>
      <c r="N39" s="39">
        <f>SUMIFS($L$2:L39,$C$2:C39,C39,$D$2:D39,D39)</f>
        <v>3.6805555555555099E-2</v>
      </c>
    </row>
    <row r="40" spans="1:14" ht="15.95" customHeight="1" x14ac:dyDescent="0.2">
      <c r="A40" s="2">
        <f t="shared" si="0"/>
        <v>39</v>
      </c>
      <c r="B40" s="6" t="e">
        <f>IF(AND(A40=0,C40&gt;1),"ПОМИЛКА",IF(AND(F40=0,#REF!="РОБОТА"),"WI-FI",IF(#REF!="РОБОТА","РОБОТА"," ")))</f>
        <v>#REF!</v>
      </c>
      <c r="C40" s="16">
        <v>42064</v>
      </c>
      <c r="D40" s="17">
        <v>89</v>
      </c>
      <c r="E40" s="10" t="str">
        <f>IF(D40=0," ",IF(IFERROR((VLOOKUP(D40,#REF!,2,0)),"ЗАПОЛНИ БАЗУ")=0,"ЗАПОЛНИ БАЗУ",IFERROR((VLOOKUP(D40,#REF!,2,0)),"ЗАПОЛНИ БАЗУ")))</f>
        <v>ЗАПОЛНИ БАЗУ</v>
      </c>
      <c r="F40" s="18">
        <v>9</v>
      </c>
      <c r="G40" s="9" t="str">
        <f>IFERROR(IF(#REF!-(VLOOKUP(D40,#REF!,3,0))&lt;90,#REF!-(VLOOKUP(D40,#REF!,3,0)),"ПОМИЛКА")," ")</f>
        <v xml:space="preserve"> </v>
      </c>
      <c r="H40" s="8" t="str">
        <f>IFERROR(IF((VLOOKUP(D40,#REF!,4,0))&gt;0,(VLOOKUP(D40,#REF!,4,0)),"ПОМИЛКА")," ")</f>
        <v xml:space="preserve"> </v>
      </c>
      <c r="I40" s="19"/>
      <c r="J40" s="20">
        <v>0.62222222222222201</v>
      </c>
      <c r="K40" s="21">
        <v>0.63611111111111096</v>
      </c>
      <c r="L40" s="7">
        <f>IF(AND(J40&gt;0,K40=0),#REF!-J40,IF((K40-J40)&lt;0,"ПОМИЛКА",K40-J40))</f>
        <v>1.3888888888888999E-2</v>
      </c>
      <c r="M40" s="4">
        <f>IF(F40=0,0,IF(N40=0,0,IF(N40&lt;0.041666667,0,IF(L40=0,0,IF(H40="р",0,N40-0.041666667)*72-SUMIFS($M$2:M39,$C$2:C39,C40,$D$2:D39,D40)))))</f>
        <v>1</v>
      </c>
      <c r="N40" s="39">
        <f>SUMIFS($L$2:L40,$C$2:C40,C40,$D$2:D40,D40)</f>
        <v>5.5555555555555997E-2</v>
      </c>
    </row>
    <row r="41" spans="1:14" ht="15.95" customHeight="1" x14ac:dyDescent="0.2">
      <c r="A41" s="2">
        <f t="shared" si="0"/>
        <v>40</v>
      </c>
      <c r="B41" s="6" t="e">
        <f>IF(AND(A41=0,C41&gt;1),"ПОМИЛКА",IF(AND(F41=0,#REF!="РОБОТА"),"WI-FI",IF(#REF!="РОБОТА","РОБОТА"," ")))</f>
        <v>#REF!</v>
      </c>
      <c r="C41" s="16">
        <v>42064</v>
      </c>
      <c r="D41" s="17">
        <v>95</v>
      </c>
      <c r="E41" s="10" t="str">
        <f>IF(D41=0," ",IF(IFERROR((VLOOKUP(D41,#REF!,2,0)),"ЗАПОЛНИ БАЗУ")=0,"ЗАПОЛНИ БАЗУ",IFERROR((VLOOKUP(D41,#REF!,2,0)),"ЗАПОЛНИ БАЗУ")))</f>
        <v>ЗАПОЛНИ БАЗУ</v>
      </c>
      <c r="F41" s="18">
        <v>7</v>
      </c>
      <c r="G41" s="9" t="str">
        <f>IFERROR(IF(#REF!-(VLOOKUP(D41,#REF!,3,0))&lt;90,#REF!-(VLOOKUP(D41,#REF!,3,0)),"ПОМИЛКА")," ")</f>
        <v xml:space="preserve"> </v>
      </c>
      <c r="H41" s="8" t="str">
        <f>IFERROR(IF((VLOOKUP(D41,#REF!,4,0))&gt;0,(VLOOKUP(D41,#REF!,4,0)),"ПОМИЛКА")," ")</f>
        <v xml:space="preserve"> </v>
      </c>
      <c r="I41" s="19"/>
      <c r="J41" s="20">
        <v>0.62222222222222201</v>
      </c>
      <c r="K41" s="21">
        <v>0.63194444444444398</v>
      </c>
      <c r="L41" s="7">
        <f>IF(AND(J41&gt;0,K41=0),#REF!-J41,IF((K41-J41)&lt;0,"ПОМИЛКА",K41-J41))</f>
        <v>9.7222222222219708E-3</v>
      </c>
      <c r="M41" s="4">
        <f>IF(F41=0,0,IF(N41=0,0,IF(N41&lt;0.041666667,0,IF(L41=0,0,IF(H41="р",0,N41-0.041666667)*72-SUMIFS($M$2:M40,$C$2:C40,C41,$D$2:D40,D41)))))</f>
        <v>0</v>
      </c>
      <c r="N41" s="39">
        <f>SUMIFS($L$2:L41,$C$2:C41,C41,$D$2:D41,D41)</f>
        <v>9.7222222222219708E-3</v>
      </c>
    </row>
    <row r="42" spans="1:14" ht="15.95" customHeight="1" x14ac:dyDescent="0.2">
      <c r="A42" s="2">
        <f t="shared" si="0"/>
        <v>41</v>
      </c>
      <c r="B42" s="6" t="e">
        <f>IF(AND(A42=0,C42&gt;1),"ПОМИЛКА",IF(AND(F42=0,#REF!="РОБОТА"),"WI-FI",IF(#REF!="РОБОТА","РОБОТА"," ")))</f>
        <v>#REF!</v>
      </c>
      <c r="C42" s="16">
        <v>42064</v>
      </c>
      <c r="D42" s="17">
        <v>10</v>
      </c>
      <c r="E42" s="10" t="str">
        <f>IF(D42=0," ",IF(IFERROR((VLOOKUP(D42,#REF!,2,0)),"ЗАПОЛНИ БАЗУ")=0,"ЗАПОЛНИ БАЗУ",IFERROR((VLOOKUP(D42,#REF!,2,0)),"ЗАПОЛНИ БАЗУ")))</f>
        <v>ЗАПОЛНИ БАЗУ</v>
      </c>
      <c r="F42" s="18">
        <v>5</v>
      </c>
      <c r="G42" s="9" t="str">
        <f>IFERROR(IF(#REF!-(VLOOKUP(D42,#REF!,3,0))&lt;90,#REF!-(VLOOKUP(D42,#REF!,3,0)),"ПОМИЛКА")," ")</f>
        <v xml:space="preserve"> </v>
      </c>
      <c r="H42" s="8" t="str">
        <f>IFERROR(IF((VLOOKUP(D42,#REF!,4,0))&gt;0,(VLOOKUP(D42,#REF!,4,0)),"ПОМИЛКА")," ")</f>
        <v xml:space="preserve"> </v>
      </c>
      <c r="I42" s="19"/>
      <c r="J42" s="20">
        <v>0.62638888888888899</v>
      </c>
      <c r="K42" s="21">
        <v>0.66805555555555596</v>
      </c>
      <c r="L42" s="7">
        <f>IF(AND(J42&gt;0,K42=0),#REF!-J42,IF((K42-J42)&lt;0,"ПОМИЛКА",K42-J42))</f>
        <v>4.1666666666666997E-2</v>
      </c>
      <c r="M42" s="4">
        <f>IF(F42=0,0,IF(N42=0,0,IF(N42&lt;0.041666667,0,IF(L42=0,0,IF(H42="р",0,N42-0.041666667)*72-SUMIFS($M$2:M41,$C$2:C41,C42,$D$2:D41,D42)))))</f>
        <v>0</v>
      </c>
      <c r="N42" s="39">
        <f>SUMIFS($L$2:L42,$C$2:C42,C42,$D$2:D42,D42)</f>
        <v>4.1666666666666997E-2</v>
      </c>
    </row>
    <row r="43" spans="1:14" ht="15.95" customHeight="1" x14ac:dyDescent="0.2">
      <c r="A43" s="2">
        <f t="shared" si="0"/>
        <v>42</v>
      </c>
      <c r="B43" s="6" t="e">
        <f>IF(AND(A43=0,C43&gt;1),"ПОМИЛКА",IF(AND(F43=0,#REF!="РОБОТА"),"WI-FI",IF(#REF!="РОБОТА","РОБОТА"," ")))</f>
        <v>#REF!</v>
      </c>
      <c r="C43" s="16">
        <v>42064</v>
      </c>
      <c r="D43" s="17">
        <v>165</v>
      </c>
      <c r="E43" s="10" t="str">
        <f>IF(D43=0," ",IF(IFERROR((VLOOKUP(D43,#REF!,2,0)),"ЗАПОЛНИ БАЗУ")=0,"ЗАПОЛНИ БАЗУ",IFERROR((VLOOKUP(D43,#REF!,2,0)),"ЗАПОЛНИ БАЗУ")))</f>
        <v>ЗАПОЛНИ БАЗУ</v>
      </c>
      <c r="F43" s="18">
        <v>1</v>
      </c>
      <c r="G43" s="9" t="str">
        <f>IFERROR(IF(#REF!-(VLOOKUP(D43,#REF!,3,0))&lt;90,#REF!-(VLOOKUP(D43,#REF!,3,0)),"ПОМИЛКА")," ")</f>
        <v xml:space="preserve"> </v>
      </c>
      <c r="H43" s="8" t="str">
        <f>IFERROR(IF((VLOOKUP(D43,#REF!,4,0))&gt;0,(VLOOKUP(D43,#REF!,4,0)),"ПОМИЛКА")," ")</f>
        <v xml:space="preserve"> </v>
      </c>
      <c r="I43" s="19"/>
      <c r="J43" s="20">
        <v>0.63402777777777797</v>
      </c>
      <c r="K43" s="21">
        <v>0.64583333333333304</v>
      </c>
      <c r="L43" s="7">
        <f>IF(AND(J43&gt;0,K43=0),#REF!-J43,IF((K43-J43)&lt;0,"ПОМИЛКА",K43-J43))</f>
        <v>1.1805555555555101E-2</v>
      </c>
      <c r="M43" s="4">
        <f>IF(F43=0,0,IF(N43=0,0,IF(N43&lt;0.041666667,0,IF(L43=0,0,IF(H43="р",0,N43-0.041666667)*72-SUMIFS($M$2:M42,$C$2:C42,C43,$D$2:D42,D43)))))</f>
        <v>0</v>
      </c>
      <c r="N43" s="39">
        <f>SUMIFS($L$2:L43,$C$2:C43,C43,$D$2:D43,D43)</f>
        <v>1.1805555555555101E-2</v>
      </c>
    </row>
    <row r="44" spans="1:14" ht="15.95" customHeight="1" x14ac:dyDescent="0.2">
      <c r="A44" s="2">
        <f t="shared" si="0"/>
        <v>43</v>
      </c>
      <c r="B44" s="6" t="e">
        <f>IF(AND(A44=0,C44&gt;1),"ПОМИЛКА",IF(AND(F44=0,#REF!="РОБОТА"),"WI-FI",IF(#REF!="РОБОТА","РОБОТА"," ")))</f>
        <v>#REF!</v>
      </c>
      <c r="C44" s="16">
        <v>42064</v>
      </c>
      <c r="D44" s="17">
        <v>72</v>
      </c>
      <c r="E44" s="10" t="str">
        <f>IF(D44=0," ",IF(IFERROR((VLOOKUP(D44,#REF!,2,0)),"ЗАПОЛНИ БАЗУ")=0,"ЗАПОЛНИ БАЗУ",IFERROR((VLOOKUP(D44,#REF!,2,0)),"ЗАПОЛНИ БАЗУ")))</f>
        <v>ЗАПОЛНИ БАЗУ</v>
      </c>
      <c r="F44" s="18">
        <v>10</v>
      </c>
      <c r="G44" s="9" t="str">
        <f>IFERROR(IF(#REF!-(VLOOKUP(D44,#REF!,3,0))&lt;90,#REF!-(VLOOKUP(D44,#REF!,3,0)),"ПОМИЛКА")," ")</f>
        <v xml:space="preserve"> </v>
      </c>
      <c r="H44" s="8" t="str">
        <f>IFERROR(IF((VLOOKUP(D44,#REF!,4,0))&gt;0,(VLOOKUP(D44,#REF!,4,0)),"ПОМИЛКА")," ")</f>
        <v xml:space="preserve"> </v>
      </c>
      <c r="I44" s="19"/>
      <c r="J44" s="20">
        <v>0.63402777777777797</v>
      </c>
      <c r="K44" s="21">
        <v>0.67569444444444404</v>
      </c>
      <c r="L44" s="7">
        <f>IF(AND(J44&gt;0,K44=0),#REF!-J44,IF((K44-J44)&lt;0,"ПОМИЛКА",K44-J44))</f>
        <v>4.1666666666666102E-2</v>
      </c>
      <c r="M44" s="4">
        <f>IF(F44=0,0,IF(N44=0,0,IF(N44&lt;0.041666667,0,IF(L44=0,0,IF(H44="р",0,N44-0.041666667)*72-SUMIFS($M$2:M43,$C$2:C43,C44,$D$2:D43,D44)))))</f>
        <v>0</v>
      </c>
      <c r="N44" s="39">
        <f>SUMIFS($L$2:L44,$C$2:C44,C44,$D$2:D44,D44)</f>
        <v>4.1666666666666102E-2</v>
      </c>
    </row>
    <row r="45" spans="1:14" ht="15.95" customHeight="1" x14ac:dyDescent="0.2">
      <c r="A45" s="2">
        <f t="shared" si="0"/>
        <v>44</v>
      </c>
      <c r="B45" s="6" t="e">
        <f>IF(AND(A45=0,C45&gt;1),"ПОМИЛКА",IF(AND(F45=0,#REF!="РОБОТА"),"WI-FI",IF(#REF!="РОБОТА","РОБОТА"," ")))</f>
        <v>#REF!</v>
      </c>
      <c r="C45" s="16">
        <v>42064</v>
      </c>
      <c r="D45" s="17">
        <v>165</v>
      </c>
      <c r="E45" s="10" t="str">
        <f>IF(D45=0," ",IF(IFERROR((VLOOKUP(D45,#REF!,2,0)),"ЗАПОЛНИ БАЗУ")=0,"ЗАПОЛНИ БАЗУ",IFERROR((VLOOKUP(D45,#REF!,2,0)),"ЗАПОЛНИ БАЗУ")))</f>
        <v>ЗАПОЛНИ БАЗУ</v>
      </c>
      <c r="F45" s="18">
        <v>3</v>
      </c>
      <c r="G45" s="9" t="str">
        <f>IFERROR(IF(#REF!-(VLOOKUP(D45,#REF!,3,0))&lt;90,#REF!-(VLOOKUP(D45,#REF!,3,0)),"ПОМИЛКА")," ")</f>
        <v xml:space="preserve"> </v>
      </c>
      <c r="H45" s="8" t="str">
        <f>IFERROR(IF((VLOOKUP(D45,#REF!,4,0))&gt;0,(VLOOKUP(D45,#REF!,4,0)),"ПОМИЛКА")," ")</f>
        <v xml:space="preserve"> </v>
      </c>
      <c r="I45" s="19"/>
      <c r="J45" s="20">
        <v>0.64583333333333304</v>
      </c>
      <c r="K45" s="21">
        <v>0.67361111111111105</v>
      </c>
      <c r="L45" s="7">
        <f>IF(AND(J45&gt;0,K45=0),#REF!-J45,IF((K45-J45)&lt;0,"ПОМИЛКА",K45-J45))</f>
        <v>2.7777777777777998E-2</v>
      </c>
      <c r="M45" s="4">
        <f>IF(F45=0,0,IF(N45=0,0,IF(N45&lt;0.041666667,0,IF(L45=0,0,IF(H45="р",0,N45-0.041666667)*72-SUMIFS($M$2:M44,$C$2:C44,C45,$D$2:D44,D45)))))</f>
        <v>0</v>
      </c>
      <c r="N45" s="39">
        <f>SUMIFS($L$2:L45,$C$2:C45,C45,$D$2:D45,D45)</f>
        <v>3.9583333333333102E-2</v>
      </c>
    </row>
    <row r="46" spans="1:14" ht="15.95" customHeight="1" x14ac:dyDescent="0.2">
      <c r="A46" s="2">
        <f t="shared" si="0"/>
        <v>45</v>
      </c>
      <c r="B46" s="6" t="e">
        <f>IF(AND(A46=0,C46&gt;1),"ПОМИЛКА",IF(AND(F46=0,#REF!="РОБОТА"),"WI-FI",IF(#REF!="РОБОТА","РОБОТА"," ")))</f>
        <v>#REF!</v>
      </c>
      <c r="C46" s="16">
        <v>42064</v>
      </c>
      <c r="D46" s="17">
        <v>277</v>
      </c>
      <c r="E46" s="10" t="str">
        <f>IF(D46=0," ",IF(IFERROR((VLOOKUP(D46,#REF!,2,0)),"ЗАПОЛНИ БАЗУ")=0,"ЗАПОЛНИ БАЗУ",IFERROR((VLOOKUP(D46,#REF!,2,0)),"ЗАПОЛНИ БАЗУ")))</f>
        <v>ЗАПОЛНИ БАЗУ</v>
      </c>
      <c r="F46" s="18">
        <v>0</v>
      </c>
      <c r="G46" s="9" t="str">
        <f>IFERROR(IF(#REF!-(VLOOKUP(D46,#REF!,3,0))&lt;90,#REF!-(VLOOKUP(D46,#REF!,3,0)),"ПОМИЛКА")," ")</f>
        <v xml:space="preserve"> </v>
      </c>
      <c r="H46" s="8" t="str">
        <f>IFERROR(IF((VLOOKUP(D46,#REF!,4,0))&gt;0,(VLOOKUP(D46,#REF!,4,0)),"ПОМИЛКА")," ")</f>
        <v xml:space="preserve"> </v>
      </c>
      <c r="I46" s="19"/>
      <c r="J46" s="20">
        <v>0.65486111111111101</v>
      </c>
      <c r="K46" s="21">
        <v>0.7</v>
      </c>
      <c r="L46" s="7">
        <f>IF(AND(J46&gt;0,K46=0),#REF!-J46,IF((K46-J46)&lt;0,"ПОМИЛКА",K46-J46))</f>
        <v>4.5138888888888999E-2</v>
      </c>
      <c r="M46" s="4">
        <f>IF(F46=0,0,IF(N46=0,0,IF(N46&lt;0.041666667,0,IF(L46=0,0,IF(H46="р",0,N46-0.041666667)*72-SUMIFS($M$2:M45,$C$2:C45,C46,$D$2:D45,D46)))))</f>
        <v>0</v>
      </c>
      <c r="N46" s="39">
        <f>SUMIFS($L$2:L46,$C$2:C46,C46,$D$2:D46,D46)</f>
        <v>4.5138888888888999E-2</v>
      </c>
    </row>
    <row r="47" spans="1:14" ht="15.95" customHeight="1" x14ac:dyDescent="0.2">
      <c r="A47" s="2">
        <f t="shared" si="0"/>
        <v>46</v>
      </c>
      <c r="B47" s="6" t="e">
        <f>IF(AND(A47=0,C47&gt;1),"ПОМИЛКА",IF(AND(F47=0,#REF!="РОБОТА"),"WI-FI",IF(#REF!="РОБОТА","РОБОТА"," ")))</f>
        <v>#REF!</v>
      </c>
      <c r="C47" s="16">
        <v>42064</v>
      </c>
      <c r="D47" s="17">
        <v>85</v>
      </c>
      <c r="E47" s="10" t="str">
        <f>IF(D47=0," ",IF(IFERROR((VLOOKUP(D47,#REF!,2,0)),"ЗАПОЛНИ БАЗУ")=0,"ЗАПОЛНИ БАЗУ",IFERROR((VLOOKUP(D47,#REF!,2,0)),"ЗАПОЛНИ БАЗУ")))</f>
        <v>ЗАПОЛНИ БАЗУ</v>
      </c>
      <c r="F47" s="18">
        <v>1</v>
      </c>
      <c r="G47" s="9" t="str">
        <f>IFERROR(IF(#REF!-(VLOOKUP(D47,#REF!,3,0))&lt;90,#REF!-(VLOOKUP(D47,#REF!,3,0)),"ПОМИЛКА")," ")</f>
        <v xml:space="preserve"> </v>
      </c>
      <c r="H47" s="8" t="str">
        <f>IFERROR(IF((VLOOKUP(D47,#REF!,4,0))&gt;0,(VLOOKUP(D47,#REF!,4,0)),"ПОМИЛКА")," ")</f>
        <v xml:space="preserve"> </v>
      </c>
      <c r="I47" s="19"/>
      <c r="J47" s="20">
        <v>0.68055555555555503</v>
      </c>
      <c r="K47" s="21">
        <v>0.75</v>
      </c>
      <c r="L47" s="7">
        <f>IF(AND(J47&gt;0,K47=0),#REF!-J47,IF((K47-J47)&lt;0,"ПОМИЛКА",K47-J47))</f>
        <v>6.9444444444445003E-2</v>
      </c>
      <c r="M47" s="4">
        <f>IF(F47=0,0,IF(N47=0,0,IF(N47&lt;0.041666667,0,IF(L47=0,0,IF(H47="р",0,N47-0.041666667)*72-SUMIFS($M$2:M46,$C$2:C46,C47,$D$2:D46,D47)))))</f>
        <v>5</v>
      </c>
      <c r="N47" s="39">
        <f>SUMIFS($L$2:L47,$C$2:C47,C47,$D$2:D47,D47)</f>
        <v>0.11111111111111199</v>
      </c>
    </row>
    <row r="48" spans="1:14" ht="15.95" customHeight="1" x14ac:dyDescent="0.2">
      <c r="A48" s="2">
        <f t="shared" si="0"/>
        <v>47</v>
      </c>
      <c r="B48" s="6" t="e">
        <f>IF(AND(A48=0,C48&gt;1),"ПОМИЛКА",IF(AND(F48=0,#REF!="РОБОТА"),"WI-FI",IF(#REF!="РОБОТА","РОБОТА"," ")))</f>
        <v>#REF!</v>
      </c>
      <c r="C48" s="16">
        <v>42064</v>
      </c>
      <c r="D48" s="17">
        <v>287</v>
      </c>
      <c r="E48" s="10" t="str">
        <f>IF(D48=0," ",IF(IFERROR((VLOOKUP(D48,#REF!,2,0)),"ЗАПОЛНИ БАЗУ")=0,"ЗАПОЛНИ БАЗУ",IFERROR((VLOOKUP(D48,#REF!,2,0)),"ЗАПОЛНИ БАЗУ")))</f>
        <v>ЗАПОЛНИ БАЗУ</v>
      </c>
      <c r="F48" s="18">
        <v>5</v>
      </c>
      <c r="G48" s="9" t="str">
        <f>IFERROR(IF(#REF!-(VLOOKUP(D48,#REF!,3,0))&lt;90,#REF!-(VLOOKUP(D48,#REF!,3,0)),"ПОМИЛКА")," ")</f>
        <v xml:space="preserve"> </v>
      </c>
      <c r="H48" s="8" t="str">
        <f>IFERROR(IF((VLOOKUP(D48,#REF!,4,0))&gt;0,(VLOOKUP(D48,#REF!,4,0)),"ПОМИЛКА")," ")</f>
        <v xml:space="preserve"> </v>
      </c>
      <c r="I48" s="19"/>
      <c r="J48" s="20">
        <v>0.6875</v>
      </c>
      <c r="K48" s="21">
        <v>0.72916666666666696</v>
      </c>
      <c r="L48" s="7">
        <f>IF(AND(J48&gt;0,K48=0),#REF!-J48,IF((K48-J48)&lt;0,"ПОМИЛКА",K48-J48))</f>
        <v>4.1666666666666997E-2</v>
      </c>
      <c r="M48" s="4">
        <f>IF(F48=0,0,IF(N48=0,0,IF(N48&lt;0.041666667,0,IF(L48=0,0,IF(H48="р",0,N48-0.041666667)*72-SUMIFS($M$2:M47,$C$2:C47,C48,$D$2:D47,D48)))))</f>
        <v>0</v>
      </c>
      <c r="N48" s="39">
        <f>SUMIFS($L$2:L48,$C$2:C48,C48,$D$2:D48,D48)</f>
        <v>4.1666666666666997E-2</v>
      </c>
    </row>
    <row r="49" spans="1:14" ht="15.95" customHeight="1" x14ac:dyDescent="0.2">
      <c r="A49" s="2">
        <f t="shared" si="0"/>
        <v>48</v>
      </c>
      <c r="B49" s="6" t="e">
        <f>IF(AND(A49=0,C49&gt;1),"ПОМИЛКА",IF(AND(F49=0,#REF!="РОБОТА"),"WI-FI",IF(#REF!="РОБОТА","РОБОТА"," ")))</f>
        <v>#REF!</v>
      </c>
      <c r="C49" s="16">
        <v>42064</v>
      </c>
      <c r="D49" s="17">
        <v>49</v>
      </c>
      <c r="E49" s="10" t="str">
        <f>IF(D49=0," ",IF(IFERROR((VLOOKUP(D49,#REF!,2,0)),"ЗАПОЛНИ БАЗУ")=0,"ЗАПОЛНИ БАЗУ",IFERROR((VLOOKUP(D49,#REF!,2,0)),"ЗАПОЛНИ БАЗУ")))</f>
        <v>ЗАПОЛНИ БАЗУ</v>
      </c>
      <c r="F49" s="18">
        <v>10</v>
      </c>
      <c r="G49" s="9" t="str">
        <f>IFERROR(IF(#REF!-(VLOOKUP(D49,#REF!,3,0))&lt;90,#REF!-(VLOOKUP(D49,#REF!,3,0)),"ПОМИЛКА")," ")</f>
        <v xml:space="preserve"> </v>
      </c>
      <c r="H49" s="8" t="str">
        <f>IFERROR(IF((VLOOKUP(D49,#REF!,4,0))&gt;0,(VLOOKUP(D49,#REF!,4,0)),"ПОМИЛКА")," ")</f>
        <v xml:space="preserve"> </v>
      </c>
      <c r="I49" s="19"/>
      <c r="J49" s="20">
        <v>0.6875</v>
      </c>
      <c r="K49" s="21">
        <v>0.72916666666666696</v>
      </c>
      <c r="L49" s="7">
        <f>IF(AND(J49&gt;0,K49=0),#REF!-J49,IF((K49-J49)&lt;0,"ПОМИЛКА",K49-J49))</f>
        <v>4.1666666666666997E-2</v>
      </c>
      <c r="M49" s="4">
        <f>IF(F49=0,0,IF(N49=0,0,IF(N49&lt;0.041666667,0,IF(L49=0,0,IF(H49="р",0,N49-0.041666667)*72-SUMIFS($M$2:M48,$C$2:C48,C49,$D$2:D48,D49)))))</f>
        <v>0</v>
      </c>
      <c r="N49" s="39">
        <f>SUMIFS($L$2:L49,$C$2:C49,C49,$D$2:D49,D49)</f>
        <v>4.1666666666666997E-2</v>
      </c>
    </row>
    <row r="50" spans="1:14" ht="15.95" customHeight="1" x14ac:dyDescent="0.2">
      <c r="A50" s="2">
        <f t="shared" si="0"/>
        <v>49</v>
      </c>
      <c r="B50" s="6" t="e">
        <f>IF(AND(A50=0,C50&gt;1),"ПОМИЛКА",IF(AND(F50=0,#REF!="РОБОТА"),"WI-FI",IF(#REF!="РОБОТА","РОБОТА"," ")))</f>
        <v>#REF!</v>
      </c>
      <c r="C50" s="16">
        <v>42064</v>
      </c>
      <c r="D50" s="17">
        <v>47</v>
      </c>
      <c r="E50" s="10" t="str">
        <f>IF(D50=0," ",IF(IFERROR((VLOOKUP(D50,#REF!,2,0)),"ЗАПОЛНИ БАЗУ")=0,"ЗАПОЛНИ БАЗУ",IFERROR((VLOOKUP(D50,#REF!,2,0)),"ЗАПОЛНИ БАЗУ")))</f>
        <v>ЗАПОЛНИ БАЗУ</v>
      </c>
      <c r="F50" s="18">
        <v>6</v>
      </c>
      <c r="G50" s="9" t="str">
        <f>IFERROR(IF(#REF!-(VLOOKUP(D50,#REF!,3,0))&lt;90,#REF!-(VLOOKUP(D50,#REF!,3,0)),"ПОМИЛКА")," ")</f>
        <v xml:space="preserve"> </v>
      </c>
      <c r="H50" s="8" t="str">
        <f>IFERROR(IF((VLOOKUP(D50,#REF!,4,0))&gt;0,(VLOOKUP(D50,#REF!,4,0)),"ПОМИЛКА")," ")</f>
        <v xml:space="preserve"> </v>
      </c>
      <c r="I50" s="19"/>
      <c r="J50" s="20">
        <v>0.72569444444444497</v>
      </c>
      <c r="K50" s="21">
        <v>0.75</v>
      </c>
      <c r="L50" s="7">
        <f>IF(AND(J50&gt;0,K50=0),#REF!-J50,IF((K50-J50)&lt;0,"ПОМИЛКА",K50-J50))</f>
        <v>2.4305555555555001E-2</v>
      </c>
      <c r="M50" s="4">
        <f>IF(F50=0,0,IF(N50=0,0,IF(N50&lt;0.041666667,0,IF(L50=0,0,IF(H50="р",0,N50-0.041666667)*72-SUMIFS($M$2:M49,$C$2:C49,C50,$D$2:D49,D50)))))</f>
        <v>0</v>
      </c>
      <c r="N50" s="39">
        <f>SUMIFS($L$2:L50,$C$2:C50,C50,$D$2:D50,D50)</f>
        <v>2.4305555555555001E-2</v>
      </c>
    </row>
  </sheetData>
  <dataConsolidate/>
  <mergeCells count="2">
    <mergeCell ref="A1:I1"/>
    <mergeCell ref="J1:L1"/>
  </mergeCells>
  <conditionalFormatting sqref="Q6:R50 Q1:R1 J1 N1 A1 A2:B50 E2:E50 L2:N50 S1:XFD50 O1:P50 A51:XFD1048576">
    <cfRule type="containsText" dxfId="67" priority="34" operator="containsText" text="РОБОТА">
      <formula>NOT(ISERROR(SEARCH("РОБОТА",A1)))</formula>
    </cfRule>
    <cfRule type="timePeriod" dxfId="66" priority="35" timePeriod="today">
      <formula>FLOOR(A1,1)=TODAY()</formula>
    </cfRule>
    <cfRule type="containsText" dxfId="65" priority="36" operator="containsText" text="ПОМИЛКА">
      <formula>NOT(ISERROR(SEARCH("ПОМИЛКА",A1)))</formula>
    </cfRule>
  </conditionalFormatting>
  <conditionalFormatting sqref="L2:L50">
    <cfRule type="expression" dxfId="64" priority="31">
      <formula>IF(XEF2="БО","")</formula>
    </cfRule>
  </conditionalFormatting>
  <conditionalFormatting sqref="M2:M50">
    <cfRule type="containsText" dxfId="63" priority="30" operator="containsText" text="р">
      <formula>NOT(ISERROR(SEARCH("р",M2)))</formula>
    </cfRule>
  </conditionalFormatting>
  <conditionalFormatting sqref="E2:E50">
    <cfRule type="containsText" dxfId="62" priority="27" operator="containsText" text="разове відвідування">
      <formula>NOT(ISERROR(SEARCH("разове відвідування",E2)))</formula>
    </cfRule>
    <cfRule type="containsText" dxfId="61" priority="28" operator="containsText" text="ЗАПОЛНИ БАЗУ">
      <formula>NOT(ISERROR(SEARCH("ЗАПОЛНИ БАЗУ",E2)))</formula>
    </cfRule>
    <cfRule type="containsText" dxfId="60" priority="29" operator="containsText" text="Разове відвідування">
      <formula>NOT(ISERROR(SEARCH("Разове відвідування",E2)))</formula>
    </cfRule>
  </conditionalFormatting>
  <conditionalFormatting sqref="B2:B50">
    <cfRule type="containsText" dxfId="59" priority="22" operator="containsText" text="WI-FI">
      <formula>NOT(ISERROR(SEARCH("WI-FI",B2)))</formula>
    </cfRule>
  </conditionalFormatting>
  <conditionalFormatting sqref="A2:B50 E2:E50 L2:N50">
    <cfRule type="expression" dxfId="58" priority="1">
      <formula>CELL("строка")=ROW(A2)</formula>
    </cfRule>
  </conditionalFormatting>
  <conditionalFormatting sqref="G2:H50">
    <cfRule type="containsText" dxfId="57" priority="19" operator="containsText" text="РОБОТА">
      <formula>NOT(ISERROR(SEARCH("РОБОТА",G2)))</formula>
    </cfRule>
    <cfRule type="timePeriod" dxfId="56" priority="20" timePeriod="today">
      <formula>FLOOR(G2,1)=TODAY()</formula>
    </cfRule>
    <cfRule type="containsText" dxfId="55" priority="21" operator="containsText" text="ПОМИЛКА">
      <formula>NOT(ISERROR(SEARCH("ПОМИЛКА",G2)))</formula>
    </cfRule>
  </conditionalFormatting>
  <conditionalFormatting sqref="H2:H50">
    <cfRule type="containsText" dxfId="54" priority="18" operator="containsText" text="р">
      <formula>NOT(ISERROR(SEARCH("р",H2)))</formula>
    </cfRule>
  </conditionalFormatting>
  <conditionalFormatting sqref="G2:H50">
    <cfRule type="expression" dxfId="53" priority="17">
      <formula>CELL("строка")=ROW(G2)</formula>
    </cfRule>
  </conditionalFormatting>
  <conditionalFormatting sqref="C2:D50">
    <cfRule type="containsText" dxfId="52" priority="14" operator="containsText" text="РОБОТА">
      <formula>NOT(ISERROR(SEARCH("РОБОТА",C2)))</formula>
    </cfRule>
    <cfRule type="timePeriod" dxfId="51" priority="15" timePeriod="today">
      <formula>FLOOR(C2,1)=TODAY()</formula>
    </cfRule>
    <cfRule type="containsText" dxfId="50" priority="16" operator="containsText" text="ПОМИЛКА">
      <formula>NOT(ISERROR(SEARCH("ПОМИЛКА",C2)))</formula>
    </cfRule>
  </conditionalFormatting>
  <conditionalFormatting sqref="C2:D50">
    <cfRule type="expression" dxfId="49" priority="13">
      <formula>CELL("строка")=ROW(C2)</formula>
    </cfRule>
  </conditionalFormatting>
  <conditionalFormatting sqref="F2:F50">
    <cfRule type="expression" dxfId="48" priority="12">
      <formula>AND(D2&gt;0,F2=0)</formula>
    </cfRule>
  </conditionalFormatting>
  <conditionalFormatting sqref="F2:F50">
    <cfRule type="containsText" dxfId="47" priority="9" operator="containsText" text="РОБОТА">
      <formula>NOT(ISERROR(SEARCH("РОБОТА",F2)))</formula>
    </cfRule>
    <cfRule type="timePeriod" dxfId="46" priority="10" timePeriod="today">
      <formula>FLOOR(F2,1)=TODAY()</formula>
    </cfRule>
    <cfRule type="containsText" dxfId="45" priority="11" operator="containsText" text="ПОМИЛКА">
      <formula>NOT(ISERROR(SEARCH("ПОМИЛКА",F2)))</formula>
    </cfRule>
  </conditionalFormatting>
  <conditionalFormatting sqref="F2:F50">
    <cfRule type="expression" dxfId="44" priority="8">
      <formula>CELL("строка")=ROW(F2)</formula>
    </cfRule>
  </conditionalFormatting>
  <conditionalFormatting sqref="I2:K50">
    <cfRule type="containsText" dxfId="43" priority="5" operator="containsText" text="РОБОТА">
      <formula>NOT(ISERROR(SEARCH("РОБОТА",I2)))</formula>
    </cfRule>
    <cfRule type="timePeriod" dxfId="42" priority="6" timePeriod="today">
      <formula>FLOOR(I2,1)=TODAY()</formula>
    </cfRule>
    <cfRule type="containsText" dxfId="41" priority="7" operator="containsText" text="ПОМИЛКА">
      <formula>NOT(ISERROR(SEARCH("ПОМИЛКА",I2)))</formula>
    </cfRule>
  </conditionalFormatting>
  <conditionalFormatting sqref="I2:I50">
    <cfRule type="containsText" dxfId="40" priority="3" operator="containsText" text="п">
      <formula>NOT(ISERROR(SEARCH("п",I2)))</formula>
    </cfRule>
    <cfRule type="containsText" dxfId="39" priority="4" operator="containsText" text="н">
      <formula>NOT(ISERROR(SEARCH("н",I2)))</formula>
    </cfRule>
  </conditionalFormatting>
  <conditionalFormatting sqref="I2:K50">
    <cfRule type="expression" dxfId="38" priority="2">
      <formula>CELL("строка")=ROW(I2)</formula>
    </cfRule>
  </conditionalFormatting>
  <conditionalFormatting sqref="N2:N50 L2:L50">
    <cfRule type="cellIs" dxfId="37" priority="32" operator="greaterThan">
      <formula>0.041666667</formula>
    </cfRule>
    <cfRule type="cellIs" dxfId="36" priority="33" operator="greaterThan">
      <formula>0.03125</formula>
    </cfRule>
  </conditionalFormatting>
  <dataValidations count="1">
    <dataValidation type="date" allowBlank="1" showInputMessage="1" showErrorMessage="1" sqref="C2:C50">
      <formula1>#REF!</formula1>
      <formula2>#REF!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I2:I50</xm:sqref>
        </x14:dataValidation>
        <x14:dataValidation type="list" allowBlank="1" showInputMessage="1" showErrorMessage="1">
          <x14:formula1>
            <xm:f>#REF!</xm:f>
          </x14:formula1>
          <xm:sqref>F2:F50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P68"/>
  <sheetViews>
    <sheetView showGridLines="0" zoomScale="80" zoomScaleNormal="80" workbookViewId="0">
      <pane ySplit="1" topLeftCell="A12" activePane="bottomLeft" state="frozen"/>
      <selection pane="bottomLeft" activeCell="F68" sqref="F68"/>
    </sheetView>
  </sheetViews>
  <sheetFormatPr defaultColWidth="9.140625" defaultRowHeight="15" x14ac:dyDescent="0.2"/>
  <cols>
    <col min="1" max="1" width="5.7109375" style="11" customWidth="1"/>
    <col min="2" max="2" width="8.7109375" style="26" customWidth="1"/>
    <col min="3" max="3" width="10.140625" style="11" customWidth="1"/>
    <col min="4" max="4" width="8.7109375" style="27" customWidth="1"/>
    <col min="5" max="5" width="24.28515625" style="13" customWidth="1"/>
    <col min="6" max="7" width="5.7109375" style="13" customWidth="1"/>
    <col min="8" max="8" width="6.85546875" style="28" customWidth="1"/>
    <col min="9" max="9" width="7.42578125" style="29" customWidth="1"/>
    <col min="10" max="11" width="8.7109375" style="22" customWidth="1"/>
    <col min="12" max="12" width="7.7109375" style="30" customWidth="1"/>
    <col min="13" max="13" width="7.7109375" style="11" customWidth="1"/>
    <col min="14" max="14" width="7.7109375" style="12" customWidth="1"/>
    <col min="15" max="15" width="11.85546875" style="11" customWidth="1"/>
    <col min="16" max="16" width="15.28515625" style="11" customWidth="1"/>
    <col min="17" max="16384" width="9.140625" style="11"/>
  </cols>
  <sheetData>
    <row r="1" spans="1:16" s="5" customFormat="1" ht="32.1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1"/>
      <c r="K1" s="62"/>
      <c r="L1" s="62"/>
      <c r="M1" s="34"/>
      <c r="N1" s="45"/>
      <c r="O1" s="3"/>
    </row>
    <row r="2" spans="1:16" ht="15.95" customHeight="1" x14ac:dyDescent="0.2">
      <c r="A2" s="1">
        <f>IF(C2&gt;0,1, 0)</f>
        <v>1</v>
      </c>
      <c r="B2" s="6" t="e">
        <f>IF(AND(A2=0,C2&gt;1),"ПОМИЛКА",IF(AND(F2=0,#REF!="РОБОТА"),"WI-FI",IF(#REF!="РОБОТА","РОБОТА"," ")))</f>
        <v>#REF!</v>
      </c>
      <c r="C2" s="16">
        <v>42095</v>
      </c>
      <c r="D2" s="17">
        <v>18</v>
      </c>
      <c r="E2" s="35" t="str">
        <f>IF(D2=0," ",IF(IFERROR((VLOOKUP(D2,#REF!,2,0)),"ЗАПОЛНИ БАЗУ")=0,"ЗАПОЛНИ БАЗУ",IFERROR((VLOOKUP(D2,#REF!,2,0)),"ЗАПОЛНИ БАЗУ")))</f>
        <v>ЗАПОЛНИ БАЗУ</v>
      </c>
      <c r="F2" s="18">
        <v>9</v>
      </c>
      <c r="G2" s="9" t="str">
        <f>IFERROR(IF(#REF!-(VLOOKUP(D2,#REF!,3,0))&lt;90,#REF!-(VLOOKUP(D2,#REF!,3,0)),"ПОМИЛКА")," ")</f>
        <v xml:space="preserve"> </v>
      </c>
      <c r="H2" s="36" t="str">
        <f>IFERROR(IF((VLOOKUP(D2,#REF!,4,0))&gt;0,(VLOOKUP(D2,#REF!,4,0)),"ПОМИЛКА")," ")</f>
        <v xml:space="preserve"> </v>
      </c>
      <c r="I2" s="19"/>
      <c r="J2" s="20">
        <v>0.39861111111111103</v>
      </c>
      <c r="K2" s="21">
        <v>0.44027777777777799</v>
      </c>
      <c r="L2" s="37">
        <f>IF(AND(J2&gt;0,K2=0),#REF!-J2,IF((K2-J2)&lt;0,"ПОМИЛКА",K2-J2))</f>
        <v>4.1666666666666997E-2</v>
      </c>
      <c r="M2" s="4">
        <f>IF(F2=0,0,IF(N2=0,0,IF(N2&lt;0.041666667,0,IF(L2=0,0,IF(H2="р",0,N2-0.041666667)*72-SUMIFS($M1:M$2,$C1:C$2,C2,$D1:D$2,D2)))))</f>
        <v>0</v>
      </c>
      <c r="N2" s="39">
        <f>SUMIFS($L$2:L2,$C$2:C2,C2,$D$2:D2,D2)</f>
        <v>4.1666666666666997E-2</v>
      </c>
      <c r="O2" s="15"/>
      <c r="P2" s="14"/>
    </row>
    <row r="3" spans="1:16" ht="15.95" customHeight="1" x14ac:dyDescent="0.2">
      <c r="A3" s="2">
        <f>IF(AND(A2=1, C3&gt;0), SUM(A2+1), 0)</f>
        <v>2</v>
      </c>
      <c r="B3" s="6" t="e">
        <f>IF(AND(A3=0,C3&gt;1),"ПОМИЛКА",IF(AND(F3=0,#REF!="РОБОТА"),"WI-FI",IF(#REF!="РОБОТА","РОБОТА"," ")))</f>
        <v>#REF!</v>
      </c>
      <c r="C3" s="16">
        <v>42095</v>
      </c>
      <c r="D3" s="17">
        <v>214</v>
      </c>
      <c r="E3" s="10" t="str">
        <f>IF(D3=0," ",IF(IFERROR((VLOOKUP(D3,#REF!,2,0)),"ЗАПОЛНИ БАЗУ")=0,"ЗАПОЛНИ БАЗУ",IFERROR((VLOOKUP(D3,#REF!,2,0)),"ЗАПОЛНИ БАЗУ")))</f>
        <v>ЗАПОЛНИ БАЗУ</v>
      </c>
      <c r="F3" s="18">
        <v>8</v>
      </c>
      <c r="G3" s="9" t="str">
        <f>IFERROR(IF(#REF!-(VLOOKUP(D3,#REF!,3,0))&lt;90,#REF!-(VLOOKUP(D3,#REF!,3,0)),"ПОМИЛКА")," ")</f>
        <v xml:space="preserve"> </v>
      </c>
      <c r="H3" s="8"/>
      <c r="I3" s="19"/>
      <c r="J3" s="20">
        <v>0.406944444444444</v>
      </c>
      <c r="K3" s="21">
        <v>0.44861111111111102</v>
      </c>
      <c r="L3" s="7">
        <f>IF(AND(J3&gt;0,K3=0),#REF!-J3,IF((K3-J3)&lt;0,"ПОМИЛКА",K3-J3))</f>
        <v>4.1666666666666997E-2</v>
      </c>
      <c r="M3" s="4">
        <f>IF(F3=0,0,IF(N3=0,0,IF(N3&lt;0.041666667,0,IF(L3=0,0,IF(H3="р",0,N3-0.041666667)*72-SUMIFS($M$2:M2,$C$2:C2,C3,$D$2:D2,D3)))))</f>
        <v>0</v>
      </c>
      <c r="N3" s="39">
        <f>SUMIFS($L$2:L3,$C$2:C3,C3,$D$2:D3,D3)</f>
        <v>4.1666666666666997E-2</v>
      </c>
      <c r="O3" s="14"/>
    </row>
    <row r="4" spans="1:16" ht="15.95" customHeight="1" x14ac:dyDescent="0.2">
      <c r="A4" s="2">
        <f t="shared" ref="A4:A67" si="0">IF(AND(A3-A2=1, C4&gt;0), SUM(A3+1), 0)</f>
        <v>3</v>
      </c>
      <c r="B4" s="6" t="e">
        <f>IF(AND(A4=0,C4&gt;1),"ПОМИЛКА",IF(AND(F4=0,#REF!="РОБОТА"),"WI-FI",IF(#REF!="РОБОТА","РОБОТА"," ")))</f>
        <v>#REF!</v>
      </c>
      <c r="C4" s="16">
        <v>42095</v>
      </c>
      <c r="D4" s="40">
        <v>369</v>
      </c>
      <c r="E4" s="10" t="str">
        <f>IF(D4=0," ",IF(IFERROR((VLOOKUP(D4,#REF!,2,0)),"ЗАПОЛНИ БАЗУ")=0,"ЗАПОЛНИ БАЗУ",IFERROR((VLOOKUP(D4,#REF!,2,0)),"ЗАПОЛНИ БАЗУ")))</f>
        <v>ЗАПОЛНИ БАЗУ</v>
      </c>
      <c r="F4" s="18">
        <v>3</v>
      </c>
      <c r="G4" s="9" t="str">
        <f>IFERROR(IF(#REF!-(VLOOKUP(D4,#REF!,3,0))&lt;90,#REF!-(VLOOKUP(D4,#REF!,3,0)),"ПОМИЛКА")," ")</f>
        <v xml:space="preserve"> </v>
      </c>
      <c r="H4" s="8" t="str">
        <f>IFERROR(IF((VLOOKUP(D4,#REF!,4,0))&gt;0,(VLOOKUP(D4,#REF!,4,0)),"ПОМИЛКА")," ")</f>
        <v xml:space="preserve"> </v>
      </c>
      <c r="I4" s="19" t="s">
        <v>0</v>
      </c>
      <c r="J4" s="20">
        <v>0.40902777777777799</v>
      </c>
      <c r="K4" s="21">
        <v>0.45069444444444401</v>
      </c>
      <c r="L4" s="7">
        <f>IF(AND(J4&gt;0,K4=0),#REF!-J4,IF((K4-J4)&lt;0,"ПОМИЛКА",K4-J4))</f>
        <v>4.1666666666665998E-2</v>
      </c>
      <c r="M4" s="4">
        <f>IF(F4=0,0,IF(N4=0,0,IF(N4&lt;0.041666667,0,IF(L4=0,0,IF(H4="р",0,N4-0.041666667)*72-SUMIFS($M$2:M3,$C$2:C3,C4,$D$2:D3,D4)))))</f>
        <v>0</v>
      </c>
      <c r="N4" s="39">
        <f>SUMIFS($L$2:L4,$C$2:C4,C4,$D$2:D4,D4)</f>
        <v>4.1666666666665998E-2</v>
      </c>
      <c r="O4" s="22"/>
    </row>
    <row r="5" spans="1:16" ht="15.95" customHeight="1" x14ac:dyDescent="0.25">
      <c r="A5" s="2">
        <f t="shared" si="0"/>
        <v>4</v>
      </c>
      <c r="B5" s="6" t="e">
        <f>IF(AND(A5=0,C5&gt;1),"ПОМИЛКА",IF(AND(F5=0,#REF!="РОБОТА"),"WI-FI",IF(#REF!="РОБОТА","РОБОТА"," ")))</f>
        <v>#REF!</v>
      </c>
      <c r="C5" s="16">
        <v>42095</v>
      </c>
      <c r="D5" s="17">
        <v>370</v>
      </c>
      <c r="E5" s="10" t="str">
        <f>IF(D5=0," ",IF(IFERROR((VLOOKUP(D5,#REF!,2,0)),"ЗАПОЛНИ БАЗУ")=0,"ЗАПОЛНИ БАЗУ",IFERROR((VLOOKUP(D5,#REF!,2,0)),"ЗАПОЛНИ БАЗУ")))</f>
        <v>ЗАПОЛНИ БАЗУ</v>
      </c>
      <c r="F5" s="18">
        <v>4</v>
      </c>
      <c r="G5" s="9" t="str">
        <f>IFERROR(IF(#REF!-(VLOOKUP(D5,#REF!,3,0))&lt;90,#REF!-(VLOOKUP(D5,#REF!,3,0)),"ПОМИЛКА")," ")</f>
        <v xml:space="preserve"> </v>
      </c>
      <c r="H5" s="8" t="str">
        <f>IFERROR(IF((VLOOKUP(D5,#REF!,4,0))&gt;0,(VLOOKUP(D5,#REF!,4,0)),"ПОМИЛКА")," ")</f>
        <v xml:space="preserve"> </v>
      </c>
      <c r="I5" s="19" t="s">
        <v>1</v>
      </c>
      <c r="J5" s="20">
        <v>0.41111111111111098</v>
      </c>
      <c r="K5" s="21">
        <v>0.452777777777778</v>
      </c>
      <c r="L5" s="7">
        <f>IF(AND(J5&gt;0,K5=0),#REF!-J5,IF((K5-J5)&lt;0,"ПОМИЛКА",K5-J5))</f>
        <v>4.1666666666666997E-2</v>
      </c>
      <c r="M5" s="4">
        <f>IF(F5=0,0,IF(N5=0,0,IF(N5&lt;0.041666667,0,IF(L5=0,0,IF(H5="р",0,N5-0.041666667)*72-SUMIFS($M$2:M4,$C$2:C4,C5,$D$2:D4,D5)))))</f>
        <v>0</v>
      </c>
      <c r="N5" s="39">
        <f>SUMIFS($L$2:L5,$C$2:C5,C5,$D$2:D5,D5)</f>
        <v>4.1666666666666997E-2</v>
      </c>
      <c r="P5" s="23"/>
    </row>
    <row r="6" spans="1:16" ht="15.95" customHeight="1" x14ac:dyDescent="0.2">
      <c r="A6" s="2">
        <f t="shared" si="0"/>
        <v>5</v>
      </c>
      <c r="B6" s="6" t="e">
        <f>IF(AND(A6=0,C6&gt;1),"ПОМИЛКА",IF(AND(F6=0,#REF!="РОБОТА"),"WI-FI",IF(#REF!="РОБОТА","РОБОТА"," ")))</f>
        <v>#REF!</v>
      </c>
      <c r="C6" s="16">
        <v>42095</v>
      </c>
      <c r="D6" s="17">
        <v>349</v>
      </c>
      <c r="E6" s="10" t="str">
        <f>IF(D6=0," ",IF(IFERROR((VLOOKUP(D6,#REF!,2,0)),"ЗАПОЛНИ БАЗУ")=0,"ЗАПОЛНИ БАЗУ",IFERROR((VLOOKUP(D6,#REF!,2,0)),"ЗАПОЛНИ БАЗУ")))</f>
        <v>ЗАПОЛНИ БАЗУ</v>
      </c>
      <c r="F6" s="18">
        <v>10</v>
      </c>
      <c r="G6" s="9" t="str">
        <f>IFERROR(IF(#REF!-(VLOOKUP(D6,#REF!,3,0))&lt;90,#REF!-(VLOOKUP(D6,#REF!,3,0)),"ПОМИЛКА")," ")</f>
        <v xml:space="preserve"> </v>
      </c>
      <c r="H6" s="8" t="str">
        <f>IFERROR(IF((VLOOKUP(D6,#REF!,4,0))&gt;0,(VLOOKUP(D6,#REF!,4,0)),"ПОМИЛКА")," ")</f>
        <v xml:space="preserve"> </v>
      </c>
      <c r="I6" s="19"/>
      <c r="J6" s="20">
        <v>0.44791666666666702</v>
      </c>
      <c r="K6" s="21">
        <v>0.48958333333333298</v>
      </c>
      <c r="L6" s="7">
        <f>IF(AND(J6&gt;0,K6=0),#REF!-J6,IF((K6-J6)&lt;0,"ПОМИЛКА",K6-J6))</f>
        <v>4.1666666666665998E-2</v>
      </c>
      <c r="M6" s="4">
        <f>IF(F6=0,0,IF(N6=0,0,IF(N6&lt;0.041666667,0,IF(L6=0,0,IF(H6="р",0,N6-0.041666667)*72-SUMIFS($M$2:M5,$C$2:C5,C6,$D$2:D5,D6)))))</f>
        <v>0</v>
      </c>
      <c r="N6" s="39">
        <f>SUMIFS($L$2:L6,$C$2:C6,C6,$D$2:D6,D6)</f>
        <v>4.1666666666665998E-2</v>
      </c>
    </row>
    <row r="7" spans="1:16" ht="15.95" customHeight="1" x14ac:dyDescent="0.2">
      <c r="A7" s="2">
        <f t="shared" si="0"/>
        <v>6</v>
      </c>
      <c r="B7" s="6" t="e">
        <f>IF(AND(A7=0,C7&gt;1),"ПОМИЛКА",IF(AND(F7=0,#REF!="РОБОТА"),"WI-FI",IF(#REF!="РОБОТА","РОБОТА"," ")))</f>
        <v>#REF!</v>
      </c>
      <c r="C7" s="16">
        <v>42095</v>
      </c>
      <c r="D7" s="17">
        <v>28</v>
      </c>
      <c r="E7" s="10" t="str">
        <f>IF(D7=0," ",IF(IFERROR((VLOOKUP(D7,#REF!,2,0)),"ЗАПОЛНИ БАЗУ")=0,"ЗАПОЛНИ БАЗУ",IFERROR((VLOOKUP(D7,#REF!,2,0)),"ЗАПОЛНИ БАЗУ")))</f>
        <v>ЗАПОЛНИ БАЗУ</v>
      </c>
      <c r="F7" s="18">
        <v>7</v>
      </c>
      <c r="G7" s="9" t="str">
        <f>IFERROR(IF(#REF!-(VLOOKUP(D7,#REF!,3,0))&lt;90,#REF!-(VLOOKUP(D7,#REF!,3,0)),"ПОМИЛКА")," ")</f>
        <v xml:space="preserve"> </v>
      </c>
      <c r="H7" s="8" t="str">
        <f>IFERROR(IF((VLOOKUP(D7,#REF!,4,0))&gt;0,(VLOOKUP(D7,#REF!,4,0)),"ПОМИЛКА")," ")</f>
        <v xml:space="preserve"> </v>
      </c>
      <c r="I7" s="19"/>
      <c r="J7" s="20">
        <v>0.45833333333333298</v>
      </c>
      <c r="K7" s="21">
        <v>0.48888888888888898</v>
      </c>
      <c r="L7" s="7">
        <f>IF(AND(J7&gt;0,K7=0),#REF!-J7,IF((K7-J7)&lt;0,"ПОМИЛКА",K7-J7))</f>
        <v>3.0555555555555999E-2</v>
      </c>
      <c r="M7" s="4">
        <f>IF(F7=0,0,IF(N7=0,0,IF(N7&lt;0.041666667,0,IF(L7=0,0,IF(H7="р",0,N7-0.041666667)*72-SUMIFS($M$2:M6,$C$2:C6,C7,$D$2:D6,D7)))))</f>
        <v>0</v>
      </c>
      <c r="N7" s="39">
        <f>SUMIFS($L$2:L7,$C$2:C7,C7,$D$2:D7,D7)</f>
        <v>3.0555555555555999E-2</v>
      </c>
    </row>
    <row r="8" spans="1:16" ht="15.95" customHeight="1" x14ac:dyDescent="0.2">
      <c r="A8" s="2">
        <f t="shared" si="0"/>
        <v>7</v>
      </c>
      <c r="B8" s="6" t="e">
        <f>IF(AND(A8=0,C8&gt;1),"ПОМИЛКА",IF(AND(F8=0,#REF!="РОБОТА"),"WI-FI",IF(#REF!="РОБОТА","РОБОТА"," ")))</f>
        <v>#REF!</v>
      </c>
      <c r="C8" s="16">
        <v>42095</v>
      </c>
      <c r="D8" s="17">
        <v>371</v>
      </c>
      <c r="E8" s="10" t="str">
        <f>IF(D8=0," ",IF(IFERROR((VLOOKUP(D8,#REF!,2,0)),"ЗАПОЛНИ БАЗУ")=0,"ЗАПОЛНИ БАЗУ",IFERROR((VLOOKUP(D8,#REF!,2,0)),"ЗАПОЛНИ БАЗУ")))</f>
        <v>ЗАПОЛНИ БАЗУ</v>
      </c>
      <c r="F8" s="18">
        <v>9</v>
      </c>
      <c r="G8" s="9" t="str">
        <f>IFERROR(IF(#REF!-(VLOOKUP(D8,#REF!,3,0))&lt;90,#REF!-(VLOOKUP(D8,#REF!,3,0)),"ПОМИЛКА")," ")</f>
        <v xml:space="preserve"> </v>
      </c>
      <c r="H8" s="8" t="str">
        <f>IFERROR(IF((VLOOKUP(D8,#REF!,4,0))&gt;0,(VLOOKUP(D8,#REF!,4,0)),"ПОМИЛКА")," ")</f>
        <v xml:space="preserve"> </v>
      </c>
      <c r="I8" s="19" t="s">
        <v>1</v>
      </c>
      <c r="J8" s="20">
        <v>0.48194444444444401</v>
      </c>
      <c r="K8" s="21">
        <v>0.51805555555555605</v>
      </c>
      <c r="L8" s="7">
        <f>IF(AND(J8&gt;0,K8=0),#REF!-J8,IF((K8-J8)&lt;0,"ПОМИЛКА",K8-J8))</f>
        <v>3.6111111111112003E-2</v>
      </c>
      <c r="M8" s="4">
        <f>IF(F8=0,0,IF(N8=0,0,IF(N8&lt;0.041666667,0,IF(L8=0,0,IF(H8="р",0,N8-0.041666667)*72-SUMIFS($M$2:M7,$C$2:C7,C8,$D$2:D7,D8)))))</f>
        <v>0</v>
      </c>
      <c r="N8" s="39">
        <f>SUMIFS($L$2:L8,$C$2:C8,C8,$D$2:D8,D8)</f>
        <v>3.6111111111112003E-2</v>
      </c>
    </row>
    <row r="9" spans="1:16" ht="15.95" customHeight="1" x14ac:dyDescent="0.2">
      <c r="A9" s="2">
        <f t="shared" si="0"/>
        <v>8</v>
      </c>
      <c r="B9" s="6" t="e">
        <f>IF(AND(A9=0,C9&gt;1),"ПОМИЛКА",IF(AND(F9=0,#REF!="РОБОТА"),"WI-FI",IF(#REF!="РОБОТА","РОБОТА"," ")))</f>
        <v>#REF!</v>
      </c>
      <c r="C9" s="16">
        <v>42095</v>
      </c>
      <c r="D9" s="17">
        <v>70</v>
      </c>
      <c r="E9" s="10" t="str">
        <f>IF(D9=0," ",IF(IFERROR((VLOOKUP(D9,#REF!,2,0)),"ЗАПОЛНИ БАЗУ")=0,"ЗАПОЛНИ БАЗУ",IFERROR((VLOOKUP(D9,#REF!,2,0)),"ЗАПОЛНИ БАЗУ")))</f>
        <v>ЗАПОЛНИ БАЗУ</v>
      </c>
      <c r="F9" s="18">
        <v>8</v>
      </c>
      <c r="G9" s="9" t="str">
        <f>IFERROR(IF(#REF!-(VLOOKUP(D9,#REF!,3,0))&lt;90,#REF!-(VLOOKUP(D9,#REF!,3,0)),"ПОМИЛКА")," ")</f>
        <v xml:space="preserve"> </v>
      </c>
      <c r="H9" s="8" t="str">
        <f>IFERROR(IF((VLOOKUP(D9,#REF!,4,0))&gt;0,(VLOOKUP(D9,#REF!,4,0)),"ПОМИЛКА")," ")</f>
        <v xml:space="preserve"> </v>
      </c>
      <c r="I9" s="19"/>
      <c r="J9" s="20">
        <v>0.48680555555555599</v>
      </c>
      <c r="K9" s="21">
        <v>0.52777777777777801</v>
      </c>
      <c r="L9" s="7">
        <f>IF(AND(J9&gt;0,K9=0),#REF!-J9,IF((K9-J9)&lt;0,"ПОМИЛКА",K9-J9))</f>
        <v>4.0972222222222E-2</v>
      </c>
      <c r="M9" s="4">
        <f>IF(F9=0,0,IF(N9=0,0,IF(N9&lt;0.041666667,0,IF(L9=0,0,IF(H9="р",0,N9-0.041666667)*72-SUMIFS($M$2:M8,$C$2:C8,C9,$D$2:D8,D9)))))</f>
        <v>0</v>
      </c>
      <c r="N9" s="39">
        <f>SUMIFS($L$2:L9,$C$2:C9,C9,$D$2:D9,D9)</f>
        <v>4.0972222222222E-2</v>
      </c>
    </row>
    <row r="10" spans="1:16" ht="15.95" customHeight="1" x14ac:dyDescent="0.2">
      <c r="A10" s="2">
        <f t="shared" si="0"/>
        <v>9</v>
      </c>
      <c r="B10" s="6" t="e">
        <f>IF(AND(A10=0,C10&gt;1),"ПОМИЛКА",IF(AND(F10=0,#REF!="РОБОТА"),"WI-FI",IF(#REF!="РОБОТА","РОБОТА"," ")))</f>
        <v>#REF!</v>
      </c>
      <c r="C10" s="16">
        <v>42095</v>
      </c>
      <c r="D10" s="17">
        <v>42</v>
      </c>
      <c r="E10" s="10" t="str">
        <f>IF(D10=0," ",IF(IFERROR((VLOOKUP(D10,#REF!,2,0)),"ЗАПОЛНИ БАЗУ")=0,"ЗАПОЛНИ БАЗУ",IFERROR((VLOOKUP(D10,#REF!,2,0)),"ЗАПОЛНИ БАЗУ")))</f>
        <v>ЗАПОЛНИ БАЗУ</v>
      </c>
      <c r="F10" s="18">
        <v>5</v>
      </c>
      <c r="G10" s="9" t="str">
        <f>IFERROR(IF(#REF!-(VLOOKUP(D10,#REF!,3,0))&lt;90,#REF!-(VLOOKUP(D10,#REF!,3,0)),"ПОМИЛКА")," ")</f>
        <v xml:space="preserve"> </v>
      </c>
      <c r="H10" s="8" t="str">
        <f>IFERROR(IF((VLOOKUP(D10,#REF!,4,0))&gt;0,(VLOOKUP(D10,#REF!,4,0)),"ПОМИЛКА")," ")</f>
        <v xml:space="preserve"> </v>
      </c>
      <c r="I10" s="19"/>
      <c r="J10" s="20">
        <v>0.48680555555555599</v>
      </c>
      <c r="K10" s="21">
        <v>0.52777777777777801</v>
      </c>
      <c r="L10" s="7">
        <f>IF(AND(J10&gt;0,K10=0),#REF!-J10,IF((K10-J10)&lt;0,"ПОМИЛКА",K10-J10))</f>
        <v>4.0972222222222E-2</v>
      </c>
      <c r="M10" s="4">
        <f>IF(F10=0,0,IF(N10=0,0,IF(N10&lt;0.041666667,0,IF(L10=0,0,IF(H10="р",0,N10-0.041666667)*72-SUMIFS($M$2:M9,$C$2:C9,C10,$D$2:D9,D10)))))</f>
        <v>0</v>
      </c>
      <c r="N10" s="39">
        <f>SUMIFS($L$2:L10,$C$2:C10,C10,$D$2:D10,D10)</f>
        <v>4.0972222222222E-2</v>
      </c>
    </row>
    <row r="11" spans="1:16" ht="15.95" customHeight="1" x14ac:dyDescent="0.2">
      <c r="A11" s="2">
        <f t="shared" si="0"/>
        <v>10</v>
      </c>
      <c r="B11" s="6" t="e">
        <f>IF(AND(A11=0,C11&gt;1),"ПОМИЛКА",IF(AND(F11=0,#REF!="РОБОТА"),"WI-FI",IF(#REF!="РОБОТА","РОБОТА"," ")))</f>
        <v>#REF!</v>
      </c>
      <c r="C11" s="16">
        <v>42095</v>
      </c>
      <c r="D11" s="17">
        <v>161</v>
      </c>
      <c r="E11" s="10" t="str">
        <f>IF(D11=0," ",IF(IFERROR((VLOOKUP(D11,#REF!,2,0)),"ЗАПОЛНИ БАЗУ")=0,"ЗАПОЛНИ БАЗУ",IFERROR((VLOOKUP(D11,#REF!,2,0)),"ЗАПОЛНИ БАЗУ")))</f>
        <v>ЗАПОЛНИ БАЗУ</v>
      </c>
      <c r="F11" s="18">
        <v>9</v>
      </c>
      <c r="G11" s="9" t="str">
        <f>IFERROR(IF(#REF!-(VLOOKUP(D11,#REF!,3,0))&lt;90,#REF!-(VLOOKUP(D11,#REF!,3,0)),"ПОМИЛКА")," ")</f>
        <v xml:space="preserve"> </v>
      </c>
      <c r="H11" s="8" t="str">
        <f>IFERROR(IF((VLOOKUP(D11,#REF!,4,0))&gt;0,(VLOOKUP(D11,#REF!,4,0)),"ПОМИЛКА")," ")</f>
        <v xml:space="preserve"> </v>
      </c>
      <c r="I11" s="19"/>
      <c r="J11" s="20">
        <v>0.52916666666666701</v>
      </c>
      <c r="K11" s="21">
        <v>0.57083333333333297</v>
      </c>
      <c r="L11" s="7">
        <f>IF(AND(J11&gt;0,K11=0),#REF!-J11,IF((K11-J11)&lt;0,"ПОМИЛКА",K11-J11))</f>
        <v>4.1666666666665998E-2</v>
      </c>
      <c r="M11" s="4">
        <f>IF(F11=0,0,IF(N11=0,0,IF(N11&lt;0.041666667,0,IF(L11=0,0,IF(H11="р",0,N11-0.041666667)*72-SUMIFS($M$2:M10,$C$2:C10,C11,$D$2:D10,D11)))))</f>
        <v>0</v>
      </c>
      <c r="N11" s="39">
        <f>SUMIFS($L$2:L11,$C$2:C11,C11,$D$2:D11,D11)</f>
        <v>4.1666666666665998E-2</v>
      </c>
    </row>
    <row r="12" spans="1:16" ht="15.95" customHeight="1" x14ac:dyDescent="0.2">
      <c r="A12" s="2">
        <f t="shared" si="0"/>
        <v>11</v>
      </c>
      <c r="B12" s="6" t="e">
        <f>IF(AND(A12=0,C12&gt;1),"ПОМИЛКА",IF(AND(F12=0,#REF!="РОБОТА"),"WI-FI",IF(#REF!="РОБОТА","РОБОТА"," ")))</f>
        <v>#REF!</v>
      </c>
      <c r="C12" s="16">
        <v>42095</v>
      </c>
      <c r="D12" s="40">
        <v>311</v>
      </c>
      <c r="E12" s="10" t="str">
        <f>IF(D12=0," ",IF(IFERROR((VLOOKUP(D12,#REF!,2,0)),"ЗАПОЛНИ БАЗУ")=0,"ЗАПОЛНИ БАЗУ",IFERROR((VLOOKUP(D12,#REF!,2,0)),"ЗАПОЛНИ БАЗУ")))</f>
        <v>ЗАПОЛНИ БАЗУ</v>
      </c>
      <c r="F12" s="18">
        <v>7</v>
      </c>
      <c r="G12" s="9" t="str">
        <f>IFERROR(IF(#REF!-(VLOOKUP(D12,#REF!,3,0))&lt;90,#REF!-(VLOOKUP(D12,#REF!,3,0)),"ПОМИЛКА")," ")</f>
        <v xml:space="preserve"> </v>
      </c>
      <c r="H12" s="8" t="str">
        <f>IFERROR(IF((VLOOKUP(D12,#REF!,4,0))&gt;0,(VLOOKUP(D12,#REF!,4,0)),"ПОМИЛКА")," ")</f>
        <v xml:space="preserve"> </v>
      </c>
      <c r="I12" s="19"/>
      <c r="J12" s="20">
        <v>0.52986111111111101</v>
      </c>
      <c r="K12" s="21">
        <v>0.55625000000000002</v>
      </c>
      <c r="L12" s="7">
        <f>IF(AND(J12&gt;0,K12=0),#REF!-J12,IF((K12-J12)&lt;0,"ПОМИЛКА",K12-J12))</f>
        <v>2.6388888888889E-2</v>
      </c>
      <c r="M12" s="4">
        <f>IF(F12=0,0,IF(N12=0,0,IF(N12&lt;0.041666667,0,IF(L12=0,0,IF(H12="р",0,N12-0.041666667)*72-SUMIFS($M$2:M11,$C$2:C11,C12,$D$2:D11,D12)))))</f>
        <v>0</v>
      </c>
      <c r="N12" s="39">
        <f>SUMIFS($L$2:L12,$C$2:C12,C12,$D$2:D12,D12)</f>
        <v>2.6388888888889E-2</v>
      </c>
    </row>
    <row r="13" spans="1:16" ht="15.95" customHeight="1" x14ac:dyDescent="0.2">
      <c r="A13" s="2">
        <f t="shared" si="0"/>
        <v>12</v>
      </c>
      <c r="B13" s="6" t="e">
        <f>IF(AND(A13=0,C13&gt;1),"ПОМИЛКА",IF(AND(F13=0,#REF!="РОБОТА"),"WI-FI",IF(#REF!="РОБОТА","РОБОТА"," ")))</f>
        <v>#REF!</v>
      </c>
      <c r="C13" s="16">
        <v>42095</v>
      </c>
      <c r="D13" s="17">
        <v>83</v>
      </c>
      <c r="E13" s="10" t="str">
        <f>IF(D13=0," ",IF(IFERROR((VLOOKUP(D13,#REF!,2,0)),"ЗАПОЛНИ БАЗУ")=0,"ЗАПОЛНИ БАЗУ",IFERROR((VLOOKUP(D13,#REF!,2,0)),"ЗАПОЛНИ БАЗУ")))</f>
        <v>ЗАПОЛНИ БАЗУ</v>
      </c>
      <c r="F13" s="18">
        <v>5</v>
      </c>
      <c r="G13" s="9" t="str">
        <f>IFERROR(IF(#REF!-(VLOOKUP(D13,#REF!,3,0))&lt;90,#REF!-(VLOOKUP(D13,#REF!,3,0)),"ПОМИЛКА")," ")</f>
        <v xml:space="preserve"> </v>
      </c>
      <c r="H13" s="8" t="str">
        <f>IFERROR(IF((VLOOKUP(D13,#REF!,4,0))&gt;0,(VLOOKUP(D13,#REF!,4,0)),"ПОМИЛКА")," ")</f>
        <v xml:space="preserve"> </v>
      </c>
      <c r="I13" s="19"/>
      <c r="J13" s="20">
        <v>0.55833333333333302</v>
      </c>
      <c r="K13" s="21">
        <v>0.57499999999999996</v>
      </c>
      <c r="L13" s="7">
        <f>IF(AND(J13&gt;0,K13=0),#REF!-J13,IF((K13-J13)&lt;0,"ПОМИЛКА",K13-J13))</f>
        <v>1.6666666666666899E-2</v>
      </c>
      <c r="M13" s="4">
        <f>IF(F13=0,0,IF(N13=0,0,IF(N13&lt;0.041666667,0,IF(L13=0,0,IF(H13="р",0,N13-0.041666667)*72-SUMIFS($M$2:M12,$C$2:C12,C13,$D$2:D12,D13)))))</f>
        <v>0</v>
      </c>
      <c r="N13" s="39">
        <f>SUMIFS($L$2:L13,$C$2:C13,C13,$D$2:D13,D13)</f>
        <v>1.6666666666666899E-2</v>
      </c>
    </row>
    <row r="14" spans="1:16" ht="15.95" customHeight="1" x14ac:dyDescent="0.2">
      <c r="A14" s="2">
        <f t="shared" si="0"/>
        <v>13</v>
      </c>
      <c r="B14" s="6" t="e">
        <f>IF(AND(A14=0,C14&gt;1),"ПОМИЛКА",IF(AND(F14=0,#REF!="РОБОТА"),"WI-FI",IF(#REF!="РОБОТА","РОБОТА"," ")))</f>
        <v>#REF!</v>
      </c>
      <c r="C14" s="16">
        <v>42095</v>
      </c>
      <c r="D14" s="17">
        <v>41</v>
      </c>
      <c r="E14" s="10" t="str">
        <f>IF(D14=0," ",IF(IFERROR((VLOOKUP(D14,#REF!,2,0)),"ЗАПОЛНИ БАЗУ")=0,"ЗАПОЛНИ БАЗУ",IFERROR((VLOOKUP(D14,#REF!,2,0)),"ЗАПОЛНИ БАЗУ")))</f>
        <v>ЗАПОЛНИ БАЗУ</v>
      </c>
      <c r="F14" s="18">
        <v>10</v>
      </c>
      <c r="G14" s="9" t="str">
        <f>IFERROR(IF(#REF!-(VLOOKUP(D14,#REF!,3,0))&lt;90,#REF!-(VLOOKUP(D14,#REF!,3,0)),"ПОМИЛКА")," ")</f>
        <v xml:space="preserve"> </v>
      </c>
      <c r="H14" s="8" t="str">
        <f>IFERROR(IF((VLOOKUP(D14,#REF!,4,0))&gt;0,(VLOOKUP(D14,#REF!,4,0)),"ПОМИЛКА")," ")</f>
        <v xml:space="preserve"> </v>
      </c>
      <c r="I14" s="19"/>
      <c r="J14" s="20">
        <v>0.58333333333333304</v>
      </c>
      <c r="K14" s="21">
        <v>0.625</v>
      </c>
      <c r="L14" s="7">
        <f>IF(AND(J14&gt;0,K14=0),#REF!-J14,IF((K14-J14)&lt;0,"ПОМИЛКА",K14-J14))</f>
        <v>4.1666666666666997E-2</v>
      </c>
      <c r="M14" s="4">
        <f>IF(F14=0,0,IF(N14=0,0,IF(N14&lt;0.041666667,0,IF(L14=0,0,IF(H14="р",0,N14-0.041666667)*72-SUMIFS($M$2:M13,$C$2:C13,C14,$D$2:D13,D14)))))</f>
        <v>0</v>
      </c>
      <c r="N14" s="39">
        <f>SUMIFS($L$2:L14,$C$2:C14,C14,$D$2:D14,D14)</f>
        <v>4.1666666666666997E-2</v>
      </c>
    </row>
    <row r="15" spans="1:16" ht="15.95" customHeight="1" x14ac:dyDescent="0.2">
      <c r="A15" s="2">
        <f t="shared" si="0"/>
        <v>14</v>
      </c>
      <c r="B15" s="6" t="e">
        <f>IF(AND(A15=0,C15&gt;1),"ПОМИЛКА",IF(AND(F15=0,#REF!="РОБОТА"),"WI-FI",IF(#REF!="РОБОТА","РОБОТА"," ")))</f>
        <v>#REF!</v>
      </c>
      <c r="C15" s="16">
        <v>42095</v>
      </c>
      <c r="D15" s="17">
        <v>5</v>
      </c>
      <c r="E15" s="10" t="str">
        <f>IF(D15=0," ",IF(IFERROR((VLOOKUP(D15,#REF!,2,0)),"ЗАПОЛНИ БАЗУ")=0,"ЗАПОЛНИ БАЗУ",IFERROR((VLOOKUP(D15,#REF!,2,0)),"ЗАПОЛНИ БАЗУ")))</f>
        <v>ЗАПОЛНИ БАЗУ</v>
      </c>
      <c r="F15" s="18">
        <v>5</v>
      </c>
      <c r="G15" s="9" t="str">
        <f>IFERROR(IF(#REF!-(VLOOKUP(D15,#REF!,3,0))&lt;90,#REF!-(VLOOKUP(D15,#REF!,3,0)),"ПОМИЛКА")," ")</f>
        <v xml:space="preserve"> </v>
      </c>
      <c r="H15" s="8" t="str">
        <f>IFERROR(IF((VLOOKUP(D15,#REF!,4,0))&gt;0,(VLOOKUP(D15,#REF!,4,0)),"ПОМИЛКА")," ")</f>
        <v xml:space="preserve"> </v>
      </c>
      <c r="I15" s="19"/>
      <c r="J15" s="20">
        <v>0.60416666666666696</v>
      </c>
      <c r="K15" s="21">
        <v>0.67361111111111105</v>
      </c>
      <c r="L15" s="7">
        <f>IF(AND(J15&gt;0,K15=0),#REF!-J15,IF((K15-J15)&lt;0,"ПОМИЛКА",K15-J15))</f>
        <v>6.9444444444444101E-2</v>
      </c>
      <c r="M15" s="4">
        <f>IF(F15=0,0,IF(N15=0,0,IF(N15&lt;0.041666667,0,IF(L15=0,0,IF(H15="р",0,N15-0.041666667)*72-SUMIFS($M$2:M14,$C$2:C14,C15,$D$2:D14,D15)))))</f>
        <v>2</v>
      </c>
      <c r="N15" s="39">
        <f>SUMIFS($L$2:L15,$C$2:C15,C15,$D$2:D15,D15)</f>
        <v>6.9444444444444101E-2</v>
      </c>
    </row>
    <row r="16" spans="1:16" ht="15.95" customHeight="1" x14ac:dyDescent="0.2">
      <c r="A16" s="2">
        <f t="shared" si="0"/>
        <v>15</v>
      </c>
      <c r="B16" s="6" t="e">
        <f>IF(AND(A16=0,C16&gt;1),"ПОМИЛКА",IF(AND(F16=0,#REF!="РОБОТА"),"WI-FI",IF(#REF!="РОБОТА","РОБОТА"," ")))</f>
        <v>#REF!</v>
      </c>
      <c r="C16" s="16">
        <v>42095</v>
      </c>
      <c r="D16" s="17">
        <v>26</v>
      </c>
      <c r="E16" s="10" t="str">
        <f>IF(D16=0," ",IF(IFERROR((VLOOKUP(D16,#REF!,2,0)),"ЗАПОЛНИ БАЗУ")=0,"ЗАПОЛНИ БАЗУ",IFERROR((VLOOKUP(D16,#REF!,2,0)),"ЗАПОЛНИ БАЗУ")))</f>
        <v>ЗАПОЛНИ БАЗУ</v>
      </c>
      <c r="F16" s="18">
        <v>8</v>
      </c>
      <c r="G16" s="9" t="str">
        <f>IFERROR(IF(#REF!-(VLOOKUP(D16,#REF!,3,0))&lt;90,#REF!-(VLOOKUP(D16,#REF!,3,0)),"ПОМИЛКА")," ")</f>
        <v xml:space="preserve"> </v>
      </c>
      <c r="H16" s="8" t="str">
        <f>IFERROR(IF((VLOOKUP(D16,#REF!,4,0))&gt;0,(VLOOKUP(D16,#REF!,4,0)),"ПОМИЛКА")," ")</f>
        <v xml:space="preserve"> </v>
      </c>
      <c r="I16" s="19"/>
      <c r="J16" s="20">
        <v>0.60416666666666696</v>
      </c>
      <c r="K16" s="21">
        <v>0.64583333333333304</v>
      </c>
      <c r="L16" s="7">
        <f>IF(AND(J16&gt;0,K16=0),#REF!-J16,IF((K16-J16)&lt;0,"ПОМИЛКА",K16-J16))</f>
        <v>4.1666666666666102E-2</v>
      </c>
      <c r="M16" s="4">
        <f>IF(F16=0,0,IF(N16=0,0,IF(N16&lt;0.041666667,0,IF(L16=0,0,IF(H16="р",0,N16-0.041666667)*72-SUMIFS($M$2:M15,$C$2:C15,C16,$D$2:D15,D16)))))</f>
        <v>0</v>
      </c>
      <c r="N16" s="39">
        <f>SUMIFS($L$2:L16,$C$2:C16,C16,$D$2:D16,D16)</f>
        <v>4.1666666666666102E-2</v>
      </c>
    </row>
    <row r="17" spans="1:14" ht="15.95" customHeight="1" x14ac:dyDescent="0.2">
      <c r="A17" s="2">
        <f t="shared" si="0"/>
        <v>16</v>
      </c>
      <c r="B17" s="6" t="e">
        <f>IF(AND(A17=0,C17&gt;1),"ПОМИЛКА",IF(AND(F17=0,#REF!="РОБОТА"),"WI-FI",IF(#REF!="РОБОТА","РОБОТА"," ")))</f>
        <v>#REF!</v>
      </c>
      <c r="C17" s="16">
        <v>42095</v>
      </c>
      <c r="D17" s="17">
        <v>361</v>
      </c>
      <c r="E17" s="10" t="str">
        <f>IF(D17=0," ",IF(IFERROR((VLOOKUP(D17,#REF!,2,0)),"ЗАПОЛНИ БАЗУ")=0,"ЗАПОЛНИ БАЗУ",IFERROR((VLOOKUP(D17,#REF!,2,0)),"ЗАПОЛНИ БАЗУ")))</f>
        <v>ЗАПОЛНИ БАЗУ</v>
      </c>
      <c r="F17" s="18">
        <v>9</v>
      </c>
      <c r="G17" s="9" t="str">
        <f>IFERROR(IF(#REF!-(VLOOKUP(D17,#REF!,3,0))&lt;90,#REF!-(VLOOKUP(D17,#REF!,3,0)),"ПОМИЛКА")," ")</f>
        <v xml:space="preserve"> </v>
      </c>
      <c r="H17" s="8" t="str">
        <f>IFERROR(IF((VLOOKUP(D17,#REF!,4,0))&gt;0,(VLOOKUP(D17,#REF!,4,0)),"ПОМИЛКА")," ")</f>
        <v xml:space="preserve"> </v>
      </c>
      <c r="I17" s="19"/>
      <c r="J17" s="20">
        <v>0.60416666666666696</v>
      </c>
      <c r="K17" s="21">
        <v>0.63194444444444398</v>
      </c>
      <c r="L17" s="7">
        <f>IF(AND(J17&gt;0,K17=0),#REF!-J17,IF((K17-J17)&lt;0,"ПОМИЛКА",K17-J17))</f>
        <v>2.7777777777776999E-2</v>
      </c>
      <c r="M17" s="4">
        <f>IF(F17=0,0,IF(N17=0,0,IF(N17&lt;0.041666667,0,IF(L17=0,0,IF(H17="р",0,N17-0.041666667)*72-SUMIFS($M$2:M16,$C$2:C16,C17,$D$2:D16,D17)))))</f>
        <v>0</v>
      </c>
      <c r="N17" s="39">
        <f>SUMIFS($L$2:L17,$C$2:C17,C17,$D$2:D17,D17)</f>
        <v>2.7777777777776999E-2</v>
      </c>
    </row>
    <row r="18" spans="1:14" ht="15.95" customHeight="1" x14ac:dyDescent="0.2">
      <c r="A18" s="2">
        <f t="shared" si="0"/>
        <v>17</v>
      </c>
      <c r="B18" s="6" t="e">
        <f>IF(AND(A18=0,C18&gt;1),"ПОМИЛКА",IF(AND(F18=0,#REF!="РОБОТА"),"WI-FI",IF(#REF!="РОБОТА","РОБОТА"," ")))</f>
        <v>#REF!</v>
      </c>
      <c r="C18" s="16">
        <v>42095</v>
      </c>
      <c r="D18" s="17">
        <v>115</v>
      </c>
      <c r="E18" s="10" t="str">
        <f>IF(D18=0," ",IF(IFERROR((VLOOKUP(D18,#REF!,2,0)),"ЗАПОЛНИ БАЗУ")=0,"ЗАПОЛНИ БАЗУ",IFERROR((VLOOKUP(D18,#REF!,2,0)),"ЗАПОЛНИ БАЗУ")))</f>
        <v>ЗАПОЛНИ БАЗУ</v>
      </c>
      <c r="F18" s="18">
        <v>7</v>
      </c>
      <c r="G18" s="9" t="str">
        <f>IFERROR(IF(#REF!-(VLOOKUP(D18,#REF!,3,0))&lt;90,#REF!-(VLOOKUP(D18,#REF!,3,0)),"ПОМИЛКА")," ")</f>
        <v xml:space="preserve"> </v>
      </c>
      <c r="H18" s="8" t="str">
        <f>IFERROR(IF((VLOOKUP(D18,#REF!,4,0))&gt;0,(VLOOKUP(D18,#REF!,4,0)),"ПОМИЛКА")," ")</f>
        <v xml:space="preserve"> </v>
      </c>
      <c r="I18" s="19"/>
      <c r="J18" s="20">
        <v>0.61666666666666703</v>
      </c>
      <c r="K18" s="21">
        <v>0.65833333333333299</v>
      </c>
      <c r="L18" s="7">
        <f>IF(AND(J18&gt;0,K18=0),#REF!-J18,IF((K18-J18)&lt;0,"ПОМИЛКА",K18-J18))</f>
        <v>4.1666666666665998E-2</v>
      </c>
      <c r="M18" s="4">
        <f>IF(F18=0,0,IF(N18=0,0,IF(N18&lt;0.041666667,0,IF(L18=0,0,IF(H18="р",0,N18-0.041666667)*72-SUMIFS($M$2:M17,$C$2:C17,C18,$D$2:D17,D18)))))</f>
        <v>0</v>
      </c>
      <c r="N18" s="39">
        <f>SUMIFS($L$2:L18,$C$2:C18,C18,$D$2:D18,D18)</f>
        <v>4.1666666666665998E-2</v>
      </c>
    </row>
    <row r="19" spans="1:14" ht="15.95" customHeight="1" x14ac:dyDescent="0.2">
      <c r="A19" s="2">
        <f t="shared" si="0"/>
        <v>18</v>
      </c>
      <c r="B19" s="6" t="e">
        <f>IF(AND(A19=0,C19&gt;1),"ПОМИЛКА",IF(AND(F19=0,#REF!="РОБОТА"),"WI-FI",IF(#REF!="РОБОТА","РОБОТА"," ")))</f>
        <v>#REF!</v>
      </c>
      <c r="C19" s="16">
        <v>42095</v>
      </c>
      <c r="D19" s="17">
        <v>191</v>
      </c>
      <c r="E19" s="10" t="str">
        <f>IF(D19=0," ",IF(IFERROR((VLOOKUP(D19,#REF!,2,0)),"ЗАПОЛНИ БАЗУ")=0,"ЗАПОЛНИ БАЗУ",IFERROR((VLOOKUP(D19,#REF!,2,0)),"ЗАПОЛНИ БАЗУ")))</f>
        <v>ЗАПОЛНИ БАЗУ</v>
      </c>
      <c r="F19" s="18">
        <v>6</v>
      </c>
      <c r="G19" s="9" t="str">
        <f>IFERROR(IF(#REF!-(VLOOKUP(D19,#REF!,3,0))&lt;90,#REF!-(VLOOKUP(D19,#REF!,3,0)),"ПОМИЛКА")," ")</f>
        <v xml:space="preserve"> </v>
      </c>
      <c r="H19" s="8" t="str">
        <f>IFERROR(IF((VLOOKUP(D19,#REF!,4,0))&gt;0,(VLOOKUP(D19,#REF!,4,0)),"ПОМИЛКА")," ")</f>
        <v xml:space="preserve"> </v>
      </c>
      <c r="I19" s="19"/>
      <c r="J19" s="20">
        <v>0.63402777777777797</v>
      </c>
      <c r="K19" s="21">
        <v>0.68055555555555503</v>
      </c>
      <c r="L19" s="7">
        <f>IF(AND(J19&gt;0,K19=0),#REF!-J19,IF((K19-J19)&lt;0,"ПОМИЛКА",K19-J19))</f>
        <v>4.6527777777777099E-2</v>
      </c>
      <c r="M19" s="4">
        <f>IF(F19=0,0,IF(N19=0,0,IF(N19&lt;0.041666667,0,IF(L19=0,0,IF(H19="р",0,N19-0.041666667)*72-SUMIFS($M$2:M18,$C$2:C18,C19,$D$2:D18,D19)))))</f>
        <v>0.35</v>
      </c>
      <c r="N19" s="39">
        <f>SUMIFS($L$2:L19,$C$2:C19,C19,$D$2:D19,D19)</f>
        <v>4.6527777777777099E-2</v>
      </c>
    </row>
    <row r="20" spans="1:14" ht="15.95" customHeight="1" x14ac:dyDescent="0.2">
      <c r="A20" s="2">
        <f t="shared" si="0"/>
        <v>19</v>
      </c>
      <c r="B20" s="6" t="e">
        <f>IF(AND(A20=0,C20&gt;1),"ПОМИЛКА",IF(AND(F20=0,#REF!="РОБОТА"),"WI-FI",IF(#REF!="РОБОТА","РОБОТА"," ")))</f>
        <v>#REF!</v>
      </c>
      <c r="C20" s="16">
        <v>42095</v>
      </c>
      <c r="D20" s="17">
        <v>95</v>
      </c>
      <c r="E20" s="10" t="str">
        <f>IF(D20=0," ",IF(IFERROR((VLOOKUP(D20,#REF!,2,0)),"ЗАПОЛНИ БАЗУ")=0,"ЗАПОЛНИ БАЗУ",IFERROR((VLOOKUP(D20,#REF!,2,0)),"ЗАПОЛНИ БАЗУ")))</f>
        <v>ЗАПОЛНИ БАЗУ</v>
      </c>
      <c r="F20" s="18">
        <v>9</v>
      </c>
      <c r="G20" s="9" t="str">
        <f>IFERROR(IF(#REF!-(VLOOKUP(D20,#REF!,3,0))&lt;90,#REF!-(VLOOKUP(D20,#REF!,3,0)),"ПОМИЛКА")," ")</f>
        <v xml:space="preserve"> </v>
      </c>
      <c r="H20" s="8" t="str">
        <f>IFERROR(IF((VLOOKUP(D20,#REF!,4,0))&gt;0,(VLOOKUP(D20,#REF!,4,0)),"ПОМИЛКА")," ")</f>
        <v xml:space="preserve"> </v>
      </c>
      <c r="I20" s="19"/>
      <c r="J20" s="20">
        <v>0.63402777777777797</v>
      </c>
      <c r="K20" s="21">
        <v>0.63888888888888895</v>
      </c>
      <c r="L20" s="7">
        <f>IF(AND(J20&gt;0,K20=0),#REF!-J20,IF((K20-J20)&lt;0,"ПОМИЛКА",K20-J20))</f>
        <v>4.8611111111109802E-3</v>
      </c>
      <c r="M20" s="4">
        <f>IF(F20=0,0,IF(N20=0,0,IF(N20&lt;0.041666667,0,IF(L20=0,0,IF(H20="р",0,N20-0.041666667)*72-SUMIFS($M$2:M19,$C$2:C19,C20,$D$2:D19,D20)))))</f>
        <v>0</v>
      </c>
      <c r="N20" s="39">
        <f>SUMIFS($L$2:L20,$C$2:C20,C20,$D$2:D20,D20)</f>
        <v>4.8611111111109802E-3</v>
      </c>
    </row>
    <row r="21" spans="1:14" ht="15.95" customHeight="1" x14ac:dyDescent="0.2">
      <c r="A21" s="2">
        <f t="shared" si="0"/>
        <v>20</v>
      </c>
      <c r="B21" s="6" t="e">
        <f>IF(AND(A21=0,C21&gt;1),"ПОМИЛКА",IF(AND(F21=0,#REF!="РОБОТА"),"WI-FI",IF(#REF!="РОБОТА","РОБОТА"," ")))</f>
        <v>#REF!</v>
      </c>
      <c r="C21" s="16">
        <v>42095</v>
      </c>
      <c r="D21" s="17">
        <v>355</v>
      </c>
      <c r="E21" s="10" t="str">
        <f>IF(D21=0," ",IF(IFERROR((VLOOKUP(D21,#REF!,2,0)),"ЗАПОЛНИ БАЗУ")=0,"ЗАПОЛНИ БАЗУ",IFERROR((VLOOKUP(D21,#REF!,2,0)),"ЗАПОЛНИ БАЗУ")))</f>
        <v>ЗАПОЛНИ БАЗУ</v>
      </c>
      <c r="F21" s="18">
        <v>1</v>
      </c>
      <c r="G21" s="9" t="str">
        <f>IFERROR(IF(#REF!-(VLOOKUP(D21,#REF!,3,0))&lt;90,#REF!-(VLOOKUP(D21,#REF!,3,0)),"ПОМИЛКА")," ")</f>
        <v xml:space="preserve"> </v>
      </c>
      <c r="H21" s="8" t="str">
        <f>IFERROR(IF((VLOOKUP(D21,#REF!,4,0))&gt;0,(VLOOKUP(D21,#REF!,4,0)),"ПОМИЛКА")," ")</f>
        <v xml:space="preserve"> </v>
      </c>
      <c r="I21" s="19"/>
      <c r="J21" s="20">
        <v>0.63402777777777797</v>
      </c>
      <c r="K21" s="21">
        <v>0.67569444444444404</v>
      </c>
      <c r="L21" s="7">
        <f>IF(AND(J21&gt;0,K21=0),#REF!-J21,IF((K21-J21)&lt;0,"ПОМИЛКА",K21-J21))</f>
        <v>4.1666666666666102E-2</v>
      </c>
      <c r="M21" s="4">
        <f>IF(F21=0,0,IF(N21=0,0,IF(N21&lt;0.041666667,0,IF(L21=0,0,IF(H21="р",0,N21-0.041666667)*72-SUMIFS($M$2:M20,$C$2:C20,C21,$D$2:D20,D21)))))</f>
        <v>0</v>
      </c>
      <c r="N21" s="39">
        <f>SUMIFS($L$2:L21,$C$2:C21,C21,$D$2:D21,D21)</f>
        <v>4.1666666666666102E-2</v>
      </c>
    </row>
    <row r="22" spans="1:14" ht="15.95" customHeight="1" x14ac:dyDescent="0.2">
      <c r="A22" s="2">
        <f t="shared" si="0"/>
        <v>21</v>
      </c>
      <c r="B22" s="6" t="e">
        <f>IF(AND(A22=0,C22&gt;1),"ПОМИЛКА",IF(AND(F22=0,#REF!="РОБОТА"),"WI-FI",IF(#REF!="РОБОТА","РОБОТА"," ")))</f>
        <v>#REF!</v>
      </c>
      <c r="C22" s="16">
        <v>42095</v>
      </c>
      <c r="D22" s="17">
        <v>99</v>
      </c>
      <c r="E22" s="10" t="str">
        <f>IF(D22=0," ",IF(IFERROR((VLOOKUP(D22,#REF!,2,0)),"ЗАПОЛНИ БАЗУ")=0,"ЗАПОЛНИ БАЗУ",IFERROR((VLOOKUP(D22,#REF!,2,0)),"ЗАПОЛНИ БАЗУ")))</f>
        <v>ЗАПОЛНИ БАЗУ</v>
      </c>
      <c r="F22" s="18">
        <v>9</v>
      </c>
      <c r="G22" s="9" t="str">
        <f>IFERROR(IF(#REF!-(VLOOKUP(D22,#REF!,3,0))&lt;90,#REF!-(VLOOKUP(D22,#REF!,3,0)),"ПОМИЛКА")," ")</f>
        <v xml:space="preserve"> </v>
      </c>
      <c r="H22" s="8" t="str">
        <f>IFERROR(IF((VLOOKUP(D22,#REF!,4,0))&gt;0,(VLOOKUP(D22,#REF!,4,0)),"ПОМИЛКА")," ")</f>
        <v xml:space="preserve"> </v>
      </c>
      <c r="I22" s="19"/>
      <c r="J22" s="20">
        <v>0.64583333333333304</v>
      </c>
      <c r="K22" s="21">
        <v>0.69444444444444497</v>
      </c>
      <c r="L22" s="7">
        <f>IF(AND(J22&gt;0,K22=0),#REF!-J22,IF((K22-J22)&lt;0,"ПОМИЛКА",K22-J22))</f>
        <v>4.8611111111111903E-2</v>
      </c>
      <c r="M22" s="4">
        <f>IF(F22=0,0,IF(N22=0,0,IF(N22&lt;0.041666667,0,IF(L22=0,0,IF(H22="р",0,N22-0.041666667)*72-SUMIFS($M$2:M21,$C$2:C21,C22,$D$2:D21,D22)))))</f>
        <v>0.5</v>
      </c>
      <c r="N22" s="39">
        <f>SUMIFS($L$2:L22,$C$2:C22,C22,$D$2:D22,D22)</f>
        <v>4.8611111111111903E-2</v>
      </c>
    </row>
    <row r="23" spans="1:14" ht="15.95" customHeight="1" x14ac:dyDescent="0.2">
      <c r="A23" s="2">
        <f t="shared" si="0"/>
        <v>22</v>
      </c>
      <c r="B23" s="6" t="e">
        <f>IF(AND(A23=0,C23&gt;1),"ПОМИЛКА",IF(AND(F23=0,#REF!="РОБОТА"),"WI-FI",IF(#REF!="РОБОТА","РОБОТА"," ")))</f>
        <v>#REF!</v>
      </c>
      <c r="C23" s="16">
        <v>42095</v>
      </c>
      <c r="D23" s="17">
        <v>47</v>
      </c>
      <c r="E23" s="10" t="str">
        <f>IF(D23=0," ",IF(IFERROR((VLOOKUP(D23,#REF!,2,0)),"ЗАПОЛНИ БАЗУ")=0,"ЗАПОЛНИ БАЗУ",IFERROR((VLOOKUP(D23,#REF!,2,0)),"ЗАПОЛНИ БАЗУ")))</f>
        <v>ЗАПОЛНИ БАЗУ</v>
      </c>
      <c r="F23" s="18">
        <v>10</v>
      </c>
      <c r="G23" s="9" t="str">
        <f>IFERROR(IF(#REF!-(VLOOKUP(D23,#REF!,3,0))&lt;90,#REF!-(VLOOKUP(D23,#REF!,3,0)),"ПОМИЛКА")," ")</f>
        <v xml:space="preserve"> </v>
      </c>
      <c r="H23" s="8" t="str">
        <f>IFERROR(IF((VLOOKUP(D23,#REF!,4,0))&gt;0,(VLOOKUP(D23,#REF!,4,0)),"ПОМИЛКА")," ")</f>
        <v xml:space="preserve"> </v>
      </c>
      <c r="I23" s="19"/>
      <c r="J23" s="20">
        <v>0.67152777777777795</v>
      </c>
      <c r="K23" s="21">
        <v>0.70138888888888895</v>
      </c>
      <c r="L23" s="7">
        <f>IF(AND(J23&gt;0,K23=0),#REF!-J23,IF((K23-J23)&lt;0,"ПОМИЛКА",K23-J23))</f>
        <v>2.9861111111111002E-2</v>
      </c>
      <c r="M23" s="4">
        <f>IF(F23=0,0,IF(N23=0,0,IF(N23&lt;0.041666667,0,IF(L23=0,0,IF(H23="р",0,N23-0.041666667)*72-SUMIFS($M$2:M22,$C$2:C22,C23,$D$2:D22,D23)))))</f>
        <v>0</v>
      </c>
      <c r="N23" s="39">
        <f>SUMIFS($L$2:L23,$C$2:C23,C23,$D$2:D23,D23)</f>
        <v>2.9861111111111002E-2</v>
      </c>
    </row>
    <row r="24" spans="1:14" ht="15.95" customHeight="1" x14ac:dyDescent="0.2">
      <c r="A24" s="2">
        <f t="shared" si="0"/>
        <v>23</v>
      </c>
      <c r="B24" s="6" t="e">
        <f>IF(AND(A24=0,C24&gt;1),"ПОМИЛКА",IF(AND(F24=0,#REF!="РОБОТА"),"WI-FI",IF(#REF!="РОБОТА","РОБОТА"," ")))</f>
        <v>#REF!</v>
      </c>
      <c r="C24" s="16">
        <v>42095</v>
      </c>
      <c r="D24" s="17">
        <v>317</v>
      </c>
      <c r="E24" s="10" t="str">
        <f>IF(D24=0," ",IF(IFERROR((VLOOKUP(D24,#REF!,2,0)),"ЗАПОЛНИ БАЗУ")=0,"ЗАПОЛНИ БАЗУ",IFERROR((VLOOKUP(D24,#REF!,2,0)),"ЗАПОЛНИ БАЗУ")))</f>
        <v>ЗАПОЛНИ БАЗУ</v>
      </c>
      <c r="F24" s="18">
        <v>4</v>
      </c>
      <c r="G24" s="9" t="str">
        <f>IFERROR(IF(#REF!-(VLOOKUP(D24,#REF!,3,0))&lt;90,#REF!-(VLOOKUP(D24,#REF!,3,0)),"ПОМИЛКА")," ")</f>
        <v xml:space="preserve"> </v>
      </c>
      <c r="H24" s="8" t="str">
        <f>IFERROR(IF((VLOOKUP(D24,#REF!,4,0))&gt;0,(VLOOKUP(D24,#REF!,4,0)),"ПОМИЛКА")," ")</f>
        <v xml:space="preserve"> </v>
      </c>
      <c r="I24" s="19"/>
      <c r="J24" s="20">
        <v>0.67152777777777795</v>
      </c>
      <c r="K24" s="21">
        <v>0.71319444444444402</v>
      </c>
      <c r="L24" s="7">
        <f>IF(AND(J24&gt;0,K24=0),#REF!-J24,IF((K24-J24)&lt;0,"ПОМИЛКА",K24-J24))</f>
        <v>4.1666666666666102E-2</v>
      </c>
      <c r="M24" s="4">
        <f>IF(F24=0,0,IF(N24=0,0,IF(N24&lt;0.041666667,0,IF(L24=0,0,IF(H24="р",0,N24-0.041666667)*72-SUMIFS($M$2:M23,$C$2:C23,C24,$D$2:D23,D24)))))</f>
        <v>0</v>
      </c>
      <c r="N24" s="39">
        <f>SUMIFS($L$2:L24,$C$2:C24,C24,$D$2:D24,D24)</f>
        <v>4.1666666666666102E-2</v>
      </c>
    </row>
    <row r="25" spans="1:14" ht="15.95" customHeight="1" x14ac:dyDescent="0.2">
      <c r="A25" s="2">
        <f t="shared" si="0"/>
        <v>24</v>
      </c>
      <c r="B25" s="6" t="e">
        <f>IF(AND(A25=0,C25&gt;1),"ПОМИЛКА",IF(AND(F25=0,#REF!="РОБОТА"),"WI-FI",IF(#REF!="РОБОТА","РОБОТА"," ")))</f>
        <v>#REF!</v>
      </c>
      <c r="C25" s="16">
        <v>42095</v>
      </c>
      <c r="D25" s="17">
        <v>372</v>
      </c>
      <c r="E25" s="10" t="str">
        <f>IF(D25=0," ",IF(IFERROR((VLOOKUP(D25,#REF!,2,0)),"ЗАПОЛНИ БАЗУ")=0,"ЗАПОЛНИ БАЗУ",IFERROR((VLOOKUP(D25,#REF!,2,0)),"ЗАПОЛНИ БАЗУ")))</f>
        <v>ЗАПОЛНИ БАЗУ</v>
      </c>
      <c r="F25" s="18">
        <v>3</v>
      </c>
      <c r="G25" s="9" t="str">
        <f>IFERROR(IF(#REF!-(VLOOKUP(D25,#REF!,3,0))&lt;90,#REF!-(VLOOKUP(D25,#REF!,3,0)),"ПОМИЛКА")," ")</f>
        <v xml:space="preserve"> </v>
      </c>
      <c r="H25" s="8" t="str">
        <f>IFERROR(IF((VLOOKUP(D25,#REF!,4,0))&gt;0,(VLOOKUP(D25,#REF!,4,0)),"ПОМИЛКА")," ")</f>
        <v xml:space="preserve"> </v>
      </c>
      <c r="I25" s="19" t="s">
        <v>1</v>
      </c>
      <c r="J25" s="20">
        <v>0.67222222222222205</v>
      </c>
      <c r="K25" s="21">
        <v>0.72916666666666696</v>
      </c>
      <c r="L25" s="7">
        <f>IF(AND(J25&gt;0,K25=0),#REF!-J25,IF((K25-J25)&lt;0,"ПОМИЛКА",K25-J25))</f>
        <v>5.6944444444444901E-2</v>
      </c>
      <c r="M25" s="4">
        <f>IF(F25=0,0,IF(N25=0,0,IF(N25&lt;0.041666667,0,IF(L25=0,0,IF(H25="р",0,N25-0.041666667)*72-SUMIFS($M$2:M24,$C$2:C24,C25,$D$2:D24,D25)))))</f>
        <v>1.1000000000000001</v>
      </c>
      <c r="N25" s="39">
        <f>SUMIFS($L$2:L25,$C$2:C25,C25,$D$2:D25,D25)</f>
        <v>5.6944444444444901E-2</v>
      </c>
    </row>
    <row r="26" spans="1:14" ht="15.95" customHeight="1" x14ac:dyDescent="0.2">
      <c r="A26" s="2">
        <f t="shared" si="0"/>
        <v>25</v>
      </c>
      <c r="B26" s="6" t="e">
        <f>IF(AND(A26=0,C26&gt;1),"ПОМИЛКА",IF(AND(F26=0,#REF!="РОБОТА"),"WI-FI",IF(#REF!="РОБОТА","РОБОТА"," ")))</f>
        <v>#REF!</v>
      </c>
      <c r="C26" s="16">
        <v>42095</v>
      </c>
      <c r="D26" s="17">
        <v>76</v>
      </c>
      <c r="E26" s="10" t="str">
        <f>IF(D26=0," ",IF(IFERROR((VLOOKUP(D26,#REF!,2,0)),"ЗАПОЛНИ БАЗУ")=0,"ЗАПОЛНИ БАЗУ",IFERROR((VLOOKUP(D26,#REF!,2,0)),"ЗАПОЛНИ БАЗУ")))</f>
        <v>ЗАПОЛНИ БАЗУ</v>
      </c>
      <c r="F26" s="18">
        <v>1</v>
      </c>
      <c r="G26" s="9" t="str">
        <f>IFERROR(IF(#REF!-(VLOOKUP(D26,#REF!,3,0))&lt;90,#REF!-(VLOOKUP(D26,#REF!,3,0)),"ПОМИЛКА")," ")</f>
        <v xml:space="preserve"> </v>
      </c>
      <c r="H26" s="8" t="str">
        <f>IFERROR(IF((VLOOKUP(D26,#REF!,4,0))&gt;0,(VLOOKUP(D26,#REF!,4,0)),"ПОМИЛКА")," ")</f>
        <v xml:space="preserve"> </v>
      </c>
      <c r="I26" s="19"/>
      <c r="J26" s="20">
        <v>0.67638888888888904</v>
      </c>
      <c r="K26" s="21">
        <v>0.68194444444444402</v>
      </c>
      <c r="L26" s="7">
        <f>IF(AND(J26&gt;0,K26=0),#REF!-J26,IF((K26-J26)&lt;0,"ПОМИЛКА",K26-J26))</f>
        <v>5.5555555555549798E-3</v>
      </c>
      <c r="M26" s="4">
        <f>IF(F26=0,0,IF(N26=0,0,IF(N26&lt;0.041666667,0,IF(L26=0,0,IF(H26="р",0,N26-0.041666667)*72-SUMIFS($M$2:M25,$C$2:C25,C26,$D$2:D25,D26)))))</f>
        <v>0</v>
      </c>
      <c r="N26" s="39">
        <f>SUMIFS($L$2:L26,$C$2:C26,C26,$D$2:D26,D26)</f>
        <v>5.5555555555549798E-3</v>
      </c>
    </row>
    <row r="27" spans="1:14" ht="15.95" customHeight="1" x14ac:dyDescent="0.2">
      <c r="A27" s="2">
        <f t="shared" si="0"/>
        <v>26</v>
      </c>
      <c r="B27" s="6" t="e">
        <f>IF(AND(A27=0,C27&gt;1),"ПОМИЛКА",IF(AND(F27=0,#REF!="РОБОТА"),"WI-FI",IF(#REF!="РОБОТА","РОБОТА"," ")))</f>
        <v>#REF!</v>
      </c>
      <c r="C27" s="16">
        <v>42095</v>
      </c>
      <c r="D27" s="17">
        <v>10</v>
      </c>
      <c r="E27" s="10" t="str">
        <f>IF(D27=0," ",IF(IFERROR((VLOOKUP(D27,#REF!,2,0)),"ЗАПОЛНИ БАЗУ")=0,"ЗАПОЛНИ БАЗУ",IFERROR((VLOOKUP(D27,#REF!,2,0)),"ЗАПОЛНИ БАЗУ")))</f>
        <v>ЗАПОЛНИ БАЗУ</v>
      </c>
      <c r="F27" s="18">
        <v>6</v>
      </c>
      <c r="G27" s="9" t="str">
        <f>IFERROR(IF(#REF!-(VLOOKUP(D27,#REF!,3,0))&lt;90,#REF!-(VLOOKUP(D27,#REF!,3,0)),"ПОМИЛКА")," ")</f>
        <v xml:space="preserve"> </v>
      </c>
      <c r="H27" s="8" t="str">
        <f>IFERROR(IF((VLOOKUP(D27,#REF!,4,0))&gt;0,(VLOOKUP(D27,#REF!,4,0)),"ПОМИЛКА")," ")</f>
        <v xml:space="preserve"> </v>
      </c>
      <c r="I27" s="19"/>
      <c r="J27" s="20">
        <v>0.68263888888888902</v>
      </c>
      <c r="K27" s="21">
        <v>0.72222222222222199</v>
      </c>
      <c r="L27" s="7">
        <f>IF(AND(J27&gt;0,K27=0),#REF!-J27,IF((K27-J27)&lt;0,"ПОМИЛКА",K27-J27))</f>
        <v>3.9583333333332998E-2</v>
      </c>
      <c r="M27" s="4">
        <f>IF(F27=0,0,IF(N27=0,0,IF(N27&lt;0.041666667,0,IF(L27=0,0,IF(H27="р",0,N27-0.041666667)*72-SUMIFS($M$2:M26,$C$2:C26,C27,$D$2:D26,D27)))))</f>
        <v>0</v>
      </c>
      <c r="N27" s="39">
        <f>SUMIFS($L$2:L27,$C$2:C27,C27,$D$2:D27,D27)</f>
        <v>3.9583333333332998E-2</v>
      </c>
    </row>
    <row r="28" spans="1:14" ht="15.95" customHeight="1" x14ac:dyDescent="0.2">
      <c r="A28" s="2">
        <f t="shared" si="0"/>
        <v>27</v>
      </c>
      <c r="B28" s="6" t="e">
        <f>IF(AND(A28=0,C28&gt;1),"ПОМИЛКА",IF(AND(F28=0,#REF!="РОБОТА"),"WI-FI",IF(#REF!="РОБОТА","РОБОТА"," ")))</f>
        <v>#REF!</v>
      </c>
      <c r="C28" s="16">
        <v>42095</v>
      </c>
      <c r="D28" s="17">
        <v>76</v>
      </c>
      <c r="E28" s="10" t="str">
        <f>IF(D28=0," ",IF(IFERROR((VLOOKUP(D28,#REF!,2,0)),"ЗАПОЛНИ БАЗУ")=0,"ЗАПОЛНИ БАЗУ",IFERROR((VLOOKUP(D28,#REF!,2,0)),"ЗАПОЛНИ БАЗУ")))</f>
        <v>ЗАПОЛНИ БАЗУ</v>
      </c>
      <c r="F28" s="18">
        <v>7</v>
      </c>
      <c r="G28" s="9" t="str">
        <f>IFERROR(IF(#REF!-(VLOOKUP(D28,#REF!,3,0))&lt;90,#REF!-(VLOOKUP(D28,#REF!,3,0)),"ПОМИЛКА")," ")</f>
        <v xml:space="preserve"> </v>
      </c>
      <c r="H28" s="8" t="str">
        <f>IFERROR(IF((VLOOKUP(D28,#REF!,4,0))&gt;0,(VLOOKUP(D28,#REF!,4,0)),"ПОМИЛКА")," ")</f>
        <v xml:space="preserve"> </v>
      </c>
      <c r="I28" s="19"/>
      <c r="J28" s="20">
        <v>0.68263888888888902</v>
      </c>
      <c r="K28" s="21">
        <v>0.71875</v>
      </c>
      <c r="L28" s="7">
        <f>IF(AND(J28&gt;0,K28=0),#REF!-J28,IF((K28-J28)&lt;0,"ПОМИЛКА",K28-J28))</f>
        <v>3.6111111111110997E-2</v>
      </c>
      <c r="M28" s="4">
        <f>IF(F28=0,0,IF(N28=0,0,IF(N28&lt;0.041666667,0,IF(L28=0,0,IF(H28="р",0,N28-0.041666667)*72-SUMIFS($M$2:M27,$C$2:C27,C28,$D$2:D27,D28)))))</f>
        <v>0</v>
      </c>
      <c r="N28" s="39">
        <f>SUMIFS($L$2:L28,$C$2:C28,C28,$D$2:D28,D28)</f>
        <v>4.1666666666665998E-2</v>
      </c>
    </row>
    <row r="29" spans="1:14" ht="15.95" customHeight="1" x14ac:dyDescent="0.2">
      <c r="A29" s="2">
        <f t="shared" si="0"/>
        <v>28</v>
      </c>
      <c r="B29" s="6" t="e">
        <f>IF(AND(A29=0,C29&gt;1),"ПОМИЛКА",IF(AND(F29=0,#REF!="РОБОТА"),"WI-FI",IF(#REF!="РОБОТА","РОБОТА"," ")))</f>
        <v>#REF!</v>
      </c>
      <c r="C29" s="16">
        <v>42095</v>
      </c>
      <c r="D29" s="17">
        <v>274</v>
      </c>
      <c r="E29" s="10" t="str">
        <f>IF(D29=0," ",IF(IFERROR((VLOOKUP(D29,#REF!,2,0)),"ЗАПОЛНИ БАЗУ")=0,"ЗАПОЛНИ БАЗУ",IFERROR((VLOOKUP(D29,#REF!,2,0)),"ЗАПОЛНИ БАЗУ")))</f>
        <v>ЗАПОЛНИ БАЗУ</v>
      </c>
      <c r="F29" s="18">
        <v>0</v>
      </c>
      <c r="G29" s="9" t="str">
        <f>IFERROR(IF(#REF!-(VLOOKUP(D29,#REF!,3,0))&lt;90,#REF!-(VLOOKUP(D29,#REF!,3,0)),"ПОМИЛКА")," ")</f>
        <v xml:space="preserve"> </v>
      </c>
      <c r="H29" s="8" t="str">
        <f>IFERROR(IF((VLOOKUP(D29,#REF!,4,0))&gt;0,(VLOOKUP(D29,#REF!,4,0)),"ПОМИЛКА")," ")</f>
        <v xml:space="preserve"> </v>
      </c>
      <c r="I29" s="19"/>
      <c r="J29" s="20">
        <v>0.68333333333333302</v>
      </c>
      <c r="K29" s="21">
        <v>0.75</v>
      </c>
      <c r="L29" s="7">
        <f>IF(AND(J29&gt;0,K29=0),#REF!-J29,IF((K29-J29)&lt;0,"ПОМИЛКА",K29-J29))</f>
        <v>6.6666666666666999E-2</v>
      </c>
      <c r="M29" s="4">
        <f>IF(F29=0,0,IF(N29=0,0,IF(N29&lt;0.041666667,0,IF(L29=0,0,IF(H29="р",0,N29-0.041666667)*72-SUMIFS($M$2:M28,$C$2:C28,C29,$D$2:D28,D29)))))</f>
        <v>0</v>
      </c>
      <c r="N29" s="39">
        <f>SUMIFS($L$2:L29,$C$2:C29,C29,$D$2:D29,D29)</f>
        <v>6.6666666666666999E-2</v>
      </c>
    </row>
    <row r="30" spans="1:14" ht="15.95" customHeight="1" x14ac:dyDescent="0.2">
      <c r="A30" s="2">
        <f t="shared" si="0"/>
        <v>29</v>
      </c>
      <c r="B30" s="6" t="e">
        <f>IF(AND(A30=0,C30&gt;1),"ПОМИЛКА",IF(AND(F30=0,#REF!="РОБОТА"),"WI-FI",IF(#REF!="РОБОТА","РОБОТА"," ")))</f>
        <v>#REF!</v>
      </c>
      <c r="C30" s="16">
        <v>42095</v>
      </c>
      <c r="D30" s="17">
        <v>165</v>
      </c>
      <c r="E30" s="10" t="str">
        <f>IF(D30=0," ",IF(IFERROR((VLOOKUP(D30,#REF!,2,0)),"ЗАПОЛНИ БАЗУ")=0,"ЗАПОЛНИ БАЗУ",IFERROR((VLOOKUP(D30,#REF!,2,0)),"ЗАПОЛНИ БАЗУ")))</f>
        <v>ЗАПОЛНИ БАЗУ</v>
      </c>
      <c r="F30" s="18">
        <v>1</v>
      </c>
      <c r="G30" s="9" t="str">
        <f>IFERROR(IF(#REF!-(VLOOKUP(D30,#REF!,3,0))&lt;90,#REF!-(VLOOKUP(D30,#REF!,3,0)),"ПОМИЛКА")," ")</f>
        <v xml:space="preserve"> </v>
      </c>
      <c r="H30" s="8" t="str">
        <f>IFERROR(IF((VLOOKUP(D30,#REF!,4,0))&gt;0,(VLOOKUP(D30,#REF!,4,0)),"ПОМИЛКА")," ")</f>
        <v xml:space="preserve"> </v>
      </c>
      <c r="I30" s="19"/>
      <c r="J30" s="20">
        <v>0.68611111111111101</v>
      </c>
      <c r="K30" s="21">
        <v>0.72777777777777797</v>
      </c>
      <c r="L30" s="7">
        <f>IF(AND(J30&gt;0,K30=0),#REF!-J30,IF((K30-J30)&lt;0,"ПОМИЛКА",K30-J30))</f>
        <v>4.1666666666666997E-2</v>
      </c>
      <c r="M30" s="4">
        <f>IF(F30=0,0,IF(N30=0,0,IF(N30&lt;0.041666667,0,IF(L30=0,0,IF(H30="р",0,N30-0.041666667)*72-SUMIFS($M$2:M29,$C$2:C29,C30,$D$2:D29,D30)))))</f>
        <v>0</v>
      </c>
      <c r="N30" s="39">
        <f>SUMIFS($L$2:L30,$C$2:C30,C30,$D$2:D30,D30)</f>
        <v>4.1666666666666997E-2</v>
      </c>
    </row>
    <row r="31" spans="1:14" ht="15.95" customHeight="1" x14ac:dyDescent="0.2">
      <c r="A31" s="2">
        <f t="shared" si="0"/>
        <v>30</v>
      </c>
      <c r="B31" s="6" t="e">
        <f>IF(AND(A31=0,C31&gt;1),"ПОМИЛКА",IF(AND(F31=0,#REF!="РОБОТА"),"WI-FI",IF(#REF!="РОБОТА","РОБОТА"," ")))</f>
        <v>#REF!</v>
      </c>
      <c r="C31" s="16">
        <v>42095</v>
      </c>
      <c r="D31" s="17">
        <v>91</v>
      </c>
      <c r="E31" s="10" t="str">
        <f>IF(D31=0," ",IF(IFERROR((VLOOKUP(D31,#REF!,2,0)),"ЗАПОЛНИ БАЗУ")=0,"ЗАПОЛНИ БАЗУ",IFERROR((VLOOKUP(D31,#REF!,2,0)),"ЗАПОЛНИ БАЗУ")))</f>
        <v>ЗАПОЛНИ БАЗУ</v>
      </c>
      <c r="F31" s="18">
        <v>9</v>
      </c>
      <c r="G31" s="9" t="str">
        <f>IFERROR(IF(#REF!-(VLOOKUP(D31,#REF!,3,0))&lt;90,#REF!-(VLOOKUP(D31,#REF!,3,0)),"ПОМИЛКА")," ")</f>
        <v xml:space="preserve"> </v>
      </c>
      <c r="H31" s="8" t="str">
        <f>IFERROR(IF((VLOOKUP(D31,#REF!,4,0))&gt;0,(VLOOKUP(D31,#REF!,4,0)),"ПОМИЛКА")," ")</f>
        <v xml:space="preserve"> </v>
      </c>
      <c r="I31" s="19"/>
      <c r="J31" s="20">
        <v>0.70069444444444395</v>
      </c>
      <c r="K31" s="21">
        <v>0.74236111111111103</v>
      </c>
      <c r="L31" s="7">
        <f>IF(AND(J31&gt;0,K31=0),#REF!-J31,IF((K31-J31)&lt;0,"ПОМИЛКА",K31-J31))</f>
        <v>4.1666666666667102E-2</v>
      </c>
      <c r="M31" s="4">
        <f>IF(F31=0,0,IF(N31=0,0,IF(N31&lt;0.041666667,0,IF(L31=0,0,IF(H31="р",0,N31-0.041666667)*72-SUMIFS($M$2:M30,$C$2:C30,C31,$D$2:D30,D31)))))</f>
        <v>0</v>
      </c>
      <c r="N31" s="39">
        <f>SUMIFS($L$2:L31,$C$2:C31,C31,$D$2:D31,D31)</f>
        <v>4.1666666666667102E-2</v>
      </c>
    </row>
    <row r="32" spans="1:14" ht="15.95" customHeight="1" x14ac:dyDescent="0.2">
      <c r="A32" s="2">
        <f t="shared" si="0"/>
        <v>31</v>
      </c>
      <c r="B32" s="6" t="e">
        <f>IF(AND(A32=0,C32&gt;1),"ПОМИЛКА",IF(AND(F32=0,#REF!="РОБОТА"),"WI-FI",IF(#REF!="РОБОТА","РОБОТА"," ")))</f>
        <v>#REF!</v>
      </c>
      <c r="C32" s="16">
        <v>42095</v>
      </c>
      <c r="D32" s="17">
        <v>171</v>
      </c>
      <c r="E32" s="10" t="str">
        <f>IF(D32=0," ",IF(IFERROR((VLOOKUP(D32,#REF!,2,0)),"ЗАПОЛНИ БАЗУ")=0,"ЗАПОЛНИ БАЗУ",IFERROR((VLOOKUP(D32,#REF!,2,0)),"ЗАПОЛНИ БАЗУ")))</f>
        <v>ЗАПОЛНИ БАЗУ</v>
      </c>
      <c r="F32" s="18">
        <v>10</v>
      </c>
      <c r="G32" s="9" t="str">
        <f>IFERROR(IF(#REF!-(VLOOKUP(D32,#REF!,3,0))&lt;90,#REF!-(VLOOKUP(D32,#REF!,3,0)),"ПОМИЛКА")," ")</f>
        <v xml:space="preserve"> </v>
      </c>
      <c r="H32" s="8" t="str">
        <f>IFERROR(IF((VLOOKUP(D32,#REF!,4,0))&gt;0,(VLOOKUP(D32,#REF!,4,0)),"ПОМИЛКА")," ")</f>
        <v xml:space="preserve"> </v>
      </c>
      <c r="I32" s="19"/>
      <c r="J32" s="20">
        <v>0.70208333333333295</v>
      </c>
      <c r="K32" s="21">
        <v>0.75</v>
      </c>
      <c r="L32" s="7">
        <f>IF(AND(J32&gt;0,K32=0),#REF!-J32,IF((K32-J32)&lt;0,"ПОМИЛКА",K32-J32))</f>
        <v>4.79166666666671E-2</v>
      </c>
      <c r="M32" s="4">
        <f>IF(F32=0,0,IF(N32=0,0,IF(N32&lt;0.041666667,0,IF(L32=0,0,IF(H32="р",0,N32-0.041666667)*72-SUMIFS($M$2:M31,$C$2:C31,C32,$D$2:D31,D32)))))</f>
        <v>0.45</v>
      </c>
      <c r="N32" s="39">
        <f>SUMIFS($L$2:L32,$C$2:C32,C32,$D$2:D32,D32)</f>
        <v>4.79166666666671E-2</v>
      </c>
    </row>
    <row r="33" spans="1:14" ht="15.95" customHeight="1" x14ac:dyDescent="0.2">
      <c r="A33" s="2">
        <f t="shared" si="0"/>
        <v>32</v>
      </c>
      <c r="B33" s="6" t="e">
        <f>IF(AND(A33=0,C33&gt;1),"ПОМИЛКА",IF(AND(F33=0,#REF!="РОБОТА"),"WI-FI",IF(#REF!="РОБОТА","РОБОТА"," ")))</f>
        <v>#REF!</v>
      </c>
      <c r="C33" s="16">
        <v>42095</v>
      </c>
      <c r="D33" s="17">
        <v>26</v>
      </c>
      <c r="E33" s="10" t="str">
        <f>IF(D33=0," ",IF(IFERROR((VLOOKUP(D33,#REF!,2,0)),"ЗАПОЛНИ БАЗУ")=0,"ЗАПОЛНИ БАЗУ",IFERROR((VLOOKUP(D33,#REF!,2,0)),"ЗАПОЛНИ БАЗУ")))</f>
        <v>ЗАПОЛНИ БАЗУ</v>
      </c>
      <c r="F33" s="18">
        <v>8</v>
      </c>
      <c r="G33" s="9" t="str">
        <f>IFERROR(IF(#REF!-(VLOOKUP(D33,#REF!,3,0))&lt;90,#REF!-(VLOOKUP(D33,#REF!,3,0)),"ПОМИЛКА")," ")</f>
        <v xml:space="preserve"> </v>
      </c>
      <c r="H33" s="8" t="str">
        <f>IFERROR(IF((VLOOKUP(D33,#REF!,4,0))&gt;0,(VLOOKUP(D33,#REF!,4,0)),"ПОМИЛКА")," ")</f>
        <v xml:space="preserve"> </v>
      </c>
      <c r="I33" s="19"/>
      <c r="J33" s="20">
        <v>0.71875</v>
      </c>
      <c r="K33" s="21">
        <v>0.73263888888888895</v>
      </c>
      <c r="L33" s="7">
        <f>IF(AND(J33&gt;0,K33=0),#REF!-J33,IF((K33-J33)&lt;0,"ПОМИЛКА",K33-J33))</f>
        <v>1.3888888888888999E-2</v>
      </c>
      <c r="M33" s="4">
        <f>IF(F33=0,0,IF(N33=0,0,IF(N33&lt;0.041666667,0,IF(L33=0,0,IF(H33="р",0,N33-0.041666667)*72-SUMIFS($M$2:M32,$C$2:C32,C33,$D$2:D32,D33)))))</f>
        <v>1</v>
      </c>
      <c r="N33" s="39">
        <f>SUMIFS($L$2:L33,$C$2:C33,C33,$D$2:D33,D33)</f>
        <v>5.5555555555555101E-2</v>
      </c>
    </row>
    <row r="34" spans="1:14" ht="15.95" customHeight="1" x14ac:dyDescent="0.2">
      <c r="A34" s="2">
        <f t="shared" si="0"/>
        <v>33</v>
      </c>
      <c r="B34" s="6" t="e">
        <f>IF(AND(A34=0,C34&gt;1),"ПОМИЛКА",IF(AND(F34=0,#REF!="РОБОТА"),"WI-FI",IF(#REF!="РОБОТА","РОБОТА"," ")))</f>
        <v>#REF!</v>
      </c>
      <c r="C34" s="16">
        <v>42095</v>
      </c>
      <c r="D34" s="17">
        <v>194</v>
      </c>
      <c r="E34" s="10" t="str">
        <f>IF(D34=0," ",IF(IFERROR((VLOOKUP(D34,#REF!,2,0)),"ЗАПОЛНИ БАЗУ")=0,"ЗАПОЛНИ БАЗУ",IFERROR((VLOOKUP(D34,#REF!,2,0)),"ЗАПОЛНИ БАЗУ")))</f>
        <v>ЗАПОЛНИ БАЗУ</v>
      </c>
      <c r="F34" s="18">
        <v>4</v>
      </c>
      <c r="G34" s="9" t="str">
        <f>IFERROR(IF(#REF!-(VLOOKUP(D34,#REF!,3,0))&lt;90,#REF!-(VLOOKUP(D34,#REF!,3,0)),"ПОМИЛКА")," ")</f>
        <v xml:space="preserve"> </v>
      </c>
      <c r="H34" s="8" t="str">
        <f>IFERROR(IF((VLOOKUP(D34,#REF!,4,0))&gt;0,(VLOOKUP(D34,#REF!,4,0)),"ПОМИЛКА")," ")</f>
        <v xml:space="preserve"> </v>
      </c>
      <c r="I34" s="19"/>
      <c r="J34" s="20">
        <v>0.72152777777777799</v>
      </c>
      <c r="K34" s="21">
        <v>0.76319444444444395</v>
      </c>
      <c r="L34" s="7">
        <f>IF(AND(J34&gt;0,K34=0),#REF!-J34,IF((K34-J34)&lt;0,"ПОМИЛКА",K34-J34))</f>
        <v>4.1666666666665998E-2</v>
      </c>
      <c r="M34" s="4">
        <f>IF(F34=0,0,IF(N34=0,0,IF(N34&lt;0.041666667,0,IF(L34=0,0,IF(H34="р",0,N34-0.041666667)*72-SUMIFS($M$2:M33,$C$2:C33,C34,$D$2:D33,D34)))))</f>
        <v>0</v>
      </c>
      <c r="N34" s="39">
        <f>SUMIFS($L$2:L34,$C$2:C34,C34,$D$2:D34,D34)</f>
        <v>4.1666666666665998E-2</v>
      </c>
    </row>
    <row r="35" spans="1:14" ht="15.95" customHeight="1" x14ac:dyDescent="0.2">
      <c r="A35" s="2">
        <f t="shared" si="0"/>
        <v>34</v>
      </c>
      <c r="B35" s="6" t="e">
        <f>IF(AND(A35=0,C35&gt;1),"ПОМИЛКА",IF(AND(F35=0,#REF!="РОБОТА"),"WI-FI",IF(#REF!="РОБОТА","РОБОТА"," ")))</f>
        <v>#REF!</v>
      </c>
      <c r="C35" s="16">
        <v>42095</v>
      </c>
      <c r="D35" s="17">
        <v>12</v>
      </c>
      <c r="E35" s="10" t="str">
        <f>IF(D35=0," ",IF(IFERROR((VLOOKUP(D35,#REF!,2,0)),"ЗАПОЛНИ БАЗУ")=0,"ЗАПОЛНИ БАЗУ",IFERROR((VLOOKUP(D35,#REF!,2,0)),"ЗАПОЛНИ БАЗУ")))</f>
        <v>ЗАПОЛНИ БАЗУ</v>
      </c>
      <c r="F35" s="18">
        <v>7</v>
      </c>
      <c r="G35" s="9" t="str">
        <f>IFERROR(IF(#REF!-(VLOOKUP(D35,#REF!,3,0))&lt;90,#REF!-(VLOOKUP(D35,#REF!,3,0)),"ПОМИЛКА")," ")</f>
        <v xml:space="preserve"> </v>
      </c>
      <c r="H35" s="8" t="str">
        <f>IFERROR(IF((VLOOKUP(D35,#REF!,4,0))&gt;0,(VLOOKUP(D35,#REF!,4,0)),"ПОМИЛКА")," ")</f>
        <v xml:space="preserve"> </v>
      </c>
      <c r="I35" s="19"/>
      <c r="J35" s="20">
        <v>0.72708333333333297</v>
      </c>
      <c r="K35" s="21">
        <v>0.76875000000000004</v>
      </c>
      <c r="L35" s="7">
        <f>IF(AND(J35&gt;0,K35=0),#REF!-J35,IF((K35-J35)&lt;0,"ПОМИЛКА",K35-J35))</f>
        <v>4.1666666666667102E-2</v>
      </c>
      <c r="M35" s="4">
        <f>IF(F35=0,0,IF(N35=0,0,IF(N35&lt;0.041666667,0,IF(L35=0,0,IF(H35="р",0,N35-0.041666667)*72-SUMIFS($M$2:M34,$C$2:C34,C35,$D$2:D34,D35)))))</f>
        <v>0</v>
      </c>
      <c r="N35" s="39">
        <f>SUMIFS($L$2:L35,$C$2:C35,C35,$D$2:D35,D35)</f>
        <v>4.1666666666667102E-2</v>
      </c>
    </row>
    <row r="36" spans="1:14" ht="15.95" customHeight="1" x14ac:dyDescent="0.2">
      <c r="A36" s="2">
        <f t="shared" si="0"/>
        <v>35</v>
      </c>
      <c r="B36" s="6" t="e">
        <f>IF(AND(A36=0,C36&gt;1),"ПОМИЛКА",IF(AND(F36=0,#REF!="РОБОТА"),"WI-FI",IF(#REF!="РОБОТА","РОБОТА"," ")))</f>
        <v>#REF!</v>
      </c>
      <c r="C36" s="16">
        <v>42095</v>
      </c>
      <c r="D36" s="17">
        <v>25</v>
      </c>
      <c r="E36" s="10" t="str">
        <f>IF(D36=0," ",IF(IFERROR((VLOOKUP(D36,#REF!,2,0)),"ЗАПОЛНИ БАЗУ")=0,"ЗАПОЛНИ БАЗУ",IFERROR((VLOOKUP(D36,#REF!,2,0)),"ЗАПОЛНИ БАЗУ")))</f>
        <v>ЗАПОЛНИ БАЗУ</v>
      </c>
      <c r="F36" s="18">
        <v>3</v>
      </c>
      <c r="G36" s="9" t="str">
        <f>IFERROR(IF(#REF!-(VLOOKUP(D36,#REF!,3,0))&lt;90,#REF!-(VLOOKUP(D36,#REF!,3,0)),"ПОМИЛКА")," ")</f>
        <v xml:space="preserve"> </v>
      </c>
      <c r="H36" s="8" t="str">
        <f>IFERROR(IF((VLOOKUP(D36,#REF!,4,0))&gt;0,(VLOOKUP(D36,#REF!,4,0)),"ПОМИЛКА")," ")</f>
        <v xml:space="preserve"> </v>
      </c>
      <c r="I36" s="19"/>
      <c r="J36" s="20">
        <v>0.73263888888888895</v>
      </c>
      <c r="K36" s="21">
        <v>0.76388888888888895</v>
      </c>
      <c r="L36" s="7">
        <f>IF(AND(J36&gt;0,K36=0),#REF!-J36,IF((K36-J36)&lt;0,"ПОМИЛКА",K36-J36))</f>
        <v>3.125E-2</v>
      </c>
      <c r="M36" s="4">
        <f>IF(F36=0,0,IF(N36=0,0,IF(N36&lt;0.041666667,0,IF(L36=0,0,IF(H36="р",0,N36-0.041666667)*72-SUMIFS($M$2:M35,$C$2:C35,C36,$D$2:D35,D36)))))</f>
        <v>0</v>
      </c>
      <c r="N36" s="39">
        <f>SUMIFS($L$2:L36,$C$2:C36,C36,$D$2:D36,D36)</f>
        <v>3.125E-2</v>
      </c>
    </row>
    <row r="37" spans="1:14" ht="15.95" customHeight="1" x14ac:dyDescent="0.2">
      <c r="A37" s="2">
        <f t="shared" si="0"/>
        <v>36</v>
      </c>
      <c r="B37" s="6" t="e">
        <f>IF(AND(A37=0,C37&gt;1),"ПОМИЛКА",IF(AND(F37=0,#REF!="РОБОТА"),"WI-FI",IF(#REF!="РОБОТА","РОБОТА"," ")))</f>
        <v>#REF!</v>
      </c>
      <c r="C37" s="16">
        <v>42096</v>
      </c>
      <c r="D37" s="17">
        <v>113</v>
      </c>
      <c r="E37" s="10" t="str">
        <f>IF(D37=0," ",IF(IFERROR((VLOOKUP(D37,#REF!,2,0)),"ЗАПОЛНИ БАЗУ")=0,"ЗАПОЛНИ БАЗУ",IFERROR((VLOOKUP(D37,#REF!,2,0)),"ЗАПОЛНИ БАЗУ")))</f>
        <v>ЗАПОЛНИ БАЗУ</v>
      </c>
      <c r="F37" s="18">
        <v>9</v>
      </c>
      <c r="G37" s="9" t="str">
        <f>IFERROR(IF(#REF!-(VLOOKUP(D37,#REF!,3,0))&lt;90,#REF!-(VLOOKUP(D37,#REF!,3,0)),"ПОМИЛКА")," ")</f>
        <v xml:space="preserve"> </v>
      </c>
      <c r="H37" s="8" t="str">
        <f>IFERROR(IF((VLOOKUP(D37,#REF!,4,0))&gt;0,(VLOOKUP(D37,#REF!,4,0)),"ПОМИЛКА")," ")</f>
        <v xml:space="preserve"> </v>
      </c>
      <c r="I37" s="19"/>
      <c r="J37" s="20">
        <v>0.40138888888888902</v>
      </c>
      <c r="K37" s="21">
        <v>0.43958333333333299</v>
      </c>
      <c r="L37" s="7">
        <f>IF(AND(J37&gt;0,K37=0),#REF!-J37,IF((K37-J37)&lt;0,"ПОМИЛКА",K37-J37))</f>
        <v>3.8194444444444003E-2</v>
      </c>
      <c r="M37" s="4">
        <f>IF(F37=0,0,IF(N37=0,0,IF(N37&lt;0.041666667,0,IF(L37=0,0,IF(H37="р",0,N37-0.041666667)*72-SUMIFS($M$2:M36,$C$2:C36,C37,$D$2:D36,D37)))))</f>
        <v>0</v>
      </c>
      <c r="N37" s="39">
        <f>SUMIFS($L$2:L37,$C$2:C37,C37,$D$2:D37,D37)</f>
        <v>3.8194444444444003E-2</v>
      </c>
    </row>
    <row r="38" spans="1:14" ht="15.95" customHeight="1" x14ac:dyDescent="0.2">
      <c r="A38" s="2">
        <f t="shared" si="0"/>
        <v>37</v>
      </c>
      <c r="B38" s="6" t="e">
        <f>IF(AND(A38=0,C38&gt;1),"ПОМИЛКА",IF(AND(F38=0,#REF!="РОБОТА"),"WI-FI",IF(#REF!="РОБОТА","РОБОТА"," ")))</f>
        <v>#REF!</v>
      </c>
      <c r="C38" s="16">
        <v>42096</v>
      </c>
      <c r="D38" s="17">
        <v>169</v>
      </c>
      <c r="E38" s="10" t="str">
        <f>IF(D38=0," ",IF(IFERROR((VLOOKUP(D38,#REF!,2,0)),"ЗАПОЛНИ БАЗУ")=0,"ЗАПОЛНИ БАЗУ",IFERROR((VLOOKUP(D38,#REF!,2,0)),"ЗАПОЛНИ БАЗУ")))</f>
        <v>ЗАПОЛНИ БАЗУ</v>
      </c>
      <c r="F38" s="18">
        <v>9</v>
      </c>
      <c r="G38" s="9" t="str">
        <f>IFERROR(IF(#REF!-(VLOOKUP(D38,#REF!,3,0))&lt;90,#REF!-(VLOOKUP(D38,#REF!,3,0)),"ПОМИЛКА")," ")</f>
        <v xml:space="preserve"> </v>
      </c>
      <c r="H38" s="8" t="str">
        <f>IFERROR(IF((VLOOKUP(D38,#REF!,4,0))&gt;0,(VLOOKUP(D38,#REF!,4,0)),"ПОМИЛКА")," ")</f>
        <v xml:space="preserve"> </v>
      </c>
      <c r="I38" s="19"/>
      <c r="J38" s="20">
        <v>0.45833333333333298</v>
      </c>
      <c r="K38" s="21">
        <v>0.5</v>
      </c>
      <c r="L38" s="7">
        <f>IF(AND(J38&gt;0,K38=0),#REF!-J38,IF((K38-J38)&lt;0,"ПОМИЛКА",K38-J38))</f>
        <v>4.1666666666666997E-2</v>
      </c>
      <c r="M38" s="4">
        <f>IF(F38=0,0,IF(N38=0,0,IF(N38&lt;0.041666667,0,IF(L38=0,0,IF(H38="р",0,N38-0.041666667)*72-SUMIFS($M$2:M37,$C$2:C37,C38,$D$2:D37,D38)))))</f>
        <v>0</v>
      </c>
      <c r="N38" s="39">
        <f>SUMIFS($L$2:L38,$C$2:C38,C38,$D$2:D38,D38)</f>
        <v>4.1666666666666997E-2</v>
      </c>
    </row>
    <row r="39" spans="1:14" ht="15.95" customHeight="1" x14ac:dyDescent="0.2">
      <c r="A39" s="2">
        <f t="shared" si="0"/>
        <v>38</v>
      </c>
      <c r="B39" s="6" t="e">
        <f>IF(AND(A39=0,C39&gt;1),"ПОМИЛКА",IF(AND(F39=0,#REF!="РОБОТА"),"WI-FI",IF(#REF!="РОБОТА","РОБОТА"," ")))</f>
        <v>#REF!</v>
      </c>
      <c r="C39" s="16">
        <v>42096</v>
      </c>
      <c r="D39" s="17">
        <v>109</v>
      </c>
      <c r="E39" s="10" t="str">
        <f>IF(D39=0," ",IF(IFERROR((VLOOKUP(D39,#REF!,2,0)),"ЗАПОЛНИ БАЗУ")=0,"ЗАПОЛНИ БАЗУ",IFERROR((VLOOKUP(D39,#REF!,2,0)),"ЗАПОЛНИ БАЗУ")))</f>
        <v>ЗАПОЛНИ БАЗУ</v>
      </c>
      <c r="F39" s="18">
        <v>1</v>
      </c>
      <c r="G39" s="9" t="str">
        <f>IFERROR(IF(#REF!-(VLOOKUP(D39,#REF!,3,0))&lt;90,#REF!-(VLOOKUP(D39,#REF!,3,0)),"ПОМИЛКА")," ")</f>
        <v xml:space="preserve"> </v>
      </c>
      <c r="H39" s="8" t="str">
        <f>IFERROR(IF((VLOOKUP(D39,#REF!,4,0))&gt;0,(VLOOKUP(D39,#REF!,4,0)),"ПОМИЛКА")," ")</f>
        <v xml:space="preserve"> </v>
      </c>
      <c r="I39" s="19"/>
      <c r="J39" s="20">
        <v>0.499305555555556</v>
      </c>
      <c r="K39" s="21">
        <v>0.531944444444444</v>
      </c>
      <c r="L39" s="7">
        <f>IF(AND(J39&gt;0,K39=0),#REF!-J39,IF((K39-J39)&lt;0,"ПОМИЛКА",K39-J39))</f>
        <v>3.2638888888888003E-2</v>
      </c>
      <c r="M39" s="4">
        <f>IF(F39=0,0,IF(N39=0,0,IF(N39&lt;0.041666667,0,IF(L39=0,0,IF(H39="р",0,N39-0.041666667)*72-SUMIFS($M$2:M38,$C$2:C38,C39,$D$2:D38,D39)))))</f>
        <v>0</v>
      </c>
      <c r="N39" s="39">
        <f>SUMIFS($L$2:L39,$C$2:C39,C39,$D$2:D39,D39)</f>
        <v>3.2638888888888003E-2</v>
      </c>
    </row>
    <row r="40" spans="1:14" ht="15.95" customHeight="1" x14ac:dyDescent="0.2">
      <c r="A40" s="2">
        <f t="shared" si="0"/>
        <v>39</v>
      </c>
      <c r="B40" s="6" t="e">
        <f>IF(AND(A40=0,C40&gt;1),"ПОМИЛКА",IF(AND(F40=0,#REF!="РОБОТА"),"WI-FI",IF(#REF!="РОБОТА","РОБОТА"," ")))</f>
        <v>#REF!</v>
      </c>
      <c r="C40" s="16">
        <v>42096</v>
      </c>
      <c r="D40" s="17">
        <v>28</v>
      </c>
      <c r="E40" s="10" t="str">
        <f>IF(D40=0," ",IF(IFERROR((VLOOKUP(D40,#REF!,2,0)),"ЗАПОЛНИ БАЗУ")=0,"ЗАПОЛНИ БАЗУ",IFERROR((VLOOKUP(D40,#REF!,2,0)),"ЗАПОЛНИ БАЗУ")))</f>
        <v>ЗАПОЛНИ БАЗУ</v>
      </c>
      <c r="F40" s="18">
        <v>7</v>
      </c>
      <c r="G40" s="9" t="str">
        <f>IFERROR(IF(#REF!-(VLOOKUP(D40,#REF!,3,0))&lt;90,#REF!-(VLOOKUP(D40,#REF!,3,0)),"ПОМИЛКА")," ")</f>
        <v xml:space="preserve"> </v>
      </c>
      <c r="H40" s="8" t="str">
        <f>IFERROR(IF((VLOOKUP(D40,#REF!,4,0))&gt;0,(VLOOKUP(D40,#REF!,4,0)),"ПОМИЛКА")," ")</f>
        <v xml:space="preserve"> </v>
      </c>
      <c r="I40" s="19"/>
      <c r="J40" s="20">
        <v>0.499305555555556</v>
      </c>
      <c r="K40" s="21">
        <v>0.54097222222222197</v>
      </c>
      <c r="L40" s="7">
        <f>IF(AND(J40&gt;0,K40=0),#REF!-J40,IF((K40-J40)&lt;0,"ПОМИЛКА",K40-J40))</f>
        <v>4.1666666666665998E-2</v>
      </c>
      <c r="M40" s="4">
        <f>IF(F40=0,0,IF(N40=0,0,IF(N40&lt;0.041666667,0,IF(L40=0,0,IF(H40="р",0,N40-0.041666667)*72-SUMIFS($M$2:M39,$C$2:C39,C40,$D$2:D39,D40)))))</f>
        <v>0</v>
      </c>
      <c r="N40" s="39">
        <f>SUMIFS($L$2:L40,$C$2:C40,C40,$D$2:D40,D40)</f>
        <v>4.1666666666665998E-2</v>
      </c>
    </row>
    <row r="41" spans="1:14" ht="15.95" customHeight="1" x14ac:dyDescent="0.2">
      <c r="A41" s="2">
        <f t="shared" si="0"/>
        <v>40</v>
      </c>
      <c r="B41" s="6" t="e">
        <f>IF(AND(A41=0,C41&gt;1),"ПОМИЛКА",IF(AND(F41=0,#REF!="РОБОТА"),"WI-FI",IF(#REF!="РОБОТА","РОБОТА"," ")))</f>
        <v>#REF!</v>
      </c>
      <c r="C41" s="16">
        <v>42096</v>
      </c>
      <c r="D41" s="17">
        <v>213</v>
      </c>
      <c r="E41" s="10" t="str">
        <f>IF(D41=0," ",IF(IFERROR((VLOOKUP(D41,#REF!,2,0)),"ЗАПОЛНИ БАЗУ")=0,"ЗАПОЛНИ БАЗУ",IFERROR((VLOOKUP(D41,#REF!,2,0)),"ЗАПОЛНИ БАЗУ")))</f>
        <v>ЗАПОЛНИ БАЗУ</v>
      </c>
      <c r="F41" s="18">
        <v>9</v>
      </c>
      <c r="G41" s="9" t="str">
        <f>IFERROR(IF(#REF!-(VLOOKUP(D41,#REF!,3,0))&lt;90,#REF!-(VLOOKUP(D41,#REF!,3,0)),"ПОМИЛКА")," ")</f>
        <v xml:space="preserve"> </v>
      </c>
      <c r="H41" s="8" t="str">
        <f>IFERROR(IF((VLOOKUP(D41,#REF!,4,0))&gt;0,(VLOOKUP(D41,#REF!,4,0)),"ПОМИЛКА")," ")</f>
        <v xml:space="preserve"> </v>
      </c>
      <c r="I41" s="19"/>
      <c r="J41" s="20">
        <v>0.531944444444444</v>
      </c>
      <c r="K41" s="21">
        <v>0.57083333333333297</v>
      </c>
      <c r="L41" s="7">
        <f>IF(AND(J41&gt;0,K41=0),#REF!-J41,IF((K41-J41)&lt;0,"ПОМИЛКА",K41-J41))</f>
        <v>3.8888888888889001E-2</v>
      </c>
      <c r="M41" s="4">
        <f>IF(F41=0,0,IF(N41=0,0,IF(N41&lt;0.041666667,0,IF(L41=0,0,IF(H41="р",0,N41-0.041666667)*72-SUMIFS($M$2:M40,$C$2:C40,C41,$D$2:D40,D41)))))</f>
        <v>0</v>
      </c>
      <c r="N41" s="39">
        <f>SUMIFS($L$2:L41,$C$2:C41,C41,$D$2:D41,D41)</f>
        <v>3.8888888888889001E-2</v>
      </c>
    </row>
    <row r="42" spans="1:14" ht="15.95" customHeight="1" x14ac:dyDescent="0.2">
      <c r="A42" s="2">
        <f t="shared" si="0"/>
        <v>41</v>
      </c>
      <c r="B42" s="6" t="e">
        <f>IF(AND(A42=0,C42&gt;1),"ПОМИЛКА",IF(AND(F42=0,#REF!="РОБОТА"),"WI-FI",IF(#REF!="РОБОТА","РОБОТА"," ")))</f>
        <v>#REF!</v>
      </c>
      <c r="C42" s="16">
        <v>42096</v>
      </c>
      <c r="D42" s="17">
        <v>78</v>
      </c>
      <c r="E42" s="10" t="str">
        <f>IF(D42=0," ",IF(IFERROR((VLOOKUP(D42,#REF!,2,0)),"ЗАПОЛНИ БАЗУ")=0,"ЗАПОЛНИ БАЗУ",IFERROR((VLOOKUP(D42,#REF!,2,0)),"ЗАПОЛНИ БАЗУ")))</f>
        <v>ЗАПОЛНИ БАЗУ</v>
      </c>
      <c r="F42" s="18">
        <v>1</v>
      </c>
      <c r="G42" s="9" t="str">
        <f>IFERROR(IF(#REF!-(VLOOKUP(D42,#REF!,3,0))&lt;90,#REF!-(VLOOKUP(D42,#REF!,3,0)),"ПОМИЛКА")," ")</f>
        <v xml:space="preserve"> </v>
      </c>
      <c r="H42" s="8" t="str">
        <f>IFERROR(IF((VLOOKUP(D42,#REF!,4,0))&gt;0,(VLOOKUP(D42,#REF!,4,0)),"ПОМИЛКА")," ")</f>
        <v xml:space="preserve"> </v>
      </c>
      <c r="I42" s="19"/>
      <c r="J42" s="20">
        <v>0.53541666666666698</v>
      </c>
      <c r="K42" s="21">
        <v>0.54861111111111105</v>
      </c>
      <c r="L42" s="7">
        <f>IF(AND(J42&gt;0,K42=0),#REF!-J42,IF((K42-J42)&lt;0,"ПОМИЛКА",K42-J42))</f>
        <v>1.3194444444444099E-2</v>
      </c>
      <c r="M42" s="4">
        <f>IF(F42=0,0,IF(N42=0,0,IF(N42&lt;0.041666667,0,IF(L42=0,0,IF(H42="р",0,N42-0.041666667)*72-SUMIFS($M$2:M41,$C$2:C41,C42,$D$2:D41,D42)))))</f>
        <v>0</v>
      </c>
      <c r="N42" s="39">
        <f>SUMIFS($L$2:L42,$C$2:C42,C42,$D$2:D42,D42)</f>
        <v>1.3194444444444099E-2</v>
      </c>
    </row>
    <row r="43" spans="1:14" ht="15.95" customHeight="1" x14ac:dyDescent="0.2">
      <c r="A43" s="2">
        <f t="shared" si="0"/>
        <v>42</v>
      </c>
      <c r="B43" s="6" t="e">
        <f>IF(AND(A43=0,C43&gt;1),"ПОМИЛКА",IF(AND(F43=0,#REF!="РОБОТА"),"WI-FI",IF(#REF!="РОБОТА","РОБОТА"," ")))</f>
        <v>#REF!</v>
      </c>
      <c r="C43" s="16">
        <v>42096</v>
      </c>
      <c r="D43" s="17">
        <v>361</v>
      </c>
      <c r="E43" s="10" t="str">
        <f>IF(D43=0," ",IF(IFERROR((VLOOKUP(D43,#REF!,2,0)),"ЗАПОЛНИ БАЗУ")=0,"ЗАПОЛНИ БАЗУ",IFERROR((VLOOKUP(D43,#REF!,2,0)),"ЗАПОЛНИ БАЗУ")))</f>
        <v>ЗАПОЛНИ БАЗУ</v>
      </c>
      <c r="F43" s="18">
        <v>6</v>
      </c>
      <c r="G43" s="9" t="str">
        <f>IFERROR(IF(#REF!-(VLOOKUP(D43,#REF!,3,0))&lt;90,#REF!-(VLOOKUP(D43,#REF!,3,0)),"ПОМИЛКА")," ")</f>
        <v xml:space="preserve"> </v>
      </c>
      <c r="H43" s="8" t="str">
        <f>IFERROR(IF((VLOOKUP(D43,#REF!,4,0))&gt;0,(VLOOKUP(D43,#REF!,4,0)),"ПОМИЛКА")," ")</f>
        <v xml:space="preserve"> </v>
      </c>
      <c r="I43" s="19"/>
      <c r="J43" s="20">
        <v>0.54166666666666696</v>
      </c>
      <c r="K43" s="21">
        <v>0.57638888888888895</v>
      </c>
      <c r="L43" s="7">
        <f>IF(AND(J43&gt;0,K43=0),#REF!-J43,IF((K43-J43)&lt;0,"ПОМИЛКА",K43-J43))</f>
        <v>3.4722222222222002E-2</v>
      </c>
      <c r="M43" s="4">
        <f>IF(F43=0,0,IF(N43=0,0,IF(N43&lt;0.041666667,0,IF(L43=0,0,IF(H43="р",0,N43-0.041666667)*72-SUMIFS($M$2:M42,$C$2:C42,C43,$D$2:D42,D43)))))</f>
        <v>0</v>
      </c>
      <c r="N43" s="39">
        <f>SUMIFS($L$2:L43,$C$2:C43,C43,$D$2:D43,D43)</f>
        <v>3.4722222222222002E-2</v>
      </c>
    </row>
    <row r="44" spans="1:14" ht="15.95" customHeight="1" x14ac:dyDescent="0.2">
      <c r="A44" s="2">
        <f t="shared" si="0"/>
        <v>43</v>
      </c>
      <c r="B44" s="6" t="e">
        <f>IF(AND(A44=0,C44&gt;1),"ПОМИЛКА",IF(AND(F44=0,#REF!="РОБОТА"),"WI-FI",IF(#REF!="РОБОТА","РОБОТА"," ")))</f>
        <v>#REF!</v>
      </c>
      <c r="C44" s="16">
        <v>42096</v>
      </c>
      <c r="D44" s="17">
        <v>344</v>
      </c>
      <c r="E44" s="10" t="str">
        <f>IF(D44=0," ",IF(IFERROR((VLOOKUP(D44,#REF!,2,0)),"ЗАПОЛНИ БАЗУ")=0,"ЗАПОЛНИ БАЗУ",IFERROR((VLOOKUP(D44,#REF!,2,0)),"ЗАПОЛНИ БАЗУ")))</f>
        <v>ЗАПОЛНИ БАЗУ</v>
      </c>
      <c r="F44" s="18">
        <v>4</v>
      </c>
      <c r="G44" s="9" t="str">
        <f>IFERROR(IF(#REF!-(VLOOKUP(D44,#REF!,3,0))&lt;90,#REF!-(VLOOKUP(D44,#REF!,3,0)),"ПОМИЛКА")," ")</f>
        <v xml:space="preserve"> </v>
      </c>
      <c r="H44" s="8" t="str">
        <f>IFERROR(IF((VLOOKUP(D44,#REF!,4,0))&gt;0,(VLOOKUP(D44,#REF!,4,0)),"ПОМИЛКА")," ")</f>
        <v xml:space="preserve"> </v>
      </c>
      <c r="I44" s="19"/>
      <c r="J44" s="20">
        <v>0.54861111111111105</v>
      </c>
      <c r="K44" s="21">
        <v>0.59027777777777801</v>
      </c>
      <c r="L44" s="7">
        <f>IF(AND(J44&gt;0,K44=0),#REF!-J44,IF((K44-J44)&lt;0,"ПОМИЛКА",K44-J44))</f>
        <v>4.1666666666666997E-2</v>
      </c>
      <c r="M44" s="4">
        <f>IF(F44=0,0,IF(N44=0,0,IF(N44&lt;0.041666667,0,IF(L44=0,0,IF(H44="р",0,N44-0.041666667)*72-SUMIFS($M$2:M43,$C$2:C43,C44,$D$2:D43,D44)))))</f>
        <v>0</v>
      </c>
      <c r="N44" s="39">
        <f>SUMIFS($L$2:L44,$C$2:C44,C44,$D$2:D44,D44)</f>
        <v>4.1666666666666997E-2</v>
      </c>
    </row>
    <row r="45" spans="1:14" ht="15.95" customHeight="1" x14ac:dyDescent="0.2">
      <c r="A45" s="2">
        <f t="shared" si="0"/>
        <v>44</v>
      </c>
      <c r="B45" s="6" t="e">
        <f>IF(AND(A45=0,C45&gt;1),"ПОМИЛКА",IF(AND(F45=0,#REF!="РОБОТА"),"WI-FI",IF(#REF!="РОБОТА","РОБОТА"," ")))</f>
        <v>#REF!</v>
      </c>
      <c r="C45" s="16">
        <v>42096</v>
      </c>
      <c r="D45" s="17">
        <v>260</v>
      </c>
      <c r="E45" s="10" t="str">
        <f>IF(D45=0," ",IF(IFERROR((VLOOKUP(D45,#REF!,2,0)),"ЗАПОЛНИ БАЗУ")=0,"ЗАПОЛНИ БАЗУ",IFERROR((VLOOKUP(D45,#REF!,2,0)),"ЗАПОЛНИ БАЗУ")))</f>
        <v>ЗАПОЛНИ БАЗУ</v>
      </c>
      <c r="F45" s="18">
        <v>7</v>
      </c>
      <c r="G45" s="9" t="str">
        <f>IFERROR(IF(#REF!-(VLOOKUP(D45,#REF!,3,0))&lt;90,#REF!-(VLOOKUP(D45,#REF!,3,0)),"ПОМИЛКА")," ")</f>
        <v xml:space="preserve"> </v>
      </c>
      <c r="H45" s="8" t="str">
        <f>IFERROR(IF((VLOOKUP(D45,#REF!,4,0))&gt;0,(VLOOKUP(D45,#REF!,4,0)),"ПОМИЛКА")," ")</f>
        <v xml:space="preserve"> </v>
      </c>
      <c r="I45" s="19"/>
      <c r="J45" s="20">
        <v>0.55555555555555602</v>
      </c>
      <c r="K45" s="21">
        <v>0.59513888888888899</v>
      </c>
      <c r="L45" s="7">
        <f>IF(AND(J45&gt;0,K45=0),#REF!-J45,IF((K45-J45)&lt;0,"ПОМИЛКА",K45-J45))</f>
        <v>3.9583333333332998E-2</v>
      </c>
      <c r="M45" s="4">
        <f>IF(F45=0,0,IF(N45=0,0,IF(N45&lt;0.041666667,0,IF(L45=0,0,IF(H45="р",0,N45-0.041666667)*72-SUMIFS($M$2:M44,$C$2:C44,C45,$D$2:D44,D45)))))</f>
        <v>0</v>
      </c>
      <c r="N45" s="39">
        <f>SUMIFS($L$2:L45,$C$2:C45,C45,$D$2:D45,D45)</f>
        <v>3.9583333333332998E-2</v>
      </c>
    </row>
    <row r="46" spans="1:14" ht="15.95" customHeight="1" x14ac:dyDescent="0.2">
      <c r="A46" s="2">
        <f t="shared" si="0"/>
        <v>45</v>
      </c>
      <c r="B46" s="6" t="e">
        <f>IF(AND(A46=0,C46&gt;1),"ПОМИЛКА",IF(AND(F46=0,#REF!="РОБОТА"),"WI-FI",IF(#REF!="РОБОТА","РОБОТА"," ")))</f>
        <v>#REF!</v>
      </c>
      <c r="C46" s="16">
        <v>42096</v>
      </c>
      <c r="D46" s="17">
        <v>39</v>
      </c>
      <c r="E46" s="10" t="str">
        <f>IF(D46=0," ",IF(IFERROR((VLOOKUP(D46,#REF!,2,0)),"ЗАПОЛНИ БАЗУ")=0,"ЗАПОЛНИ БАЗУ",IFERROR((VLOOKUP(D46,#REF!,2,0)),"ЗАПОЛНИ БАЗУ")))</f>
        <v>ЗАПОЛНИ БАЗУ</v>
      </c>
      <c r="F46" s="18">
        <v>9</v>
      </c>
      <c r="G46" s="9" t="str">
        <f>IFERROR(IF(#REF!-(VLOOKUP(D46,#REF!,3,0))&lt;90,#REF!-(VLOOKUP(D46,#REF!,3,0)),"ПОМИЛКА")," ")</f>
        <v xml:space="preserve"> </v>
      </c>
      <c r="H46" s="8" t="str">
        <f>IFERROR(IF((VLOOKUP(D46,#REF!,4,0))&gt;0,(VLOOKUP(D46,#REF!,4,0)),"ПОМИЛКА")," ")</f>
        <v xml:space="preserve"> </v>
      </c>
      <c r="I46" s="19"/>
      <c r="J46" s="20">
        <v>0.58333333333333304</v>
      </c>
      <c r="K46" s="21">
        <v>0.625</v>
      </c>
      <c r="L46" s="7">
        <f>IF(AND(J46&gt;0,K46=0),#REF!-J46,IF((K46-J46)&lt;0,"ПОМИЛКА",K46-J46))</f>
        <v>4.1666666666666997E-2</v>
      </c>
      <c r="M46" s="4">
        <f>IF(F46=0,0,IF(N46=0,0,IF(N46&lt;0.041666667,0,IF(L46=0,0,IF(H46="р",0,N46-0.041666667)*72-SUMIFS($M$2:M45,$C$2:C45,C46,$D$2:D45,D46)))))</f>
        <v>0</v>
      </c>
      <c r="N46" s="39">
        <f>SUMIFS($L$2:L46,$C$2:C46,C46,$D$2:D46,D46)</f>
        <v>4.1666666666666997E-2</v>
      </c>
    </row>
    <row r="47" spans="1:14" ht="15.95" customHeight="1" x14ac:dyDescent="0.2">
      <c r="A47" s="2">
        <f t="shared" si="0"/>
        <v>46</v>
      </c>
      <c r="B47" s="6" t="e">
        <f>IF(AND(A47=0,C47&gt;1),"ПОМИЛКА",IF(AND(F47=0,#REF!="РОБОТА"),"WI-FI",IF(#REF!="РОБОТА","РОБОТА"," ")))</f>
        <v>#REF!</v>
      </c>
      <c r="C47" s="16">
        <v>42096</v>
      </c>
      <c r="D47" s="17">
        <v>101</v>
      </c>
      <c r="E47" s="10" t="str">
        <f>IF(D47=0," ",IF(IFERROR((VLOOKUP(D47,#REF!,2,0)),"ЗАПОЛНИ БАЗУ")=0,"ЗАПОЛНИ БАЗУ",IFERROR((VLOOKUP(D47,#REF!,2,0)),"ЗАПОЛНИ БАЗУ")))</f>
        <v>ЗАПОЛНИ БАЗУ</v>
      </c>
      <c r="F47" s="18">
        <v>1</v>
      </c>
      <c r="G47" s="9" t="str">
        <f>IFERROR(IF(#REF!-(VLOOKUP(D47,#REF!,3,0))&lt;90,#REF!-(VLOOKUP(D47,#REF!,3,0)),"ПОМИЛКА")," ")</f>
        <v xml:space="preserve"> </v>
      </c>
      <c r="H47" s="8" t="str">
        <f>IFERROR(IF((VLOOKUP(D47,#REF!,4,0))&gt;0,(VLOOKUP(D47,#REF!,4,0)),"ПОМИЛКА")," ")</f>
        <v xml:space="preserve"> </v>
      </c>
      <c r="I47" s="19"/>
      <c r="J47" s="20">
        <v>0.58333333333333304</v>
      </c>
      <c r="K47" s="21">
        <v>0.59861111111111098</v>
      </c>
      <c r="L47" s="7">
        <f>IF(AND(J47&gt;0,K47=0),#REF!-J47,IF((K47-J47)&lt;0,"ПОМИЛКА",K47-J47))</f>
        <v>1.52777777777779E-2</v>
      </c>
      <c r="M47" s="4">
        <f>IF(F47=0,0,IF(N47=0,0,IF(N47&lt;0.041666667,0,IF(L47=0,0,IF(H47="р",0,N47-0.041666667)*72-SUMIFS($M$2:M46,$C$2:C46,C47,$D$2:D46,D47)))))</f>
        <v>0</v>
      </c>
      <c r="N47" s="39">
        <f>SUMIFS($L$2:L47,$C$2:C47,C47,$D$2:D47,D47)</f>
        <v>1.52777777777779E-2</v>
      </c>
    </row>
    <row r="48" spans="1:14" ht="15.95" customHeight="1" x14ac:dyDescent="0.2">
      <c r="A48" s="2">
        <f t="shared" si="0"/>
        <v>47</v>
      </c>
      <c r="B48" s="6" t="e">
        <f>IF(AND(A48=0,C48&gt;1),"ПОМИЛКА",IF(AND(F48=0,#REF!="РОБОТА"),"WI-FI",IF(#REF!="РОБОТА","РОБОТА"," ")))</f>
        <v>#REF!</v>
      </c>
      <c r="C48" s="16">
        <v>42096</v>
      </c>
      <c r="D48" s="17">
        <v>261</v>
      </c>
      <c r="E48" s="10" t="str">
        <f>IF(D48=0," ",IF(IFERROR((VLOOKUP(D48,#REF!,2,0)),"ЗАПОЛНИ БАЗУ")=0,"ЗАПОЛНИ БАЗУ",IFERROR((VLOOKUP(D48,#REF!,2,0)),"ЗАПОЛНИ БАЗУ")))</f>
        <v>ЗАПОЛНИ БАЗУ</v>
      </c>
      <c r="F48" s="18">
        <v>8</v>
      </c>
      <c r="G48" s="9" t="str">
        <f>IFERROR(IF(#REF!-(VLOOKUP(D48,#REF!,3,0))&lt;90,#REF!-(VLOOKUP(D48,#REF!,3,0)),"ПОМИЛКА")," ")</f>
        <v xml:space="preserve"> </v>
      </c>
      <c r="H48" s="8" t="str">
        <f>IFERROR(IF((VLOOKUP(D48,#REF!,4,0))&gt;0,(VLOOKUP(D48,#REF!,4,0)),"ПОМИЛКА")," ")</f>
        <v xml:space="preserve"> </v>
      </c>
      <c r="I48" s="19"/>
      <c r="J48" s="20">
        <v>0.59166666666666701</v>
      </c>
      <c r="K48" s="21">
        <v>0.63333333333333297</v>
      </c>
      <c r="L48" s="7">
        <f>IF(AND(J48&gt;0,K48=0),#REF!-J48,IF((K48-J48)&lt;0,"ПОМИЛКА",K48-J48))</f>
        <v>4.1666666666665998E-2</v>
      </c>
      <c r="M48" s="4">
        <f>IF(F48=0,0,IF(N48=0,0,IF(N48&lt;0.041666667,0,IF(L48=0,0,IF(H48="р",0,N48-0.041666667)*72-SUMIFS($M$2:M47,$C$2:C47,C48,$D$2:D47,D48)))))</f>
        <v>0</v>
      </c>
      <c r="N48" s="39">
        <f>SUMIFS($L$2:L48,$C$2:C48,C48,$D$2:D48,D48)</f>
        <v>4.1666666666665998E-2</v>
      </c>
    </row>
    <row r="49" spans="1:14" ht="15.95" customHeight="1" x14ac:dyDescent="0.2">
      <c r="A49" s="2">
        <f t="shared" si="0"/>
        <v>48</v>
      </c>
      <c r="B49" s="6" t="e">
        <f>IF(AND(A49=0,C49&gt;1),"ПОМИЛКА",IF(AND(F49=0,#REF!="РОБОТА"),"WI-FI",IF(#REF!="РОБОТА","РОБОТА"," ")))</f>
        <v>#REF!</v>
      </c>
      <c r="C49" s="16">
        <v>42096</v>
      </c>
      <c r="D49" s="17">
        <v>26</v>
      </c>
      <c r="E49" s="10" t="str">
        <f>IF(D49=0," ",IF(IFERROR((VLOOKUP(D49,#REF!,2,0)),"ЗАПОЛНИ БАЗУ")=0,"ЗАПОЛНИ БАЗУ",IFERROR((VLOOKUP(D49,#REF!,2,0)),"ЗАПОЛНИ БАЗУ")))</f>
        <v>ЗАПОЛНИ БАЗУ</v>
      </c>
      <c r="F49" s="18">
        <v>7</v>
      </c>
      <c r="G49" s="9" t="str">
        <f>IFERROR(IF(#REF!-(VLOOKUP(D49,#REF!,3,0))&lt;90,#REF!-(VLOOKUP(D49,#REF!,3,0)),"ПОМИЛКА")," ")</f>
        <v xml:space="preserve"> </v>
      </c>
      <c r="H49" s="8" t="str">
        <f>IFERROR(IF((VLOOKUP(D49,#REF!,4,0))&gt;0,(VLOOKUP(D49,#REF!,4,0)),"ПОМИЛКА")," ")</f>
        <v xml:space="preserve"> </v>
      </c>
      <c r="I49" s="19"/>
      <c r="J49" s="20">
        <v>0.59513888888888899</v>
      </c>
      <c r="K49" s="21">
        <v>0.63680555555555596</v>
      </c>
      <c r="L49" s="7">
        <f>IF(AND(J49&gt;0,K49=0),#REF!-J49,IF((K49-J49)&lt;0,"ПОМИЛКА",K49-J49))</f>
        <v>4.1666666666666997E-2</v>
      </c>
      <c r="M49" s="4">
        <f>IF(F49=0,0,IF(N49=0,0,IF(N49&lt;0.041666667,0,IF(L49=0,0,IF(H49="р",0,N49-0.041666667)*72-SUMIFS($M$2:M48,$C$2:C48,C49,$D$2:D48,D49)))))</f>
        <v>0</v>
      </c>
      <c r="N49" s="39">
        <f>SUMIFS($L$2:L49,$C$2:C49,C49,$D$2:D49,D49)</f>
        <v>4.1666666666666997E-2</v>
      </c>
    </row>
    <row r="50" spans="1:14" ht="15.95" customHeight="1" x14ac:dyDescent="0.2">
      <c r="A50" s="2">
        <f t="shared" si="0"/>
        <v>49</v>
      </c>
      <c r="B50" s="6" t="e">
        <f>IF(AND(A50=0,C50&gt;1),"ПОМИЛКА",IF(AND(F50=0,#REF!="РОБОТА"),"WI-FI",IF(#REF!="РОБОТА","РОБОТА"," ")))</f>
        <v>#REF!</v>
      </c>
      <c r="C50" s="16">
        <v>42096</v>
      </c>
      <c r="D50" s="17">
        <v>269</v>
      </c>
      <c r="E50" s="10" t="str">
        <f>IF(D50=0," ",IF(IFERROR((VLOOKUP(D50,#REF!,2,0)),"ЗАПОЛНИ БАЗУ")=0,"ЗАПОЛНИ БАЗУ",IFERROR((VLOOKUP(D50,#REF!,2,0)),"ЗАПОЛНИ БАЗУ")))</f>
        <v>ЗАПОЛНИ БАЗУ</v>
      </c>
      <c r="F50" s="18">
        <v>4</v>
      </c>
      <c r="G50" s="9" t="str">
        <f>IFERROR(IF(#REF!-(VLOOKUP(D50,#REF!,3,0))&lt;90,#REF!-(VLOOKUP(D50,#REF!,3,0)),"ПОМИЛКА")," ")</f>
        <v xml:space="preserve"> </v>
      </c>
      <c r="H50" s="8" t="str">
        <f>IFERROR(IF((VLOOKUP(D50,#REF!,4,0))&gt;0,(VLOOKUP(D50,#REF!,4,0)),"ПОМИЛКА")," ")</f>
        <v xml:space="preserve"> </v>
      </c>
      <c r="I50" s="19"/>
      <c r="J50" s="20">
        <v>0.60902777777777795</v>
      </c>
      <c r="K50" s="21">
        <v>0.65069444444444402</v>
      </c>
      <c r="L50" s="7">
        <f>IF(AND(J50&gt;0,K50=0),#REF!-J50,IF((K50-J50)&lt;0,"ПОМИЛКА",K50-J50))</f>
        <v>4.1666666666666102E-2</v>
      </c>
      <c r="M50" s="4">
        <f>IF(F50=0,0,IF(N50=0,0,IF(N50&lt;0.041666667,0,IF(L50=0,0,IF(H50="р",0,N50-0.041666667)*72-SUMIFS($M$2:M49,$C$2:C49,C50,$D$2:D49,D50)))))</f>
        <v>0</v>
      </c>
      <c r="N50" s="39">
        <f>SUMIFS($L$2:L50,$C$2:C50,C50,$D$2:D50,D50)</f>
        <v>4.1666666666666102E-2</v>
      </c>
    </row>
    <row r="51" spans="1:14" ht="15.95" customHeight="1" x14ac:dyDescent="0.2">
      <c r="A51" s="2">
        <f t="shared" si="0"/>
        <v>50</v>
      </c>
      <c r="B51" s="6" t="e">
        <f>IF(AND(A51=0,C51&gt;1),"ПОМИЛКА",IF(AND(F51=0,#REF!="РОБОТА"),"WI-FI",IF(#REF!="РОБОТА","РОБОТА"," ")))</f>
        <v>#REF!</v>
      </c>
      <c r="C51" s="16">
        <v>42096</v>
      </c>
      <c r="D51" s="17">
        <v>344</v>
      </c>
      <c r="E51" s="10" t="str">
        <f>IF(D51=0," ",IF(IFERROR((VLOOKUP(D51,#REF!,2,0)),"ЗАПОЛНИ БАЗУ")=0,"ЗАПОЛНИ БАЗУ",IFERROR((VLOOKUP(D51,#REF!,2,0)),"ЗАПОЛНИ БАЗУ")))</f>
        <v>ЗАПОЛНИ БАЗУ</v>
      </c>
      <c r="F51" s="18">
        <v>1</v>
      </c>
      <c r="G51" s="9" t="str">
        <f>IFERROR(IF(#REF!-(VLOOKUP(D51,#REF!,3,0))&lt;90,#REF!-(VLOOKUP(D51,#REF!,3,0)),"ПОМИЛКА")," ")</f>
        <v xml:space="preserve"> </v>
      </c>
      <c r="H51" s="8" t="str">
        <f>IFERROR(IF((VLOOKUP(D51,#REF!,4,0))&gt;0,(VLOOKUP(D51,#REF!,4,0)),"ПОМИЛКА")," ")</f>
        <v xml:space="preserve"> </v>
      </c>
      <c r="I51" s="19"/>
      <c r="J51" s="20">
        <v>0.60902777777777795</v>
      </c>
      <c r="K51" s="21">
        <v>0.61458333333333304</v>
      </c>
      <c r="L51" s="7">
        <f>IF(AND(J51&gt;0,K51=0),#REF!-J51,IF((K51-J51)&lt;0,"ПОМИЛКА",K51-J51))</f>
        <v>5.55555555555509E-3</v>
      </c>
      <c r="M51" s="4">
        <f>IF(F51=0,0,IF(N51=0,0,IF(N51&lt;0.041666667,0,IF(L51=0,0,IF(H51="р",0,N51-0.041666667)*72-SUMIFS($M$2:M50,$C$2:C50,C51,$D$2:D50,D51)))))</f>
        <v>0.4</v>
      </c>
      <c r="N51" s="39">
        <f>SUMIFS($L$2:L51,$C$2:C51,C51,$D$2:D51,D51)</f>
        <v>4.7222222222222103E-2</v>
      </c>
    </row>
    <row r="52" spans="1:14" ht="15.95" customHeight="1" x14ac:dyDescent="0.2">
      <c r="A52" s="2">
        <f t="shared" si="0"/>
        <v>51</v>
      </c>
      <c r="B52" s="6" t="e">
        <f>IF(AND(A52=0,C52&gt;1),"ПОМИЛКА",IF(AND(F52=0,#REF!="РОБОТА"),"WI-FI",IF(#REF!="РОБОТА","РОБОТА"," ")))</f>
        <v>#REF!</v>
      </c>
      <c r="C52" s="16">
        <v>42096</v>
      </c>
      <c r="D52" s="17">
        <v>115</v>
      </c>
      <c r="E52" s="10" t="str">
        <f>IF(D52=0," ",IF(IFERROR((VLOOKUP(D52,#REF!,2,0)),"ЗАПОЛНИ БАЗУ")=0,"ЗАПОЛНИ БАЗУ",IFERROR((VLOOKUP(D52,#REF!,2,0)),"ЗАПОЛНИ БАЗУ")))</f>
        <v>ЗАПОЛНИ БАЗУ</v>
      </c>
      <c r="F52" s="18">
        <v>6</v>
      </c>
      <c r="G52" s="9" t="str">
        <f>IFERROR(IF(#REF!-(VLOOKUP(D52,#REF!,3,0))&lt;90,#REF!-(VLOOKUP(D52,#REF!,3,0)),"ПОМИЛКА")," ")</f>
        <v xml:space="preserve"> </v>
      </c>
      <c r="H52" s="8" t="str">
        <f>IFERROR(IF((VLOOKUP(D52,#REF!,4,0))&gt;0,(VLOOKUP(D52,#REF!,4,0)),"ПОМИЛКА")," ")</f>
        <v xml:space="preserve"> </v>
      </c>
      <c r="I52" s="19"/>
      <c r="J52" s="20">
        <v>0.61041666666666705</v>
      </c>
      <c r="K52" s="21">
        <v>0.65208333333333302</v>
      </c>
      <c r="L52" s="7">
        <f>IF(AND(J52&gt;0,K52=0),#REF!-J52,IF((K52-J52)&lt;0,"ПОМИЛКА",K52-J52))</f>
        <v>4.1666666666665998E-2</v>
      </c>
      <c r="M52" s="4">
        <f>IF(F52=0,0,IF(N52=0,0,IF(N52&lt;0.041666667,0,IF(L52=0,0,IF(H52="р",0,N52-0.041666667)*72-SUMIFS($M$2:M51,$C$2:C51,C52,$D$2:D51,D52)))))</f>
        <v>0</v>
      </c>
      <c r="N52" s="39">
        <f>SUMIFS($L$2:L52,$C$2:C52,C52,$D$2:D52,D52)</f>
        <v>4.1666666666665998E-2</v>
      </c>
    </row>
    <row r="53" spans="1:14" ht="15.95" customHeight="1" x14ac:dyDescent="0.2">
      <c r="A53" s="2">
        <f t="shared" si="0"/>
        <v>52</v>
      </c>
      <c r="B53" s="6" t="e">
        <f>IF(AND(A53=0,C53&gt;1),"ПОМИЛКА",IF(AND(F53=0,#REF!="РОБОТА"),"WI-FI",IF(#REF!="РОБОТА","РОБОТА"," ")))</f>
        <v>#REF!</v>
      </c>
      <c r="C53" s="16">
        <v>42096</v>
      </c>
      <c r="D53" s="17">
        <v>194</v>
      </c>
      <c r="E53" s="10" t="str">
        <f>IF(D53=0," ",IF(IFERROR((VLOOKUP(D53,#REF!,2,0)),"ЗАПОЛНИ БАЗУ")=0,"ЗАПОЛНИ БАЗУ",IFERROR((VLOOKUP(D53,#REF!,2,0)),"ЗАПОЛНИ БАЗУ")))</f>
        <v>ЗАПОЛНИ БАЗУ</v>
      </c>
      <c r="F53" s="18">
        <v>5</v>
      </c>
      <c r="G53" s="9" t="str">
        <f>IFERROR(IF(#REF!-(VLOOKUP(D53,#REF!,3,0))&lt;90,#REF!-(VLOOKUP(D53,#REF!,3,0)),"ПОМИЛКА")," ")</f>
        <v xml:space="preserve"> </v>
      </c>
      <c r="H53" s="8" t="str">
        <f>IFERROR(IF((VLOOKUP(D53,#REF!,4,0))&gt;0,(VLOOKUP(D53,#REF!,4,0)),"ПОМИЛКА")," ")</f>
        <v xml:space="preserve"> </v>
      </c>
      <c r="I53" s="19"/>
      <c r="J53" s="20">
        <v>0.61597222222222203</v>
      </c>
      <c r="K53" s="21">
        <v>0.65763888888888899</v>
      </c>
      <c r="L53" s="7">
        <f>IF(AND(J53&gt;0,K53=0),#REF!-J53,IF((K53-J53)&lt;0,"ПОМИЛКА",K53-J53))</f>
        <v>4.1666666666666997E-2</v>
      </c>
      <c r="M53" s="4">
        <f>IF(F53=0,0,IF(N53=0,0,IF(N53&lt;0.041666667,0,IF(L53=0,0,IF(H53="р",0,N53-0.041666667)*72-SUMIFS($M$2:M52,$C$2:C52,C53,$D$2:D52,D53)))))</f>
        <v>0</v>
      </c>
      <c r="N53" s="39">
        <f>SUMIFS($L$2:L53,$C$2:C53,C53,$D$2:D53,D53)</f>
        <v>4.1666666666666997E-2</v>
      </c>
    </row>
    <row r="54" spans="1:14" ht="15.95" customHeight="1" x14ac:dyDescent="0.2">
      <c r="A54" s="2">
        <f t="shared" si="0"/>
        <v>53</v>
      </c>
      <c r="B54" s="6" t="e">
        <f>IF(AND(A54=0,C54&gt;1),"ПОМИЛКА",IF(AND(F54=0,#REF!="РОБОТА"),"WI-FI",IF(#REF!="РОБОТА","РОБОТА"," ")))</f>
        <v>#REF!</v>
      </c>
      <c r="C54" s="16">
        <v>42096</v>
      </c>
      <c r="D54" s="17">
        <v>12</v>
      </c>
      <c r="E54" s="10" t="str">
        <f>IF(D54=0," ",IF(IFERROR((VLOOKUP(D54,#REF!,2,0)),"ЗАПОЛНИ БАЗУ")=0,"ЗАПОЛНИ БАЗУ",IFERROR((VLOOKUP(D54,#REF!,2,0)),"ЗАПОЛНИ БАЗУ")))</f>
        <v>ЗАПОЛНИ БАЗУ</v>
      </c>
      <c r="F54" s="18">
        <v>3</v>
      </c>
      <c r="G54" s="9" t="str">
        <f>IFERROR(IF(#REF!-(VLOOKUP(D54,#REF!,3,0))&lt;90,#REF!-(VLOOKUP(D54,#REF!,3,0)),"ПОМИЛКА")," ")</f>
        <v xml:space="preserve"> </v>
      </c>
      <c r="H54" s="8" t="str">
        <f>IFERROR(IF((VLOOKUP(D54,#REF!,4,0))&gt;0,(VLOOKUP(D54,#REF!,4,0)),"ПОМИЛКА")," ")</f>
        <v xml:space="preserve"> </v>
      </c>
      <c r="I54" s="19"/>
      <c r="J54" s="20">
        <v>0.625694444444444</v>
      </c>
      <c r="K54" s="21">
        <v>0.63680555555555596</v>
      </c>
      <c r="L54" s="7">
        <f>IF(AND(J54&gt;0,K54=0),#REF!-J54,IF((K54-J54)&lt;0,"ПОМИЛКА",K54-J54))</f>
        <v>1.1111111111112E-2</v>
      </c>
      <c r="M54" s="4">
        <f>IF(F54=0,0,IF(N54=0,0,IF(N54&lt;0.041666667,0,IF(L54=0,0,IF(H54="р",0,N54-0.041666667)*72-SUMIFS($M$2:M53,$C$2:C53,C54,$D$2:D53,D54)))))</f>
        <v>0</v>
      </c>
      <c r="N54" s="39">
        <f>SUMIFS($L$2:L54,$C$2:C54,C54,$D$2:D54,D54)</f>
        <v>1.1111111111112E-2</v>
      </c>
    </row>
    <row r="55" spans="1:14" ht="15.95" customHeight="1" x14ac:dyDescent="0.2">
      <c r="A55" s="2">
        <f t="shared" si="0"/>
        <v>54</v>
      </c>
      <c r="B55" s="6" t="e">
        <f>IF(AND(A55=0,C55&gt;1),"ПОМИЛКА",IF(AND(F55=0,#REF!="РОБОТА"),"WI-FI",IF(#REF!="РОБОТА","РОБОТА"," ")))</f>
        <v>#REF!</v>
      </c>
      <c r="C55" s="16">
        <v>42096</v>
      </c>
      <c r="D55" s="17">
        <v>47</v>
      </c>
      <c r="E55" s="10" t="str">
        <f>IF(D55=0," ",IF(IFERROR((VLOOKUP(D55,#REF!,2,0)),"ЗАПОЛНИ БАЗУ")=0,"ЗАПОЛНИ БАЗУ",IFERROR((VLOOKUP(D55,#REF!,2,0)),"ЗАПОЛНИ БАЗУ")))</f>
        <v>ЗАПОЛНИ БАЗУ</v>
      </c>
      <c r="F55" s="18">
        <v>10</v>
      </c>
      <c r="G55" s="9" t="str">
        <f>IFERROR(IF(#REF!-(VLOOKUP(D55,#REF!,3,0))&lt;90,#REF!-(VLOOKUP(D55,#REF!,3,0)),"ПОМИЛКА")," ")</f>
        <v xml:space="preserve"> </v>
      </c>
      <c r="H55" s="8" t="str">
        <f>IFERROR(IF((VLOOKUP(D55,#REF!,4,0))&gt;0,(VLOOKUP(D55,#REF!,4,0)),"ПОМИЛКА")," ")</f>
        <v xml:space="preserve"> </v>
      </c>
      <c r="I55" s="19"/>
      <c r="J55" s="20">
        <v>0.625694444444444</v>
      </c>
      <c r="K55" s="21">
        <v>0.66736111111111096</v>
      </c>
      <c r="L55" s="7">
        <f>IF(AND(J55&gt;0,K55=0),#REF!-J55,IF((K55-J55)&lt;0,"ПОМИЛКА",K55-J55))</f>
        <v>4.1666666666666997E-2</v>
      </c>
      <c r="M55" s="4">
        <f>IF(F55=0,0,IF(N55=0,0,IF(N55&lt;0.041666667,0,IF(L55=0,0,IF(H55="р",0,N55-0.041666667)*72-SUMIFS($M$2:M54,$C$2:C54,C55,$D$2:D54,D55)))))</f>
        <v>0</v>
      </c>
      <c r="N55" s="39">
        <f>SUMIFS($L$2:L55,$C$2:C55,C55,$D$2:D55,D55)</f>
        <v>4.1666666666666997E-2</v>
      </c>
    </row>
    <row r="56" spans="1:14" ht="15.95" customHeight="1" x14ac:dyDescent="0.2">
      <c r="A56" s="2">
        <f t="shared" si="0"/>
        <v>55</v>
      </c>
      <c r="B56" s="6" t="e">
        <f>IF(AND(A56=0,C56&gt;1),"ПОМИЛКА",IF(AND(F56=0,#REF!="РОБОТА"),"WI-FI",IF(#REF!="РОБОТА","РОБОТА"," ")))</f>
        <v>#REF!</v>
      </c>
      <c r="C56" s="16">
        <v>42096</v>
      </c>
      <c r="D56" s="17">
        <v>373</v>
      </c>
      <c r="E56" s="10" t="str">
        <f>IF(D56=0," ",IF(IFERROR((VLOOKUP(D56,#REF!,2,0)),"ЗАПОЛНИ БАЗУ")=0,"ЗАПОЛНИ БАЗУ",IFERROR((VLOOKUP(D56,#REF!,2,0)),"ЗАПОЛНИ БАЗУ")))</f>
        <v>ЗАПОЛНИ БАЗУ</v>
      </c>
      <c r="F56" s="18">
        <v>8</v>
      </c>
      <c r="G56" s="9" t="str">
        <f>IFERROR(IF(#REF!-(VLOOKUP(D56,#REF!,3,0))&lt;90,#REF!-(VLOOKUP(D56,#REF!,3,0)),"ПОМИЛКА")," ")</f>
        <v xml:space="preserve"> </v>
      </c>
      <c r="H56" s="8" t="str">
        <f>IFERROR(IF((VLOOKUP(D56,#REF!,4,0))&gt;0,(VLOOKUP(D56,#REF!,4,0)),"ПОМИЛКА")," ")</f>
        <v xml:space="preserve"> </v>
      </c>
      <c r="I56" s="19" t="s">
        <v>0</v>
      </c>
      <c r="J56" s="20">
        <v>0.63749999999999996</v>
      </c>
      <c r="K56" s="21">
        <v>0.64375000000000004</v>
      </c>
      <c r="L56" s="7">
        <f>IF(AND(J56&gt;0,K56=0),#REF!-J56,IF((K56-J56)&lt;0,"ПОМИЛКА",K56-J56))</f>
        <v>6.2500000000000897E-3</v>
      </c>
      <c r="M56" s="4">
        <f>IF(F56=0,0,IF(N56=0,0,IF(N56&lt;0.041666667,0,IF(L56=0,0,IF(H56="р",0,N56-0.041666667)*72-SUMIFS($M$2:M55,$C$2:C55,C56,$D$2:D55,D56)))))</f>
        <v>0</v>
      </c>
      <c r="N56" s="39">
        <f>SUMIFS($L$2:L56,$C$2:C56,C56,$D$2:D56,D56)</f>
        <v>6.2500000000000897E-3</v>
      </c>
    </row>
    <row r="57" spans="1:14" ht="15.95" customHeight="1" x14ac:dyDescent="0.2">
      <c r="A57" s="2">
        <f t="shared" si="0"/>
        <v>56</v>
      </c>
      <c r="B57" s="6" t="e">
        <f>IF(AND(A57=0,C57&gt;1),"ПОМИЛКА",IF(AND(F57=0,#REF!="РОБОТА"),"WI-FI",IF(#REF!="РОБОТА","РОБОТА"," ")))</f>
        <v>#REF!</v>
      </c>
      <c r="C57" s="16">
        <v>42096</v>
      </c>
      <c r="D57" s="17">
        <v>4</v>
      </c>
      <c r="E57" s="10" t="str">
        <f>IF(D57=0," ",IF(IFERROR((VLOOKUP(D57,#REF!,2,0)),"ЗАПОЛНИ БАЗУ")=0,"ЗАПОЛНИ БАЗУ",IFERROR((VLOOKUP(D57,#REF!,2,0)),"ЗАПОЛНИ БАЗУ")))</f>
        <v>ЗАПОЛНИ БАЗУ</v>
      </c>
      <c r="F57" s="18">
        <v>3</v>
      </c>
      <c r="G57" s="9" t="str">
        <f>IFERROR(IF(#REF!-(VLOOKUP(D57,#REF!,3,0))&lt;90,#REF!-(VLOOKUP(D57,#REF!,3,0)),"ПОМИЛКА")," ")</f>
        <v xml:space="preserve"> </v>
      </c>
      <c r="H57" s="8" t="str">
        <f>IFERROR(IF((VLOOKUP(D57,#REF!,4,0))&gt;0,(VLOOKUP(D57,#REF!,4,0)),"ПОМИЛКА")," ")</f>
        <v xml:space="preserve"> </v>
      </c>
      <c r="I57" s="19"/>
      <c r="J57" s="20">
        <v>0.63958333333333295</v>
      </c>
      <c r="K57" s="21">
        <v>0.68055555555555503</v>
      </c>
      <c r="L57" s="7">
        <f>IF(AND(J57&gt;0,K57=0),#REF!-J57,IF((K57-J57)&lt;0,"ПОМИЛКА",K57-J57))</f>
        <v>4.0972222222222097E-2</v>
      </c>
      <c r="M57" s="4">
        <f>IF(F57=0,0,IF(N57=0,0,IF(N57&lt;0.041666667,0,IF(L57=0,0,IF(H57="р",0,N57-0.041666667)*72-SUMIFS($M$2:M56,$C$2:C56,C57,$D$2:D56,D57)))))</f>
        <v>0</v>
      </c>
      <c r="N57" s="39">
        <f>SUMIFS($L$2:L57,$C$2:C57,C57,$D$2:D57,D57)</f>
        <v>4.0972222222222097E-2</v>
      </c>
    </row>
    <row r="58" spans="1:14" ht="15.95" customHeight="1" x14ac:dyDescent="0.2">
      <c r="A58" s="2">
        <f t="shared" si="0"/>
        <v>57</v>
      </c>
      <c r="B58" s="6" t="e">
        <f>IF(AND(A58=0,C58&gt;1),"ПОМИЛКА",IF(AND(F58=0,#REF!="РОБОТА"),"WI-FI",IF(#REF!="РОБОТА","РОБОТА"," ")))</f>
        <v>#REF!</v>
      </c>
      <c r="C58" s="16">
        <v>42096</v>
      </c>
      <c r="D58" s="17">
        <v>12</v>
      </c>
      <c r="E58" s="10" t="str">
        <f>IF(D58=0," ",IF(IFERROR((VLOOKUP(D58,#REF!,2,0)),"ЗАПОЛНИ БАЗУ")=0,"ЗАПОЛНИ БАЗУ",IFERROR((VLOOKUP(D58,#REF!,2,0)),"ЗАПОЛНИ БАЗУ")))</f>
        <v>ЗАПОЛНИ БАЗУ</v>
      </c>
      <c r="F58" s="18">
        <v>8</v>
      </c>
      <c r="G58" s="9" t="str">
        <f>IFERROR(IF(#REF!-(VLOOKUP(D58,#REF!,3,0))&lt;90,#REF!-(VLOOKUP(D58,#REF!,3,0)),"ПОМИЛКА")," ")</f>
        <v xml:space="preserve"> </v>
      </c>
      <c r="H58" s="8" t="str">
        <f>IFERROR(IF((VLOOKUP(D58,#REF!,4,0))&gt;0,(VLOOKUP(D58,#REF!,4,0)),"ПОМИЛКА")," ")</f>
        <v xml:space="preserve"> </v>
      </c>
      <c r="I58" s="19"/>
      <c r="J58" s="20">
        <v>0.64375000000000004</v>
      </c>
      <c r="K58" s="21">
        <v>0.67361111111111105</v>
      </c>
      <c r="L58" s="7">
        <f>IF(AND(J58&gt;0,K58=0),#REF!-J58,IF((K58-J58)&lt;0,"ПОМИЛКА",K58-J58))</f>
        <v>2.9861111111111002E-2</v>
      </c>
      <c r="M58" s="4">
        <f>IF(F58=0,0,IF(N58=0,0,IF(N58&lt;0.041666667,0,IF(L58=0,0,IF(H58="р",0,N58-0.041666667)*72-SUMIFS($M$2:M57,$C$2:C57,C58,$D$2:D57,D58)))))</f>
        <v>0</v>
      </c>
      <c r="N58" s="39">
        <f>SUMIFS($L$2:L58,$C$2:C58,C58,$D$2:D58,D58)</f>
        <v>4.0972222222223E-2</v>
      </c>
    </row>
    <row r="59" spans="1:14" ht="15.95" customHeight="1" x14ac:dyDescent="0.2">
      <c r="A59" s="2">
        <f t="shared" si="0"/>
        <v>58</v>
      </c>
      <c r="B59" s="6" t="e">
        <f>IF(AND(A59=0,C59&gt;1),"ПОМИЛКА",IF(AND(F59=0,#REF!="РОБОТА"),"WI-FI",IF(#REF!="РОБОТА","РОБОТА"," ")))</f>
        <v>#REF!</v>
      </c>
      <c r="C59" s="16">
        <v>42096</v>
      </c>
      <c r="D59" s="17">
        <v>26</v>
      </c>
      <c r="E59" s="10" t="str">
        <f>IF(D59=0," ",IF(IFERROR((VLOOKUP(D59,#REF!,2,0)),"ЗАПОЛНИ БАЗУ")=0,"ЗАПОЛНИ БАЗУ",IFERROR((VLOOKUP(D59,#REF!,2,0)),"ЗАПОЛНИ БАЗУ")))</f>
        <v>ЗАПОЛНИ БАЗУ</v>
      </c>
      <c r="F59" s="18">
        <v>7</v>
      </c>
      <c r="G59" s="9" t="str">
        <f>IFERROR(IF(#REF!-(VLOOKUP(D59,#REF!,3,0))&lt;90,#REF!-(VLOOKUP(D59,#REF!,3,0)),"ПОМИЛКА")," ")</f>
        <v xml:space="preserve"> </v>
      </c>
      <c r="H59" s="8" t="str">
        <f>IFERROR(IF((VLOOKUP(D59,#REF!,4,0))&gt;0,(VLOOKUP(D59,#REF!,4,0)),"ПОМИЛКА")," ")</f>
        <v xml:space="preserve"> </v>
      </c>
      <c r="I59" s="19"/>
      <c r="J59" s="20">
        <v>0.64583333333333304</v>
      </c>
      <c r="K59" s="21">
        <v>0.6875</v>
      </c>
      <c r="L59" s="7">
        <f>IF(AND(J59&gt;0,K59=0),#REF!-J59,IF((K59-J59)&lt;0,"ПОМИЛКА",K59-J59))</f>
        <v>4.1666666666666997E-2</v>
      </c>
      <c r="M59" s="4">
        <f>IF(F59=0,0,IF(N59=0,0,IF(N59&lt;0.041666667,0,IF(L59=0,0,IF(H59="р",0,N59-0.041666667)*72-SUMIFS($M$2:M58,$C$2:C58,C59,$D$2:D58,D59)))))</f>
        <v>3</v>
      </c>
      <c r="N59" s="39">
        <f>SUMIFS($L$2:L59,$C$2:C59,C59,$D$2:D59,D59)</f>
        <v>8.3333333333333995E-2</v>
      </c>
    </row>
    <row r="60" spans="1:14" ht="15.95" customHeight="1" x14ac:dyDescent="0.2">
      <c r="A60" s="2">
        <f t="shared" si="0"/>
        <v>59</v>
      </c>
      <c r="B60" s="6" t="e">
        <f>IF(AND(A60=0,C60&gt;1),"ПОМИЛКА",IF(AND(F60=0,#REF!="РОБОТА"),"WI-FI",IF(#REF!="РОБОТА","РОБОТА"," ")))</f>
        <v>#REF!</v>
      </c>
      <c r="C60" s="16">
        <v>42096</v>
      </c>
      <c r="D60" s="17">
        <v>201</v>
      </c>
      <c r="E60" s="10" t="str">
        <f>IF(D60=0," ",IF(IFERROR((VLOOKUP(D60,#REF!,2,0)),"ЗАПОЛНИ БАЗУ")=0,"ЗАПОЛНИ БАЗУ",IFERROR((VLOOKUP(D60,#REF!,2,0)),"ЗАПОЛНИ БАЗУ")))</f>
        <v>ЗАПОЛНИ БАЗУ</v>
      </c>
      <c r="F60" s="18">
        <v>9</v>
      </c>
      <c r="G60" s="9" t="str">
        <f>IFERROR(IF(#REF!-(VLOOKUP(D60,#REF!,3,0))&lt;90,#REF!-(VLOOKUP(D60,#REF!,3,0)),"ПОМИЛКА")," ")</f>
        <v xml:space="preserve"> </v>
      </c>
      <c r="H60" s="8" t="str">
        <f>IFERROR(IF((VLOOKUP(D60,#REF!,4,0))&gt;0,(VLOOKUP(D60,#REF!,4,0)),"ПОМИЛКА")," ")</f>
        <v xml:space="preserve"> </v>
      </c>
      <c r="I60" s="19"/>
      <c r="J60" s="20">
        <v>0.66041666666666698</v>
      </c>
      <c r="K60" s="21">
        <v>0.69166666666666698</v>
      </c>
      <c r="L60" s="7">
        <f>IF(AND(J60&gt;0,K60=0),#REF!-J60,IF((K60-J60)&lt;0,"ПОМИЛКА",K60-J60))</f>
        <v>3.125E-2</v>
      </c>
      <c r="M60" s="4">
        <f>IF(F60=0,0,IF(N60=0,0,IF(N60&lt;0.041666667,0,IF(L60=0,0,IF(H60="р",0,N60-0.041666667)*72-SUMIFS($M$2:M59,$C$2:C59,C60,$D$2:D59,D60)))))</f>
        <v>0</v>
      </c>
      <c r="N60" s="39">
        <f>SUMIFS($L$2:L60,$C$2:C60,C60,$D$2:D60,D60)</f>
        <v>3.125E-2</v>
      </c>
    </row>
    <row r="61" spans="1:14" ht="15.95" customHeight="1" x14ac:dyDescent="0.2">
      <c r="A61" s="2">
        <f t="shared" si="0"/>
        <v>60</v>
      </c>
      <c r="B61" s="6" t="e">
        <f>IF(AND(A61=0,C61&gt;1),"ПОМИЛКА",IF(AND(F61=0,#REF!="РОБОТА"),"WI-FI",IF(#REF!="РОБОТА","РОБОТА"," ")))</f>
        <v>#REF!</v>
      </c>
      <c r="C61" s="16">
        <v>42096</v>
      </c>
      <c r="D61" s="17">
        <v>341</v>
      </c>
      <c r="E61" s="10" t="str">
        <f>IF(D61=0," ",IF(IFERROR((VLOOKUP(D61,#REF!,2,0)),"ЗАПОЛНИ БАЗУ")=0,"ЗАПОЛНИ БАЗУ",IFERROR((VLOOKUP(D61,#REF!,2,0)),"ЗАПОЛНИ БАЗУ")))</f>
        <v>ЗАПОЛНИ БАЗУ</v>
      </c>
      <c r="F61" s="18">
        <v>9</v>
      </c>
      <c r="G61" s="9" t="str">
        <f>IFERROR(IF(#REF!-(VLOOKUP(D61,#REF!,3,0))&lt;90,#REF!-(VLOOKUP(D61,#REF!,3,0)),"ПОМИЛКА")," ")</f>
        <v xml:space="preserve"> </v>
      </c>
      <c r="H61" s="8" t="str">
        <f>IFERROR(IF((VLOOKUP(D61,#REF!,4,0))&gt;0,(VLOOKUP(D61,#REF!,4,0)),"ПОМИЛКА")," ")</f>
        <v xml:space="preserve"> </v>
      </c>
      <c r="I61" s="19"/>
      <c r="J61" s="20">
        <v>0.69236111111111098</v>
      </c>
      <c r="K61" s="21">
        <v>0.73402777777777795</v>
      </c>
      <c r="L61" s="7">
        <f>IF(AND(J61&gt;0,K61=0),#REF!-J61,IF((K61-J61)&lt;0,"ПОМИЛКА",K61-J61))</f>
        <v>4.1666666666666997E-2</v>
      </c>
      <c r="M61" s="4">
        <f>IF(F61=0,0,IF(N61=0,0,IF(N61&lt;0.041666667,0,IF(L61=0,0,IF(H61="р",0,N61-0.041666667)*72-SUMIFS($M$2:M60,$C$2:C60,C61,$D$2:D60,D61)))))</f>
        <v>0</v>
      </c>
      <c r="N61" s="39">
        <f>SUMIFS($L$2:L61,$C$2:C61,C61,$D$2:D61,D61)</f>
        <v>4.1666666666666997E-2</v>
      </c>
    </row>
    <row r="62" spans="1:14" ht="15.95" customHeight="1" x14ac:dyDescent="0.2">
      <c r="A62" s="2">
        <f t="shared" si="0"/>
        <v>61</v>
      </c>
      <c r="B62" s="6" t="e">
        <f>IF(AND(A62=0,C62&gt;1),"ПОМИЛКА",IF(AND(F62=0,#REF!="РОБОТА"),"WI-FI",IF(#REF!="РОБОТА","РОБОТА"," ")))</f>
        <v>#REF!</v>
      </c>
      <c r="C62" s="16">
        <v>42096</v>
      </c>
      <c r="D62" s="40">
        <v>342</v>
      </c>
      <c r="E62" s="10" t="str">
        <f>IF(D62=0," ",IF(IFERROR((VLOOKUP(D62,#REF!,2,0)),"ЗАПОЛНИ БАЗУ")=0,"ЗАПОЛНИ БАЗУ",IFERROR((VLOOKUP(D62,#REF!,2,0)),"ЗАПОЛНИ БАЗУ")))</f>
        <v>ЗАПОЛНИ БАЗУ</v>
      </c>
      <c r="F62" s="18">
        <v>6</v>
      </c>
      <c r="G62" s="9" t="str">
        <f>IFERROR(IF(#REF!-(VLOOKUP(D62,#REF!,3,0))&lt;90,#REF!-(VLOOKUP(D62,#REF!,3,0)),"ПОМИЛКА")," ")</f>
        <v xml:space="preserve"> </v>
      </c>
      <c r="H62" s="8" t="str">
        <f>IFERROR(IF((VLOOKUP(D62,#REF!,4,0))&gt;0,(VLOOKUP(D62,#REF!,4,0)),"ПОМИЛКА")," ")</f>
        <v xml:space="preserve"> </v>
      </c>
      <c r="I62" s="19"/>
      <c r="J62" s="20">
        <v>0.69236111111111098</v>
      </c>
      <c r="K62" s="21">
        <v>0.73402777777777795</v>
      </c>
      <c r="L62" s="7">
        <f>IF(AND(J62&gt;0,K62=0),#REF!-J62,IF((K62-J62)&lt;0,"ПОМИЛКА",K62-J62))</f>
        <v>4.1666666666666997E-2</v>
      </c>
      <c r="M62" s="4">
        <f>IF(F62=0,0,IF(N62=0,0,IF(N62&lt;0.041666667,0,IF(L62=0,0,IF(H62="р",0,N62-0.041666667)*72-SUMIFS($M$2:M61,$C$2:C61,C62,$D$2:D61,D62)))))</f>
        <v>0</v>
      </c>
      <c r="N62" s="39">
        <f>SUMIFS($L$2:L62,$C$2:C62,C62,$D$2:D62,D62)</f>
        <v>4.1666666666666997E-2</v>
      </c>
    </row>
    <row r="63" spans="1:14" ht="15.95" customHeight="1" x14ac:dyDescent="0.2">
      <c r="A63" s="2">
        <f t="shared" si="0"/>
        <v>62</v>
      </c>
      <c r="B63" s="6" t="e">
        <f>IF(AND(A63=0,C63&gt;1),"ПОМИЛКА",IF(AND(F63=0,#REF!="РОБОТА"),"WI-FI",IF(#REF!="РОБОТА","РОБОТА"," ")))</f>
        <v>#REF!</v>
      </c>
      <c r="C63" s="16">
        <v>42096</v>
      </c>
      <c r="D63" s="40">
        <v>12</v>
      </c>
      <c r="E63" s="10" t="str">
        <f>IF(D63=0," ",IF(IFERROR((VLOOKUP(D63,#REF!,2,0)),"ЗАПОЛНИ БАЗУ")=0,"ЗАПОЛНИ БАЗУ",IFERROR((VLOOKUP(D63,#REF!,2,0)),"ЗАПОЛНИ БАЗУ")))</f>
        <v>ЗАПОЛНИ БАЗУ</v>
      </c>
      <c r="F63" s="18">
        <v>8</v>
      </c>
      <c r="G63" s="9" t="str">
        <f>IFERROR(IF(#REF!-(VLOOKUP(D63,#REF!,3,0))&lt;90,#REF!-(VLOOKUP(D63,#REF!,3,0)),"ПОМИЛКА")," ")</f>
        <v xml:space="preserve"> </v>
      </c>
      <c r="H63" s="8" t="str">
        <f>IFERROR(IF((VLOOKUP(D63,#REF!,4,0))&gt;0,(VLOOKUP(D63,#REF!,4,0)),"ПОМИЛКА")," ")</f>
        <v xml:space="preserve"> </v>
      </c>
      <c r="I63" s="19"/>
      <c r="J63" s="20">
        <v>0.69444444444444497</v>
      </c>
      <c r="K63" s="21">
        <v>0.70833333333333304</v>
      </c>
      <c r="L63" s="7">
        <f>IF(AND(J63&gt;0,K63=0),#REF!-J63,IF((K63-J63)&lt;0,"ПОМИЛКА",K63-J63))</f>
        <v>1.3888888888888101E-2</v>
      </c>
      <c r="M63" s="41">
        <f>IF(F63=0,0,IF(N63=0,0,IF(N63&lt;0.041666667,0,IF(L63=0,0,IF(H63="р",0,N63-0.041666667)*72-SUMIFS($M$2:M62,$C$2:C62,C63,$D$2:D62,D63)))))</f>
        <v>0.95</v>
      </c>
      <c r="N63" s="39">
        <f>SUMIFS($L$2:L63,$C$2:C63,C63,$D$2:D63,D63)</f>
        <v>5.4861111111111097E-2</v>
      </c>
    </row>
    <row r="64" spans="1:14" ht="15.95" customHeight="1" x14ac:dyDescent="0.2">
      <c r="A64" s="2">
        <f t="shared" si="0"/>
        <v>63</v>
      </c>
      <c r="B64" s="6" t="e">
        <f>IF(AND(A64=0,C64&gt;1),"ПОМИЛКА",IF(AND(F64=0,#REF!="РОБОТА"),"WI-FI",IF(#REF!="РОБОТА","РОБОТА"," ")))</f>
        <v>#REF!</v>
      </c>
      <c r="C64" s="16">
        <v>42096</v>
      </c>
      <c r="D64" s="17">
        <v>312</v>
      </c>
      <c r="E64" s="10" t="str">
        <f>IF(D64=0," ",IF(IFERROR((VLOOKUP(D64,#REF!,2,0)),"ЗАПОЛНИ БАЗУ")=0,"ЗАПОЛНИ БАЗУ",IFERROR((VLOOKUP(D64,#REF!,2,0)),"ЗАПОЛНИ БАЗУ")))</f>
        <v>ЗАПОЛНИ БАЗУ</v>
      </c>
      <c r="F64" s="18">
        <v>10</v>
      </c>
      <c r="G64" s="9" t="str">
        <f>IFERROR(IF(#REF!-(VLOOKUP(D64,#REF!,3,0))&lt;90,#REF!-(VLOOKUP(D64,#REF!,3,0)),"ПОМИЛКА")," ")</f>
        <v xml:space="preserve"> </v>
      </c>
      <c r="H64" s="8" t="str">
        <f>IFERROR(IF((VLOOKUP(D64,#REF!,4,0))&gt;0,(VLOOKUP(D64,#REF!,4,0)),"ПОМИЛКА")," ")</f>
        <v xml:space="preserve"> </v>
      </c>
      <c r="I64" s="19"/>
      <c r="J64" s="20">
        <v>0.69444444444444497</v>
      </c>
      <c r="K64" s="21">
        <v>0.73402777777777795</v>
      </c>
      <c r="L64" s="7">
        <f>IF(AND(J64&gt;0,K64=0),#REF!-J64,IF((K64-J64)&lt;0,"ПОМИЛКА",K64-J64))</f>
        <v>3.9583333333332998E-2</v>
      </c>
      <c r="M64" s="4">
        <f>IF(F64=0,0,IF(N64=0,0,IF(N64&lt;0.041666667,0,IF(L64=0,0,IF(H64="р",0,N64-0.041666667)*72-SUMIFS($M$2:M63,$C$2:C63,C64,$D$2:D63,D64)))))</f>
        <v>0</v>
      </c>
      <c r="N64" s="39">
        <f>SUMIFS($L$2:L64,$C$2:C64,C64,$D$2:D64,D64)</f>
        <v>3.9583333333332998E-2</v>
      </c>
    </row>
    <row r="65" spans="1:14" ht="15.95" customHeight="1" x14ac:dyDescent="0.2">
      <c r="A65" s="2">
        <f t="shared" si="0"/>
        <v>64</v>
      </c>
      <c r="B65" s="6" t="e">
        <f>IF(AND(A65=0,C65&gt;1),"ПОМИЛКА",IF(AND(F65=0,#REF!="РОБОТА"),"WI-FI",IF(#REF!="РОБОТА","РОБОТА"," ")))</f>
        <v>#REF!</v>
      </c>
      <c r="C65" s="16">
        <v>42096</v>
      </c>
      <c r="D65" s="17">
        <v>317</v>
      </c>
      <c r="E65" s="10" t="str">
        <f>IF(D65=0," ",IF(IFERROR((VLOOKUP(D65,#REF!,2,0)),"ЗАПОЛНИ БАЗУ")=0,"ЗАПОЛНИ БАЗУ",IFERROR((VLOOKUP(D65,#REF!,2,0)),"ЗАПОЛНИ БАЗУ")))</f>
        <v>ЗАПОЛНИ БАЗУ</v>
      </c>
      <c r="F65" s="18">
        <v>5</v>
      </c>
      <c r="G65" s="9" t="str">
        <f>IFERROR(IF(#REF!-(VLOOKUP(D65,#REF!,3,0))&lt;90,#REF!-(VLOOKUP(D65,#REF!,3,0)),"ПОМИЛКА")," ")</f>
        <v xml:space="preserve"> </v>
      </c>
      <c r="H65" s="8" t="str">
        <f>IFERROR(IF((VLOOKUP(D65,#REF!,4,0))&gt;0,(VLOOKUP(D65,#REF!,4,0)),"ПОМИЛКА")," ")</f>
        <v xml:space="preserve"> </v>
      </c>
      <c r="I65" s="19"/>
      <c r="J65" s="20">
        <v>0.69652777777777797</v>
      </c>
      <c r="K65" s="21">
        <v>0.73819444444444404</v>
      </c>
      <c r="L65" s="7">
        <f>IF(AND(J65&gt;0,K65=0),#REF!-J65,IF((K65-J65)&lt;0,"ПОМИЛКА",K65-J65))</f>
        <v>4.1666666666666102E-2</v>
      </c>
      <c r="M65" s="4">
        <f>IF(F65=0,0,IF(N65=0,0,IF(N65&lt;0.041666667,0,IF(L65=0,0,IF(H65="р",0,N65-0.041666667)*72-SUMIFS($M$2:M64,$C$2:C64,C65,$D$2:D64,D65)))))</f>
        <v>0</v>
      </c>
      <c r="N65" s="39">
        <f>SUMIFS($L$2:L65,$C$2:C65,C65,$D$2:D65,D65)</f>
        <v>4.1666666666666102E-2</v>
      </c>
    </row>
    <row r="66" spans="1:14" ht="15.95" customHeight="1" x14ac:dyDescent="0.2">
      <c r="A66" s="2">
        <f t="shared" si="0"/>
        <v>65</v>
      </c>
      <c r="B66" s="6" t="e">
        <f>IF(AND(A66=0,C66&gt;1),"ПОМИЛКА",IF(AND(F66=0,#REF!="РОБОТА"),"WI-FI",IF(#REF!="РОБОТА","РОБОТА"," ")))</f>
        <v>#REF!</v>
      </c>
      <c r="C66" s="16">
        <v>42096</v>
      </c>
      <c r="D66" s="17">
        <v>338</v>
      </c>
      <c r="E66" s="10" t="str">
        <f>IF(D66=0," ",IF(IFERROR((VLOOKUP(D66,#REF!,2,0)),"ЗАПОЛНИ БАЗУ")=0,"ЗАПОЛНИ БАЗУ",IFERROR((VLOOKUP(D66,#REF!,2,0)),"ЗАПОЛНИ БАЗУ")))</f>
        <v>ЗАПОЛНИ БАЗУ</v>
      </c>
      <c r="F66" s="18">
        <v>3</v>
      </c>
      <c r="G66" s="9" t="str">
        <f>IFERROR(IF(#REF!-(VLOOKUP(D66,#REF!,3,0))&lt;90,#REF!-(VLOOKUP(D66,#REF!,3,0)),"ПОМИЛКА")," ")</f>
        <v xml:space="preserve"> </v>
      </c>
      <c r="H66" s="8" t="str">
        <f>IFERROR(IF((VLOOKUP(D66,#REF!,4,0))&gt;0,(VLOOKUP(D66,#REF!,4,0)),"ПОМИЛКА")," ")</f>
        <v xml:space="preserve"> </v>
      </c>
      <c r="I66" s="19"/>
      <c r="J66" s="20">
        <v>0.69652777777777797</v>
      </c>
      <c r="K66" s="21">
        <v>0.73124999999999996</v>
      </c>
      <c r="L66" s="7">
        <f>IF(AND(J66&gt;0,K66=0),#REF!-J66,IF((K66-J66)&lt;0,"ПОМИЛКА",K66-J66))</f>
        <v>3.4722222222222002E-2</v>
      </c>
      <c r="M66" s="4">
        <f>IF(F66=0,0,IF(N66=0,0,IF(N66&lt;0.041666667,0,IF(L66=0,0,IF(H66="р",0,N66-0.041666667)*72-SUMIFS($M$2:M65,$C$2:C65,C66,$D$2:D65,D66)))))</f>
        <v>0</v>
      </c>
      <c r="N66" s="39">
        <f>SUMIFS($L$2:L66,$C$2:C66,C66,$D$2:D66,D66)</f>
        <v>3.4722222222222002E-2</v>
      </c>
    </row>
    <row r="67" spans="1:14" ht="15.95" customHeight="1" x14ac:dyDescent="0.2">
      <c r="A67" s="2">
        <f t="shared" si="0"/>
        <v>66</v>
      </c>
      <c r="B67" s="6" t="e">
        <f>IF(AND(A67=0,C67&gt;1),"ПОМИЛКА",IF(AND(F67=0,#REF!="РОБОТА"),"WI-FI",IF(#REF!="РОБОТА","РОБОТА"," ")))</f>
        <v>#REF!</v>
      </c>
      <c r="C67" s="16">
        <v>42096</v>
      </c>
      <c r="D67" s="17">
        <v>76</v>
      </c>
      <c r="E67" s="10" t="str">
        <f>IF(D67=0," ",IF(IFERROR((VLOOKUP(D67,#REF!,2,0)),"ЗАПОЛНИ БАЗУ")=0,"ЗАПОЛНИ БАЗУ",IFERROR((VLOOKUP(D67,#REF!,2,0)),"ЗАПОЛНИ БАЗУ")))</f>
        <v>ЗАПОЛНИ БАЗУ</v>
      </c>
      <c r="F67" s="18">
        <v>8</v>
      </c>
      <c r="G67" s="9" t="str">
        <f>IFERROR(IF(#REF!-(VLOOKUP(D67,#REF!,3,0))&lt;90,#REF!-(VLOOKUP(D67,#REF!,3,0)),"ПОМИЛКА")," ")</f>
        <v xml:space="preserve"> </v>
      </c>
      <c r="H67" s="8" t="str">
        <f>IFERROR(IF((VLOOKUP(D67,#REF!,4,0))&gt;0,(VLOOKUP(D67,#REF!,4,0)),"ПОМИЛКА")," ")</f>
        <v xml:space="preserve"> </v>
      </c>
      <c r="I67" s="19"/>
      <c r="J67" s="20">
        <v>0.73055555555555596</v>
      </c>
      <c r="K67" s="21">
        <v>0.77222222222222203</v>
      </c>
      <c r="L67" s="7">
        <f>IF(AND(J67&gt;0,K67=0),#REF!-J67,IF((K67-J67)&lt;0,"ПОМИЛКА",K67-J67))</f>
        <v>4.1666666666666102E-2</v>
      </c>
      <c r="M67" s="4">
        <f>IF(F67=0,0,IF(N67=0,0,IF(N67&lt;0.041666667,0,IF(L67=0,0,IF(H67="р",0,N67-0.041666667)*72-SUMIFS($M$2:M66,$C$2:C66,C67,$D$2:D66,D67)))))</f>
        <v>0</v>
      </c>
      <c r="N67" s="39">
        <f>SUMIFS($L$2:L67,$C$2:C67,C67,$D$2:D67,D67)</f>
        <v>4.1666666666666102E-2</v>
      </c>
    </row>
    <row r="68" spans="1:14" ht="15.95" customHeight="1" x14ac:dyDescent="0.2">
      <c r="A68" s="2">
        <f t="shared" ref="A68" si="1">IF(AND(A67-A66=1, C68&gt;0), SUM(A67+1), 0)</f>
        <v>67</v>
      </c>
      <c r="B68" s="6" t="e">
        <f>IF(AND(A68=0,C68&gt;1),"ПОМИЛКА",IF(AND(F68=0,#REF!="РОБОТА"),"WI-FI",IF(#REF!="РОБОТА","РОБОТА"," ")))</f>
        <v>#REF!</v>
      </c>
      <c r="C68" s="16">
        <v>42096</v>
      </c>
      <c r="D68" s="17">
        <v>22</v>
      </c>
      <c r="E68" s="10" t="str">
        <f>IF(D68=0," ",IF(IFERROR((VLOOKUP(D68,#REF!,2,0)),"ЗАПОЛНИ БАЗУ")=0,"ЗАПОЛНИ БАЗУ",IFERROR((VLOOKUP(D68,#REF!,2,0)),"ЗАПОЛНИ БАЗУ")))</f>
        <v>ЗАПОЛНИ БАЗУ</v>
      </c>
      <c r="F68" s="18">
        <v>2</v>
      </c>
      <c r="G68" s="9" t="str">
        <f>IFERROR(IF(#REF!-(VLOOKUP(D68,#REF!,3,0))&lt;90,#REF!-(VLOOKUP(D68,#REF!,3,0)),"ПОМИЛКА")," ")</f>
        <v xml:space="preserve"> </v>
      </c>
      <c r="H68" s="8" t="str">
        <f>IFERROR(IF((VLOOKUP(D68,#REF!,4,0))&gt;0,(VLOOKUP(D68,#REF!,4,0)),"ПОМИЛКА")," ")</f>
        <v xml:space="preserve"> </v>
      </c>
      <c r="I68" s="19"/>
      <c r="J68" s="20">
        <v>0.73402777777777795</v>
      </c>
      <c r="K68" s="21">
        <v>0.75</v>
      </c>
      <c r="L68" s="7">
        <f>IF(AND(J68&gt;0,K68=0),#REF!-J68,IF((K68-J68)&lt;0,"ПОМИЛКА",K68-J68))</f>
        <v>1.59722222222221E-2</v>
      </c>
      <c r="M68" s="4">
        <f>IF(F68=0,0,IF(N68=0,0,IF(N68&lt;0.041666667,0,IF(L68=0,0,IF(H68="р",0,N68-0.041666667)*72-SUMIFS($M$2:M67,$C$2:C67,C68,$D$2:D67,D68)))))</f>
        <v>0</v>
      </c>
      <c r="N68" s="39">
        <f>SUMIFS($L$2:L68,$C$2:C68,C68,$D$2:D68,D68)</f>
        <v>1.59722222222221E-2</v>
      </c>
    </row>
  </sheetData>
  <dataConsolidate/>
  <mergeCells count="2">
    <mergeCell ref="A1:I1"/>
    <mergeCell ref="J1:L1"/>
  </mergeCells>
  <conditionalFormatting sqref="P6:Q68 P1:Q1 J1 N1 A1 A2:B68 E2:E68 L2:N68 R1:XFD68 O1:O68 A69:XFD1048576">
    <cfRule type="containsText" dxfId="35" priority="34" operator="containsText" text="РОБОТА">
      <formula>NOT(ISERROR(SEARCH("РОБОТА",A1)))</formula>
    </cfRule>
    <cfRule type="timePeriod" dxfId="34" priority="35" timePeriod="today">
      <formula>FLOOR(A1,1)=TODAY()</formula>
    </cfRule>
    <cfRule type="containsText" dxfId="33" priority="36" operator="containsText" text="ПОМИЛКА">
      <formula>NOT(ISERROR(SEARCH("ПОМИЛКА",A1)))</formula>
    </cfRule>
  </conditionalFormatting>
  <conditionalFormatting sqref="L2:L68">
    <cfRule type="expression" dxfId="32" priority="31">
      <formula>IF(XEE2="БО","")</formula>
    </cfRule>
  </conditionalFormatting>
  <conditionalFormatting sqref="M2:M68">
    <cfRule type="containsText" dxfId="31" priority="30" operator="containsText" text="р">
      <formula>NOT(ISERROR(SEARCH("р",M2)))</formula>
    </cfRule>
  </conditionalFormatting>
  <conditionalFormatting sqref="E2:E68">
    <cfRule type="containsText" dxfId="30" priority="27" operator="containsText" text="разове відвідування">
      <formula>NOT(ISERROR(SEARCH("разове відвідування",E2)))</formula>
    </cfRule>
    <cfRule type="containsText" dxfId="29" priority="28" operator="containsText" text="ЗАПОЛНИ БАЗУ">
      <formula>NOT(ISERROR(SEARCH("ЗАПОЛНИ БАЗУ",E2)))</formula>
    </cfRule>
    <cfRule type="containsText" dxfId="28" priority="29" operator="containsText" text="Разове відвідування">
      <formula>NOT(ISERROR(SEARCH("Разове відвідування",E2)))</formula>
    </cfRule>
  </conditionalFormatting>
  <conditionalFormatting sqref="B2:B68">
    <cfRule type="containsText" dxfId="27" priority="22" operator="containsText" text="WI-FI">
      <formula>NOT(ISERROR(SEARCH("WI-FI",B2)))</formula>
    </cfRule>
  </conditionalFormatting>
  <conditionalFormatting sqref="A2:B68 E2:E68 L2:N68">
    <cfRule type="expression" dxfId="26" priority="1">
      <formula>CELL("строка")=ROW(A2)</formula>
    </cfRule>
  </conditionalFormatting>
  <conditionalFormatting sqref="G2:H68">
    <cfRule type="containsText" dxfId="25" priority="19" operator="containsText" text="РОБОТА">
      <formula>NOT(ISERROR(SEARCH("РОБОТА",G2)))</formula>
    </cfRule>
    <cfRule type="timePeriod" dxfId="24" priority="20" timePeriod="today">
      <formula>FLOOR(G2,1)=TODAY()</formula>
    </cfRule>
    <cfRule type="containsText" dxfId="23" priority="21" operator="containsText" text="ПОМИЛКА">
      <formula>NOT(ISERROR(SEARCH("ПОМИЛКА",G2)))</formula>
    </cfRule>
  </conditionalFormatting>
  <conditionalFormatting sqref="H2:H68">
    <cfRule type="containsText" dxfId="22" priority="18" operator="containsText" text="р">
      <formula>NOT(ISERROR(SEARCH("р",H2)))</formula>
    </cfRule>
  </conditionalFormatting>
  <conditionalFormatting sqref="G2:H68">
    <cfRule type="expression" dxfId="21" priority="17">
      <formula>CELL("строка")=ROW(G2)</formula>
    </cfRule>
  </conditionalFormatting>
  <conditionalFormatting sqref="C2:D68">
    <cfRule type="containsText" dxfId="20" priority="14" operator="containsText" text="РОБОТА">
      <formula>NOT(ISERROR(SEARCH("РОБОТА",C2)))</formula>
    </cfRule>
    <cfRule type="timePeriod" dxfId="19" priority="15" timePeriod="today">
      <formula>FLOOR(C2,1)=TODAY()</formula>
    </cfRule>
    <cfRule type="containsText" dxfId="18" priority="16" operator="containsText" text="ПОМИЛКА">
      <formula>NOT(ISERROR(SEARCH("ПОМИЛКА",C2)))</formula>
    </cfRule>
  </conditionalFormatting>
  <conditionalFormatting sqref="C2:D68">
    <cfRule type="expression" dxfId="17" priority="13">
      <formula>CELL("строка")=ROW(C2)</formula>
    </cfRule>
  </conditionalFormatting>
  <conditionalFormatting sqref="F2:F68">
    <cfRule type="expression" dxfId="16" priority="12">
      <formula>AND(D2&gt;0,F2=0)</formula>
    </cfRule>
  </conditionalFormatting>
  <conditionalFormatting sqref="F2:F68">
    <cfRule type="containsText" dxfId="15" priority="9" operator="containsText" text="РОБОТА">
      <formula>NOT(ISERROR(SEARCH("РОБОТА",F2)))</formula>
    </cfRule>
    <cfRule type="timePeriod" dxfId="14" priority="10" timePeriod="today">
      <formula>FLOOR(F2,1)=TODAY()</formula>
    </cfRule>
    <cfRule type="containsText" dxfId="13" priority="11" operator="containsText" text="ПОМИЛКА">
      <formula>NOT(ISERROR(SEARCH("ПОМИЛКА",F2)))</formula>
    </cfRule>
  </conditionalFormatting>
  <conditionalFormatting sqref="F2:F68">
    <cfRule type="expression" dxfId="12" priority="8">
      <formula>CELL("строка")=ROW(F2)</formula>
    </cfRule>
  </conditionalFormatting>
  <conditionalFormatting sqref="I2:K68">
    <cfRule type="containsText" dxfId="11" priority="5" operator="containsText" text="РОБОТА">
      <formula>NOT(ISERROR(SEARCH("РОБОТА",I2)))</formula>
    </cfRule>
    <cfRule type="timePeriod" dxfId="10" priority="6" timePeriod="today">
      <formula>FLOOR(I2,1)=TODAY()</formula>
    </cfRule>
    <cfRule type="containsText" dxfId="9" priority="7" operator="containsText" text="ПОМИЛКА">
      <formula>NOT(ISERROR(SEARCH("ПОМИЛКА",I2)))</formula>
    </cfRule>
  </conditionalFormatting>
  <conditionalFormatting sqref="I2:I68">
    <cfRule type="containsText" dxfId="8" priority="3" operator="containsText" text="п">
      <formula>NOT(ISERROR(SEARCH("п",I2)))</formula>
    </cfRule>
    <cfRule type="containsText" dxfId="7" priority="4" operator="containsText" text="н">
      <formula>NOT(ISERROR(SEARCH("н",I2)))</formula>
    </cfRule>
  </conditionalFormatting>
  <conditionalFormatting sqref="I2:K68">
    <cfRule type="expression" dxfId="6" priority="2">
      <formula>CELL("строка")=ROW(I2)</formula>
    </cfRule>
  </conditionalFormatting>
  <conditionalFormatting sqref="N2:N68 L2:L68">
    <cfRule type="cellIs" dxfId="5" priority="32" operator="greaterThan">
      <formula>0.041666667</formula>
    </cfRule>
    <cfRule type="cellIs" dxfId="4" priority="33" operator="greaterThan">
      <formula>0.03125</formula>
    </cfRule>
  </conditionalFormatting>
  <dataValidations count="1">
    <dataValidation type="date" allowBlank="1" showInputMessage="1" showErrorMessage="1" sqref="C2:C68">
      <formula1>#REF!</formula1>
      <formula2>#REF!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I2:I68</xm:sqref>
        </x14:dataValidation>
        <x14:dataValidation type="list" allowBlank="1" showInputMessage="1" showErrorMessage="1">
          <x14:formula1>
            <xm:f>#REF!</xm:f>
          </x14:formula1>
          <xm:sqref>F2:F68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6243E5"/>
  </sheetPr>
  <dimension ref="A1:AG9"/>
  <sheetViews>
    <sheetView tabSelected="1" zoomScale="75" zoomScaleNormal="75" workbookViewId="0">
      <selection activeCell="I7" sqref="I7"/>
    </sheetView>
  </sheetViews>
  <sheetFormatPr defaultRowHeight="15.75" x14ac:dyDescent="0.25"/>
  <cols>
    <col min="1" max="1" width="12.7109375" style="43" customWidth="1"/>
    <col min="2" max="2" width="14" style="42" customWidth="1"/>
    <col min="3" max="33" width="7.7109375" style="43" customWidth="1"/>
    <col min="34" max="16384" width="9.140625" style="43"/>
  </cols>
  <sheetData>
    <row r="1" spans="1:33" ht="67.5" customHeight="1" thickBot="1" x14ac:dyDescent="0.25">
      <c r="F1" s="74"/>
      <c r="J1" s="43" t="s">
        <v>7</v>
      </c>
    </row>
    <row r="2" spans="1:33" ht="22.5" customHeight="1" thickBot="1" x14ac:dyDescent="0.3">
      <c r="A2" s="48" t="s">
        <v>5</v>
      </c>
      <c r="B2" s="58">
        <v>2015</v>
      </c>
      <c r="C2" s="66" t="s">
        <v>10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8"/>
    </row>
    <row r="3" spans="1:33" s="33" customFormat="1" ht="24" customHeight="1" x14ac:dyDescent="0.2">
      <c r="A3" s="49" t="s">
        <v>3</v>
      </c>
      <c r="B3" s="50">
        <v>4</v>
      </c>
      <c r="C3" s="74"/>
      <c r="D3" s="74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</row>
    <row r="4" spans="1:33" s="33" customFormat="1" ht="24" customHeight="1" x14ac:dyDescent="0.25">
      <c r="A4" s="69" t="s">
        <v>6</v>
      </c>
      <c r="B4" s="70"/>
      <c r="C4" s="54">
        <f t="shared" ref="C4" si="0">WEEKDAY(C5,1)</f>
        <v>4</v>
      </c>
      <c r="D4" s="47">
        <f t="shared" ref="D4" si="1">WEEKDAY(D5,1)</f>
        <v>5</v>
      </c>
      <c r="E4" s="47">
        <f t="shared" ref="E4" si="2">WEEKDAY(E5,1)</f>
        <v>6</v>
      </c>
      <c r="F4" s="47">
        <f t="shared" ref="F4" si="3">WEEKDAY(F5,1)</f>
        <v>7</v>
      </c>
      <c r="G4" s="47">
        <f t="shared" ref="G4" si="4">WEEKDAY(G5,1)</f>
        <v>1</v>
      </c>
      <c r="H4" s="47">
        <f t="shared" ref="H4" si="5">WEEKDAY(H5,1)</f>
        <v>2</v>
      </c>
      <c r="I4" s="47">
        <f t="shared" ref="I4" si="6">WEEKDAY(I5,1)</f>
        <v>3</v>
      </c>
      <c r="J4" s="47">
        <f t="shared" ref="J4" si="7">WEEKDAY(J5,1)</f>
        <v>4</v>
      </c>
      <c r="K4" s="47">
        <f t="shared" ref="K4" si="8">WEEKDAY(K5,1)</f>
        <v>5</v>
      </c>
      <c r="L4" s="47">
        <f t="shared" ref="L4" si="9">WEEKDAY(L5,1)</f>
        <v>6</v>
      </c>
      <c r="M4" s="47">
        <f t="shared" ref="M4" si="10">WEEKDAY(M5,1)</f>
        <v>7</v>
      </c>
      <c r="N4" s="47">
        <f t="shared" ref="N4" si="11">WEEKDAY(N5,1)</f>
        <v>1</v>
      </c>
      <c r="O4" s="47">
        <f t="shared" ref="O4" si="12">WEEKDAY(O5,1)</f>
        <v>2</v>
      </c>
      <c r="P4" s="47">
        <f t="shared" ref="P4" si="13">WEEKDAY(P5,1)</f>
        <v>3</v>
      </c>
      <c r="Q4" s="47">
        <f t="shared" ref="Q4" si="14">WEEKDAY(Q5,1)</f>
        <v>4</v>
      </c>
      <c r="R4" s="47">
        <f t="shared" ref="R4" si="15">WEEKDAY(R5,1)</f>
        <v>5</v>
      </c>
      <c r="S4" s="47">
        <f t="shared" ref="S4" si="16">WEEKDAY(S5,1)</f>
        <v>6</v>
      </c>
      <c r="T4" s="47">
        <f t="shared" ref="T4" si="17">WEEKDAY(T5,1)</f>
        <v>7</v>
      </c>
      <c r="U4" s="47">
        <f t="shared" ref="U4" si="18">WEEKDAY(U5,1)</f>
        <v>1</v>
      </c>
      <c r="V4" s="47">
        <f t="shared" ref="V4" si="19">WEEKDAY(V5,1)</f>
        <v>2</v>
      </c>
      <c r="W4" s="47">
        <f t="shared" ref="W4" si="20">WEEKDAY(W5,1)</f>
        <v>3</v>
      </c>
      <c r="X4" s="47">
        <f t="shared" ref="X4" si="21">WEEKDAY(X5,1)</f>
        <v>4</v>
      </c>
      <c r="Y4" s="47">
        <f t="shared" ref="Y4" si="22">WEEKDAY(Y5,1)</f>
        <v>5</v>
      </c>
      <c r="Z4" s="47">
        <f t="shared" ref="Z4" si="23">WEEKDAY(Z5,1)</f>
        <v>6</v>
      </c>
      <c r="AA4" s="47">
        <f t="shared" ref="AA4" si="24">WEEKDAY(AA5,1)</f>
        <v>7</v>
      </c>
      <c r="AB4" s="47">
        <f t="shared" ref="AB4" si="25">WEEKDAY(AB5,1)</f>
        <v>1</v>
      </c>
      <c r="AC4" s="47">
        <f t="shared" ref="AC4" si="26">WEEKDAY(AC5,1)</f>
        <v>2</v>
      </c>
      <c r="AD4" s="47">
        <f t="shared" ref="AD4" si="27">WEEKDAY(AD5,1)</f>
        <v>3</v>
      </c>
      <c r="AE4" s="47">
        <f t="shared" ref="AE4" si="28">WEEKDAY(AE5,1)</f>
        <v>4</v>
      </c>
      <c r="AF4" s="47">
        <f t="shared" ref="AF4" si="29">WEEKDAY(AF5,1)</f>
        <v>5</v>
      </c>
      <c r="AG4" s="55">
        <f t="shared" ref="AG4" si="30">WEEKDAY(AG5,1)</f>
        <v>6</v>
      </c>
    </row>
    <row r="5" spans="1:33" ht="27" customHeight="1" thickBot="1" x14ac:dyDescent="0.3">
      <c r="A5" s="71" t="s">
        <v>2</v>
      </c>
      <c r="B5" s="72"/>
      <c r="C5" s="56">
        <f>("1."&amp;B3&amp;"."&amp;B2)*1</f>
        <v>42095</v>
      </c>
      <c r="D5" s="57">
        <f>C5+1</f>
        <v>42096</v>
      </c>
      <c r="E5" s="57">
        <f t="shared" ref="E5:AG5" si="31">D5+1</f>
        <v>42097</v>
      </c>
      <c r="F5" s="57">
        <f t="shared" si="31"/>
        <v>42098</v>
      </c>
      <c r="G5" s="57">
        <f t="shared" si="31"/>
        <v>42099</v>
      </c>
      <c r="H5" s="57">
        <f t="shared" si="31"/>
        <v>42100</v>
      </c>
      <c r="I5" s="57">
        <f t="shared" si="31"/>
        <v>42101</v>
      </c>
      <c r="J5" s="57">
        <f t="shared" si="31"/>
        <v>42102</v>
      </c>
      <c r="K5" s="57">
        <f t="shared" si="31"/>
        <v>42103</v>
      </c>
      <c r="L5" s="57">
        <f t="shared" si="31"/>
        <v>42104</v>
      </c>
      <c r="M5" s="57">
        <f t="shared" si="31"/>
        <v>42105</v>
      </c>
      <c r="N5" s="57">
        <f t="shared" si="31"/>
        <v>42106</v>
      </c>
      <c r="O5" s="57">
        <f t="shared" si="31"/>
        <v>42107</v>
      </c>
      <c r="P5" s="57">
        <f t="shared" si="31"/>
        <v>42108</v>
      </c>
      <c r="Q5" s="57">
        <f t="shared" si="31"/>
        <v>42109</v>
      </c>
      <c r="R5" s="57">
        <f t="shared" si="31"/>
        <v>42110</v>
      </c>
      <c r="S5" s="57">
        <f t="shared" si="31"/>
        <v>42111</v>
      </c>
      <c r="T5" s="57">
        <f t="shared" si="31"/>
        <v>42112</v>
      </c>
      <c r="U5" s="57">
        <f t="shared" si="31"/>
        <v>42113</v>
      </c>
      <c r="V5" s="57">
        <f t="shared" si="31"/>
        <v>42114</v>
      </c>
      <c r="W5" s="57">
        <f t="shared" si="31"/>
        <v>42115</v>
      </c>
      <c r="X5" s="57">
        <f t="shared" si="31"/>
        <v>42116</v>
      </c>
      <c r="Y5" s="57">
        <f t="shared" si="31"/>
        <v>42117</v>
      </c>
      <c r="Z5" s="57">
        <f t="shared" si="31"/>
        <v>42118</v>
      </c>
      <c r="AA5" s="57">
        <f t="shared" si="31"/>
        <v>42119</v>
      </c>
      <c r="AB5" s="57">
        <f t="shared" si="31"/>
        <v>42120</v>
      </c>
      <c r="AC5" s="57">
        <f t="shared" si="31"/>
        <v>42121</v>
      </c>
      <c r="AD5" s="57">
        <f t="shared" si="31"/>
        <v>42122</v>
      </c>
      <c r="AE5" s="57">
        <f t="shared" si="31"/>
        <v>42123</v>
      </c>
      <c r="AF5" s="57">
        <f t="shared" si="31"/>
        <v>42124</v>
      </c>
      <c r="AG5" s="57">
        <f t="shared" si="31"/>
        <v>42125</v>
      </c>
    </row>
    <row r="6" spans="1:33" ht="27" customHeight="1" x14ac:dyDescent="0.25">
      <c r="A6" s="73" t="s">
        <v>11</v>
      </c>
      <c r="B6" s="73"/>
      <c r="C6" s="51">
        <f>COUNTIF('4'!$C$3:$C$68,C5)</f>
        <v>34</v>
      </c>
      <c r="D6" s="51">
        <f>COUNTIF('4'!$C$3:$C$68,D5)</f>
        <v>32</v>
      </c>
      <c r="E6" s="51">
        <f>COUNTIF('4'!$C$3:$C$68,E5)</f>
        <v>0</v>
      </c>
      <c r="F6" s="51">
        <f>COUNTIF('4'!$C$3:$C$68,F5)</f>
        <v>0</v>
      </c>
      <c r="G6" s="51">
        <f>COUNTIF('4'!$C$3:$C$68,G5)</f>
        <v>0</v>
      </c>
      <c r="H6" s="51">
        <f>COUNTIF('4'!$C$3:$C$68,H5)</f>
        <v>0</v>
      </c>
      <c r="I6" s="51">
        <f>COUNTIF('4'!$C$3:$C$68,I5)</f>
        <v>0</v>
      </c>
      <c r="J6" s="51">
        <f>COUNTIF('4'!$C$3:$C$68,J5)</f>
        <v>0</v>
      </c>
      <c r="K6" s="51">
        <f>COUNTIF('4'!$C$3:$C$68,K5)</f>
        <v>0</v>
      </c>
      <c r="L6" s="51">
        <f>COUNTIF('4'!$C$3:$C$68,L5)</f>
        <v>0</v>
      </c>
      <c r="M6" s="51">
        <f>COUNTIF('4'!$C$3:$C$68,M5)</f>
        <v>0</v>
      </c>
      <c r="N6" s="51">
        <f>COUNTIF('4'!$C$3:$C$68,N5)</f>
        <v>0</v>
      </c>
      <c r="O6" s="51">
        <f>COUNTIF('4'!$C$3:$C$68,O5)</f>
        <v>0</v>
      </c>
      <c r="P6" s="51">
        <f>COUNTIF('4'!$C$3:$C$68,P5)</f>
        <v>0</v>
      </c>
      <c r="Q6" s="51">
        <f>COUNTIF('4'!$C$3:$C$68,Q5)</f>
        <v>0</v>
      </c>
      <c r="R6" s="51">
        <f>COUNTIF('4'!$C$3:$C$68,R5)</f>
        <v>0</v>
      </c>
      <c r="S6" s="51">
        <f>COUNTIF('4'!$C$3:$C$68,S5)</f>
        <v>0</v>
      </c>
      <c r="T6" s="51">
        <f>COUNTIF('4'!$C$3:$C$68,T5)</f>
        <v>0</v>
      </c>
      <c r="U6" s="51">
        <f>COUNTIF('4'!$C$3:$C$68,U5)</f>
        <v>0</v>
      </c>
      <c r="V6" s="51">
        <f>COUNTIF('4'!$C$3:$C$68,V5)</f>
        <v>0</v>
      </c>
      <c r="W6" s="51">
        <f>COUNTIF('4'!$C$3:$C$68,W5)</f>
        <v>0</v>
      </c>
      <c r="X6" s="51">
        <f>COUNTIF('4'!$C$3:$C$68,X5)</f>
        <v>0</v>
      </c>
      <c r="Y6" s="51">
        <f>COUNTIF('4'!$C$3:$C$68,Y5)</f>
        <v>0</v>
      </c>
      <c r="Z6" s="51">
        <f>COUNTIF('4'!$C$3:$C$68,Z5)</f>
        <v>0</v>
      </c>
      <c r="AA6" s="51">
        <f>COUNTIF('4'!$C$3:$C$68,AA5)</f>
        <v>0</v>
      </c>
      <c r="AB6" s="51">
        <f>COUNTIF('4'!$C$3:$C$68,AB5)</f>
        <v>0</v>
      </c>
      <c r="AC6" s="51">
        <f>COUNTIF('4'!$C$3:$C$68,AC5)</f>
        <v>0</v>
      </c>
      <c r="AD6" s="51">
        <f>COUNTIF('4'!$C$3:$C$68,AD5)</f>
        <v>0</v>
      </c>
      <c r="AE6" s="51">
        <f>COUNTIF('4'!$C$3:$C$68,AE5)</f>
        <v>0</v>
      </c>
      <c r="AF6" s="51">
        <f>COUNTIF('4'!$C$3:$C$68,AF5)</f>
        <v>0</v>
      </c>
      <c r="AG6" s="51">
        <f>COUNTIF('4'!$C$3:$C$68,AG5)</f>
        <v>0</v>
      </c>
    </row>
    <row r="7" spans="1:33" s="42" customFormat="1" ht="27" customHeight="1" x14ac:dyDescent="0.25">
      <c r="A7" s="63" t="s">
        <v>9</v>
      </c>
      <c r="B7" s="63"/>
      <c r="C7" s="32">
        <f>SUM(IF(FREQUENCY('4'!$D$3:$D$68*('4'!$C$3:$C$68=C5),'4'!$D$3:$D$68*('4'!$C$3:$C$68=C5))&gt;0,1))-1</f>
        <v>32</v>
      </c>
      <c r="D7" s="32">
        <f>SUM(IF(FREQUENCY('4'!$D$3:$D$68*('4'!$C$3:$C$68=D5),'4'!$D$3:$D$68*('4'!$C$3:$C$68=D5))&gt;0,1))-1</f>
        <v>28</v>
      </c>
      <c r="E7" s="32">
        <f>SUM(IF(FREQUENCY('4'!$D$3:$D$68*('4'!$C$3:$C$68=E5),'4'!$D$3:$D$68*('4'!$C$3:$C$68=E5))&gt;0,1))-1</f>
        <v>0</v>
      </c>
      <c r="F7" s="32">
        <f>SUM(IF(FREQUENCY('4'!$D$3:$D$68*('4'!$C$3:$C$68=F5),'4'!$D$3:$D$68*('4'!$C$3:$C$68=F5))&gt;0,1))-1</f>
        <v>0</v>
      </c>
      <c r="G7" s="32">
        <f>SUM(IF(FREQUENCY('4'!$D$3:$D$68*('4'!$C$3:$C$68=G5),'4'!$D$3:$D$68*('4'!$C$3:$C$68=G5))&gt;0,1))-1</f>
        <v>0</v>
      </c>
      <c r="H7" s="32">
        <f>SUM(IF(FREQUENCY('4'!$D$3:$D$68*('4'!$C$3:$C$68=H5),'4'!$D$3:$D$68*('4'!$C$3:$C$68=H5))&gt;0,1))-1</f>
        <v>0</v>
      </c>
      <c r="I7" s="32">
        <f>SUM(IF(FREQUENCY('4'!$D$3:$D$68*('4'!$C$3:$C$68=I5),'4'!$D$3:$D$68*('4'!$C$3:$C$68=I5))&gt;0,1))-1</f>
        <v>0</v>
      </c>
      <c r="J7" s="32">
        <f>SUM(IF(FREQUENCY('4'!$D$3:$D$68*('4'!$C$3:$C$68=J5),'4'!$D$3:$D$68*('4'!$C$3:$C$68=J5))&gt;0,1))-1</f>
        <v>0</v>
      </c>
      <c r="K7" s="32">
        <f>SUM(IF(FREQUENCY('4'!$D$3:$D$68*('4'!$C$3:$C$68=K5),'4'!$D$3:$D$68*('4'!$C$3:$C$68=K5))&gt;0,1))-1</f>
        <v>0</v>
      </c>
      <c r="L7" s="32">
        <f>SUM(IF(FREQUENCY('4'!$D$3:$D$68*('4'!$C$3:$C$68=L5),'4'!$D$3:$D$68*('4'!$C$3:$C$68=L5))&gt;0,1))-1</f>
        <v>0</v>
      </c>
      <c r="M7" s="32">
        <f>SUM(IF(FREQUENCY('4'!$D$3:$D$68*('4'!$C$3:$C$68=M5),'4'!$D$3:$D$68*('4'!$C$3:$C$68=M5))&gt;0,1))-1</f>
        <v>0</v>
      </c>
      <c r="N7" s="32">
        <f>SUM(IF(FREQUENCY('4'!$D$3:$D$68*('4'!$C$3:$C$68=N5),'4'!$D$3:$D$68*('4'!$C$3:$C$68=N5))&gt;0,1))-1</f>
        <v>0</v>
      </c>
      <c r="O7" s="32">
        <f>SUM(IF(FREQUENCY('4'!$D$3:$D$68*('4'!$C$3:$C$68=O5),'4'!$D$3:$D$68*('4'!$C$3:$C$68=O5))&gt;0,1))-1</f>
        <v>0</v>
      </c>
      <c r="P7" s="32">
        <f>SUM(IF(FREQUENCY('4'!$D$3:$D$68*('4'!$C$3:$C$68=P5),'4'!$D$3:$D$68*('4'!$C$3:$C$68=P5))&gt;0,1))-1</f>
        <v>0</v>
      </c>
      <c r="Q7" s="32">
        <f>SUM(IF(FREQUENCY('4'!$D$3:$D$68*('4'!$C$3:$C$68=Q5),'4'!$D$3:$D$68*('4'!$C$3:$C$68=Q5))&gt;0,1))-1</f>
        <v>0</v>
      </c>
      <c r="R7" s="32">
        <f>SUM(IF(FREQUENCY('4'!$D$3:$D$68*('4'!$C$3:$C$68=R5),'4'!$D$3:$D$68*('4'!$C$3:$C$68=R5))&gt;0,1))-1</f>
        <v>0</v>
      </c>
      <c r="S7" s="32">
        <f>SUM(IF(FREQUENCY('4'!$D$3:$D$68*('4'!$C$3:$C$68=S5),'4'!$D$3:$D$68*('4'!$C$3:$C$68=S5))&gt;0,1))-1</f>
        <v>0</v>
      </c>
      <c r="T7" s="32">
        <f>SUM(IF(FREQUENCY('4'!$D$3:$D$68*('4'!$C$3:$C$68=T5),'4'!$D$3:$D$68*('4'!$C$3:$C$68=T5))&gt;0,1))-1</f>
        <v>0</v>
      </c>
      <c r="U7" s="32">
        <f>SUM(IF(FREQUENCY('4'!$D$3:$D$68*('4'!$C$3:$C$68=U5),'4'!$D$3:$D$68*('4'!$C$3:$C$68=U5))&gt;0,1))-1</f>
        <v>0</v>
      </c>
      <c r="V7" s="32">
        <f>SUM(IF(FREQUENCY('4'!$D$3:$D$68*('4'!$C$3:$C$68=V5),'4'!$D$3:$D$68*('4'!$C$3:$C$68=V5))&gt;0,1))-1</f>
        <v>0</v>
      </c>
      <c r="W7" s="32">
        <f>SUM(IF(FREQUENCY('4'!$D$3:$D$68*('4'!$C$3:$C$68=W5),'4'!$D$3:$D$68*('4'!$C$3:$C$68=W5))&gt;0,1))-1</f>
        <v>0</v>
      </c>
      <c r="X7" s="32">
        <f>SUM(IF(FREQUENCY('4'!$D$3:$D$68*('4'!$C$3:$C$68=X5),'4'!$D$3:$D$68*('4'!$C$3:$C$68=X5))&gt;0,1))-1</f>
        <v>0</v>
      </c>
      <c r="Y7" s="32">
        <f>SUM(IF(FREQUENCY('4'!$D$3:$D$68*('4'!$C$3:$C$68=Y5),'4'!$D$3:$D$68*('4'!$C$3:$C$68=Y5))&gt;0,1))-1</f>
        <v>0</v>
      </c>
      <c r="Z7" s="32">
        <f>SUM(IF(FREQUENCY('4'!$D$3:$D$68*('4'!$C$3:$C$68=Z5),'4'!$D$3:$D$68*('4'!$C$3:$C$68=Z5))&gt;0,1))-1</f>
        <v>0</v>
      </c>
      <c r="AA7" s="32">
        <f>SUM(IF(FREQUENCY('4'!$D$3:$D$68*('4'!$C$3:$C$68=AA5),'4'!$D$3:$D$68*('4'!$C$3:$C$68=AA5))&gt;0,1))-1</f>
        <v>0</v>
      </c>
      <c r="AB7" s="32">
        <f>SUM(IF(FREQUENCY('4'!$D$3:$D$68*('4'!$C$3:$C$68=AB5),'4'!$D$3:$D$68*('4'!$C$3:$C$68=AB5))&gt;0,1))-1</f>
        <v>0</v>
      </c>
      <c r="AC7" s="32">
        <f>SUM(IF(FREQUENCY('4'!$D$3:$D$68*('4'!$C$3:$C$68=AC5),'4'!$D$3:$D$68*('4'!$C$3:$C$68=AC5))&gt;0,1))-1</f>
        <v>0</v>
      </c>
      <c r="AD7" s="32">
        <f>SUM(IF(FREQUENCY('4'!$D$3:$D$68*('4'!$C$3:$C$68=AD5),'4'!$D$3:$D$68*('4'!$C$3:$C$68=AD5))&gt;0,1))-1</f>
        <v>0</v>
      </c>
      <c r="AE7" s="32">
        <f>SUM(IF(FREQUENCY('4'!$D$3:$D$68*('4'!$C$3:$C$68=AE5),'4'!$D$3:$D$68*('4'!$C$3:$C$68=AE5))&gt;0,1))-1</f>
        <v>0</v>
      </c>
      <c r="AF7" s="32">
        <f>SUM(IF(FREQUENCY('4'!$D$3:$D$68*('4'!$C$3:$C$68=AF5),'4'!$D$3:$D$68*('4'!$C$3:$C$68=AF5))&gt;0,1))-1</f>
        <v>0</v>
      </c>
      <c r="AG7" s="32">
        <f>SUM(IF(FREQUENCY('4'!$D$3:$D$68*('4'!$C$3:$C$68=AG5),'4'!$D$3:$D$68*('4'!$C$3:$C$68=AG5))&gt;0,1))-1</f>
        <v>0</v>
      </c>
    </row>
    <row r="8" spans="1:33" s="42" customFormat="1" ht="27" customHeight="1" x14ac:dyDescent="0.25">
      <c r="A8" s="64" t="s">
        <v>8</v>
      </c>
      <c r="B8" s="64"/>
      <c r="C8" s="46">
        <f>COUNTIFS('4'!$I$2:$I$68,"*",'4'!$C$2:$C$68,C5)</f>
        <v>4</v>
      </c>
      <c r="D8" s="46">
        <f>COUNTIFS('4'!$I$2:$I$68,"*",'4'!$C$2:$C$68,D5)</f>
        <v>1</v>
      </c>
      <c r="E8" s="46">
        <f>COUNTIFS('4'!$I$2:$I$68,"*",'4'!$C$2:$C$68,E5)</f>
        <v>0</v>
      </c>
      <c r="F8" s="46">
        <f>COUNTIFS('4'!$I$2:$I$68,"*",'4'!$C$2:$C$68,F5)</f>
        <v>0</v>
      </c>
      <c r="G8" s="46">
        <f>COUNTIFS('4'!$I$2:$I$68,"*",'4'!$C$2:$C$68,G5)</f>
        <v>0</v>
      </c>
      <c r="H8" s="46">
        <f>COUNTIFS('4'!$I$2:$I$68,"*",'4'!$C$2:$C$68,H5)</f>
        <v>0</v>
      </c>
      <c r="I8" s="46">
        <f>COUNTIFS('4'!$I$2:$I$68,"*",'4'!$C$2:$C$68,I5)</f>
        <v>0</v>
      </c>
      <c r="J8" s="46">
        <f>COUNTIFS('4'!$I$2:$I$68,"*",'4'!$C$2:$C$68,J5)</f>
        <v>0</v>
      </c>
      <c r="K8" s="46">
        <f>COUNTIFS('4'!$I$2:$I$68,"*",'4'!$C$2:$C$68,K5)</f>
        <v>0</v>
      </c>
      <c r="L8" s="46">
        <f>COUNTIFS('4'!$I$2:$I$68,"*",'4'!$C$2:$C$68,L5)</f>
        <v>0</v>
      </c>
      <c r="M8" s="46">
        <f>COUNTIFS('4'!$I$2:$I$68,"*",'4'!$C$2:$C$68,M5)</f>
        <v>0</v>
      </c>
      <c r="N8" s="46">
        <f>COUNTIFS('4'!$I$2:$I$68,"*",'4'!$C$2:$C$68,N5)</f>
        <v>0</v>
      </c>
      <c r="O8" s="46">
        <f>COUNTIFS('4'!$I$2:$I$68,"*",'4'!$C$2:$C$68,O5)</f>
        <v>0</v>
      </c>
      <c r="P8" s="46">
        <f>COUNTIFS('4'!$I$2:$I$68,"*",'4'!$C$2:$C$68,P5)</f>
        <v>0</v>
      </c>
      <c r="Q8" s="46">
        <f>COUNTIFS('4'!$I$2:$I$68,"*",'4'!$C$2:$C$68,Q5)</f>
        <v>0</v>
      </c>
      <c r="R8" s="46">
        <f>COUNTIFS('4'!$I$2:$I$68,"*",'4'!$C$2:$C$68,R5)</f>
        <v>0</v>
      </c>
      <c r="S8" s="46">
        <f>COUNTIFS('4'!$I$2:$I$68,"*",'4'!$C$2:$C$68,S5)</f>
        <v>0</v>
      </c>
      <c r="T8" s="46">
        <f>COUNTIFS('4'!$I$2:$I$68,"*",'4'!$C$2:$C$68,T5)</f>
        <v>0</v>
      </c>
      <c r="U8" s="46">
        <f>COUNTIFS('4'!$I$2:$I$68,"*",'4'!$C$2:$C$68,U5)</f>
        <v>0</v>
      </c>
      <c r="V8" s="46">
        <f>COUNTIFS('4'!$I$2:$I$68,"*",'4'!$C$2:$C$68,V5)</f>
        <v>0</v>
      </c>
      <c r="W8" s="46">
        <f>COUNTIFS('4'!$I$2:$I$68,"*",'4'!$C$2:$C$68,W5)</f>
        <v>0</v>
      </c>
      <c r="X8" s="46">
        <f>COUNTIFS('4'!$I$2:$I$68,"*",'4'!$C$2:$C$68,X5)</f>
        <v>0</v>
      </c>
      <c r="Y8" s="46">
        <f>COUNTIFS('4'!$I$2:$I$68,"*",'4'!$C$2:$C$68,Y5)</f>
        <v>0</v>
      </c>
      <c r="Z8" s="46">
        <f>COUNTIFS('4'!$I$2:$I$68,"*",'4'!$C$2:$C$68,Z5)</f>
        <v>0</v>
      </c>
      <c r="AA8" s="46">
        <f>COUNTIFS('4'!$I$2:$I$68,"*",'4'!$C$2:$C$68,AA5)</f>
        <v>0</v>
      </c>
      <c r="AB8" s="46">
        <f>COUNTIFS('4'!$I$2:$I$68,"*",'4'!$C$2:$C$68,AB5)</f>
        <v>0</v>
      </c>
      <c r="AC8" s="46">
        <f>COUNTIFS('4'!$I$2:$I$68,"*",'4'!$C$2:$C$68,AC5)</f>
        <v>0</v>
      </c>
      <c r="AD8" s="46">
        <f>COUNTIFS('4'!$I$2:$I$68,"*",'4'!$C$2:$C$68,AD5)</f>
        <v>0</v>
      </c>
      <c r="AE8" s="46">
        <f>COUNTIFS('4'!$I$2:$I$68,"*",'4'!$C$2:$C$68,AE5)</f>
        <v>0</v>
      </c>
      <c r="AF8" s="46">
        <f>COUNTIFS('4'!$I$2:$I$68,"*",'4'!$C$2:$C$68,AF5)</f>
        <v>0</v>
      </c>
      <c r="AG8" s="46">
        <f>COUNTIFS('4'!$I$2:$I$68,"*",'4'!$C$2:$C$68,AG5)</f>
        <v>0</v>
      </c>
    </row>
    <row r="9" spans="1:33" ht="27" customHeight="1" x14ac:dyDescent="0.25">
      <c r="A9" s="65" t="s">
        <v>4</v>
      </c>
      <c r="B9" s="65"/>
      <c r="C9" s="31">
        <f>SUMIF('4'!$C$3:$C$68,C5,'4'!$L$3:$L$68)</f>
        <v>1.3</v>
      </c>
      <c r="D9" s="31">
        <f>SUMIF('4'!$C$3:$C$68,D5,'4'!$L$3:$L$68)</f>
        <v>1.06666666666666</v>
      </c>
      <c r="E9" s="31">
        <f>SUMIF('4'!$C$3:$C$68,E5,'4'!$L$3:$L$68)</f>
        <v>0</v>
      </c>
      <c r="F9" s="31">
        <f>SUMIF('4'!$C$3:$C$68,F5,'4'!$L$3:$L$68)</f>
        <v>0</v>
      </c>
      <c r="G9" s="31">
        <f>SUMIF('4'!$C$3:$C$68,G5,'4'!$L$3:$L$68)</f>
        <v>0</v>
      </c>
      <c r="H9" s="31">
        <f>SUMIF('4'!$C$3:$C$68,H5,'4'!$L$3:$L$68)</f>
        <v>0</v>
      </c>
      <c r="I9" s="31">
        <f>SUMIF('4'!$C$3:$C$68,I5,'4'!$L$3:$L$68)</f>
        <v>0</v>
      </c>
      <c r="J9" s="31">
        <f>SUMIF('4'!$C$3:$C$68,J5,'4'!$L$3:$L$68)</f>
        <v>0</v>
      </c>
      <c r="K9" s="31">
        <f>SUMIF('4'!$C$3:$C$68,K5,'4'!$L$3:$L$68)</f>
        <v>0</v>
      </c>
      <c r="L9" s="31">
        <f>SUMIF('4'!$C$3:$C$68,L5,'4'!$L$3:$L$68)</f>
        <v>0</v>
      </c>
      <c r="M9" s="31">
        <f>SUMIF('4'!$C$3:$C$68,M5,'4'!$L$3:$L$68)</f>
        <v>0</v>
      </c>
      <c r="N9" s="31">
        <f>SUMIF('4'!$C$3:$C$68,N5,'4'!$L$3:$L$68)</f>
        <v>0</v>
      </c>
      <c r="O9" s="31">
        <f>SUMIF('4'!$C$3:$C$68,O5,'4'!$L$3:$L$68)</f>
        <v>0</v>
      </c>
      <c r="P9" s="31">
        <f>SUMIF('4'!$C$3:$C$68,P5,'4'!$L$3:$L$68)</f>
        <v>0</v>
      </c>
      <c r="Q9" s="31">
        <f>SUMIF('4'!$C$3:$C$68,Q5,'4'!$L$3:$L$68)</f>
        <v>0</v>
      </c>
      <c r="R9" s="31">
        <f>SUMIF('4'!$C$3:$C$68,R5,'4'!$L$3:$L$68)</f>
        <v>0</v>
      </c>
      <c r="S9" s="31">
        <f>SUMIF('4'!$C$3:$C$68,S5,'4'!$L$3:$L$68)</f>
        <v>0</v>
      </c>
      <c r="T9" s="31">
        <f>SUMIF('4'!$C$3:$C$68,T5,'4'!$L$3:$L$68)</f>
        <v>0</v>
      </c>
      <c r="U9" s="31">
        <f>SUMIF('4'!$C$3:$C$68,U5,'4'!$L$3:$L$68)</f>
        <v>0</v>
      </c>
      <c r="V9" s="31">
        <f>SUMIF('4'!$C$3:$C$68,V5,'4'!$L$3:$L$68)</f>
        <v>0</v>
      </c>
      <c r="W9" s="31">
        <f>SUMIF('4'!$C$3:$C$68,W5,'4'!$L$3:$L$68)</f>
        <v>0</v>
      </c>
      <c r="X9" s="31">
        <f>SUMIF('4'!$C$3:$C$68,X5,'4'!$L$3:$L$68)</f>
        <v>0</v>
      </c>
      <c r="Y9" s="31">
        <f>SUMIF('4'!$C$3:$C$68,Y5,'4'!$L$3:$L$68)</f>
        <v>0</v>
      </c>
      <c r="Z9" s="31">
        <f>SUMIF('4'!$C$3:$C$68,Z5,'4'!$L$3:$L$68)</f>
        <v>0</v>
      </c>
      <c r="AA9" s="31">
        <f>SUMIF('4'!$C$3:$C$68,AA5,'4'!$L$3:$L$68)</f>
        <v>0</v>
      </c>
      <c r="AB9" s="31">
        <f>SUMIF('4'!$C$3:$C$68,AB5,'4'!$L$3:$L$68)</f>
        <v>0</v>
      </c>
      <c r="AC9" s="31">
        <f>SUMIF('4'!$C$3:$C$68,AC5,'4'!$L$3:$L$68)</f>
        <v>0</v>
      </c>
      <c r="AD9" s="31">
        <f>SUMIF('4'!$C$3:$C$68,AD5,'4'!$L$3:$L$68)</f>
        <v>0</v>
      </c>
      <c r="AE9" s="31">
        <f>SUMIF('4'!$C$3:$C$68,AE5,'4'!$L$3:$L$68)</f>
        <v>0</v>
      </c>
      <c r="AF9" s="31">
        <f>SUMIF('4'!$C$3:$C$68,AF5,'4'!$L$3:$L$68)</f>
        <v>0</v>
      </c>
      <c r="AG9" s="31">
        <f>SUMIF('4'!$C$3:$C$68,AG5,'4'!$L$3:$L$68)</f>
        <v>0</v>
      </c>
    </row>
  </sheetData>
  <mergeCells count="7">
    <mergeCell ref="A7:B7"/>
    <mergeCell ref="A8:B8"/>
    <mergeCell ref="A9:B9"/>
    <mergeCell ref="C2:AG2"/>
    <mergeCell ref="A4:B4"/>
    <mergeCell ref="A5:B5"/>
    <mergeCell ref="A6:B6"/>
  </mergeCells>
  <conditionalFormatting sqref="C4:AG9">
    <cfRule type="expression" dxfId="3" priority="1">
      <formula>C$4=7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</vt:lpstr>
      <vt:lpstr>4</vt:lpstr>
      <vt:lpstr>СТАТИСТИКА</vt:lpstr>
    </vt:vector>
  </TitlesOfParts>
  <Company>ДОБМ им. М.Светлова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  Admin-1</dc:creator>
  <cp:lastModifiedBy>АДМИН</cp:lastModifiedBy>
  <cp:lastPrinted>2014-01-09T15:59:29Z</cp:lastPrinted>
  <dcterms:created xsi:type="dcterms:W3CDTF">2012-10-19T09:21:35Z</dcterms:created>
  <dcterms:modified xsi:type="dcterms:W3CDTF">2015-04-21T13:39:52Z</dcterms:modified>
</cp:coreProperties>
</file>