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C\"/>
    </mc:Choice>
  </mc:AlternateContent>
  <bookViews>
    <workbookView xWindow="120" yWindow="210" windowWidth="15315" windowHeight="5535"/>
  </bookViews>
  <sheets>
    <sheet name="GAZPRU9 1.4 04.1" sheetId="1" r:id="rId1"/>
    <sheet name="Лист1 (2)" sheetId="4" r:id="rId2"/>
    <sheet name="Лист2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C9" i="1" l="1"/>
  <c r="E10" i="1" l="1"/>
  <c r="F10" i="1" s="1"/>
  <c r="F6" i="1"/>
  <c r="F5" i="1"/>
  <c r="E7" i="1"/>
  <c r="E13" i="1" s="1"/>
  <c r="C5" i="4" l="1"/>
  <c r="D24" i="4"/>
  <c r="D28" i="1" l="1"/>
  <c r="E27" i="1"/>
  <c r="D25" i="1"/>
  <c r="C25" i="1"/>
  <c r="B25" i="1"/>
  <c r="B20" i="1"/>
  <c r="B16" i="1"/>
  <c r="C7" i="1"/>
  <c r="D16" i="1"/>
  <c r="C4" i="1"/>
  <c r="E4" i="1" s="1"/>
  <c r="B16" i="3"/>
  <c r="E5" i="3"/>
  <c r="E13" i="3" s="1"/>
  <c r="D14" i="3" s="1"/>
  <c r="E2" i="3"/>
  <c r="E12" i="3" s="1"/>
  <c r="D2" i="3"/>
  <c r="D12" i="3" s="1"/>
  <c r="C2" i="3"/>
  <c r="C12" i="3" s="1"/>
  <c r="B2" i="3"/>
  <c r="B12" i="3" s="1"/>
  <c r="C12" i="1" l="1"/>
  <c r="F7" i="1"/>
  <c r="C16" i="1"/>
  <c r="E17" i="1"/>
  <c r="D18" i="1" s="1"/>
  <c r="E16" i="1"/>
  <c r="E23" i="4"/>
  <c r="E3" i="4"/>
  <c r="E4" i="4"/>
  <c r="E6" i="4"/>
  <c r="D21" i="4"/>
  <c r="C21" i="4"/>
  <c r="B21" i="4"/>
  <c r="D5" i="4"/>
  <c r="B5" i="4"/>
  <c r="C2" i="4"/>
  <c r="B16" i="4"/>
  <c r="B12" i="4"/>
  <c r="C12" i="4" l="1"/>
  <c r="D2" i="4"/>
  <c r="G13" i="1"/>
  <c r="G7" i="1"/>
  <c r="E5" i="4"/>
  <c r="D12" i="4" l="1"/>
  <c r="E2" i="4"/>
  <c r="E12" i="4" s="1"/>
  <c r="E13" i="4"/>
  <c r="D14" i="4" s="1"/>
  <c r="C8" i="4"/>
  <c r="C9" i="4" s="1"/>
  <c r="D8" i="4"/>
  <c r="E8" i="4"/>
  <c r="E9" i="4" s="1"/>
  <c r="G9" i="4" l="1"/>
  <c r="G5" i="4"/>
  <c r="D9" i="4"/>
</calcChain>
</file>

<file path=xl/sharedStrings.xml><?xml version="1.0" encoding="utf-8"?>
<sst xmlns="http://schemas.openxmlformats.org/spreadsheetml/2006/main" count="58" uniqueCount="30">
  <si>
    <t>Показатели</t>
  </si>
  <si>
    <t>Всего руб.</t>
  </si>
  <si>
    <t>Количетво дней с даты выпуска облигации</t>
  </si>
  <si>
    <t>Доходность по облигациям, %</t>
  </si>
  <si>
    <t>Ставка РЕПО, %</t>
  </si>
  <si>
    <t>Доход (расход) РЕПО, руб.</t>
  </si>
  <si>
    <t>Расход, учитываемый у продавца в соответствии со ст. 269 НК РФ, руб</t>
  </si>
  <si>
    <t>Приобретение</t>
  </si>
  <si>
    <t>Первая часть репо</t>
  </si>
  <si>
    <t>Отчетный период</t>
  </si>
  <si>
    <t>Вторая часть репо</t>
  </si>
  <si>
    <t>НКД руб.</t>
  </si>
  <si>
    <t>Стоимость приобретения без НКД руб.</t>
  </si>
  <si>
    <t>Номинальная стоимость</t>
  </si>
  <si>
    <t>Ставка РЕПО</t>
  </si>
  <si>
    <t>Доход по РЕПО за 1 отчетный период</t>
  </si>
  <si>
    <t>http://litrus.net/book/read/67713?p=33</t>
  </si>
  <si>
    <t>Стоимость актива без НКД руб.</t>
  </si>
  <si>
    <t xml:space="preserve">Отчетный период </t>
  </si>
  <si>
    <t>Стоимость приобретения без НКД, USD</t>
  </si>
  <si>
    <t>НКД USD</t>
  </si>
  <si>
    <t>Всего USD</t>
  </si>
  <si>
    <t xml:space="preserve">Курс рубля </t>
  </si>
  <si>
    <t>Дата сделки</t>
  </si>
  <si>
    <t xml:space="preserve">Вторая часть репо возврат заемных средств </t>
  </si>
  <si>
    <t xml:space="preserve">Первая часть репо реализация заемных средств </t>
  </si>
  <si>
    <t>Дельта              (гр. 5 - гр.3)           "-" -  расход,                  "+" - приход</t>
  </si>
  <si>
    <t>Количетво дней пользования</t>
  </si>
  <si>
    <t>Всего в рублях</t>
  </si>
  <si>
    <t>34,8611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</si>
</sst>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/>
    <xf numFmtId="0" fontId="0" fillId="2" borderId="0" xfId="0" applyFill="1" applyAlignment="1">
      <alignment horizontal="right"/>
    </xf>
    <xf numFmtId="14" fontId="0" fillId="0" borderId="0" xfId="0" applyNumberFormat="1"/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right"/>
    </xf>
    <xf numFmtId="0" fontId="2" fillId="0" borderId="0" xfId="1"/>
    <xf numFmtId="0" fontId="1" fillId="0" borderId="0" xfId="0" applyFont="1" applyAlignment="1">
      <alignment horizontal="center" wrapText="1"/>
    </xf>
    <xf numFmtId="2" fontId="0" fillId="3" borderId="0" xfId="0" applyNumberFormat="1" applyFill="1" applyAlignment="1">
      <alignment horizontal="right"/>
    </xf>
    <xf numFmtId="2" fontId="0" fillId="3" borderId="0" xfId="0" applyNumberFormat="1" applyFont="1" applyFill="1" applyAlignment="1">
      <alignment horizontal="right"/>
    </xf>
    <xf numFmtId="1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litrus.net/book/read/67713?p=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C10" sqref="C10"/>
    </sheetView>
  </sheetViews>
  <sheetFormatPr defaultRowHeight="15" x14ac:dyDescent="0.25"/>
  <cols>
    <col min="1" max="1" width="65.85546875" bestFit="1" customWidth="1"/>
    <col min="2" max="2" width="14.7109375" bestFit="1" customWidth="1"/>
    <col min="3" max="3" width="18" bestFit="1" customWidth="1"/>
    <col min="4" max="4" width="17.85546875" bestFit="1" customWidth="1"/>
    <col min="5" max="5" width="17.7109375" bestFit="1" customWidth="1"/>
    <col min="6" max="6" width="15" customWidth="1"/>
  </cols>
  <sheetData>
    <row r="1" spans="1:7" ht="77.25" customHeight="1" x14ac:dyDescent="0.25">
      <c r="A1" s="1" t="s">
        <v>0</v>
      </c>
      <c r="B1" s="2" t="s">
        <v>7</v>
      </c>
      <c r="C1" s="15" t="s">
        <v>25</v>
      </c>
      <c r="D1" s="15" t="s">
        <v>18</v>
      </c>
      <c r="E1" s="15" t="s">
        <v>24</v>
      </c>
      <c r="F1" s="15" t="s">
        <v>26</v>
      </c>
      <c r="G1" s="15" t="s">
        <v>22</v>
      </c>
    </row>
    <row r="2" spans="1:7" ht="15.75" customHeight="1" x14ac:dyDescent="0.25">
      <c r="A2" s="2">
        <v>1</v>
      </c>
      <c r="B2" s="2">
        <v>2</v>
      </c>
      <c r="C2" s="15">
        <v>3</v>
      </c>
      <c r="D2" s="15">
        <v>4</v>
      </c>
      <c r="E2" s="15">
        <v>5</v>
      </c>
      <c r="F2" s="2">
        <v>6</v>
      </c>
      <c r="G2" s="15">
        <v>7</v>
      </c>
    </row>
    <row r="3" spans="1:7" ht="18.75" customHeight="1" x14ac:dyDescent="0.25">
      <c r="A3" s="3" t="s">
        <v>23</v>
      </c>
      <c r="B3" s="2"/>
      <c r="C3" s="18">
        <v>41684</v>
      </c>
      <c r="D3" s="19"/>
      <c r="E3" s="18">
        <v>41968</v>
      </c>
      <c r="F3" s="2"/>
      <c r="G3" s="15"/>
    </row>
    <row r="4" spans="1:7" x14ac:dyDescent="0.25">
      <c r="A4" s="3" t="s">
        <v>13</v>
      </c>
      <c r="B4" s="10"/>
      <c r="C4" s="10">
        <f>B4</f>
        <v>0</v>
      </c>
      <c r="D4" s="10"/>
      <c r="E4" s="10">
        <f>C4</f>
        <v>0</v>
      </c>
      <c r="F4" s="6"/>
    </row>
    <row r="5" spans="1:7" x14ac:dyDescent="0.25">
      <c r="A5" t="s">
        <v>19</v>
      </c>
      <c r="B5" s="9"/>
      <c r="C5" s="9">
        <v>274443.75</v>
      </c>
      <c r="D5" s="9"/>
      <c r="E5" s="9">
        <v>287231</v>
      </c>
      <c r="F5" s="6">
        <f>C5-E5</f>
        <v>-12787.25</v>
      </c>
    </row>
    <row r="6" spans="1:7" x14ac:dyDescent="0.25">
      <c r="A6" t="s">
        <v>20</v>
      </c>
      <c r="B6" s="9"/>
      <c r="C6" s="9">
        <v>8556.25</v>
      </c>
      <c r="D6" s="9"/>
      <c r="E6" s="9">
        <v>2466.67</v>
      </c>
      <c r="F6" s="6">
        <f>C6-E6</f>
        <v>6089.58</v>
      </c>
    </row>
    <row r="7" spans="1:7" x14ac:dyDescent="0.25">
      <c r="A7" t="s">
        <v>21</v>
      </c>
      <c r="B7" s="9"/>
      <c r="C7" s="9">
        <f>C5+C6</f>
        <v>283000</v>
      </c>
      <c r="D7" s="9"/>
      <c r="E7" s="9">
        <f>E5+E6</f>
        <v>289697.67</v>
      </c>
      <c r="F7" s="6">
        <f>C7-E7</f>
        <v>-6697.6699999999837</v>
      </c>
      <c r="G7">
        <f>C7*D12/100/365*280</f>
        <v>0</v>
      </c>
    </row>
    <row r="8" spans="1:7" x14ac:dyDescent="0.25">
      <c r="A8" t="s">
        <v>22</v>
      </c>
      <c r="B8" s="9"/>
      <c r="C8" s="9" t="s">
        <v>29</v>
      </c>
      <c r="D8" s="9"/>
      <c r="E8" s="9"/>
      <c r="F8" s="6"/>
    </row>
    <row r="9" spans="1:7" x14ac:dyDescent="0.25">
      <c r="A9" t="s">
        <v>28</v>
      </c>
      <c r="B9" s="9"/>
      <c r="C9" s="9">
        <f>C8*C7</f>
        <v>9865691.3000000007</v>
      </c>
      <c r="D9" s="9"/>
      <c r="E9" s="9"/>
      <c r="F9" s="6"/>
    </row>
    <row r="10" spans="1:7" x14ac:dyDescent="0.25">
      <c r="A10" t="s">
        <v>27</v>
      </c>
      <c r="B10" s="9"/>
      <c r="C10" s="9"/>
      <c r="D10" s="9"/>
      <c r="E10" s="9">
        <f>E3-C3-1</f>
        <v>283</v>
      </c>
      <c r="F10" s="6">
        <f>E10-C10</f>
        <v>283</v>
      </c>
    </row>
    <row r="11" spans="1:7" x14ac:dyDescent="0.25">
      <c r="A11" t="s">
        <v>3</v>
      </c>
      <c r="B11" s="9"/>
      <c r="C11" s="9">
        <v>9.25</v>
      </c>
      <c r="D11" s="9"/>
      <c r="E11" s="9">
        <v>9.25</v>
      </c>
      <c r="F11" s="6"/>
    </row>
    <row r="12" spans="1:7" x14ac:dyDescent="0.25">
      <c r="A12" t="s">
        <v>4</v>
      </c>
      <c r="B12" s="9"/>
      <c r="C12" s="9">
        <f>(E7-C7)/C7*365/(E10-C10)*100</f>
        <v>3.0524161245614181</v>
      </c>
      <c r="D12" s="9"/>
      <c r="E12" s="9">
        <v>3.05</v>
      </c>
      <c r="F12" s="6"/>
    </row>
    <row r="13" spans="1:7" x14ac:dyDescent="0.25">
      <c r="A13" t="s">
        <v>5</v>
      </c>
      <c r="B13" s="9"/>
      <c r="C13" s="9"/>
      <c r="D13" s="9"/>
      <c r="E13" s="9">
        <f>E7*E12/100</f>
        <v>8835.7789349999985</v>
      </c>
      <c r="F13" s="9"/>
      <c r="G13">
        <f>D13-C13</f>
        <v>0</v>
      </c>
    </row>
    <row r="14" spans="1:7" x14ac:dyDescent="0.25">
      <c r="A14" s="11" t="s">
        <v>6</v>
      </c>
      <c r="B14" s="16"/>
      <c r="C14" s="16"/>
      <c r="D14" s="16"/>
      <c r="E14" s="17"/>
      <c r="F14" s="6"/>
    </row>
    <row r="15" spans="1:7" x14ac:dyDescent="0.25">
      <c r="B15" s="6"/>
      <c r="C15" s="6"/>
      <c r="D15" s="6"/>
      <c r="E15" s="6"/>
      <c r="F15" s="6"/>
    </row>
    <row r="16" spans="1:7" x14ac:dyDescent="0.25">
      <c r="A16" t="s">
        <v>11</v>
      </c>
      <c r="B16" s="6">
        <f>B4*B11*B10/365/100</f>
        <v>0</v>
      </c>
      <c r="C16" s="6">
        <f>C4*C11*C10/365/100</f>
        <v>0</v>
      </c>
      <c r="D16" s="6">
        <f>D4*D11*D10/365/100</f>
        <v>0</v>
      </c>
      <c r="E16" s="6">
        <f>E4*E11*E10/365/100</f>
        <v>0</v>
      </c>
      <c r="F16" s="6"/>
    </row>
    <row r="17" spans="1:6" x14ac:dyDescent="0.25">
      <c r="A17" t="s">
        <v>14</v>
      </c>
      <c r="B17" s="6"/>
      <c r="C17" s="6"/>
      <c r="D17" s="6"/>
      <c r="E17" s="6">
        <f>(E7-C7)/C7*365/(E10-C10)*100</f>
        <v>3.0524161245614181</v>
      </c>
      <c r="F17" s="6"/>
    </row>
    <row r="18" spans="1:6" x14ac:dyDescent="0.25">
      <c r="A18" t="s">
        <v>15</v>
      </c>
      <c r="B18" s="6"/>
      <c r="C18" s="6"/>
      <c r="D18" s="6">
        <f>C7*E17/365/100*(D10-C10)</f>
        <v>0</v>
      </c>
      <c r="E18" s="6"/>
      <c r="F18" s="6"/>
    </row>
    <row r="19" spans="1:6" x14ac:dyDescent="0.25">
      <c r="B19" s="6"/>
      <c r="C19" s="6"/>
      <c r="D19" s="6"/>
      <c r="E19" s="6"/>
      <c r="F19" s="6"/>
    </row>
    <row r="20" spans="1:6" x14ac:dyDescent="0.25">
      <c r="B20" s="6">
        <f>6320-8556</f>
        <v>-2236</v>
      </c>
      <c r="C20" s="6"/>
      <c r="D20" s="6"/>
      <c r="E20" s="6"/>
      <c r="F20" s="6"/>
    </row>
    <row r="21" spans="1:6" x14ac:dyDescent="0.25">
      <c r="B21" s="6"/>
      <c r="C21" s="6"/>
      <c r="D21" s="6"/>
      <c r="E21" s="6"/>
      <c r="F21" s="6"/>
    </row>
    <row r="22" spans="1:6" x14ac:dyDescent="0.25">
      <c r="B22" s="6"/>
      <c r="C22" s="6"/>
      <c r="D22" s="6"/>
      <c r="E22" s="6"/>
      <c r="F22" s="6"/>
    </row>
    <row r="23" spans="1:6" x14ac:dyDescent="0.25">
      <c r="B23" s="6">
        <v>39920</v>
      </c>
      <c r="C23" s="6"/>
      <c r="D23" s="6"/>
      <c r="E23" s="6"/>
      <c r="F23" s="6"/>
    </row>
    <row r="24" spans="1:6" x14ac:dyDescent="0.25">
      <c r="B24" s="6">
        <v>41649</v>
      </c>
      <c r="C24" s="6">
        <v>41682</v>
      </c>
      <c r="D24" s="6">
        <v>41963</v>
      </c>
      <c r="E24" s="6"/>
      <c r="F24" s="6"/>
    </row>
    <row r="25" spans="1:6" x14ac:dyDescent="0.25">
      <c r="B25" s="6">
        <f>B24-B23</f>
        <v>1729</v>
      </c>
      <c r="C25" s="6">
        <f>C24-B23</f>
        <v>1762</v>
      </c>
      <c r="D25" s="6">
        <f>D24-B23</f>
        <v>2043</v>
      </c>
      <c r="E25" s="6"/>
      <c r="F25" s="6"/>
    </row>
    <row r="26" spans="1:6" x14ac:dyDescent="0.25">
      <c r="B26" s="6"/>
      <c r="C26" s="6"/>
      <c r="D26" s="6"/>
      <c r="E26" s="6"/>
      <c r="F26" s="6"/>
    </row>
    <row r="27" spans="1:6" x14ac:dyDescent="0.25">
      <c r="B27" s="6"/>
      <c r="C27" s="6"/>
      <c r="D27" s="6"/>
      <c r="E27" s="6">
        <f>D10-C10</f>
        <v>0</v>
      </c>
      <c r="F27" s="6"/>
    </row>
    <row r="28" spans="1:6" x14ac:dyDescent="0.25">
      <c r="B28" s="6"/>
      <c r="C28" s="6"/>
      <c r="D28" s="6">
        <f>D24-C24</f>
        <v>281</v>
      </c>
      <c r="E28" s="6"/>
      <c r="F28" s="6"/>
    </row>
    <row r="29" spans="1:6" x14ac:dyDescent="0.25">
      <c r="A29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5" sqref="D15"/>
    </sheetView>
  </sheetViews>
  <sheetFormatPr defaultRowHeight="15" x14ac:dyDescent="0.25"/>
  <cols>
    <col min="1" max="1" width="65.85546875" bestFit="1" customWidth="1"/>
    <col min="2" max="2" width="14.7109375" bestFit="1" customWidth="1"/>
    <col min="3" max="3" width="18" bestFit="1" customWidth="1"/>
    <col min="4" max="4" width="17.85546875" bestFit="1" customWidth="1"/>
    <col min="5" max="5" width="17.7109375" bestFit="1" customWidth="1"/>
  </cols>
  <sheetData>
    <row r="1" spans="1:7" x14ac:dyDescent="0.25">
      <c r="A1" s="1" t="s">
        <v>0</v>
      </c>
      <c r="B1" s="2" t="s">
        <v>7</v>
      </c>
      <c r="C1" s="2" t="s">
        <v>8</v>
      </c>
      <c r="D1" s="2" t="s">
        <v>9</v>
      </c>
      <c r="E1" s="2" t="s">
        <v>10</v>
      </c>
    </row>
    <row r="2" spans="1:7" x14ac:dyDescent="0.25">
      <c r="A2" s="3" t="s">
        <v>13</v>
      </c>
      <c r="B2" s="4">
        <v>300000</v>
      </c>
      <c r="C2" s="4">
        <f>B2</f>
        <v>300000</v>
      </c>
      <c r="D2" s="4">
        <f>C2</f>
        <v>300000</v>
      </c>
      <c r="E2" s="4">
        <f>D2</f>
        <v>300000</v>
      </c>
    </row>
    <row r="3" spans="1:7" x14ac:dyDescent="0.25">
      <c r="A3" t="s">
        <v>17</v>
      </c>
      <c r="B3" s="5">
        <v>371700</v>
      </c>
      <c r="C3" s="5">
        <v>274443.75</v>
      </c>
      <c r="D3" s="5">
        <v>287231</v>
      </c>
      <c r="E3" s="4">
        <f t="shared" ref="E3:E6" si="0">D3</f>
        <v>287231</v>
      </c>
    </row>
    <row r="4" spans="1:7" x14ac:dyDescent="0.25">
      <c r="A4" t="s">
        <v>11</v>
      </c>
      <c r="B4" s="5">
        <v>6320.83</v>
      </c>
      <c r="C4" s="5">
        <v>8556.25</v>
      </c>
      <c r="D4" s="5">
        <v>2466.67</v>
      </c>
      <c r="E4" s="4">
        <f t="shared" si="0"/>
        <v>2466.67</v>
      </c>
    </row>
    <row r="5" spans="1:7" x14ac:dyDescent="0.25">
      <c r="A5" t="s">
        <v>1</v>
      </c>
      <c r="B5" s="5">
        <f>B3+B4</f>
        <v>378020.83</v>
      </c>
      <c r="C5" s="5">
        <f>C3+C4</f>
        <v>283000</v>
      </c>
      <c r="D5" s="5">
        <f>D3+D4</f>
        <v>289697.67</v>
      </c>
      <c r="E5" s="4">
        <f t="shared" si="0"/>
        <v>289697.67</v>
      </c>
      <c r="G5">
        <f>C5*D8/100/365*280</f>
        <v>6673.8348754448243</v>
      </c>
    </row>
    <row r="6" spans="1:7" x14ac:dyDescent="0.25">
      <c r="A6" t="s">
        <v>2</v>
      </c>
      <c r="B6" s="5">
        <v>1728</v>
      </c>
      <c r="C6" s="5">
        <v>1761</v>
      </c>
      <c r="D6" s="5">
        <v>2042</v>
      </c>
      <c r="E6" s="4">
        <f t="shared" si="0"/>
        <v>2042</v>
      </c>
    </row>
    <row r="7" spans="1:7" x14ac:dyDescent="0.25">
      <c r="A7" t="s">
        <v>3</v>
      </c>
      <c r="B7" s="5">
        <v>9.25</v>
      </c>
      <c r="C7" s="5">
        <v>9.25</v>
      </c>
      <c r="D7" s="5">
        <v>9.25</v>
      </c>
      <c r="E7" s="4">
        <v>9.25</v>
      </c>
    </row>
    <row r="8" spans="1:7" x14ac:dyDescent="0.25">
      <c r="A8" t="s">
        <v>4</v>
      </c>
      <c r="B8" s="9"/>
      <c r="C8" s="9">
        <f>(E5-C5)/C5*365/(E6-C6)*100</f>
        <v>3.0741415062308945</v>
      </c>
      <c r="D8" s="9">
        <f>(E5-C5)/C5*365/(E6-C6)*100</f>
        <v>3.0741415062308945</v>
      </c>
      <c r="E8" s="10">
        <f>(E5-C5)/C5*365/(E6-C6)*100</f>
        <v>3.0741415062308945</v>
      </c>
    </row>
    <row r="9" spans="1:7" x14ac:dyDescent="0.25">
      <c r="A9" t="s">
        <v>5</v>
      </c>
      <c r="B9" s="5"/>
      <c r="C9" s="9">
        <f>C5*C8/100</f>
        <v>8699.8204626334318</v>
      </c>
      <c r="D9" s="9">
        <f t="shared" ref="D9" si="1">D5*D8/100</f>
        <v>8905.7163160538057</v>
      </c>
      <c r="E9" s="9">
        <f>E5*E8/100</f>
        <v>8905.7163160538057</v>
      </c>
      <c r="G9" s="6">
        <f>C9-E9</f>
        <v>-205.8958534203739</v>
      </c>
    </row>
    <row r="10" spans="1:7" x14ac:dyDescent="0.25">
      <c r="A10" s="11" t="s">
        <v>6</v>
      </c>
      <c r="B10" s="12"/>
      <c r="C10" s="12"/>
      <c r="D10" s="12"/>
      <c r="E10" s="13"/>
    </row>
    <row r="12" spans="1:7" x14ac:dyDescent="0.25">
      <c r="A12" t="s">
        <v>11</v>
      </c>
      <c r="B12" s="6">
        <f>B2*B7*B6/365/100</f>
        <v>131375.34246575343</v>
      </c>
      <c r="C12" s="6">
        <f t="shared" ref="C12:D12" si="2">C2*C7*C6/365/100</f>
        <v>133884.24657534246</v>
      </c>
      <c r="D12" s="6">
        <f t="shared" si="2"/>
        <v>155247.94520547945</v>
      </c>
      <c r="E12" s="6">
        <f>E2*E7*E6/365/100</f>
        <v>155247.94520547945</v>
      </c>
    </row>
    <row r="13" spans="1:7" x14ac:dyDescent="0.25">
      <c r="A13" t="s">
        <v>14</v>
      </c>
      <c r="E13">
        <f>(E5-C5)/C5*365/(E6-C6)*100</f>
        <v>3.0741415062308945</v>
      </c>
    </row>
    <row r="14" spans="1:7" x14ac:dyDescent="0.25">
      <c r="A14" t="s">
        <v>15</v>
      </c>
      <c r="D14">
        <f>C5*E13/365/100*(D6-C6)</f>
        <v>6697.6699999999837</v>
      </c>
    </row>
    <row r="16" spans="1:7" x14ac:dyDescent="0.25">
      <c r="B16">
        <f>6320-8556</f>
        <v>-2236</v>
      </c>
    </row>
    <row r="19" spans="1:5" x14ac:dyDescent="0.25">
      <c r="B19" s="8">
        <v>39920</v>
      </c>
    </row>
    <row r="20" spans="1:5" x14ac:dyDescent="0.25">
      <c r="B20" s="8">
        <v>41649</v>
      </c>
      <c r="C20" s="8">
        <v>41684</v>
      </c>
      <c r="D20" s="8">
        <v>41968</v>
      </c>
    </row>
    <row r="21" spans="1:5" x14ac:dyDescent="0.25">
      <c r="B21">
        <f>B20-B19</f>
        <v>1729</v>
      </c>
      <c r="C21">
        <f>C20-B19</f>
        <v>1764</v>
      </c>
      <c r="D21">
        <f>D20-B19</f>
        <v>2048</v>
      </c>
    </row>
    <row r="23" spans="1:5" x14ac:dyDescent="0.25">
      <c r="E23">
        <f>D6-C6</f>
        <v>281</v>
      </c>
    </row>
    <row r="24" spans="1:5" x14ac:dyDescent="0.25">
      <c r="D24">
        <f>D20-C20</f>
        <v>284</v>
      </c>
    </row>
    <row r="25" spans="1:5" x14ac:dyDescent="0.25">
      <c r="A25" s="14" t="s">
        <v>16</v>
      </c>
    </row>
  </sheetData>
  <hyperlinks>
    <hyperlink ref="A2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7" sqref="B7"/>
    </sheetView>
  </sheetViews>
  <sheetFormatPr defaultRowHeight="15" x14ac:dyDescent="0.25"/>
  <cols>
    <col min="1" max="1" width="65.85546875" bestFit="1" customWidth="1"/>
    <col min="2" max="2" width="14.7109375" bestFit="1" customWidth="1"/>
    <col min="3" max="3" width="18" bestFit="1" customWidth="1"/>
    <col min="4" max="4" width="17.85546875" bestFit="1" customWidth="1"/>
    <col min="5" max="5" width="17.7109375" bestFit="1" customWidth="1"/>
  </cols>
  <sheetData>
    <row r="1" spans="1:5" x14ac:dyDescent="0.25">
      <c r="A1" s="1" t="s">
        <v>0</v>
      </c>
      <c r="B1" s="2" t="s">
        <v>7</v>
      </c>
      <c r="C1" s="2" t="s">
        <v>8</v>
      </c>
      <c r="D1" s="2" t="s">
        <v>9</v>
      </c>
      <c r="E1" s="2" t="s">
        <v>10</v>
      </c>
    </row>
    <row r="2" spans="1:5" x14ac:dyDescent="0.25">
      <c r="A2" s="3" t="s">
        <v>13</v>
      </c>
      <c r="B2" s="4">
        <f>100*100</f>
        <v>10000</v>
      </c>
      <c r="C2" s="4">
        <f>100*100</f>
        <v>10000</v>
      </c>
      <c r="D2" s="4">
        <f>100*100</f>
        <v>10000</v>
      </c>
      <c r="E2" s="4">
        <f>100*100</f>
        <v>10000</v>
      </c>
    </row>
    <row r="3" spans="1:5" x14ac:dyDescent="0.25">
      <c r="A3" t="s">
        <v>12</v>
      </c>
      <c r="B3" s="5">
        <v>9500</v>
      </c>
      <c r="C3" s="5">
        <v>9500</v>
      </c>
      <c r="D3" s="5">
        <v>0</v>
      </c>
      <c r="E3" s="5">
        <v>9600</v>
      </c>
    </row>
    <row r="4" spans="1:5" x14ac:dyDescent="0.25">
      <c r="A4" t="s">
        <v>11</v>
      </c>
      <c r="B4" s="5">
        <v>55</v>
      </c>
      <c r="C4" s="5">
        <v>96</v>
      </c>
      <c r="D4" s="5">
        <v>233</v>
      </c>
      <c r="E4" s="5">
        <v>425</v>
      </c>
    </row>
    <row r="5" spans="1:5" x14ac:dyDescent="0.25">
      <c r="A5" t="s">
        <v>1</v>
      </c>
      <c r="B5" s="5">
        <v>9555</v>
      </c>
      <c r="C5" s="7">
        <v>9596</v>
      </c>
      <c r="D5" s="5"/>
      <c r="E5" s="5">
        <f>SUM(E3:E4)</f>
        <v>10025</v>
      </c>
    </row>
    <row r="6" spans="1:5" x14ac:dyDescent="0.25">
      <c r="A6" t="s">
        <v>2</v>
      </c>
      <c r="B6" s="5">
        <v>20</v>
      </c>
      <c r="C6" s="5">
        <v>35</v>
      </c>
      <c r="D6" s="5">
        <v>85</v>
      </c>
      <c r="E6" s="5">
        <v>155</v>
      </c>
    </row>
    <row r="7" spans="1:5" x14ac:dyDescent="0.25">
      <c r="A7" t="s">
        <v>3</v>
      </c>
      <c r="B7" s="5">
        <v>10</v>
      </c>
      <c r="C7" s="5">
        <v>10</v>
      </c>
      <c r="D7" s="5">
        <v>10</v>
      </c>
      <c r="E7" s="5">
        <v>10</v>
      </c>
    </row>
    <row r="8" spans="1:5" x14ac:dyDescent="0.25">
      <c r="A8" t="s">
        <v>4</v>
      </c>
      <c r="B8" s="5"/>
      <c r="C8" s="5">
        <v>13.6</v>
      </c>
      <c r="D8" s="5">
        <v>13.6</v>
      </c>
      <c r="E8" s="5">
        <v>13.6</v>
      </c>
    </row>
    <row r="9" spans="1:5" x14ac:dyDescent="0.25">
      <c r="A9" t="s">
        <v>5</v>
      </c>
      <c r="B9" s="5"/>
      <c r="C9" s="5"/>
      <c r="D9" s="5">
        <v>179</v>
      </c>
      <c r="E9" s="5">
        <v>429</v>
      </c>
    </row>
    <row r="10" spans="1:5" x14ac:dyDescent="0.25">
      <c r="A10" t="s">
        <v>6</v>
      </c>
      <c r="B10" s="5"/>
      <c r="C10" s="5"/>
      <c r="D10" s="5">
        <v>144</v>
      </c>
      <c r="E10" s="5">
        <v>347</v>
      </c>
    </row>
    <row r="12" spans="1:5" x14ac:dyDescent="0.25">
      <c r="A12" t="s">
        <v>11</v>
      </c>
      <c r="B12" s="6">
        <f>B2*B7*B6/365/100</f>
        <v>54.794520547945204</v>
      </c>
      <c r="C12" s="6">
        <f t="shared" ref="C12:E12" si="0">C2*C7*C6/365/100</f>
        <v>95.890410958904098</v>
      </c>
      <c r="D12" s="6">
        <f t="shared" si="0"/>
        <v>232.87671232876713</v>
      </c>
      <c r="E12" s="6">
        <f t="shared" si="0"/>
        <v>424.65753424657538</v>
      </c>
    </row>
    <row r="13" spans="1:5" x14ac:dyDescent="0.25">
      <c r="A13" t="s">
        <v>14</v>
      </c>
      <c r="E13">
        <f>(E5-C5)/C5*365/(E6-C6)*100</f>
        <v>13.598113797415589</v>
      </c>
    </row>
    <row r="14" spans="1:5" x14ac:dyDescent="0.25">
      <c r="A14" t="s">
        <v>15</v>
      </c>
      <c r="D14">
        <f>C5*E13/365/100*(D6-C6)</f>
        <v>178.75</v>
      </c>
    </row>
    <row r="16" spans="1:5" x14ac:dyDescent="0.25">
      <c r="B16">
        <f>6320-8556</f>
        <v>-2236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GAZPRU9 1.4 04.1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Вязьмикин</dc:creator>
  <cp:lastModifiedBy>Мерзляков</cp:lastModifiedBy>
  <dcterms:created xsi:type="dcterms:W3CDTF">2015-04-16T08:36:43Z</dcterms:created>
  <dcterms:modified xsi:type="dcterms:W3CDTF">2015-04-21T12:36:57Z</dcterms:modified>
</cp:coreProperties>
</file>