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5" windowWidth="19995" windowHeight="8190" activeTab="2"/>
  </bookViews>
  <sheets>
    <sheet name="Информация о видах работ" sheetId="1" r:id="rId1"/>
    <sheet name="Данные о заказах " sheetId="2" r:id="rId2"/>
    <sheet name="Результирующая таблица" sheetId="3" r:id="rId3"/>
    <sheet name="Диаграмма 1" sheetId="4" r:id="rId4"/>
  </sheets>
  <definedNames>
    <definedName name="_xlnm._FilterDatabase" localSheetId="2" hidden="1">'Результирующая таблица'!$A$1:$K$17</definedName>
    <definedName name="Задано" localSheetId="1">'Данные о заказах '!$B$2:$C$16</definedName>
    <definedName name="прайс" localSheetId="0">'Информация о видах работ'!$C$3:$D$17</definedName>
    <definedName name="Прайс">'Информация о видах работ'!$C$3:$D$17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B17" i="3" l="1"/>
  <c r="B16" i="3"/>
  <c r="B15" i="3"/>
  <c r="B14" i="3"/>
  <c r="B13" i="3"/>
  <c r="B12" i="3"/>
  <c r="B11" i="3"/>
  <c r="B10" i="3"/>
  <c r="B9" i="3"/>
  <c r="B8" i="3"/>
  <c r="G8" i="3" s="1"/>
  <c r="B7" i="3"/>
  <c r="B6" i="3"/>
  <c r="B5" i="3"/>
  <c r="B4" i="3"/>
  <c r="B3" i="3"/>
  <c r="G3" i="3" s="1"/>
  <c r="C3" i="2"/>
  <c r="F4" i="3" s="1"/>
  <c r="C4" i="2"/>
  <c r="F5" i="3" s="1"/>
  <c r="C5" i="2"/>
  <c r="F6" i="3" s="1"/>
  <c r="C6" i="2"/>
  <c r="F7" i="3" s="1"/>
  <c r="C7" i="2"/>
  <c r="F8" i="3" s="1"/>
  <c r="C8" i="2"/>
  <c r="F9" i="3" s="1"/>
  <c r="C9" i="2"/>
  <c r="F10" i="3" s="1"/>
  <c r="C10" i="2"/>
  <c r="F11" i="3" s="1"/>
  <c r="C11" i="2"/>
  <c r="F12" i="3" s="1"/>
  <c r="C12" i="2"/>
  <c r="F13" i="3" s="1"/>
  <c r="C13" i="2"/>
  <c r="F14" i="3" s="1"/>
  <c r="C14" i="2"/>
  <c r="F15" i="3" s="1"/>
  <c r="C15" i="2"/>
  <c r="F16" i="3" s="1"/>
  <c r="C16" i="2"/>
  <c r="F17" i="3" s="1"/>
  <c r="C2" i="2"/>
  <c r="F3" i="3" s="1"/>
  <c r="B3" i="2"/>
  <c r="C4" i="3" s="1"/>
  <c r="B4" i="2"/>
  <c r="C5" i="3" s="1"/>
  <c r="B5" i="2"/>
  <c r="C6" i="3" s="1"/>
  <c r="B6" i="2"/>
  <c r="C7" i="3" s="1"/>
  <c r="B7" i="2"/>
  <c r="C8" i="3" s="1"/>
  <c r="B8" i="2"/>
  <c r="C9" i="3" s="1"/>
  <c r="B9" i="2"/>
  <c r="C10" i="3" s="1"/>
  <c r="B10" i="2"/>
  <c r="C11" i="3" s="1"/>
  <c r="B11" i="2"/>
  <c r="C12" i="3" s="1"/>
  <c r="B12" i="2"/>
  <c r="C13" i="3" s="1"/>
  <c r="B13" i="2"/>
  <c r="C14" i="3" s="1"/>
  <c r="B14" i="2"/>
  <c r="C15" i="3" s="1"/>
  <c r="B15" i="2"/>
  <c r="C16" i="3" s="1"/>
  <c r="B16" i="2"/>
  <c r="C17" i="3" s="1"/>
  <c r="B2" i="2"/>
  <c r="C3" i="3" s="1"/>
  <c r="D4" i="1"/>
  <c r="D5" i="1"/>
  <c r="D6" i="1"/>
  <c r="D7" i="1"/>
  <c r="D8" i="1"/>
  <c r="H8" i="3" s="1"/>
  <c r="D9" i="1"/>
  <c r="D10" i="1"/>
  <c r="D11" i="1"/>
  <c r="D12" i="1"/>
  <c r="D13" i="1"/>
  <c r="D14" i="1"/>
  <c r="D15" i="1"/>
  <c r="D16" i="1"/>
  <c r="D17" i="1"/>
  <c r="D3" i="1"/>
  <c r="G9" i="3"/>
  <c r="K3" i="3" l="1"/>
  <c r="I10" i="3"/>
  <c r="L14" i="3"/>
  <c r="L10" i="3"/>
  <c r="L17" i="3"/>
  <c r="L13" i="3"/>
  <c r="L9" i="3"/>
  <c r="L5" i="3"/>
  <c r="L6" i="3"/>
  <c r="L16" i="3"/>
  <c r="L12" i="3"/>
  <c r="L8" i="3"/>
  <c r="L4" i="3"/>
  <c r="L15" i="3"/>
  <c r="L11" i="3"/>
  <c r="L7" i="3"/>
  <c r="I16" i="3"/>
  <c r="I14" i="3"/>
  <c r="I12" i="3"/>
  <c r="I8" i="3"/>
  <c r="I6" i="3"/>
  <c r="I4" i="3"/>
  <c r="I17" i="3"/>
  <c r="I15" i="3"/>
  <c r="I13" i="3"/>
  <c r="I11" i="3"/>
  <c r="I9" i="3"/>
  <c r="I7" i="3"/>
  <c r="I5" i="3"/>
  <c r="K8" i="3"/>
  <c r="K9" i="3"/>
  <c r="E17" i="3"/>
  <c r="H17" i="3"/>
  <c r="J17" i="3" s="1"/>
  <c r="E16" i="3"/>
  <c r="H16" i="3"/>
  <c r="J16" i="3" s="1"/>
  <c r="E14" i="3"/>
  <c r="H14" i="3"/>
  <c r="J14" i="3" s="1"/>
  <c r="E12" i="3"/>
  <c r="H12" i="3"/>
  <c r="J12" i="3" s="1"/>
  <c r="E10" i="3"/>
  <c r="H10" i="3"/>
  <c r="J10" i="3" s="1"/>
  <c r="E8" i="3"/>
  <c r="J8" i="3"/>
  <c r="E6" i="3"/>
  <c r="H6" i="3"/>
  <c r="J6" i="3" s="1"/>
  <c r="E4" i="3"/>
  <c r="H4" i="3"/>
  <c r="J4" i="3" s="1"/>
  <c r="E15" i="3"/>
  <c r="H15" i="3"/>
  <c r="J15" i="3" s="1"/>
  <c r="E13" i="3"/>
  <c r="H13" i="3"/>
  <c r="J13" i="3" s="1"/>
  <c r="E11" i="3"/>
  <c r="H11" i="3"/>
  <c r="J11" i="3" s="1"/>
  <c r="E9" i="3"/>
  <c r="H9" i="3"/>
  <c r="J9" i="3" s="1"/>
  <c r="E7" i="3"/>
  <c r="H7" i="3"/>
  <c r="J7" i="3" s="1"/>
  <c r="E5" i="3"/>
  <c r="H5" i="3"/>
  <c r="J5" i="3" s="1"/>
  <c r="E3" i="3"/>
  <c r="H3" i="3"/>
  <c r="D12" i="3"/>
  <c r="G12" i="3"/>
  <c r="K12" i="3" s="1"/>
  <c r="D17" i="3"/>
  <c r="G17" i="3"/>
  <c r="K17" i="3" s="1"/>
  <c r="D15" i="3"/>
  <c r="G15" i="3"/>
  <c r="K15" i="3" s="1"/>
  <c r="D13" i="3"/>
  <c r="G13" i="3"/>
  <c r="K13" i="3" s="1"/>
  <c r="D11" i="3"/>
  <c r="G11" i="3"/>
  <c r="K11" i="3" s="1"/>
  <c r="D9" i="3"/>
  <c r="D7" i="3"/>
  <c r="G7" i="3"/>
  <c r="K7" i="3" s="1"/>
  <c r="D5" i="3"/>
  <c r="G5" i="3"/>
  <c r="K5" i="3" s="1"/>
  <c r="F20" i="3" s="1"/>
  <c r="D16" i="3"/>
  <c r="G16" i="3"/>
  <c r="K16" i="3" s="1"/>
  <c r="D14" i="3"/>
  <c r="G14" i="3"/>
  <c r="K14" i="3" s="1"/>
  <c r="D10" i="3"/>
  <c r="G10" i="3"/>
  <c r="K10" i="3" s="1"/>
  <c r="D8" i="3"/>
  <c r="D6" i="3"/>
  <c r="G6" i="3"/>
  <c r="K6" i="3" s="1"/>
  <c r="D4" i="3"/>
  <c r="G4" i="3"/>
  <c r="K4" i="3" s="1"/>
  <c r="D3" i="3"/>
  <c r="H19" i="3"/>
  <c r="L3" i="3" l="1"/>
  <c r="J3" i="3"/>
  <c r="I3" i="3"/>
  <c r="F18" i="3" l="1"/>
</calcChain>
</file>

<file path=xl/sharedStrings.xml><?xml version="1.0" encoding="utf-8"?>
<sst xmlns="http://schemas.openxmlformats.org/spreadsheetml/2006/main" count="41" uniqueCount="34">
  <si>
    <t>Разряд работ</t>
  </si>
  <si>
    <t>Наименование работы</t>
  </si>
  <si>
    <t>Норма на 1 шт.</t>
  </si>
  <si>
    <t>время,час</t>
  </si>
  <si>
    <t>расценка,руб.</t>
  </si>
  <si>
    <t>Выточка детали 1</t>
  </si>
  <si>
    <t>Выточка детали 2</t>
  </si>
  <si>
    <t>Выточка детали 3</t>
  </si>
  <si>
    <t>Выточка детали 4</t>
  </si>
  <si>
    <t>Выточка детали 5</t>
  </si>
  <si>
    <t>Выточка детали 6</t>
  </si>
  <si>
    <t>Выточка детали 7</t>
  </si>
  <si>
    <t>Выточка детали 8</t>
  </si>
  <si>
    <t>Выточка детали 9</t>
  </si>
  <si>
    <t>Выточка детали 10</t>
  </si>
  <si>
    <t>Выточка детали 11</t>
  </si>
  <si>
    <t>Выточка детали 12</t>
  </si>
  <si>
    <t>Выточка детали 13</t>
  </si>
  <si>
    <t>Выточка детали 14</t>
  </si>
  <si>
    <t>Выточка детали 15</t>
  </si>
  <si>
    <t>Задано</t>
  </si>
  <si>
    <t>Принято</t>
  </si>
  <si>
    <t>Разряд</t>
  </si>
  <si>
    <t>количество</t>
  </si>
  <si>
    <t>время</t>
  </si>
  <si>
    <t>стоимость</t>
  </si>
  <si>
    <t>Процент выполнения 
по количеству</t>
  </si>
  <si>
    <t>Итого по 
времени</t>
  </si>
  <si>
    <t>Итого по стоимости</t>
  </si>
  <si>
    <t>Показатель 1</t>
  </si>
  <si>
    <t>Количество разрядов
по выполнению работ (1)</t>
  </si>
  <si>
    <t>Количество разрядов
по выполнению работ (2)</t>
  </si>
  <si>
    <t>Суммарное время (1)</t>
  </si>
  <si>
    <t>Суммарное время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</si>
</sst>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h:mm;@"/>
    <numFmt numFmtId="166" formatCode="[h]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b/>
      <sz val="14"/>
      <color rgb="FF3F3F3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rgb="FF3F3F3F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5">
    <xf numFmtId="0" fontId="0" fillId="0" borderId="0"/>
    <xf numFmtId="0" fontId="1" fillId="2" borderId="1" applyFill="0" applyProtection="0">
      <alignment horizontal="center"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5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1" applyFill="1">
      <alignment horizontal="center" vertical="center"/>
    </xf>
    <xf numFmtId="0" fontId="2" fillId="0" borderId="1" xfId="1" applyFont="1" applyFill="1" applyBorder="1">
      <alignment horizontal="center" vertical="center"/>
    </xf>
    <xf numFmtId="0" fontId="1" fillId="0" borderId="1" xfId="1" applyFill="1" applyBorder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1" applyFont="1" applyFill="1" applyBorder="1">
      <alignment horizontal="center" vertical="center"/>
    </xf>
    <xf numFmtId="0" fontId="5" fillId="0" borderId="1" xfId="1" applyFont="1" applyFill="1" applyAlignment="1">
      <alignment horizontal="left" vertical="center"/>
    </xf>
    <xf numFmtId="0" fontId="6" fillId="0" borderId="2" xfId="0" applyFont="1" applyBorder="1" applyAlignment="1">
      <alignment horizontal="center"/>
    </xf>
    <xf numFmtId="164" fontId="6" fillId="0" borderId="2" xfId="2" applyFont="1" applyBorder="1" applyAlignment="1">
      <alignment horizontal="center"/>
    </xf>
    <xf numFmtId="9" fontId="6" fillId="0" borderId="2" xfId="3" applyFont="1" applyBorder="1" applyAlignment="1">
      <alignment horizontal="center"/>
    </xf>
    <xf numFmtId="164" fontId="6" fillId="0" borderId="2" xfId="2" applyFont="1" applyBorder="1" applyAlignment="1"/>
    <xf numFmtId="0" fontId="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Alignment="1">
      <alignment horizontal="center" vertical="center"/>
    </xf>
    <xf numFmtId="165" fontId="0" fillId="0" borderId="0" xfId="0" applyNumberFormat="1"/>
    <xf numFmtId="165" fontId="4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1" fillId="3" borderId="1" xfId="1" applyNumberFormat="1" applyFont="1" applyFill="1" applyAlignment="1">
      <alignment horizontal="center" vertical="center"/>
    </xf>
    <xf numFmtId="166" fontId="1" fillId="3" borderId="1" xfId="1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2" fillId="0" borderId="1" xfId="1" applyNumberFormat="1" applyFont="1" applyFill="1" applyAlignment="1">
      <alignment horizontal="center" vertical="center"/>
    </xf>
    <xf numFmtId="164" fontId="1" fillId="0" borderId="1" xfId="2" applyFont="1" applyFill="1" applyBorder="1" applyAlignment="1">
      <alignment horizontal="center" vertical="center"/>
    </xf>
    <xf numFmtId="0" fontId="5" fillId="0" borderId="6" xfId="1" applyFont="1" applyFill="1" applyBorder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164" fontId="6" fillId="0" borderId="6" xfId="2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164" fontId="6" fillId="0" borderId="6" xfId="2" applyFont="1" applyBorder="1" applyAlignment="1"/>
    <xf numFmtId="0" fontId="6" fillId="0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165" fontId="11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10" fillId="3" borderId="2" xfId="3" applyNumberFormat="1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/>
    </xf>
    <xf numFmtId="166" fontId="10" fillId="0" borderId="2" xfId="0" applyNumberFormat="1" applyFont="1" applyBorder="1"/>
    <xf numFmtId="166" fontId="9" fillId="4" borderId="2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5">
    <cellStyle name="Акцент6" xfId="4" builtinId="49" hidden="1"/>
    <cellStyle name="Денежный" xfId="2" builtinId="4"/>
    <cellStyle name="Обычный" xfId="0" builtinId="0"/>
    <cellStyle name="Процентный" xfId="3" builtinId="5"/>
    <cellStyle name="Стиль 1" xfId="1"/>
  </cellStyles>
  <dxfs count="3"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76889397819771E-2"/>
          <c:y val="2.2995540313717113E-2"/>
          <c:w val="0.83983355506692736"/>
          <c:h val="0.87887621765665735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Заданно</c:v>
          </c:tx>
          <c:invertIfNegative val="0"/>
          <c:cat>
            <c:strRef>
              <c:f>'Результирующая таблица'!$B$3:$B$17</c:f>
              <c:strCache>
                <c:ptCount val="15"/>
                <c:pt idx="0">
                  <c:v>Выточка детали 1</c:v>
                </c:pt>
                <c:pt idx="1">
                  <c:v>Выточка детали 2</c:v>
                </c:pt>
                <c:pt idx="2">
                  <c:v>Выточка детали 3</c:v>
                </c:pt>
                <c:pt idx="3">
                  <c:v>Выточка детали 4</c:v>
                </c:pt>
                <c:pt idx="4">
                  <c:v>Выточка детали 5</c:v>
                </c:pt>
                <c:pt idx="5">
                  <c:v>Выточка детали 6</c:v>
                </c:pt>
                <c:pt idx="6">
                  <c:v>Выточка детали 7</c:v>
                </c:pt>
                <c:pt idx="7">
                  <c:v>Выточка детали 8</c:v>
                </c:pt>
                <c:pt idx="8">
                  <c:v>Выточка детали 9</c:v>
                </c:pt>
                <c:pt idx="9">
                  <c:v>Выточка детали 10</c:v>
                </c:pt>
                <c:pt idx="10">
                  <c:v>Выточка детали 11</c:v>
                </c:pt>
                <c:pt idx="11">
                  <c:v>Выточка детали 12</c:v>
                </c:pt>
                <c:pt idx="12">
                  <c:v>Выточка детали 13</c:v>
                </c:pt>
                <c:pt idx="13">
                  <c:v>Выточка детали 14</c:v>
                </c:pt>
                <c:pt idx="14">
                  <c:v>Выточка детали 15</c:v>
                </c:pt>
              </c:strCache>
            </c:strRef>
          </c:cat>
          <c:val>
            <c:numRef>
              <c:f>'Результирующая таблица'!$C$3:$C$17</c:f>
              <c:numCache>
                <c:formatCode>General</c:formatCode>
                <c:ptCount val="15"/>
                <c:pt idx="0">
                  <c:v>434</c:v>
                </c:pt>
                <c:pt idx="1">
                  <c:v>418</c:v>
                </c:pt>
                <c:pt idx="2">
                  <c:v>595</c:v>
                </c:pt>
                <c:pt idx="3">
                  <c:v>218</c:v>
                </c:pt>
                <c:pt idx="4">
                  <c:v>291</c:v>
                </c:pt>
                <c:pt idx="5">
                  <c:v>531</c:v>
                </c:pt>
                <c:pt idx="6">
                  <c:v>542</c:v>
                </c:pt>
                <c:pt idx="7">
                  <c:v>585</c:v>
                </c:pt>
                <c:pt idx="8">
                  <c:v>460</c:v>
                </c:pt>
                <c:pt idx="9">
                  <c:v>519</c:v>
                </c:pt>
                <c:pt idx="10">
                  <c:v>549</c:v>
                </c:pt>
                <c:pt idx="11">
                  <c:v>197</c:v>
                </c:pt>
                <c:pt idx="12">
                  <c:v>490</c:v>
                </c:pt>
                <c:pt idx="13">
                  <c:v>668</c:v>
                </c:pt>
                <c:pt idx="14">
                  <c:v>589</c:v>
                </c:pt>
              </c:numCache>
            </c:numRef>
          </c:val>
        </c:ser>
        <c:ser>
          <c:idx val="1"/>
          <c:order val="1"/>
          <c:tx>
            <c:v>Выполненно</c:v>
          </c:tx>
          <c:invertIfNegative val="0"/>
          <c:cat>
            <c:strRef>
              <c:f>'Результирующая таблица'!$B$3:$B$17</c:f>
              <c:strCache>
                <c:ptCount val="15"/>
                <c:pt idx="0">
                  <c:v>Выточка детали 1</c:v>
                </c:pt>
                <c:pt idx="1">
                  <c:v>Выточка детали 2</c:v>
                </c:pt>
                <c:pt idx="2">
                  <c:v>Выточка детали 3</c:v>
                </c:pt>
                <c:pt idx="3">
                  <c:v>Выточка детали 4</c:v>
                </c:pt>
                <c:pt idx="4">
                  <c:v>Выточка детали 5</c:v>
                </c:pt>
                <c:pt idx="5">
                  <c:v>Выточка детали 6</c:v>
                </c:pt>
                <c:pt idx="6">
                  <c:v>Выточка детали 7</c:v>
                </c:pt>
                <c:pt idx="7">
                  <c:v>Выточка детали 8</c:v>
                </c:pt>
                <c:pt idx="8">
                  <c:v>Выточка детали 9</c:v>
                </c:pt>
                <c:pt idx="9">
                  <c:v>Выточка детали 10</c:v>
                </c:pt>
                <c:pt idx="10">
                  <c:v>Выточка детали 11</c:v>
                </c:pt>
                <c:pt idx="11">
                  <c:v>Выточка детали 12</c:v>
                </c:pt>
                <c:pt idx="12">
                  <c:v>Выточка детали 13</c:v>
                </c:pt>
                <c:pt idx="13">
                  <c:v>Выточка детали 14</c:v>
                </c:pt>
                <c:pt idx="14">
                  <c:v>Выточка детали 15</c:v>
                </c:pt>
              </c:strCache>
            </c:strRef>
          </c:cat>
          <c:val>
            <c:numRef>
              <c:f>'Результирующая таблица'!$F$3:$F$17</c:f>
              <c:numCache>
                <c:formatCode>General</c:formatCode>
                <c:ptCount val="15"/>
                <c:pt idx="0">
                  <c:v>458</c:v>
                </c:pt>
                <c:pt idx="1">
                  <c:v>531</c:v>
                </c:pt>
                <c:pt idx="2">
                  <c:v>246</c:v>
                </c:pt>
                <c:pt idx="3">
                  <c:v>387</c:v>
                </c:pt>
                <c:pt idx="4">
                  <c:v>173</c:v>
                </c:pt>
                <c:pt idx="5">
                  <c:v>601</c:v>
                </c:pt>
                <c:pt idx="6">
                  <c:v>391</c:v>
                </c:pt>
                <c:pt idx="7">
                  <c:v>702</c:v>
                </c:pt>
                <c:pt idx="8">
                  <c:v>324</c:v>
                </c:pt>
                <c:pt idx="9">
                  <c:v>643</c:v>
                </c:pt>
                <c:pt idx="10">
                  <c:v>808</c:v>
                </c:pt>
                <c:pt idx="11">
                  <c:v>721</c:v>
                </c:pt>
                <c:pt idx="12">
                  <c:v>755</c:v>
                </c:pt>
                <c:pt idx="13">
                  <c:v>281</c:v>
                </c:pt>
                <c:pt idx="14">
                  <c:v>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42560"/>
        <c:axId val="107844352"/>
      </c:barChart>
      <c:catAx>
        <c:axId val="107842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107844352"/>
        <c:crosses val="autoZero"/>
        <c:auto val="1"/>
        <c:lblAlgn val="ctr"/>
        <c:lblOffset val="100"/>
        <c:noMultiLvlLbl val="0"/>
      </c:catAx>
      <c:valAx>
        <c:axId val="10784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1078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564486704216627"/>
          <c:y val="2.8905081421825615E-2"/>
          <c:w val="0.11325028519750431"/>
          <c:h val="8.0095919550834713E-2"/>
        </c:manualLayout>
      </c:layout>
      <c:overlay val="0"/>
      <c:txPr>
        <a:bodyPr/>
        <a:lstStyle/>
        <a:p>
          <a:pPr>
            <a:defRPr sz="1200"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4"/>
  <sheetViews>
    <sheetView zoomScale="130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457200</xdr:colOff>
      <xdr:row>10</xdr:row>
      <xdr:rowOff>176212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812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476251</xdr:rowOff>
    </xdr:from>
    <xdr:to>
      <xdr:col>32</xdr:col>
      <xdr:colOff>114300</xdr:colOff>
      <xdr:row>54</xdr:row>
      <xdr:rowOff>138113</xdr:rowOff>
    </xdr:to>
    <xdr:sp macro="" textlink="">
      <xdr:nvSpPr>
        <xdr:cNvPr id="2" name="TextBox 1"/>
        <xdr:cNvSpPr txBox="1"/>
      </xdr:nvSpPr>
      <xdr:spPr>
        <a:xfrm>
          <a:off x="23069550" y="476251"/>
          <a:ext cx="11144250" cy="1630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1)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Отсортировать таблицу по разряду работ (пункт меню </a:t>
          </a:r>
          <a:r>
            <a:rPr lang="ru-RU" sz="2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 → Сортировка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).</a:t>
          </a: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2)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Построить гистограмму заданного и выполненного количества деталей.</a:t>
          </a: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3)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 конец таблицы ввести еще одну колонку "Показатель 1" и заполнить ее по следующему правилу :</a:t>
          </a:r>
          <a:r>
            <a:rPr lang="en-US" sz="28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если задано </a:t>
          </a:r>
          <a:r>
            <a:rPr lang="ru-RU" sz="2800" b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изготовить более 200 деталей и изготовлено от 200 до 500 единиц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, то поставить знак «+»; в остальных случаях поставить знак «?». Для расчета использовать функции ЕСЛИ, И, ИЛИ.</a:t>
          </a: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4)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 столбцах с временными показателями задайте соответствующий формат (</a:t>
          </a:r>
          <a:r>
            <a:rPr lang="ru-RU" sz="2800" b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часы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), выделяя другим цветом ячейки, содержащие числа более 1,5.</a:t>
          </a:r>
        </a:p>
        <a:p>
          <a:r>
            <a:rPr lang="ru-RU" sz="2800" i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При выполнении следующих заданий необходимо внизу таблицы вводить новые строки и давать им соответствующие названия.</a:t>
          </a:r>
          <a:endParaRPr lang="en-US" sz="2800" i="1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2800" i="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2800" i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5)</a:t>
          </a:r>
          <a:r>
            <a:rPr lang="en-US" sz="2800" i="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Подсчитать двумя способами сколько разрядов работ выполнили свое задание. Для расчета по 1-у варианту использовать функцию СЧЁТЕСЛИ, для расчета по 2-у варианту - </a:t>
          </a:r>
          <a:r>
            <a:rPr lang="ru-RU" sz="2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табличный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вид формулы и функции СЧЁТ, ЕСЛИ.</a:t>
          </a: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6)</a:t>
          </a:r>
          <a:r>
            <a:rPr lang="en-US" sz="28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Подсчитать двумя способами суммарное время, потраченное на выполнение первого и третьего разрядов работ при заданном количестве от 300 шт. Для расчета по 1-у варианту использовать функцию СУММЕСЛИ, для расчета по 2-у варианту - </a:t>
          </a:r>
          <a:r>
            <a:rPr lang="ru-RU" sz="2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табличный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вид формулы и функции СУММ, ЕСЛИ.</a:t>
          </a:r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28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7)</a:t>
          </a:r>
          <a:r>
            <a:rPr lang="en-US" sz="28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8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Найти наименование работы с минимальной расценкой за единицу. Для расчета использовать функции АДРЕС, ДВССЫЛ, ПОИСКПОЗ, МИН и ВПР.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2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8"/>
  <sheetViews>
    <sheetView zoomScale="90" zoomScaleNormal="90" workbookViewId="0">
      <selection activeCell="E25" sqref="E25"/>
    </sheetView>
  </sheetViews>
  <sheetFormatPr defaultRowHeight="15" x14ac:dyDescent="0.25"/>
  <cols>
    <col min="1" max="1" width="20.28515625" customWidth="1"/>
    <col min="2" max="2" width="33.7109375" customWidth="1"/>
    <col min="3" max="3" width="19.42578125" style="17" customWidth="1"/>
    <col min="4" max="4" width="19" customWidth="1"/>
  </cols>
  <sheetData>
    <row r="1" spans="1:4" ht="18.75" x14ac:dyDescent="0.25">
      <c r="A1" s="26" t="s">
        <v>0</v>
      </c>
      <c r="B1" s="26" t="s">
        <v>1</v>
      </c>
      <c r="C1" s="24" t="s">
        <v>2</v>
      </c>
      <c r="D1" s="25"/>
    </row>
    <row r="2" spans="1:4" ht="18.75" x14ac:dyDescent="0.25">
      <c r="A2" s="27"/>
      <c r="B2" s="27"/>
      <c r="C2" s="37" t="s">
        <v>3</v>
      </c>
      <c r="D2" s="14" t="s">
        <v>4</v>
      </c>
    </row>
    <row r="3" spans="1:4" ht="18.75" x14ac:dyDescent="0.25">
      <c r="A3" s="15">
        <v>1</v>
      </c>
      <c r="B3" s="16" t="s">
        <v>5</v>
      </c>
      <c r="C3" s="20">
        <f ca="1">ROUND((4-0.5)*RAND()+0.5,1)</f>
        <v>3.5</v>
      </c>
      <c r="D3" s="38">
        <f ca="1">ROUND((18-2.3)*RAND()+2.3,1)</f>
        <v>11.7</v>
      </c>
    </row>
    <row r="4" spans="1:4" ht="18.75" x14ac:dyDescent="0.25">
      <c r="A4" s="15">
        <v>2</v>
      </c>
      <c r="B4" s="16" t="s">
        <v>6</v>
      </c>
      <c r="C4" s="20">
        <f t="shared" ref="C4:C16" ca="1" si="0">ROUND((4-0.5)*RAND()+0.5,1)</f>
        <v>2.8</v>
      </c>
      <c r="D4" s="38">
        <f t="shared" ref="D4:D17" ca="1" si="1">ROUND((18-2.3)*RAND()+2.3,1)</f>
        <v>15.9</v>
      </c>
    </row>
    <row r="5" spans="1:4" ht="18.75" x14ac:dyDescent="0.25">
      <c r="A5" s="15">
        <v>3</v>
      </c>
      <c r="B5" s="16" t="s">
        <v>7</v>
      </c>
      <c r="C5" s="20">
        <f ca="1">ROUND((4-0.5)*RAND()+0.5,1)</f>
        <v>0.7</v>
      </c>
      <c r="D5" s="38">
        <f t="shared" ca="1" si="1"/>
        <v>8.3000000000000007</v>
      </c>
    </row>
    <row r="6" spans="1:4" ht="18.75" x14ac:dyDescent="0.25">
      <c r="A6" s="15">
        <v>4</v>
      </c>
      <c r="B6" s="16" t="s">
        <v>8</v>
      </c>
      <c r="C6" s="20">
        <f t="shared" ca="1" si="0"/>
        <v>3</v>
      </c>
      <c r="D6" s="38">
        <f t="shared" ca="1" si="1"/>
        <v>2.5</v>
      </c>
    </row>
    <row r="7" spans="1:4" ht="18.75" x14ac:dyDescent="0.25">
      <c r="A7" s="15">
        <v>5</v>
      </c>
      <c r="B7" s="16" t="s">
        <v>9</v>
      </c>
      <c r="C7" s="20">
        <f t="shared" ca="1" si="0"/>
        <v>3</v>
      </c>
      <c r="D7" s="38">
        <f t="shared" ca="1" si="1"/>
        <v>8.1999999999999993</v>
      </c>
    </row>
    <row r="8" spans="1:4" ht="18.75" x14ac:dyDescent="0.25">
      <c r="A8" s="15">
        <v>6</v>
      </c>
      <c r="B8" s="16" t="s">
        <v>10</v>
      </c>
      <c r="C8" s="20">
        <f t="shared" ca="1" si="0"/>
        <v>1.4</v>
      </c>
      <c r="D8" s="38">
        <f t="shared" ca="1" si="1"/>
        <v>16</v>
      </c>
    </row>
    <row r="9" spans="1:4" ht="18.75" x14ac:dyDescent="0.25">
      <c r="A9" s="15">
        <v>7</v>
      </c>
      <c r="B9" s="16" t="s">
        <v>11</v>
      </c>
      <c r="C9" s="20">
        <f t="shared" ca="1" si="0"/>
        <v>0.7</v>
      </c>
      <c r="D9" s="38">
        <f t="shared" ca="1" si="1"/>
        <v>5.3</v>
      </c>
    </row>
    <row r="10" spans="1:4" ht="18.75" x14ac:dyDescent="0.25">
      <c r="A10" s="15">
        <v>8</v>
      </c>
      <c r="B10" s="16" t="s">
        <v>12</v>
      </c>
      <c r="C10" s="20">
        <f ca="1">ROUND((4-0.5)*RAND()+0.5,1)</f>
        <v>2.2999999999999998</v>
      </c>
      <c r="D10" s="38">
        <f t="shared" ca="1" si="1"/>
        <v>16.7</v>
      </c>
    </row>
    <row r="11" spans="1:4" ht="18.75" x14ac:dyDescent="0.25">
      <c r="A11" s="15">
        <v>9</v>
      </c>
      <c r="B11" s="16" t="s">
        <v>13</v>
      </c>
      <c r="C11" s="20">
        <f t="shared" ca="1" si="0"/>
        <v>2.8</v>
      </c>
      <c r="D11" s="38">
        <f t="shared" ca="1" si="1"/>
        <v>14.3</v>
      </c>
    </row>
    <row r="12" spans="1:4" ht="18.75" x14ac:dyDescent="0.25">
      <c r="A12" s="15">
        <v>10</v>
      </c>
      <c r="B12" s="16" t="s">
        <v>14</v>
      </c>
      <c r="C12" s="20">
        <f t="shared" ca="1" si="0"/>
        <v>1.7</v>
      </c>
      <c r="D12" s="38">
        <f t="shared" ca="1" si="1"/>
        <v>17</v>
      </c>
    </row>
    <row r="13" spans="1:4" ht="18.75" x14ac:dyDescent="0.25">
      <c r="A13" s="15">
        <v>11</v>
      </c>
      <c r="B13" s="16" t="s">
        <v>15</v>
      </c>
      <c r="C13" s="20">
        <f t="shared" ca="1" si="0"/>
        <v>0.6</v>
      </c>
      <c r="D13" s="38">
        <f t="shared" ca="1" si="1"/>
        <v>17.899999999999999</v>
      </c>
    </row>
    <row r="14" spans="1:4" ht="18.75" x14ac:dyDescent="0.25">
      <c r="A14" s="15">
        <v>12</v>
      </c>
      <c r="B14" s="16" t="s">
        <v>16</v>
      </c>
      <c r="C14" s="20">
        <f t="shared" ca="1" si="0"/>
        <v>0.9</v>
      </c>
      <c r="D14" s="38">
        <f t="shared" ca="1" si="1"/>
        <v>12</v>
      </c>
    </row>
    <row r="15" spans="1:4" ht="18.75" x14ac:dyDescent="0.25">
      <c r="A15" s="15">
        <v>13</v>
      </c>
      <c r="B15" s="16" t="s">
        <v>17</v>
      </c>
      <c r="C15" s="20">
        <f ca="1">ROUND((4-0.5)*RAND()+0.5,1)</f>
        <v>0.8</v>
      </c>
      <c r="D15" s="38">
        <f t="shared" ca="1" si="1"/>
        <v>8.3000000000000007</v>
      </c>
    </row>
    <row r="16" spans="1:4" ht="18.75" x14ac:dyDescent="0.25">
      <c r="A16" s="15">
        <v>14</v>
      </c>
      <c r="B16" s="16" t="s">
        <v>18</v>
      </c>
      <c r="C16" s="20">
        <f t="shared" ca="1" si="0"/>
        <v>3.7</v>
      </c>
      <c r="D16" s="38">
        <f t="shared" ca="1" si="1"/>
        <v>16.8</v>
      </c>
    </row>
    <row r="17" spans="1:4" ht="18.75" x14ac:dyDescent="0.25">
      <c r="A17" s="15">
        <v>15</v>
      </c>
      <c r="B17" s="15" t="s">
        <v>19</v>
      </c>
      <c r="C17" s="21">
        <f ca="1">ROUND((4-0.5)*RAND()+0.5,1)</f>
        <v>2.1</v>
      </c>
      <c r="D17" s="38">
        <f t="shared" ca="1" si="1"/>
        <v>9.1999999999999993</v>
      </c>
    </row>
    <row r="18" spans="1:4" x14ac:dyDescent="0.25">
      <c r="A18" s="1"/>
    </row>
  </sheetData>
  <mergeCells count="3">
    <mergeCell ref="C1:D1"/>
    <mergeCell ref="A1:A2"/>
    <mergeCell ref="B1:B2"/>
  </mergeCells>
  <conditionalFormatting sqref="C3:C17">
    <cfRule type="cellIs" dxfId="2" priority="1" operator="greaterThan">
      <formula>1.5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8"/>
  <sheetViews>
    <sheetView workbookViewId="0">
      <selection activeCell="B37" sqref="B37"/>
    </sheetView>
  </sheetViews>
  <sheetFormatPr defaultRowHeight="15" x14ac:dyDescent="0.25"/>
  <cols>
    <col min="1" max="1" width="19.42578125" customWidth="1"/>
    <col min="2" max="2" width="22.42578125" customWidth="1"/>
    <col min="3" max="3" width="21.7109375" customWidth="1"/>
    <col min="4" max="4" width="14.85546875" customWidth="1"/>
  </cols>
  <sheetData>
    <row r="1" spans="1:4" ht="18.75" x14ac:dyDescent="0.25">
      <c r="A1" s="5" t="s">
        <v>0</v>
      </c>
      <c r="B1" s="5" t="s">
        <v>20</v>
      </c>
      <c r="C1" s="5" t="s">
        <v>21</v>
      </c>
      <c r="D1" s="2"/>
    </row>
    <row r="2" spans="1:4" ht="18.75" x14ac:dyDescent="0.25">
      <c r="A2" s="6">
        <v>1</v>
      </c>
      <c r="B2" s="4">
        <f ca="1">ROUND((680-140)*RAND()+140,0)</f>
        <v>434</v>
      </c>
      <c r="C2" s="6">
        <f ca="1">ROUND((750-80)*RAND()+140,0)</f>
        <v>458</v>
      </c>
    </row>
    <row r="3" spans="1:4" ht="18.75" x14ac:dyDescent="0.25">
      <c r="A3" s="6">
        <v>2</v>
      </c>
      <c r="B3" s="4">
        <f t="shared" ref="B3:B16" ca="1" si="0">ROUND((680-140)*RAND()+140,0)</f>
        <v>418</v>
      </c>
      <c r="C3" s="6">
        <f t="shared" ref="C3:C16" ca="1" si="1">ROUND((750-80)*RAND()+140,0)</f>
        <v>531</v>
      </c>
    </row>
    <row r="4" spans="1:4" ht="18.75" x14ac:dyDescent="0.25">
      <c r="A4" s="6">
        <v>3</v>
      </c>
      <c r="B4" s="4">
        <f t="shared" ca="1" si="0"/>
        <v>595</v>
      </c>
      <c r="C4" s="6">
        <f t="shared" ca="1" si="1"/>
        <v>246</v>
      </c>
    </row>
    <row r="5" spans="1:4" ht="18.75" x14ac:dyDescent="0.25">
      <c r="A5" s="6">
        <v>4</v>
      </c>
      <c r="B5" s="4">
        <f t="shared" ca="1" si="0"/>
        <v>218</v>
      </c>
      <c r="C5" s="6">
        <f t="shared" ca="1" si="1"/>
        <v>387</v>
      </c>
    </row>
    <row r="6" spans="1:4" ht="18.75" x14ac:dyDescent="0.25">
      <c r="A6" s="6">
        <v>5</v>
      </c>
      <c r="B6" s="4">
        <f t="shared" ca="1" si="0"/>
        <v>291</v>
      </c>
      <c r="C6" s="6">
        <f t="shared" ca="1" si="1"/>
        <v>173</v>
      </c>
    </row>
    <row r="7" spans="1:4" ht="18.75" x14ac:dyDescent="0.25">
      <c r="A7" s="6">
        <v>6</v>
      </c>
      <c r="B7" s="4">
        <f t="shared" ca="1" si="0"/>
        <v>531</v>
      </c>
      <c r="C7" s="6">
        <f t="shared" ca="1" si="1"/>
        <v>601</v>
      </c>
    </row>
    <row r="8" spans="1:4" ht="18.75" x14ac:dyDescent="0.25">
      <c r="A8" s="6">
        <v>7</v>
      </c>
      <c r="B8" s="4">
        <f t="shared" ca="1" si="0"/>
        <v>542</v>
      </c>
      <c r="C8" s="6">
        <f t="shared" ca="1" si="1"/>
        <v>391</v>
      </c>
    </row>
    <row r="9" spans="1:4" ht="18.75" x14ac:dyDescent="0.25">
      <c r="A9" s="6">
        <v>8</v>
      </c>
      <c r="B9" s="4">
        <f t="shared" ca="1" si="0"/>
        <v>585</v>
      </c>
      <c r="C9" s="6">
        <f t="shared" ca="1" si="1"/>
        <v>702</v>
      </c>
    </row>
    <row r="10" spans="1:4" ht="18.75" x14ac:dyDescent="0.25">
      <c r="A10" s="6">
        <v>9</v>
      </c>
      <c r="B10" s="4">
        <f t="shared" ca="1" si="0"/>
        <v>460</v>
      </c>
      <c r="C10" s="6">
        <f t="shared" ca="1" si="1"/>
        <v>324</v>
      </c>
    </row>
    <row r="11" spans="1:4" ht="18.75" x14ac:dyDescent="0.25">
      <c r="A11" s="6">
        <v>10</v>
      </c>
      <c r="B11" s="4">
        <f t="shared" ca="1" si="0"/>
        <v>519</v>
      </c>
      <c r="C11" s="6">
        <f t="shared" ca="1" si="1"/>
        <v>643</v>
      </c>
    </row>
    <row r="12" spans="1:4" ht="18.75" x14ac:dyDescent="0.25">
      <c r="A12" s="6">
        <v>11</v>
      </c>
      <c r="B12" s="4">
        <f t="shared" ca="1" si="0"/>
        <v>549</v>
      </c>
      <c r="C12" s="6">
        <f t="shared" ca="1" si="1"/>
        <v>808</v>
      </c>
    </row>
    <row r="13" spans="1:4" ht="18.75" x14ac:dyDescent="0.25">
      <c r="A13" s="6">
        <v>12</v>
      </c>
      <c r="B13" s="4">
        <f t="shared" ca="1" si="0"/>
        <v>197</v>
      </c>
      <c r="C13" s="6">
        <f t="shared" ca="1" si="1"/>
        <v>721</v>
      </c>
    </row>
    <row r="14" spans="1:4" ht="18.75" x14ac:dyDescent="0.25">
      <c r="A14" s="6">
        <v>13</v>
      </c>
      <c r="B14" s="4">
        <f t="shared" ca="1" si="0"/>
        <v>490</v>
      </c>
      <c r="C14" s="6">
        <f t="shared" ca="1" si="1"/>
        <v>755</v>
      </c>
    </row>
    <row r="15" spans="1:4" ht="18.75" x14ac:dyDescent="0.25">
      <c r="A15" s="6">
        <v>14</v>
      </c>
      <c r="B15" s="4">
        <f t="shared" ca="1" si="0"/>
        <v>668</v>
      </c>
      <c r="C15" s="6">
        <f t="shared" ca="1" si="1"/>
        <v>281</v>
      </c>
    </row>
    <row r="16" spans="1:4" ht="18.75" x14ac:dyDescent="0.25">
      <c r="A16" s="6">
        <v>15</v>
      </c>
      <c r="B16" s="6">
        <f t="shared" ca="1" si="0"/>
        <v>589</v>
      </c>
      <c r="C16" s="6">
        <f t="shared" ca="1" si="1"/>
        <v>663</v>
      </c>
    </row>
    <row r="17" spans="1:1" x14ac:dyDescent="0.25">
      <c r="A17" s="3"/>
    </row>
    <row r="18" spans="1:1" x14ac:dyDescent="0.25">
      <c r="A18" s="2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21"/>
  <sheetViews>
    <sheetView tabSelected="1" zoomScale="40" zoomScaleNormal="40" workbookViewId="0">
      <selection activeCell="F21" sqref="F21"/>
    </sheetView>
  </sheetViews>
  <sheetFormatPr defaultRowHeight="15" x14ac:dyDescent="0.25"/>
  <cols>
    <col min="1" max="1" width="17.28515625" customWidth="1"/>
    <col min="2" max="2" width="52.42578125" customWidth="1"/>
    <col min="3" max="3" width="26.5703125" customWidth="1"/>
    <col min="4" max="4" width="19.85546875" style="19" customWidth="1"/>
    <col min="5" max="5" width="22.7109375" customWidth="1"/>
    <col min="6" max="6" width="31.85546875" style="1" customWidth="1"/>
    <col min="7" max="7" width="20" style="17" customWidth="1"/>
    <col min="8" max="8" width="22.28515625" style="1" customWidth="1"/>
    <col min="9" max="9" width="33.140625" customWidth="1"/>
    <col min="10" max="10" width="30.28515625" customWidth="1"/>
    <col min="11" max="11" width="23.5703125" style="17" customWidth="1"/>
    <col min="12" max="12" width="32" customWidth="1"/>
  </cols>
  <sheetData>
    <row r="1" spans="1:12" ht="39.950000000000003" customHeight="1" x14ac:dyDescent="0.25">
      <c r="A1" s="30" t="s">
        <v>22</v>
      </c>
      <c r="B1" s="30" t="s">
        <v>1</v>
      </c>
      <c r="C1" s="32" t="s">
        <v>20</v>
      </c>
      <c r="D1" s="33"/>
      <c r="E1" s="34"/>
      <c r="F1" s="32" t="s">
        <v>21</v>
      </c>
      <c r="G1" s="33"/>
      <c r="H1" s="34"/>
      <c r="I1" s="35" t="s">
        <v>26</v>
      </c>
      <c r="J1" s="35" t="s">
        <v>28</v>
      </c>
      <c r="K1" s="28" t="s">
        <v>27</v>
      </c>
      <c r="L1" s="63" t="s">
        <v>29</v>
      </c>
    </row>
    <row r="2" spans="1:12" ht="39.950000000000003" customHeight="1" x14ac:dyDescent="0.35">
      <c r="A2" s="31"/>
      <c r="B2" s="31"/>
      <c r="C2" s="7" t="s">
        <v>23</v>
      </c>
      <c r="D2" s="60" t="s">
        <v>24</v>
      </c>
      <c r="E2" s="7" t="s">
        <v>25</v>
      </c>
      <c r="F2" s="7" t="s">
        <v>23</v>
      </c>
      <c r="G2" s="18" t="s">
        <v>24</v>
      </c>
      <c r="H2" s="7" t="s">
        <v>25</v>
      </c>
      <c r="I2" s="36"/>
      <c r="J2" s="36"/>
      <c r="K2" s="29"/>
      <c r="L2" s="64"/>
    </row>
    <row r="3" spans="1:12" ht="39.950000000000003" customHeight="1" x14ac:dyDescent="0.45">
      <c r="A3" s="8">
        <v>1</v>
      </c>
      <c r="B3" s="9" t="str">
        <f>'Информация о видах работ'!B3</f>
        <v>Выточка детали 1</v>
      </c>
      <c r="C3" s="10">
        <f ca="1">VLOOKUP(A3,'Данные о заказах '!A2:C16,2,0)</f>
        <v>434</v>
      </c>
      <c r="D3" s="22">
        <f ca="1">VLOOKUP(B3,'Информация о видах работ'!$B$3:$C$17,2,0)</f>
        <v>3.5</v>
      </c>
      <c r="E3" s="11">
        <f ca="1">VLOOKUP(B3,'Информация о видах работ'!$B$3:$D$17,3,0)</f>
        <v>11.7</v>
      </c>
      <c r="F3" s="10">
        <f ca="1">VLOOKUP(A3,'Данные о заказах '!$A$2:$C$16,3,0)</f>
        <v>458</v>
      </c>
      <c r="G3" s="22">
        <f ca="1">VLOOKUP(B3,'Информация о видах работ'!$B$3:$C$17,2,0)</f>
        <v>3.5</v>
      </c>
      <c r="H3" s="11">
        <f ca="1">VLOOKUP(B3,'Информация о видах работ'!$B$3:$D$17,3,0)</f>
        <v>11.7</v>
      </c>
      <c r="I3" s="12">
        <f ca="1">F3/C3*100%</f>
        <v>1.0552995391705069</v>
      </c>
      <c r="J3" s="13">
        <f t="shared" ref="J3:J17" ca="1" si="0">PRODUCT(F3,H3)</f>
        <v>5358.5999999999995</v>
      </c>
      <c r="K3" s="22">
        <f ca="1">F3*G3+PRODUCT(F3,G3)</f>
        <v>3206</v>
      </c>
      <c r="L3" s="23" t="str">
        <f ca="1">IF(OR(C3&gt;=200,AND(500&lt;=C3)),"+","?")</f>
        <v>+</v>
      </c>
    </row>
    <row r="4" spans="1:12" ht="39.950000000000003" customHeight="1" x14ac:dyDescent="0.45">
      <c r="A4" s="8">
        <v>2</v>
      </c>
      <c r="B4" s="9" t="str">
        <f>'Информация о видах работ'!B4</f>
        <v>Выточка детали 2</v>
      </c>
      <c r="C4" s="10">
        <f ca="1">VLOOKUP(A4,'Данные о заказах '!A3:C17,2,0)</f>
        <v>418</v>
      </c>
      <c r="D4" s="22">
        <f ca="1">VLOOKUP(B4,'Информация о видах работ'!$B$3:$C$17,2,0)</f>
        <v>2.8</v>
      </c>
      <c r="E4" s="11">
        <f ca="1">VLOOKUP(B4,'Информация о видах работ'!$B$3:$D$17,3,0)</f>
        <v>15.9</v>
      </c>
      <c r="F4" s="10">
        <f ca="1">VLOOKUP(A4,'Данные о заказах '!$A$2:$C$16,3,0)</f>
        <v>531</v>
      </c>
      <c r="G4" s="22">
        <f ca="1">VLOOKUP(B4,'Информация о видах работ'!$B$3:$C$17,2,0)</f>
        <v>2.8</v>
      </c>
      <c r="H4" s="11">
        <f ca="1">VLOOKUP(B4,'Информация о видах работ'!$B$3:$D$17,3,0)</f>
        <v>15.9</v>
      </c>
      <c r="I4" s="12">
        <f t="shared" ref="I4:I17" ca="1" si="1">F4/C4*100%</f>
        <v>1.270334928229665</v>
      </c>
      <c r="J4" s="13">
        <f t="shared" ca="1" si="0"/>
        <v>8442.9</v>
      </c>
      <c r="K4" s="22">
        <f t="shared" ref="K4:K17" ca="1" si="2">F4*G4+PRODUCT(F4,G4)</f>
        <v>2973.6</v>
      </c>
      <c r="L4" s="23" t="str">
        <f t="shared" ref="L4:L17" ca="1" si="3">IF(AND(C4&gt;200,F4&gt;=200,F4&lt;=500),"+","?")</f>
        <v>?</v>
      </c>
    </row>
    <row r="5" spans="1:12" ht="39.950000000000003" customHeight="1" x14ac:dyDescent="0.45">
      <c r="A5" s="8">
        <v>3</v>
      </c>
      <c r="B5" s="9" t="str">
        <f>'Информация о видах работ'!B5</f>
        <v>Выточка детали 3</v>
      </c>
      <c r="C5" s="10">
        <f ca="1">VLOOKUP(A5,'Данные о заказах '!A4:C18,2,0)</f>
        <v>595</v>
      </c>
      <c r="D5" s="22">
        <f ca="1">VLOOKUP(B5,'Информация о видах работ'!$B$3:$C$17,2,0)</f>
        <v>0.7</v>
      </c>
      <c r="E5" s="11">
        <f ca="1">VLOOKUP(B5,'Информация о видах работ'!$B$3:$D$17,3,0)</f>
        <v>8.3000000000000007</v>
      </c>
      <c r="F5" s="10">
        <f ca="1">VLOOKUP(A5,'Данные о заказах '!$A$2:$C$16,3,0)</f>
        <v>246</v>
      </c>
      <c r="G5" s="22">
        <f ca="1">VLOOKUP(B5,'Информация о видах работ'!$B$3:$C$17,2,0)</f>
        <v>0.7</v>
      </c>
      <c r="H5" s="11">
        <f ca="1">VLOOKUP(B5,'Информация о видах работ'!$B$3:$D$17,3,0)</f>
        <v>8.3000000000000007</v>
      </c>
      <c r="I5" s="12">
        <f t="shared" ca="1" si="1"/>
        <v>0.41344537815126048</v>
      </c>
      <c r="J5" s="13">
        <f t="shared" ca="1" si="0"/>
        <v>2041.8000000000002</v>
      </c>
      <c r="K5" s="22">
        <f t="shared" ca="1" si="2"/>
        <v>344.4</v>
      </c>
      <c r="L5" s="23" t="str">
        <f t="shared" ca="1" si="3"/>
        <v>+</v>
      </c>
    </row>
    <row r="6" spans="1:12" ht="39.950000000000003" customHeight="1" x14ac:dyDescent="0.45">
      <c r="A6" s="8">
        <v>4</v>
      </c>
      <c r="B6" s="9" t="str">
        <f>'Информация о видах работ'!B6</f>
        <v>Выточка детали 4</v>
      </c>
      <c r="C6" s="10">
        <f ca="1">VLOOKUP(A6,'Данные о заказах '!A5:C19,2,0)</f>
        <v>218</v>
      </c>
      <c r="D6" s="22">
        <f ca="1">VLOOKUP(B6,'Информация о видах работ'!$B$3:$C$17,2,0)</f>
        <v>3</v>
      </c>
      <c r="E6" s="11">
        <f ca="1">VLOOKUP(B6,'Информация о видах работ'!$B$3:$D$17,3,0)</f>
        <v>2.5</v>
      </c>
      <c r="F6" s="10">
        <f ca="1">VLOOKUP(A6,'Данные о заказах '!$A$2:$C$16,3,0)</f>
        <v>387</v>
      </c>
      <c r="G6" s="22">
        <f ca="1">VLOOKUP(B6,'Информация о видах работ'!$B$3:$C$17,2,0)</f>
        <v>3</v>
      </c>
      <c r="H6" s="11">
        <f ca="1">VLOOKUP(B6,'Информация о видах работ'!$B$3:$D$17,3,0)</f>
        <v>2.5</v>
      </c>
      <c r="I6" s="12">
        <f t="shared" ca="1" si="1"/>
        <v>1.775229357798165</v>
      </c>
      <c r="J6" s="13">
        <f t="shared" ca="1" si="0"/>
        <v>967.5</v>
      </c>
      <c r="K6" s="22">
        <f t="shared" ca="1" si="2"/>
        <v>2322</v>
      </c>
      <c r="L6" s="23" t="str">
        <f t="shared" ca="1" si="3"/>
        <v>+</v>
      </c>
    </row>
    <row r="7" spans="1:12" ht="39.950000000000003" customHeight="1" x14ac:dyDescent="0.45">
      <c r="A7" s="8">
        <v>5</v>
      </c>
      <c r="B7" s="9" t="str">
        <f>'Информация о видах работ'!B7</f>
        <v>Выточка детали 5</v>
      </c>
      <c r="C7" s="10">
        <f ca="1">VLOOKUP(A7,'Данные о заказах '!A6:C20,2,0)</f>
        <v>291</v>
      </c>
      <c r="D7" s="22">
        <f ca="1">VLOOKUP(B7,'Информация о видах работ'!$B$3:$C$17,2,0)</f>
        <v>3</v>
      </c>
      <c r="E7" s="11">
        <f ca="1">VLOOKUP(B7,'Информация о видах работ'!$B$3:$D$17,3,0)</f>
        <v>8.1999999999999993</v>
      </c>
      <c r="F7" s="10">
        <f ca="1">VLOOKUP(A7,'Данные о заказах '!$A$2:$C$16,3,0)</f>
        <v>173</v>
      </c>
      <c r="G7" s="22">
        <f ca="1">VLOOKUP(B7,'Информация о видах работ'!$B$3:$C$17,2,0)</f>
        <v>3</v>
      </c>
      <c r="H7" s="11">
        <f ca="1">VLOOKUP(B7,'Информация о видах работ'!$B$3:$D$17,3,0)</f>
        <v>8.1999999999999993</v>
      </c>
      <c r="I7" s="12">
        <f t="shared" ca="1" si="1"/>
        <v>0.59450171821305842</v>
      </c>
      <c r="J7" s="13">
        <f t="shared" ca="1" si="0"/>
        <v>1418.6</v>
      </c>
      <c r="K7" s="22">
        <f t="shared" ca="1" si="2"/>
        <v>1038</v>
      </c>
      <c r="L7" s="23" t="str">
        <f t="shared" ca="1" si="3"/>
        <v>?</v>
      </c>
    </row>
    <row r="8" spans="1:12" ht="39.950000000000003" customHeight="1" x14ac:dyDescent="0.45">
      <c r="A8" s="8">
        <v>6</v>
      </c>
      <c r="B8" s="9" t="str">
        <f>'Информация о видах работ'!B8</f>
        <v>Выточка детали 6</v>
      </c>
      <c r="C8" s="10">
        <f ca="1">VLOOKUP(A8,'Данные о заказах '!A7:C21,2,0)</f>
        <v>531</v>
      </c>
      <c r="D8" s="22">
        <f ca="1">VLOOKUP(B8,'Информация о видах работ'!$B$3:$C$17,2,0)</f>
        <v>1.4</v>
      </c>
      <c r="E8" s="11">
        <f ca="1">VLOOKUP(B8,'Информация о видах работ'!$B$3:$D$17,3,0)</f>
        <v>16</v>
      </c>
      <c r="F8" s="10">
        <f ca="1">VLOOKUP(A8,'Данные о заказах '!$A$2:$C$16,3,0)</f>
        <v>601</v>
      </c>
      <c r="G8" s="22">
        <f ca="1">VLOOKUP(B8,'Информация о видах работ'!$B$3:$C$17,2,0)</f>
        <v>1.4</v>
      </c>
      <c r="H8" s="11">
        <f ca="1">VLOOKUP(B8,'Информация о видах работ'!$B$3:$D$17,3,0)</f>
        <v>16</v>
      </c>
      <c r="I8" s="12">
        <f t="shared" ca="1" si="1"/>
        <v>1.1318267419962336</v>
      </c>
      <c r="J8" s="13">
        <f t="shared" ca="1" si="0"/>
        <v>9616</v>
      </c>
      <c r="K8" s="22">
        <f t="shared" ca="1" si="2"/>
        <v>1682.8</v>
      </c>
      <c r="L8" s="23" t="str">
        <f t="shared" ca="1" si="3"/>
        <v>?</v>
      </c>
    </row>
    <row r="9" spans="1:12" ht="39.950000000000003" customHeight="1" x14ac:dyDescent="0.45">
      <c r="A9" s="8">
        <v>7</v>
      </c>
      <c r="B9" s="9" t="str">
        <f>'Информация о видах работ'!B9</f>
        <v>Выточка детали 7</v>
      </c>
      <c r="C9" s="10">
        <f ca="1">VLOOKUP(A9,'Данные о заказах '!A8:C22,2,0)</f>
        <v>542</v>
      </c>
      <c r="D9" s="22">
        <f ca="1">VLOOKUP(B9,'Информация о видах работ'!$B$3:$C$17,2,0)</f>
        <v>0.7</v>
      </c>
      <c r="E9" s="11">
        <f ca="1">VLOOKUP(B9,'Информация о видах работ'!$B$3:$D$17,3,0)</f>
        <v>5.3</v>
      </c>
      <c r="F9" s="10">
        <f ca="1">VLOOKUP(A9,'Данные о заказах '!$A$2:$C$16,3,0)</f>
        <v>391</v>
      </c>
      <c r="G9" s="22">
        <f ca="1">VLOOKUP(B9,'Информация о видах работ'!$B$3:$C$17,2,0)</f>
        <v>0.7</v>
      </c>
      <c r="H9" s="11">
        <f ca="1">VLOOKUP(B9,'Информация о видах работ'!$B$3:$D$17,3,0)</f>
        <v>5.3</v>
      </c>
      <c r="I9" s="12">
        <f t="shared" ca="1" si="1"/>
        <v>0.72140221402214022</v>
      </c>
      <c r="J9" s="13">
        <f t="shared" ca="1" si="0"/>
        <v>2072.2999999999997</v>
      </c>
      <c r="K9" s="22">
        <f t="shared" ca="1" si="2"/>
        <v>547.4</v>
      </c>
      <c r="L9" s="23" t="str">
        <f t="shared" ca="1" si="3"/>
        <v>+</v>
      </c>
    </row>
    <row r="10" spans="1:12" ht="39.950000000000003" customHeight="1" x14ac:dyDescent="0.45">
      <c r="A10" s="8">
        <v>8</v>
      </c>
      <c r="B10" s="9" t="str">
        <f>'Информация о видах работ'!B10</f>
        <v>Выточка детали 8</v>
      </c>
      <c r="C10" s="10">
        <f ca="1">VLOOKUP(A10,'Данные о заказах '!A9:C23,2,0)</f>
        <v>585</v>
      </c>
      <c r="D10" s="22">
        <f ca="1">VLOOKUP(B10,'Информация о видах работ'!$B$3:$C$17,2,0)</f>
        <v>2.2999999999999998</v>
      </c>
      <c r="E10" s="11">
        <f ca="1">VLOOKUP(B10,'Информация о видах работ'!$B$3:$D$17,3,0)</f>
        <v>16.7</v>
      </c>
      <c r="F10" s="10">
        <f ca="1">VLOOKUP(A10,'Данные о заказах '!$A$2:$C$16,3,0)</f>
        <v>702</v>
      </c>
      <c r="G10" s="22">
        <f ca="1">VLOOKUP(B10,'Информация о видах работ'!$B$3:$C$17,2,0)</f>
        <v>2.2999999999999998</v>
      </c>
      <c r="H10" s="11">
        <f ca="1">VLOOKUP(B10,'Информация о видах работ'!$B$3:$D$17,3,0)</f>
        <v>16.7</v>
      </c>
      <c r="I10" s="12">
        <f ca="1">F10/C10*100%</f>
        <v>1.2</v>
      </c>
      <c r="J10" s="13">
        <f t="shared" ca="1" si="0"/>
        <v>11723.4</v>
      </c>
      <c r="K10" s="22">
        <f t="shared" ca="1" si="2"/>
        <v>3229.2</v>
      </c>
      <c r="L10" s="23" t="str">
        <f t="shared" ca="1" si="3"/>
        <v>?</v>
      </c>
    </row>
    <row r="11" spans="1:12" ht="39.950000000000003" customHeight="1" x14ac:dyDescent="0.45">
      <c r="A11" s="8">
        <v>9</v>
      </c>
      <c r="B11" s="9" t="str">
        <f>'Информация о видах работ'!B11</f>
        <v>Выточка детали 9</v>
      </c>
      <c r="C11" s="10">
        <f ca="1">VLOOKUP(A11,'Данные о заказах '!A10:C24,2,0)</f>
        <v>460</v>
      </c>
      <c r="D11" s="22">
        <f ca="1">VLOOKUP(B11,'Информация о видах работ'!$B$3:$C$17,2,0)</f>
        <v>2.8</v>
      </c>
      <c r="E11" s="11">
        <f ca="1">VLOOKUP(B11,'Информация о видах работ'!$B$3:$D$17,3,0)</f>
        <v>14.3</v>
      </c>
      <c r="F11" s="10">
        <f ca="1">VLOOKUP(A11,'Данные о заказах '!$A$2:$C$16,3,0)</f>
        <v>324</v>
      </c>
      <c r="G11" s="22">
        <f ca="1">VLOOKUP(B11,'Информация о видах работ'!$B$3:$C$17,2,0)</f>
        <v>2.8</v>
      </c>
      <c r="H11" s="11">
        <f ca="1">VLOOKUP(B11,'Информация о видах работ'!$B$3:$D$17,3,0)</f>
        <v>14.3</v>
      </c>
      <c r="I11" s="12">
        <f t="shared" ca="1" si="1"/>
        <v>0.70434782608695656</v>
      </c>
      <c r="J11" s="13">
        <f t="shared" ca="1" si="0"/>
        <v>4633.2</v>
      </c>
      <c r="K11" s="22">
        <f t="shared" ca="1" si="2"/>
        <v>1814.3999999999999</v>
      </c>
      <c r="L11" s="23" t="str">
        <f t="shared" ca="1" si="3"/>
        <v>+</v>
      </c>
    </row>
    <row r="12" spans="1:12" ht="39.950000000000003" customHeight="1" x14ac:dyDescent="0.45">
      <c r="A12" s="8">
        <v>10</v>
      </c>
      <c r="B12" s="9" t="str">
        <f>'Информация о видах работ'!B12</f>
        <v>Выточка детали 10</v>
      </c>
      <c r="C12" s="10">
        <f ca="1">VLOOKUP(A12,'Данные о заказах '!A11:C25,2,0)</f>
        <v>519</v>
      </c>
      <c r="D12" s="22">
        <f ca="1">VLOOKUP(B12,'Информация о видах работ'!$B$3:$C$17,2,0)</f>
        <v>1.7</v>
      </c>
      <c r="E12" s="11">
        <f ca="1">VLOOKUP(B12,'Информация о видах работ'!$B$3:$D$17,3,0)</f>
        <v>17</v>
      </c>
      <c r="F12" s="10">
        <f ca="1">VLOOKUP(A12,'Данные о заказах '!$A$2:$C$16,3,0)</f>
        <v>643</v>
      </c>
      <c r="G12" s="22">
        <f ca="1">VLOOKUP(B12,'Информация о видах работ'!$B$3:$C$17,2,0)</f>
        <v>1.7</v>
      </c>
      <c r="H12" s="11">
        <f ca="1">VLOOKUP(B12,'Информация о видах работ'!$B$3:$D$17,3,0)</f>
        <v>17</v>
      </c>
      <c r="I12" s="12">
        <f t="shared" ca="1" si="1"/>
        <v>1.2389210019267822</v>
      </c>
      <c r="J12" s="13">
        <f t="shared" ca="1" si="0"/>
        <v>10931</v>
      </c>
      <c r="K12" s="22">
        <f t="shared" ca="1" si="2"/>
        <v>2186.1999999999998</v>
      </c>
      <c r="L12" s="23" t="str">
        <f t="shared" ca="1" si="3"/>
        <v>?</v>
      </c>
    </row>
    <row r="13" spans="1:12" ht="39.950000000000003" customHeight="1" x14ac:dyDescent="0.45">
      <c r="A13" s="8">
        <v>11</v>
      </c>
      <c r="B13" s="9" t="str">
        <f>'Информация о видах работ'!B13</f>
        <v>Выточка детали 11</v>
      </c>
      <c r="C13" s="10">
        <f ca="1">VLOOKUP(A13,'Данные о заказах '!A12:C26,2,0)</f>
        <v>549</v>
      </c>
      <c r="D13" s="22">
        <f ca="1">VLOOKUP(B13,'Информация о видах работ'!$B$3:$C$17,2,0)</f>
        <v>0.6</v>
      </c>
      <c r="E13" s="11">
        <f ca="1">VLOOKUP(B13,'Информация о видах работ'!$B$3:$D$17,3,0)</f>
        <v>17.899999999999999</v>
      </c>
      <c r="F13" s="10">
        <f ca="1">VLOOKUP(A13,'Данные о заказах '!$A$2:$C$16,3,0)</f>
        <v>808</v>
      </c>
      <c r="G13" s="22">
        <f ca="1">VLOOKUP(B13,'Информация о видах работ'!$B$3:$C$17,2,0)</f>
        <v>0.6</v>
      </c>
      <c r="H13" s="11">
        <f ca="1">VLOOKUP(B13,'Информация о видах работ'!$B$3:$D$17,3,0)</f>
        <v>17.899999999999999</v>
      </c>
      <c r="I13" s="12">
        <f t="shared" ca="1" si="1"/>
        <v>1.4717668488160291</v>
      </c>
      <c r="J13" s="13">
        <f t="shared" ca="1" si="0"/>
        <v>14463.199999999999</v>
      </c>
      <c r="K13" s="22">
        <f t="shared" ca="1" si="2"/>
        <v>969.59999999999991</v>
      </c>
      <c r="L13" s="23" t="str">
        <f t="shared" ca="1" si="3"/>
        <v>?</v>
      </c>
    </row>
    <row r="14" spans="1:12" ht="39.950000000000003" customHeight="1" x14ac:dyDescent="0.45">
      <c r="A14" s="8">
        <v>12</v>
      </c>
      <c r="B14" s="9" t="str">
        <f>'Информация о видах работ'!B14</f>
        <v>Выточка детали 12</v>
      </c>
      <c r="C14" s="10">
        <f ca="1">VLOOKUP(A14,'Данные о заказах '!A13:C27,2,0)</f>
        <v>197</v>
      </c>
      <c r="D14" s="22">
        <f ca="1">VLOOKUP(B14,'Информация о видах работ'!$B$3:$C$17,2,0)</f>
        <v>0.9</v>
      </c>
      <c r="E14" s="11">
        <f ca="1">VLOOKUP(B14,'Информация о видах работ'!$B$3:$D$17,3,0)</f>
        <v>12</v>
      </c>
      <c r="F14" s="10">
        <f ca="1">VLOOKUP(A14,'Данные о заказах '!$A$2:$C$16,3,0)</f>
        <v>721</v>
      </c>
      <c r="G14" s="22">
        <f ca="1">VLOOKUP(B14,'Информация о видах работ'!$B$3:$C$17,2,0)</f>
        <v>0.9</v>
      </c>
      <c r="H14" s="11">
        <f ca="1">VLOOKUP(B14,'Информация о видах работ'!$B$3:$D$17,3,0)</f>
        <v>12</v>
      </c>
      <c r="I14" s="12">
        <f t="shared" ca="1" si="1"/>
        <v>3.6598984771573604</v>
      </c>
      <c r="J14" s="13">
        <f t="shared" ca="1" si="0"/>
        <v>8652</v>
      </c>
      <c r="K14" s="22">
        <f t="shared" ca="1" si="2"/>
        <v>1297.8</v>
      </c>
      <c r="L14" s="23" t="str">
        <f t="shared" ca="1" si="3"/>
        <v>?</v>
      </c>
    </row>
    <row r="15" spans="1:12" ht="39.950000000000003" customHeight="1" x14ac:dyDescent="0.45">
      <c r="A15" s="8">
        <v>13</v>
      </c>
      <c r="B15" s="9" t="str">
        <f>'Информация о видах работ'!B15</f>
        <v>Выточка детали 13</v>
      </c>
      <c r="C15" s="10">
        <f ca="1">VLOOKUP(A15,'Данные о заказах '!A14:C28,2,0)</f>
        <v>490</v>
      </c>
      <c r="D15" s="22">
        <f ca="1">VLOOKUP(B15,'Информация о видах работ'!$B$3:$C$17,2,0)</f>
        <v>0.8</v>
      </c>
      <c r="E15" s="11">
        <f ca="1">VLOOKUP(B15,'Информация о видах работ'!$B$3:$D$17,3,0)</f>
        <v>8.3000000000000007</v>
      </c>
      <c r="F15" s="10">
        <f ca="1">VLOOKUP(A15,'Данные о заказах '!$A$2:$C$16,3,0)</f>
        <v>755</v>
      </c>
      <c r="G15" s="22">
        <f ca="1">VLOOKUP(B15,'Информация о видах работ'!$B$3:$C$17,2,0)</f>
        <v>0.8</v>
      </c>
      <c r="H15" s="11">
        <f ca="1">VLOOKUP(B15,'Информация о видах работ'!$B$3:$D$17,3,0)</f>
        <v>8.3000000000000007</v>
      </c>
      <c r="I15" s="12">
        <f t="shared" ca="1" si="1"/>
        <v>1.5408163265306123</v>
      </c>
      <c r="J15" s="13">
        <f t="shared" ca="1" si="0"/>
        <v>6266.5000000000009</v>
      </c>
      <c r="K15" s="22">
        <f t="shared" ca="1" si="2"/>
        <v>1208</v>
      </c>
      <c r="L15" s="23" t="str">
        <f t="shared" ca="1" si="3"/>
        <v>?</v>
      </c>
    </row>
    <row r="16" spans="1:12" ht="39.950000000000003" customHeight="1" x14ac:dyDescent="0.45">
      <c r="A16" s="8">
        <v>14</v>
      </c>
      <c r="B16" s="9" t="str">
        <f>'Информация о видах работ'!B16</f>
        <v>Выточка детали 14</v>
      </c>
      <c r="C16" s="10">
        <f ca="1">VLOOKUP(A16,'Данные о заказах '!A15:C29,2,0)</f>
        <v>668</v>
      </c>
      <c r="D16" s="22">
        <f ca="1">VLOOKUP(B16,'Информация о видах работ'!$B$3:$C$17,2,0)</f>
        <v>3.7</v>
      </c>
      <c r="E16" s="11">
        <f ca="1">VLOOKUP(B16,'Информация о видах работ'!$B$3:$D$17,3,0)</f>
        <v>16.8</v>
      </c>
      <c r="F16" s="10">
        <f ca="1">VLOOKUP(A16,'Данные о заказах '!$A$2:$C$16,3,0)</f>
        <v>281</v>
      </c>
      <c r="G16" s="22">
        <f ca="1">VLOOKUP(B16,'Информация о видах работ'!$B$3:$C$17,2,0)</f>
        <v>3.7</v>
      </c>
      <c r="H16" s="11">
        <f ca="1">VLOOKUP(B16,'Информация о видах работ'!$B$3:$D$17,3,0)</f>
        <v>16.8</v>
      </c>
      <c r="I16" s="12">
        <f t="shared" ca="1" si="1"/>
        <v>0.42065868263473055</v>
      </c>
      <c r="J16" s="13">
        <f t="shared" ca="1" si="0"/>
        <v>4720.8</v>
      </c>
      <c r="K16" s="22">
        <f ca="1">F16*G16+PRODUCT(F16,G16)</f>
        <v>2079.4</v>
      </c>
      <c r="L16" s="23" t="str">
        <f t="shared" ca="1" si="3"/>
        <v>+</v>
      </c>
    </row>
    <row r="17" spans="1:12" ht="39.950000000000003" customHeight="1" x14ac:dyDescent="0.45">
      <c r="A17" s="39">
        <v>15</v>
      </c>
      <c r="B17" s="40" t="str">
        <f>'Информация о видах работ'!B17</f>
        <v>Выточка детали 15</v>
      </c>
      <c r="C17" s="41">
        <f ca="1">VLOOKUP(A17,'Данные о заказах '!A16:C30,2,0)</f>
        <v>589</v>
      </c>
      <c r="D17" s="42">
        <f ca="1">VLOOKUP(B17,'Информация о видах работ'!$B$3:$C$17,2,0)</f>
        <v>2.1</v>
      </c>
      <c r="E17" s="43">
        <f ca="1">VLOOKUP(B17,'Информация о видах работ'!$B$3:$D$17,3,0)</f>
        <v>9.1999999999999993</v>
      </c>
      <c r="F17" s="41">
        <f ca="1">VLOOKUP(A17,'Данные о заказах '!$A$2:$C$16,3,0)</f>
        <v>663</v>
      </c>
      <c r="G17" s="42">
        <f ca="1">VLOOKUP(B17,'Информация о видах работ'!$B$3:$C$17,2,0)</f>
        <v>2.1</v>
      </c>
      <c r="H17" s="43">
        <f ca="1">VLOOKUP(B17,'Информация о видах работ'!$B$3:$D$17,3,0)</f>
        <v>9.1999999999999993</v>
      </c>
      <c r="I17" s="44">
        <f t="shared" ca="1" si="1"/>
        <v>1.1256366723259763</v>
      </c>
      <c r="J17" s="45">
        <f t="shared" ca="1" si="0"/>
        <v>6099.5999999999995</v>
      </c>
      <c r="K17" s="42">
        <f t="shared" ca="1" si="2"/>
        <v>2784.6</v>
      </c>
      <c r="L17" s="46" t="str">
        <f t="shared" ca="1" si="3"/>
        <v>?</v>
      </c>
    </row>
    <row r="18" spans="1:12" ht="57" customHeight="1" x14ac:dyDescent="0.65">
      <c r="A18" s="53" t="s">
        <v>30</v>
      </c>
      <c r="B18" s="53"/>
      <c r="C18" s="53"/>
      <c r="D18" s="53"/>
      <c r="E18" s="53"/>
      <c r="F18" s="54">
        <f ca="1">COUNTIF(I3:I17,"&gt;=100%")</f>
        <v>10</v>
      </c>
      <c r="G18" s="61"/>
      <c r="H18" s="55"/>
      <c r="I18" s="56"/>
      <c r="J18" s="56"/>
      <c r="K18" s="57"/>
      <c r="L18" s="56"/>
    </row>
    <row r="19" spans="1:12" ht="60.75" customHeight="1" x14ac:dyDescent="0.85">
      <c r="A19" s="53" t="s">
        <v>31</v>
      </c>
      <c r="B19" s="53"/>
      <c r="C19" s="53"/>
      <c r="D19" s="53"/>
      <c r="E19" s="53"/>
      <c r="F19" s="54"/>
      <c r="G19" s="58"/>
      <c r="H19" s="59" t="str">
        <f ca="1">INDIRECT("B"&amp;MATCH(MIN(H3:H17),H1:H17,0))</f>
        <v>Выточка детали 4</v>
      </c>
      <c r="I19" s="56"/>
      <c r="J19" s="56"/>
      <c r="K19" s="57"/>
      <c r="L19" s="56"/>
    </row>
    <row r="20" spans="1:12" ht="69.75" customHeight="1" x14ac:dyDescent="0.65">
      <c r="A20" s="50" t="s">
        <v>32</v>
      </c>
      <c r="B20" s="51"/>
      <c r="C20" s="51"/>
      <c r="D20" s="51"/>
      <c r="E20" s="52"/>
      <c r="F20" s="62">
        <f ca="1">SUMIFS(K3:K17,A3:A17,"1",C3:C17,"&gt;300")+SUMIFS(K3:K17,A3:A17,"3",C3:C17,"&gt;300")</f>
        <v>3550.4</v>
      </c>
      <c r="G20" s="57"/>
      <c r="H20" s="55"/>
      <c r="I20" s="56"/>
      <c r="J20" s="56"/>
      <c r="K20" s="57"/>
      <c r="L20" s="56"/>
    </row>
    <row r="21" spans="1:12" ht="86.25" customHeight="1" x14ac:dyDescent="0.65">
      <c r="A21" s="50" t="s">
        <v>33</v>
      </c>
      <c r="B21" s="51"/>
      <c r="C21" s="51"/>
      <c r="D21" s="51"/>
      <c r="E21" s="52"/>
      <c r="F21" s="62"/>
      <c r="G21" s="49"/>
      <c r="H21" s="47"/>
      <c r="I21" s="48"/>
      <c r="J21" s="48"/>
      <c r="K21" s="49"/>
      <c r="L21" s="48"/>
    </row>
  </sheetData>
  <sortState ref="A1:K17">
    <sortCondition ref="A3"/>
  </sortState>
  <mergeCells count="12">
    <mergeCell ref="A20:E20"/>
    <mergeCell ref="A21:E21"/>
    <mergeCell ref="A18:E18"/>
    <mergeCell ref="A19:E19"/>
    <mergeCell ref="L1:L2"/>
    <mergeCell ref="K1:K2"/>
    <mergeCell ref="A1:A2"/>
    <mergeCell ref="C1:E1"/>
    <mergeCell ref="B1:B2"/>
    <mergeCell ref="F1:H1"/>
    <mergeCell ref="I1:I2"/>
    <mergeCell ref="J1:J2"/>
  </mergeCells>
  <conditionalFormatting sqref="D3:D17 G3:G17">
    <cfRule type="cellIs" dxfId="1" priority="2" operator="greaterThan">
      <formula>1.5</formula>
    </cfRule>
  </conditionalFormatting>
  <conditionalFormatting sqref="H3:H17 B3:B17">
    <cfRule type="expression" dxfId="0" priority="1">
      <formula>$H3=MIN($H$3:$H$17)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Информация о видах работ</vt:lpstr>
      <vt:lpstr>Данные о заказах </vt:lpstr>
      <vt:lpstr>Результирующая таблица</vt:lpstr>
      <vt:lpstr>Диаграмма 1</vt:lpstr>
      <vt:lpstr>'Данные о заказах '!Задано</vt:lpstr>
      <vt:lpstr>'Информация о видах работ'!прайс</vt:lpstr>
      <vt:lpstr>Прайс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Гаусс</cp:lastModifiedBy>
  <cp:lastPrinted>2015-04-18T15:34:04Z</cp:lastPrinted>
  <dcterms:created xsi:type="dcterms:W3CDTF">2015-03-22T12:37:41Z</dcterms:created>
  <dcterms:modified xsi:type="dcterms:W3CDTF">2015-04-30T03:49:25Z</dcterms:modified>
</cp:coreProperties>
</file>