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0" windowWidth="14340" windowHeight="8760"/>
  </bookViews>
  <sheets>
    <sheet name="Лист1" sheetId="1" r:id="rId1"/>
  </sheets>
  <definedNames>
    <definedName name="_Toc149740522" localSheetId="0">Лист1!#REF!</definedName>
    <definedName name="_Toc149740523" localSheetId="0">Лист1!#REF!</definedName>
    <definedName name="_Toc149740524" localSheetId="0">Лист1!#REF!</definedName>
  </definedNames>
  <calcPr calcId="145621"/>
</workbook>
</file>

<file path=xl/calcChain.xml><?xml version="1.0" encoding="utf-8"?>
<calcChain xmlns="http://schemas.openxmlformats.org/spreadsheetml/2006/main">
  <c r="H16" i="1" l="1"/>
  <c r="F17" i="1"/>
  <c r="H17" i="1"/>
  <c r="H18" i="1"/>
  <c r="D3" i="1"/>
  <c r="A6" i="1"/>
  <c r="B6" i="1"/>
  <c r="F85" i="1" l="1"/>
  <c r="B80" i="1"/>
  <c r="A80" i="1"/>
  <c r="A58" i="1"/>
  <c r="A37" i="1"/>
  <c r="A63" i="1" s="1"/>
  <c r="A36" i="1"/>
  <c r="A61" i="1" s="1"/>
  <c r="A17" i="1"/>
  <c r="G17" i="1" s="1"/>
  <c r="A16" i="1"/>
  <c r="A15" i="1"/>
  <c r="A13" i="1"/>
  <c r="A12" i="1"/>
  <c r="B78" i="1" s="1"/>
  <c r="B5" i="1"/>
  <c r="G18" i="1" l="1"/>
  <c r="G16" i="1"/>
  <c r="A54" i="1"/>
  <c r="A78" i="1"/>
  <c r="B4" i="1"/>
  <c r="A56" i="1"/>
  <c r="B43" i="1"/>
  <c r="A43" i="1"/>
  <c r="B83" i="1"/>
  <c r="C70" i="1"/>
  <c r="A65" i="1"/>
  <c r="C65" i="1" s="1"/>
  <c r="C71" i="1" s="1"/>
  <c r="C69" i="1"/>
  <c r="A55" i="1"/>
  <c r="B85" i="1"/>
  <c r="B79" i="1"/>
  <c r="A79" i="1"/>
  <c r="A5" i="1"/>
  <c r="A85" i="1" s="1"/>
  <c r="C68" i="1" l="1"/>
  <c r="G86" i="1" s="1"/>
  <c r="A83" i="1"/>
  <c r="A4" i="1"/>
  <c r="B84" i="1"/>
  <c r="F56" i="1"/>
  <c r="A84" i="1"/>
  <c r="C72" i="1" l="1"/>
  <c r="G13" i="1" s="1"/>
  <c r="A86" i="1"/>
  <c r="B86" i="1"/>
  <c r="F86" i="1" l="1"/>
  <c r="D73" i="1" l="1"/>
  <c r="G14" i="1"/>
  <c r="G15" i="1" l="1"/>
</calcChain>
</file>

<file path=xl/comments1.xml><?xml version="1.0" encoding="utf-8"?>
<comments xmlns="http://schemas.openxmlformats.org/spreadsheetml/2006/main">
  <authors>
    <author>xcode</author>
  </authors>
  <commentList>
    <comment ref="A9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94000
</t>
        </r>
      </text>
    </comment>
    <comment ref="A10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3480
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3700</t>
        </r>
      </text>
    </comment>
    <comment ref="A12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2900
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10,6647124
11,99098921
</t>
        </r>
      </text>
    </comment>
    <comment ref="A18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20
</t>
        </r>
      </text>
    </comment>
    <comment ref="A23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49000</t>
        </r>
      </text>
    </comment>
    <comment ref="A24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94000</t>
        </r>
      </text>
    </comment>
    <comment ref="A30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50000</t>
        </r>
      </text>
    </comment>
    <comment ref="A36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2300000</t>
        </r>
      </text>
    </comment>
    <comment ref="A37" authorId="0">
      <text>
        <r>
          <rPr>
            <b/>
            <sz val="9"/>
            <color indexed="81"/>
            <rFont val="Tahoma"/>
            <family val="2"/>
            <charset val="204"/>
          </rPr>
          <t>xcode:</t>
        </r>
        <r>
          <rPr>
            <sz val="9"/>
            <color indexed="81"/>
            <rFont val="Tahoma"/>
            <family val="2"/>
            <charset val="204"/>
          </rPr>
          <t xml:space="preserve">
3000000</t>
        </r>
      </text>
    </comment>
    <comment ref="A54" authorId="0">
      <text>
        <r>
          <rPr>
            <b/>
            <sz val="9"/>
            <color indexed="81"/>
            <rFont val="Tahoma"/>
            <family val="2"/>
            <charset val="204"/>
          </rPr>
          <t>321,75</t>
        </r>
      </text>
    </comment>
    <comment ref="A56" authorId="0">
      <text>
        <r>
          <rPr>
            <b/>
            <sz val="20"/>
            <color indexed="81"/>
            <rFont val="Tahoma"/>
            <family val="2"/>
            <charset val="204"/>
          </rPr>
          <t>Вот к примеру тут значения. Их искать по всей таблицы чтобы потом формулу расписать муторно, надо потом всё в ворд переносить ещё! Так по всей таблице уйма формул!</t>
        </r>
      </text>
    </comment>
  </commentList>
</comments>
</file>

<file path=xl/sharedStrings.xml><?xml version="1.0" encoding="utf-8"?>
<sst xmlns="http://schemas.openxmlformats.org/spreadsheetml/2006/main" count="92" uniqueCount="85">
  <si>
    <t>%</t>
  </si>
  <si>
    <t>мес</t>
  </si>
  <si>
    <t>кол-во</t>
  </si>
  <si>
    <t>Qт- объём продукции, тыс. нормо-ч./квартал – *выработка</t>
  </si>
  <si>
    <t xml:space="preserve">Qн -объём продукции, шт./квартал </t>
  </si>
  <si>
    <t xml:space="preserve">Нм - норма расхода металла, т/шт. </t>
  </si>
  <si>
    <t xml:space="preserve">Нт– норма расхода топлива, т/шт. </t>
  </si>
  <si>
    <t xml:space="preserve">Нэ– норма расхода электроэнергии, кВт*Ч/шт. – А – 1000; В – 1010  </t>
  </si>
  <si>
    <t xml:space="preserve">Зпр - прочие расходы, включаемые в себестоимость, тыс. руб./квартал – 94 </t>
  </si>
  <si>
    <t>Цмпок– цена приобретения металла, руб./ т.  – 3480</t>
  </si>
  <si>
    <t>Цмпр– цена продажи металла, руб. /т.  – 3700</t>
  </si>
  <si>
    <t>Цм– цена металла без НДС, руб./т.  – 2900</t>
  </si>
  <si>
    <t>Цт– цена топлива без НДС, руб./т.  – 2700</t>
  </si>
  <si>
    <t>по смете</t>
  </si>
  <si>
    <t xml:space="preserve">Цэ– цена электроэнергии без НДС, руб./кВт*ч. – 0,56  </t>
  </si>
  <si>
    <t>переменные</t>
  </si>
  <si>
    <t>qм– потребление металла, т./квартал – 620</t>
  </si>
  <si>
    <t>условно-пост</t>
  </si>
  <si>
    <t>qт– потребление топлива, т./квартал  – 6,1</t>
  </si>
  <si>
    <t>qэ– потребление электроэнергии, кВт*ч./квартал  –1,5</t>
  </si>
  <si>
    <t>qмпр -объём продаж металла, т./квартал  – 20</t>
  </si>
  <si>
    <t>N– численность работников, чел. – 128 3777(4677)</t>
  </si>
  <si>
    <t>Зр– среднемесячная заработная плата одного работника, руб.  – 5000 14570</t>
  </si>
  <si>
    <t xml:space="preserve">Овн– отчисления от заработной платы во внебюджетные фонды, % – 26 34 </t>
  </si>
  <si>
    <t xml:space="preserve">Дзп – дополнительная заработная плата, % от основной заработной платы; –12  </t>
  </si>
  <si>
    <t xml:space="preserve">Дс.п.– доход от сдачи помещений в аренду (ежемесячно), тыс. руб. – 49  </t>
  </si>
  <si>
    <t xml:space="preserve">Дц.б– дивиденды по ценным бумагам и банковский депозит, тыс. руб./квартал – 94 </t>
  </si>
  <si>
    <t>Сн.п– ставка налога на прибыль по основной деятельности и от аренды, % – 24 - 20</t>
  </si>
  <si>
    <t>Сн.д–ставка налога на доход по ценным бумагам и банковским депозитам, % – 15</t>
  </si>
  <si>
    <t>Сэ– экономические санкции за квартал, тыс. руб. – 50</t>
  </si>
  <si>
    <t>М - мощность предприятия, шт. –1,35*Q</t>
  </si>
  <si>
    <t>Fо– фондоотдача, руб./руб. – 1,5 (2,83)</t>
  </si>
  <si>
    <t>Rи– рентабельность изделия ( к себестоимости ), % – 30</t>
  </si>
  <si>
    <t>Ст.ндс– ставка налога на добавленную стоимость, % – 18</t>
  </si>
  <si>
    <t>Коб– коэффициент оборачиваемости оборотных средств, об./квартал  – 1,4 (0,92)</t>
  </si>
  <si>
    <t>Кз– стоимость производственных зданий, млн. руб. – 2,3</t>
  </si>
  <si>
    <t>Ко– стоимость машин и оборудования, млн. руб. –  3</t>
  </si>
  <si>
    <t>Наз– норма амортизации зданий, % годовых – 2,5</t>
  </si>
  <si>
    <t>Нао– норма амортизации оборудования и машин, % годовых – 14</t>
  </si>
  <si>
    <t>Пр– прибыль, идущая на развитие предприятия, % – 28</t>
  </si>
  <si>
    <t>Мэ– снижение нормы расхода металла, % – 11</t>
  </si>
  <si>
    <t>Цр– повышение цены на металл, % – 5,5</t>
  </si>
  <si>
    <t>tшт– норма штучно-калькуляционного времени, нормо-час – А –57; В –28</t>
  </si>
  <si>
    <t>Сч– часовая тарифная ставка рабочего, руб. – А – 14(42); В – 12(36)</t>
  </si>
  <si>
    <t xml:space="preserve">Рсд– сдельная расценка, руб./шт. – </t>
  </si>
  <si>
    <t>Вк– квартальный рост объема производства и производительности труда, % – 15</t>
  </si>
  <si>
    <r>
      <t>(Ен)Нормативные коэффициенты эффективности капитальных вложений</t>
    </r>
    <r>
      <rPr>
        <sz val="8"/>
        <color theme="1"/>
        <rFont val="Calibri"/>
        <family val="2"/>
        <charset val="204"/>
        <scheme val="minor"/>
      </rPr>
      <t xml:space="preserve"> ПРИКАЗ                         МИНСТРОЙ РФ   14 сентября 1992 г.                               N 209 машиностроение для легкой и пищевой промышленности и  бытовых приборов                                </t>
    </r>
  </si>
  <si>
    <t>Зэ - рост заработной платы работников, % – 10,5</t>
  </si>
  <si>
    <t>Ур– рост условно – постоянных расходов, % – 5,6</t>
  </si>
  <si>
    <t>Fм – месячный фонд рабочего времени (175 ч)</t>
  </si>
  <si>
    <t>Кр – коммерческие (внепроизводственные) расходы, % от производственной себестоимости – 5,0.</t>
  </si>
  <si>
    <t>множитель квартлалов</t>
  </si>
  <si>
    <t>1. Материальные расходы</t>
  </si>
  <si>
    <t>Расходы на металл:</t>
  </si>
  <si>
    <t xml:space="preserve">Расходы на топливо </t>
  </si>
  <si>
    <t>Расходы на электроэнергию</t>
  </si>
  <si>
    <t>2. Расходы на оплату труда</t>
  </si>
  <si>
    <t>3. Амортизация основных фондов</t>
  </si>
  <si>
    <t xml:space="preserve">производственные здания: </t>
  </si>
  <si>
    <t xml:space="preserve">2,5% – 12 мес. </t>
  </si>
  <si>
    <t xml:space="preserve">x%  – 3 мес. </t>
  </si>
  <si>
    <t>машины и оборудование:</t>
  </si>
  <si>
    <t xml:space="preserve">14% – 12 мес. </t>
  </si>
  <si>
    <t xml:space="preserve">x% – 3 мес. </t>
  </si>
  <si>
    <t xml:space="preserve">4. Прочие расходы </t>
  </si>
  <si>
    <t>Сумма затрат по  смете</t>
  </si>
  <si>
    <t>№ п.п</t>
  </si>
  <si>
    <t>Элементы затрат</t>
  </si>
  <si>
    <t>Сумма, руб.</t>
  </si>
  <si>
    <t>Материальные расходы</t>
  </si>
  <si>
    <t>Расходы на оплату труда</t>
  </si>
  <si>
    <t>Расходы на амортизацию основных фондов</t>
  </si>
  <si>
    <t>Прочие расходы</t>
  </si>
  <si>
    <t>Итого затрат</t>
  </si>
  <si>
    <t>2. Калькуляция себестоимости продукции А и В (табл. 2)</t>
  </si>
  <si>
    <t xml:space="preserve">1. Затраты на сырье и материалы </t>
  </si>
  <si>
    <t>на единицу продукции:</t>
  </si>
  <si>
    <t>Цн</t>
  </si>
  <si>
    <t>a</t>
  </si>
  <si>
    <t>b</t>
  </si>
  <si>
    <t>Цс</t>
  </si>
  <si>
    <t xml:space="preserve">на металл: </t>
  </si>
  <si>
    <t xml:space="preserve">топливо </t>
  </si>
  <si>
    <t>электроэнергию</t>
  </si>
  <si>
    <t>на весь объем продукции: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</si>
</sst>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6" formatCode="0.000000"/>
    <numFmt numFmtId="168" formatCode="#,##0_р_."/>
    <numFmt numFmtId="169" formatCode="0.00000"/>
    <numFmt numFmtId="170" formatCode="#,##0.0000_р_."/>
    <numFmt numFmtId="171" formatCode="#,##0.00_р_.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0"/>
      <color rgb="FFFFFF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9" tint="0.3999755851924192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9"/>
      <color rgb="FF00B05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rgb="FFC00000"/>
      <name val="Times New Roman"/>
      <family val="1"/>
      <charset val="204"/>
    </font>
    <font>
      <sz val="10"/>
      <color theme="9" tint="-0.49998474074526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9" tint="0.3999755851924192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2"/>
      <color indexed="12"/>
      <name val="Times New Roman"/>
      <family val="1"/>
    </font>
    <font>
      <b/>
      <sz val="2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41" fontId="3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ill="1"/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66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20" xfId="0" applyFill="1" applyBorder="1" applyAlignment="1">
      <alignment horizontal="center"/>
    </xf>
    <xf numFmtId="168" fontId="17" fillId="0" borderId="15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1" xfId="0" applyFill="1" applyBorder="1" applyAlignment="1">
      <alignment horizontal="center"/>
    </xf>
    <xf numFmtId="168" fontId="18" fillId="0" borderId="17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68" fontId="7" fillId="0" borderId="19" xfId="0" applyNumberFormat="1" applyFont="1" applyFill="1" applyBorder="1" applyAlignment="1">
      <alignment horizontal="center"/>
    </xf>
    <xf numFmtId="168" fontId="7" fillId="0" borderId="0" xfId="0" applyNumberFormat="1" applyFont="1" applyFill="1" applyAlignment="1">
      <alignment horizontal="center"/>
    </xf>
    <xf numFmtId="170" fontId="0" fillId="0" borderId="0" xfId="0" applyNumberFormat="1" applyFill="1" applyAlignment="1">
      <alignment horizontal="center"/>
    </xf>
    <xf numFmtId="0" fontId="2" fillId="0" borderId="0" xfId="0" applyFont="1" applyFill="1"/>
    <xf numFmtId="169" fontId="8" fillId="0" borderId="7" xfId="0" applyNumberFormat="1" applyFont="1" applyFill="1" applyBorder="1" applyAlignment="1"/>
    <xf numFmtId="0" fontId="20" fillId="0" borderId="7" xfId="0" applyFont="1" applyFill="1" applyBorder="1" applyAlignment="1"/>
    <xf numFmtId="0" fontId="0" fillId="0" borderId="8" xfId="0" applyFill="1" applyBorder="1"/>
    <xf numFmtId="0" fontId="0" fillId="0" borderId="11" xfId="0" applyFill="1" applyBorder="1"/>
    <xf numFmtId="0" fontId="0" fillId="0" borderId="9" xfId="0" applyFill="1" applyBorder="1"/>
    <xf numFmtId="0" fontId="0" fillId="0" borderId="0" xfId="0" applyFill="1" applyBorder="1"/>
    <xf numFmtId="0" fontId="10" fillId="0" borderId="0" xfId="0" applyFont="1" applyFill="1"/>
    <xf numFmtId="168" fontId="22" fillId="0" borderId="0" xfId="0" applyNumberFormat="1" applyFont="1" applyFill="1"/>
    <xf numFmtId="0" fontId="0" fillId="0" borderId="10" xfId="0" applyFill="1" applyBorder="1"/>
    <xf numFmtId="0" fontId="0" fillId="0" borderId="12" xfId="0" applyFill="1" applyBorder="1"/>
    <xf numFmtId="168" fontId="1" fillId="0" borderId="0" xfId="0" applyNumberFormat="1" applyFont="1" applyFill="1"/>
    <xf numFmtId="0" fontId="8" fillId="0" borderId="1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justify" vertical="center" wrapText="1"/>
    </xf>
    <xf numFmtId="171" fontId="8" fillId="0" borderId="6" xfId="0" applyNumberFormat="1" applyFont="1" applyFill="1" applyBorder="1" applyAlignment="1">
      <alignment horizontal="justify" vertical="center" wrapText="1"/>
    </xf>
    <xf numFmtId="171" fontId="23" fillId="0" borderId="6" xfId="0" applyNumberFormat="1" applyFont="1" applyFill="1" applyBorder="1" applyAlignment="1">
      <alignment horizontal="justify" vertical="center" wrapText="1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  <xf numFmtId="171" fontId="5" fillId="0" borderId="0" xfId="0" applyNumberFormat="1" applyFont="1" applyFill="1"/>
    <xf numFmtId="168" fontId="25" fillId="0" borderId="0" xfId="0" applyNumberFormat="1" applyFont="1" applyFill="1"/>
    <xf numFmtId="0" fontId="0" fillId="0" borderId="2" xfId="0" applyFill="1" applyBorder="1"/>
    <xf numFmtId="168" fontId="26" fillId="0" borderId="3" xfId="0" applyNumberFormat="1" applyFont="1" applyFill="1" applyBorder="1"/>
    <xf numFmtId="168" fontId="7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Fill="1" applyAlignment="1">
      <alignment horizontal="center"/>
    </xf>
    <xf numFmtId="0" fontId="8" fillId="0" borderId="4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2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8" fontId="1" fillId="0" borderId="0" xfId="0" applyNumberFormat="1" applyFont="1" applyFill="1" applyAlignment="1">
      <alignment horizontal="center"/>
    </xf>
    <xf numFmtId="0" fontId="0" fillId="0" borderId="7" xfId="0" applyFill="1" applyBorder="1" applyAlignment="1">
      <alignment horizontal="center"/>
    </xf>
    <xf numFmtId="0" fontId="13" fillId="0" borderId="7" xfId="0" applyFont="1" applyFill="1" applyBorder="1" applyAlignment="1">
      <alignment horizontal="center" vertical="center"/>
    </xf>
    <xf numFmtId="168" fontId="5" fillId="0" borderId="0" xfId="0" applyNumberFormat="1" applyFont="1" applyFill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0" borderId="7" xfId="0" applyFill="1" applyBorder="1"/>
    <xf numFmtId="0" fontId="20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8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/>
    </xf>
    <xf numFmtId="169" fontId="19" fillId="0" borderId="7" xfId="0" applyNumberFormat="1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/>
    </xf>
    <xf numFmtId="0" fontId="11" fillId="0" borderId="0" xfId="0" applyFont="1" applyFill="1" applyAlignment="1">
      <alignment horizontal="left" vertical="top" wrapText="1"/>
    </xf>
    <xf numFmtId="0" fontId="12" fillId="0" borderId="1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</cellXfs>
  <cellStyles count="8">
    <cellStyle name="Гиперссылка 2" xfId="3"/>
    <cellStyle name="Обычный" xfId="0" builtinId="0"/>
    <cellStyle name="Обычный 2" xfId="1"/>
    <cellStyle name="Открывавшаяся гиперссылка 2" xfId="4"/>
    <cellStyle name="Процентный 2" xfId="5"/>
    <cellStyle name="Финансовый [0] 2" xfId="2"/>
    <cellStyle name="Финансовый 2" xfId="6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e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137160</xdr:colOff>
          <xdr:row>52</xdr:row>
          <xdr:rowOff>182880</xdr:rowOff>
        </xdr:from>
        <xdr:to>
          <xdr:col>6</xdr:col>
          <xdr:colOff>868680</xdr:colOff>
          <xdr:row>53</xdr:row>
          <xdr:rowOff>76200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53</xdr:row>
          <xdr:rowOff>22860</xdr:rowOff>
        </xdr:from>
        <xdr:to>
          <xdr:col>7</xdr:col>
          <xdr:colOff>335280</xdr:colOff>
          <xdr:row>54</xdr:row>
          <xdr:rowOff>60960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251460</xdr:colOff>
          <xdr:row>52</xdr:row>
          <xdr:rowOff>121920</xdr:rowOff>
        </xdr:from>
        <xdr:to>
          <xdr:col>14</xdr:col>
          <xdr:colOff>289560</xdr:colOff>
          <xdr:row>54</xdr:row>
          <xdr:rowOff>68580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56</xdr:row>
          <xdr:rowOff>205740</xdr:rowOff>
        </xdr:from>
        <xdr:to>
          <xdr:col>5</xdr:col>
          <xdr:colOff>937260</xdr:colOff>
          <xdr:row>58</xdr:row>
          <xdr:rowOff>38100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62</xdr:row>
          <xdr:rowOff>0</xdr:rowOff>
        </xdr:from>
        <xdr:to>
          <xdr:col>6</xdr:col>
          <xdr:colOff>563880</xdr:colOff>
          <xdr:row>63</xdr:row>
          <xdr:rowOff>60960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60</xdr:row>
          <xdr:rowOff>0</xdr:rowOff>
        </xdr:from>
        <xdr:to>
          <xdr:col>5</xdr:col>
          <xdr:colOff>662940</xdr:colOff>
          <xdr:row>61</xdr:row>
          <xdr:rowOff>45720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64</xdr:row>
          <xdr:rowOff>0</xdr:rowOff>
        </xdr:from>
        <xdr:to>
          <xdr:col>5</xdr:col>
          <xdr:colOff>594360</xdr:colOff>
          <xdr:row>65</xdr:row>
          <xdr:rowOff>45720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739140</xdr:colOff>
          <xdr:row>63</xdr:row>
          <xdr:rowOff>205740</xdr:rowOff>
        </xdr:from>
        <xdr:to>
          <xdr:col>9</xdr:col>
          <xdr:colOff>137160</xdr:colOff>
          <xdr:row>65</xdr:row>
          <xdr:rowOff>38100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e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7"/>
  <sheetViews>
    <sheetView tabSelected="1" topLeftCell="A70" zoomScale="70" zoomScaleNormal="70" workbookViewId="0">
      <selection activeCell="E91" sqref="E91"/>
    </sheetView>
  </sheetViews>
  <sheetFormatPr defaultColWidth="0" defaultRowHeight="14.4" x14ac:dyDescent="0.3"/>
  <cols>
    <col min="1" max="1" width="15.6640625" style="1" customWidth="1"/>
    <col min="2" max="2" width="18.109375" style="1" customWidth="1"/>
    <col min="3" max="3" width="15.88671875" style="1" customWidth="1"/>
    <col min="4" max="4" width="17.44140625" style="1" customWidth="1"/>
    <col min="5" max="5" width="51.21875" style="1" bestFit="1" customWidth="1"/>
    <col min="6" max="6" width="18.44140625" style="1" customWidth="1"/>
    <col min="7" max="8" width="13.5546875" style="1" customWidth="1"/>
    <col min="9" max="9" width="14.77734375" style="1" customWidth="1"/>
    <col min="10" max="10" width="8.109375" style="1" customWidth="1"/>
    <col min="11" max="11" width="41.21875" style="1" bestFit="1" customWidth="1"/>
    <col min="12" max="12" width="5.44140625" style="1" bestFit="1" customWidth="1"/>
    <col min="13" max="14" width="10.88671875" style="1" bestFit="1" customWidth="1"/>
    <col min="15" max="15" width="11.33203125" style="1" bestFit="1" customWidth="1"/>
    <col min="16" max="16384" width="8.88671875" style="1" hidden="1"/>
  </cols>
  <sheetData>
    <row r="1" spans="1:9" x14ac:dyDescent="0.3">
      <c r="A1" s="66"/>
      <c r="B1" s="66"/>
      <c r="C1" s="66"/>
      <c r="D1" s="66"/>
      <c r="E1" s="66"/>
      <c r="F1" s="66"/>
      <c r="G1" s="66"/>
      <c r="H1" s="66"/>
    </row>
    <row r="2" spans="1:9" x14ac:dyDescent="0.3">
      <c r="A2" s="66"/>
      <c r="B2" s="66"/>
      <c r="C2" s="66"/>
      <c r="D2" s="66"/>
      <c r="E2" s="66"/>
      <c r="F2" s="66"/>
      <c r="G2" s="66"/>
      <c r="H2" s="66"/>
    </row>
    <row r="3" spans="1:9" ht="65.400000000000006" customHeight="1" x14ac:dyDescent="0.3">
      <c r="A3" s="67">
        <v>3</v>
      </c>
      <c r="B3" s="67"/>
      <c r="C3" s="2" t="s">
        <v>1</v>
      </c>
      <c r="D3" s="2">
        <f>H14</f>
        <v>5094</v>
      </c>
      <c r="E3" s="3" t="s">
        <v>2</v>
      </c>
    </row>
    <row r="4" spans="1:9" ht="50.4" customHeight="1" x14ac:dyDescent="0.3">
      <c r="A4" s="4">
        <f>A5/90/(A50/20)</f>
        <v>3363.6571428571428</v>
      </c>
      <c r="B4" s="4">
        <f>B5/90/(A50/20)</f>
        <v>3234.2857142857142</v>
      </c>
      <c r="C4" s="69" t="s">
        <v>3</v>
      </c>
      <c r="D4" s="69"/>
      <c r="E4" s="70"/>
    </row>
    <row r="5" spans="1:9" ht="36" customHeight="1" x14ac:dyDescent="0.3">
      <c r="A5" s="5">
        <f>520*D3</f>
        <v>2648880</v>
      </c>
      <c r="B5" s="5">
        <f>500*D3</f>
        <v>2547000</v>
      </c>
      <c r="C5" s="69" t="s">
        <v>4</v>
      </c>
      <c r="D5" s="69"/>
      <c r="E5" s="70"/>
    </row>
    <row r="6" spans="1:9" ht="36" customHeight="1" x14ac:dyDescent="0.3">
      <c r="A6" s="6">
        <f>0.62/H15</f>
        <v>2.0666666666666667E-2</v>
      </c>
      <c r="B6" s="6">
        <f>0.51/H15</f>
        <v>1.7000000000000001E-2</v>
      </c>
      <c r="C6" s="69" t="s">
        <v>5</v>
      </c>
      <c r="D6" s="69"/>
      <c r="E6" s="70"/>
    </row>
    <row r="7" spans="1:9" ht="36" customHeight="1" x14ac:dyDescent="0.3">
      <c r="A7" s="7">
        <v>1E-3</v>
      </c>
      <c r="B7" s="7">
        <v>0</v>
      </c>
      <c r="C7" s="69" t="s">
        <v>6</v>
      </c>
      <c r="D7" s="69"/>
      <c r="E7" s="70"/>
    </row>
    <row r="8" spans="1:9" ht="32.4" customHeight="1" x14ac:dyDescent="0.3">
      <c r="A8" s="7">
        <v>10</v>
      </c>
      <c r="B8" s="7">
        <v>10.1</v>
      </c>
      <c r="C8" s="70" t="s">
        <v>7</v>
      </c>
      <c r="D8" s="71"/>
      <c r="E8" s="71"/>
    </row>
    <row r="9" spans="1:9" x14ac:dyDescent="0.3">
      <c r="A9" s="60"/>
      <c r="B9" s="60"/>
      <c r="C9" s="68" t="s">
        <v>8</v>
      </c>
      <c r="D9" s="68"/>
      <c r="E9" s="68"/>
    </row>
    <row r="10" spans="1:9" x14ac:dyDescent="0.3">
      <c r="A10" s="60"/>
      <c r="B10" s="60"/>
      <c r="C10" s="68" t="s">
        <v>9</v>
      </c>
      <c r="D10" s="68"/>
      <c r="E10" s="68"/>
    </row>
    <row r="11" spans="1:9" x14ac:dyDescent="0.3">
      <c r="A11" s="60"/>
      <c r="B11" s="60"/>
      <c r="C11" s="68" t="s">
        <v>10</v>
      </c>
      <c r="D11" s="68"/>
      <c r="E11" s="68"/>
    </row>
    <row r="12" spans="1:9" ht="15" thickBot="1" x14ac:dyDescent="0.35">
      <c r="A12" s="64">
        <f>2900</f>
        <v>2900</v>
      </c>
      <c r="B12" s="64"/>
      <c r="C12" s="65" t="s">
        <v>11</v>
      </c>
      <c r="D12" s="65"/>
      <c r="E12" s="65"/>
      <c r="F12" s="8">
        <v>578762000</v>
      </c>
      <c r="G12" s="9"/>
      <c r="H12" s="10"/>
      <c r="I12" s="10"/>
    </row>
    <row r="13" spans="1:9" x14ac:dyDescent="0.3">
      <c r="A13" s="64">
        <f>2700</f>
        <v>2700</v>
      </c>
      <c r="B13" s="64"/>
      <c r="C13" s="65" t="s">
        <v>12</v>
      </c>
      <c r="D13" s="65"/>
      <c r="E13" s="65"/>
      <c r="F13" s="11" t="s">
        <v>13</v>
      </c>
      <c r="G13" s="12" t="e">
        <f>C72</f>
        <v>#REF!</v>
      </c>
      <c r="H13" s="13">
        <v>91.215599999999995</v>
      </c>
      <c r="I13" s="10"/>
    </row>
    <row r="14" spans="1:9" x14ac:dyDescent="0.3">
      <c r="A14" s="64">
        <v>1.94</v>
      </c>
      <c r="B14" s="64"/>
      <c r="C14" s="65" t="s">
        <v>14</v>
      </c>
      <c r="D14" s="65"/>
      <c r="E14" s="65"/>
      <c r="F14" s="14" t="s">
        <v>15</v>
      </c>
      <c r="G14" s="15" t="e">
        <f>#REF!</f>
        <v>#REF!</v>
      </c>
      <c r="H14" s="10">
        <v>5094</v>
      </c>
      <c r="I14" s="10"/>
    </row>
    <row r="15" spans="1:9" ht="15" thickBot="1" x14ac:dyDescent="0.35">
      <c r="A15" s="62">
        <f>F16*H13</f>
        <v>110948.2758560736</v>
      </c>
      <c r="B15" s="62"/>
      <c r="C15" s="53" t="s">
        <v>16</v>
      </c>
      <c r="D15" s="53"/>
      <c r="E15" s="53"/>
      <c r="F15" s="16" t="s">
        <v>17</v>
      </c>
      <c r="G15" s="17" t="e">
        <f>#REF!</f>
        <v>#REF!</v>
      </c>
      <c r="H15" s="10">
        <v>30</v>
      </c>
      <c r="I15" s="10"/>
    </row>
    <row r="16" spans="1:9" x14ac:dyDescent="0.3">
      <c r="A16" s="63">
        <f>6.1*H13</f>
        <v>556.4151599999999</v>
      </c>
      <c r="B16" s="63"/>
      <c r="C16" s="53" t="s">
        <v>18</v>
      </c>
      <c r="D16" s="53"/>
      <c r="E16" s="53"/>
      <c r="F16" s="10">
        <v>1216.330056</v>
      </c>
      <c r="G16" s="18">
        <f>A15*A12</f>
        <v>321749999.98261344</v>
      </c>
      <c r="H16" s="19">
        <f>G51</f>
        <v>0</v>
      </c>
      <c r="I16" s="10"/>
    </row>
    <row r="17" spans="1:9" x14ac:dyDescent="0.3">
      <c r="A17" s="63" t="e">
        <f>#REF!*H13</f>
        <v>#REF!</v>
      </c>
      <c r="B17" s="63"/>
      <c r="C17" s="53" t="s">
        <v>19</v>
      </c>
      <c r="D17" s="53"/>
      <c r="E17" s="53"/>
      <c r="F17" s="10">
        <f>606075.114</f>
        <v>606075.11399999994</v>
      </c>
      <c r="G17" s="18" t="e">
        <f>A17*A14</f>
        <v>#REF!</v>
      </c>
      <c r="H17" s="19">
        <f>F51</f>
        <v>0</v>
      </c>
      <c r="I17" s="10"/>
    </row>
    <row r="18" spans="1:9" x14ac:dyDescent="0.3">
      <c r="A18" s="60"/>
      <c r="B18" s="60"/>
      <c r="C18" s="53" t="s">
        <v>20</v>
      </c>
      <c r="D18" s="53"/>
      <c r="E18" s="53"/>
      <c r="F18" s="10"/>
      <c r="G18" s="18">
        <f>A16*A13</f>
        <v>1502320.9319999998</v>
      </c>
      <c r="H18" s="19">
        <f t="shared" ref="H18" si="0">B55</f>
        <v>0</v>
      </c>
      <c r="I18" s="10"/>
    </row>
    <row r="19" spans="1:9" x14ac:dyDescent="0.3">
      <c r="A19" s="61">
        <v>226</v>
      </c>
      <c r="B19" s="61"/>
      <c r="C19" s="57" t="s">
        <v>21</v>
      </c>
      <c r="D19" s="57"/>
      <c r="E19" s="57"/>
    </row>
    <row r="20" spans="1:9" x14ac:dyDescent="0.3">
      <c r="A20" s="58">
        <v>14570</v>
      </c>
      <c r="B20" s="58"/>
      <c r="C20" s="57" t="s">
        <v>22</v>
      </c>
      <c r="D20" s="57"/>
      <c r="E20" s="57"/>
    </row>
    <row r="21" spans="1:9" x14ac:dyDescent="0.3">
      <c r="A21" s="58">
        <v>0.3</v>
      </c>
      <c r="B21" s="58"/>
      <c r="C21" s="57" t="s">
        <v>23</v>
      </c>
      <c r="D21" s="57"/>
      <c r="E21" s="57"/>
    </row>
    <row r="22" spans="1:9" x14ac:dyDescent="0.3">
      <c r="A22" s="58">
        <v>0.12</v>
      </c>
      <c r="B22" s="58"/>
      <c r="C22" s="57" t="s">
        <v>24</v>
      </c>
      <c r="D22" s="57"/>
      <c r="E22" s="57"/>
    </row>
    <row r="23" spans="1:9" x14ac:dyDescent="0.3">
      <c r="A23" s="56"/>
      <c r="B23" s="56"/>
      <c r="C23" s="57" t="s">
        <v>25</v>
      </c>
      <c r="D23" s="57"/>
      <c r="E23" s="57"/>
    </row>
    <row r="24" spans="1:9" x14ac:dyDescent="0.3">
      <c r="A24" s="56"/>
      <c r="B24" s="56"/>
      <c r="C24" s="57" t="s">
        <v>26</v>
      </c>
      <c r="D24" s="57"/>
      <c r="E24" s="57"/>
    </row>
    <row r="25" spans="1:9" x14ac:dyDescent="0.3">
      <c r="A25" s="56"/>
      <c r="B25" s="56"/>
      <c r="C25" s="57"/>
      <c r="D25" s="57"/>
      <c r="E25" s="57"/>
    </row>
    <row r="26" spans="1:9" x14ac:dyDescent="0.3">
      <c r="A26" s="56">
        <v>0.2</v>
      </c>
      <c r="B26" s="56"/>
      <c r="C26" s="57" t="s">
        <v>27</v>
      </c>
      <c r="D26" s="57"/>
      <c r="E26" s="57"/>
    </row>
    <row r="27" spans="1:9" x14ac:dyDescent="0.3">
      <c r="A27" s="56"/>
      <c r="B27" s="56"/>
      <c r="C27" s="57"/>
      <c r="D27" s="57"/>
      <c r="E27" s="57"/>
    </row>
    <row r="28" spans="1:9" x14ac:dyDescent="0.3">
      <c r="A28" s="56">
        <v>0.15</v>
      </c>
      <c r="B28" s="56"/>
      <c r="C28" s="57" t="s">
        <v>28</v>
      </c>
      <c r="D28" s="57"/>
      <c r="E28" s="57"/>
    </row>
    <row r="29" spans="1:9" x14ac:dyDescent="0.3">
      <c r="A29" s="56"/>
      <c r="B29" s="56"/>
      <c r="C29" s="57"/>
      <c r="D29" s="57"/>
      <c r="E29" s="57"/>
    </row>
    <row r="30" spans="1:9" x14ac:dyDescent="0.3">
      <c r="A30" s="56"/>
      <c r="B30" s="56"/>
      <c r="C30" s="57" t="s">
        <v>29</v>
      </c>
      <c r="D30" s="57"/>
      <c r="E30" s="57"/>
    </row>
    <row r="31" spans="1:9" x14ac:dyDescent="0.3">
      <c r="A31" s="56">
        <v>1.35</v>
      </c>
      <c r="B31" s="56"/>
      <c r="C31" s="57" t="s">
        <v>30</v>
      </c>
      <c r="D31" s="57"/>
      <c r="E31" s="57"/>
    </row>
    <row r="32" spans="1:9" x14ac:dyDescent="0.3">
      <c r="A32" s="56">
        <v>2.83</v>
      </c>
      <c r="B32" s="56"/>
      <c r="C32" s="57" t="s">
        <v>31</v>
      </c>
      <c r="D32" s="57"/>
      <c r="E32" s="57"/>
    </row>
    <row r="33" spans="1:9" x14ac:dyDescent="0.3">
      <c r="A33" s="56">
        <v>0.3</v>
      </c>
      <c r="B33" s="56"/>
      <c r="C33" s="57" t="s">
        <v>32</v>
      </c>
      <c r="D33" s="57"/>
      <c r="E33" s="57"/>
    </row>
    <row r="34" spans="1:9" x14ac:dyDescent="0.3">
      <c r="A34" s="56">
        <v>0.18</v>
      </c>
      <c r="B34" s="56"/>
      <c r="C34" s="57" t="s">
        <v>33</v>
      </c>
      <c r="D34" s="57"/>
      <c r="E34" s="57"/>
    </row>
    <row r="35" spans="1:9" x14ac:dyDescent="0.3">
      <c r="A35" s="56">
        <v>0.92</v>
      </c>
      <c r="B35" s="56"/>
      <c r="C35" s="57" t="s">
        <v>34</v>
      </c>
      <c r="D35" s="57"/>
      <c r="E35" s="57"/>
    </row>
    <row r="36" spans="1:9" x14ac:dyDescent="0.3">
      <c r="A36" s="56">
        <f>812130000*0.06</f>
        <v>48727800</v>
      </c>
      <c r="B36" s="56"/>
      <c r="C36" s="57" t="s">
        <v>35</v>
      </c>
      <c r="D36" s="57"/>
      <c r="E36" s="57"/>
      <c r="I36" s="1" t="s">
        <v>0</v>
      </c>
    </row>
    <row r="37" spans="1:9" x14ac:dyDescent="0.3">
      <c r="A37" s="56">
        <f>342456000*0.06</f>
        <v>20547360</v>
      </c>
      <c r="B37" s="56"/>
      <c r="C37" s="57" t="s">
        <v>36</v>
      </c>
      <c r="D37" s="57"/>
      <c r="E37" s="57"/>
      <c r="I37" s="1" t="s">
        <v>0</v>
      </c>
    </row>
    <row r="38" spans="1:9" x14ac:dyDescent="0.3">
      <c r="A38" s="56">
        <v>2.5000000000000001E-2</v>
      </c>
      <c r="B38" s="56"/>
      <c r="C38" s="57" t="s">
        <v>37</v>
      </c>
      <c r="D38" s="57"/>
      <c r="E38" s="57"/>
      <c r="H38" s="20"/>
      <c r="I38" s="1" t="s">
        <v>0</v>
      </c>
    </row>
    <row r="39" spans="1:9" x14ac:dyDescent="0.3">
      <c r="A39" s="56">
        <v>0.14000000000000001</v>
      </c>
      <c r="B39" s="56"/>
      <c r="C39" s="57" t="s">
        <v>38</v>
      </c>
      <c r="D39" s="57"/>
      <c r="E39" s="57"/>
    </row>
    <row r="40" spans="1:9" x14ac:dyDescent="0.3">
      <c r="A40" s="56">
        <v>0.25</v>
      </c>
      <c r="B40" s="56"/>
      <c r="C40" s="57" t="s">
        <v>39</v>
      </c>
      <c r="D40" s="57"/>
      <c r="E40" s="57"/>
    </row>
    <row r="41" spans="1:9" x14ac:dyDescent="0.3">
      <c r="A41" s="56">
        <v>0.11</v>
      </c>
      <c r="B41" s="56"/>
      <c r="C41" s="57" t="s">
        <v>40</v>
      </c>
      <c r="D41" s="57"/>
      <c r="E41" s="57"/>
    </row>
    <row r="42" spans="1:9" x14ac:dyDescent="0.3">
      <c r="A42" s="56">
        <v>5.5E-2</v>
      </c>
      <c r="B42" s="56"/>
      <c r="C42" s="57" t="s">
        <v>41</v>
      </c>
      <c r="D42" s="57"/>
      <c r="E42" s="57"/>
    </row>
    <row r="43" spans="1:9" x14ac:dyDescent="0.3">
      <c r="A43" s="21" t="e">
        <f>0.57/F43</f>
        <v>#DIV/0!</v>
      </c>
      <c r="B43" s="21" t="e">
        <f>0.28/F43</f>
        <v>#DIV/0!</v>
      </c>
      <c r="C43" s="57" t="s">
        <v>42</v>
      </c>
      <c r="D43" s="57"/>
      <c r="E43" s="57"/>
    </row>
    <row r="44" spans="1:9" x14ac:dyDescent="0.3">
      <c r="A44" s="22">
        <v>42</v>
      </c>
      <c r="B44" s="22">
        <v>36</v>
      </c>
      <c r="C44" s="57" t="s">
        <v>43</v>
      </c>
      <c r="D44" s="57"/>
      <c r="E44" s="57"/>
    </row>
    <row r="45" spans="1:9" x14ac:dyDescent="0.3">
      <c r="A45" s="56"/>
      <c r="B45" s="56"/>
      <c r="C45" s="57" t="s">
        <v>44</v>
      </c>
      <c r="D45" s="57"/>
      <c r="E45" s="57"/>
    </row>
    <row r="46" spans="1:9" x14ac:dyDescent="0.3">
      <c r="A46" s="56">
        <v>0.15</v>
      </c>
      <c r="B46" s="56"/>
      <c r="C46" s="57" t="s">
        <v>45</v>
      </c>
      <c r="D46" s="57"/>
      <c r="E46" s="57"/>
    </row>
    <row r="47" spans="1:9" x14ac:dyDescent="0.3">
      <c r="A47" s="56">
        <v>0.18</v>
      </c>
      <c r="B47" s="56"/>
      <c r="C47" s="59" t="s">
        <v>46</v>
      </c>
      <c r="D47" s="57"/>
      <c r="E47" s="57"/>
    </row>
    <row r="48" spans="1:9" x14ac:dyDescent="0.3">
      <c r="A48" s="58">
        <v>0.105</v>
      </c>
      <c r="B48" s="58"/>
      <c r="C48" s="57" t="s">
        <v>47</v>
      </c>
      <c r="D48" s="57"/>
      <c r="E48" s="57"/>
    </row>
    <row r="49" spans="1:12" x14ac:dyDescent="0.3">
      <c r="A49" s="56">
        <v>5.6000000000000001E-2</v>
      </c>
      <c r="B49" s="56"/>
      <c r="C49" s="57" t="s">
        <v>48</v>
      </c>
      <c r="D49" s="57"/>
      <c r="E49" s="57"/>
    </row>
    <row r="50" spans="1:12" x14ac:dyDescent="0.3">
      <c r="A50" s="58">
        <v>175</v>
      </c>
      <c r="B50" s="58"/>
      <c r="C50" s="57" t="s">
        <v>49</v>
      </c>
      <c r="D50" s="57"/>
      <c r="E50" s="57"/>
    </row>
    <row r="51" spans="1:12" ht="15" thickBot="1" x14ac:dyDescent="0.35">
      <c r="A51" s="56">
        <v>0.05</v>
      </c>
      <c r="B51" s="56"/>
      <c r="C51" s="57" t="s">
        <v>50</v>
      </c>
      <c r="D51" s="57"/>
      <c r="E51" s="57"/>
    </row>
    <row r="52" spans="1:12" ht="17.399999999999999" customHeight="1" x14ac:dyDescent="0.3">
      <c r="A52" s="53">
        <v>4</v>
      </c>
      <c r="B52" s="53"/>
      <c r="C52" s="54" t="s">
        <v>51</v>
      </c>
      <c r="D52" s="54"/>
      <c r="E52" s="54"/>
      <c r="I52" s="23"/>
      <c r="J52" s="24"/>
      <c r="K52" s="24"/>
      <c r="L52" s="24"/>
    </row>
    <row r="53" spans="1:12" ht="25.8" customHeight="1" x14ac:dyDescent="0.35">
      <c r="A53" s="51" t="s">
        <v>52</v>
      </c>
      <c r="B53" s="51"/>
      <c r="C53" s="51"/>
      <c r="D53" s="51"/>
      <c r="I53" s="25"/>
      <c r="J53" s="26"/>
      <c r="K53" s="26"/>
      <c r="L53" s="26"/>
    </row>
    <row r="54" spans="1:12" ht="18" x14ac:dyDescent="0.35">
      <c r="A54" s="55">
        <f>A15*A12</f>
        <v>321749999.98261344</v>
      </c>
      <c r="B54" s="55"/>
      <c r="C54" s="27" t="s">
        <v>53</v>
      </c>
      <c r="I54" s="25"/>
      <c r="J54" s="26"/>
      <c r="K54" s="26"/>
      <c r="L54" s="26"/>
    </row>
    <row r="55" spans="1:12" ht="18" x14ac:dyDescent="0.35">
      <c r="A55" s="55">
        <f t="shared" ref="A55" si="1">A16*A13</f>
        <v>1502320.9319999998</v>
      </c>
      <c r="B55" s="55"/>
      <c r="C55" s="27" t="s">
        <v>54</v>
      </c>
      <c r="I55" s="25"/>
      <c r="J55" s="26"/>
      <c r="K55" s="26"/>
      <c r="L55" s="26"/>
    </row>
    <row r="56" spans="1:12" ht="18" x14ac:dyDescent="0.35">
      <c r="A56" s="55" t="e">
        <f>A17*A14</f>
        <v>#REF!</v>
      </c>
      <c r="B56" s="55"/>
      <c r="C56" s="27" t="s">
        <v>55</v>
      </c>
      <c r="F56" s="28" t="e">
        <f>A56+A55+A54</f>
        <v>#REF!</v>
      </c>
      <c r="I56" s="25"/>
      <c r="J56" s="26"/>
      <c r="K56" s="26"/>
      <c r="L56" s="26"/>
    </row>
    <row r="57" spans="1:12" ht="18" x14ac:dyDescent="0.35">
      <c r="A57" s="51" t="s">
        <v>56</v>
      </c>
      <c r="B57" s="51"/>
      <c r="C57" s="51"/>
      <c r="D57" s="51"/>
      <c r="I57" s="25"/>
      <c r="J57" s="26"/>
      <c r="K57" s="26"/>
      <c r="L57" s="26"/>
    </row>
    <row r="58" spans="1:12" x14ac:dyDescent="0.3">
      <c r="A58" s="52">
        <f>3*A19*A20</f>
        <v>9878460</v>
      </c>
      <c r="B58" s="52"/>
      <c r="I58" s="25"/>
      <c r="J58" s="26"/>
      <c r="K58" s="26"/>
      <c r="L58" s="26"/>
    </row>
    <row r="59" spans="1:12" ht="18" x14ac:dyDescent="0.35">
      <c r="A59" s="51" t="s">
        <v>57</v>
      </c>
      <c r="B59" s="51"/>
      <c r="C59" s="51"/>
      <c r="D59" s="51"/>
      <c r="I59" s="25"/>
      <c r="J59" s="26"/>
      <c r="K59" s="26"/>
      <c r="L59" s="26"/>
    </row>
    <row r="60" spans="1:12" ht="18" x14ac:dyDescent="0.35">
      <c r="A60" s="27" t="s">
        <v>58</v>
      </c>
      <c r="I60" s="25"/>
      <c r="J60" s="26"/>
      <c r="K60" s="26"/>
      <c r="L60" s="26"/>
    </row>
    <row r="61" spans="1:12" x14ac:dyDescent="0.3">
      <c r="A61" s="52">
        <f>A36*A38/4</f>
        <v>304548.75</v>
      </c>
      <c r="B61" s="52"/>
      <c r="C61" s="1" t="s">
        <v>59</v>
      </c>
      <c r="D61" s="1" t="s">
        <v>60</v>
      </c>
      <c r="I61" s="25"/>
      <c r="J61" s="26"/>
      <c r="K61" s="26"/>
      <c r="L61" s="26"/>
    </row>
    <row r="62" spans="1:12" ht="18" x14ac:dyDescent="0.35">
      <c r="A62" s="27" t="s">
        <v>61</v>
      </c>
      <c r="I62" s="25"/>
      <c r="J62" s="26"/>
      <c r="K62" s="26"/>
      <c r="L62" s="26"/>
    </row>
    <row r="63" spans="1:12" ht="15" thickBot="1" x14ac:dyDescent="0.35">
      <c r="A63" s="52">
        <f>A37*A39/4</f>
        <v>719157.60000000009</v>
      </c>
      <c r="B63" s="52"/>
      <c r="C63" s="1" t="s">
        <v>62</v>
      </c>
      <c r="D63" s="1" t="s">
        <v>63</v>
      </c>
      <c r="I63" s="29"/>
      <c r="J63" s="30"/>
      <c r="K63" s="30"/>
      <c r="L63" s="30"/>
    </row>
    <row r="64" spans="1:12" ht="18" x14ac:dyDescent="0.35">
      <c r="A64" s="51" t="s">
        <v>64</v>
      </c>
      <c r="B64" s="51"/>
      <c r="C64" s="51"/>
      <c r="D64" s="51"/>
    </row>
    <row r="65" spans="1:4" x14ac:dyDescent="0.3">
      <c r="A65" s="47">
        <f>A58*A21</f>
        <v>2963538</v>
      </c>
      <c r="B65" s="47"/>
      <c r="C65" s="31">
        <f>A65+A9</f>
        <v>2963538</v>
      </c>
    </row>
    <row r="66" spans="1:4" ht="15" thickBot="1" x14ac:dyDescent="0.35">
      <c r="A66" s="45" t="s">
        <v>65</v>
      </c>
      <c r="B66" s="45"/>
      <c r="C66" s="45"/>
      <c r="D66" s="45"/>
    </row>
    <row r="67" spans="1:4" ht="15" thickBot="1" x14ac:dyDescent="0.35">
      <c r="A67" s="32" t="s">
        <v>66</v>
      </c>
      <c r="B67" s="33" t="s">
        <v>67</v>
      </c>
      <c r="C67" s="33" t="s">
        <v>68</v>
      </c>
    </row>
    <row r="68" spans="1:4" ht="28.8" customHeight="1" thickBot="1" x14ac:dyDescent="0.35">
      <c r="A68" s="34">
        <v>1</v>
      </c>
      <c r="B68" s="35" t="s">
        <v>69</v>
      </c>
      <c r="C68" s="36" t="e">
        <f>A54+A55+A56</f>
        <v>#REF!</v>
      </c>
      <c r="D68" s="10"/>
    </row>
    <row r="69" spans="1:4" ht="27" thickBot="1" x14ac:dyDescent="0.35">
      <c r="A69" s="34">
        <v>2</v>
      </c>
      <c r="B69" s="35" t="s">
        <v>70</v>
      </c>
      <c r="C69" s="36">
        <f>A58</f>
        <v>9878460</v>
      </c>
    </row>
    <row r="70" spans="1:4" ht="40.200000000000003" thickBot="1" x14ac:dyDescent="0.35">
      <c r="A70" s="34">
        <v>3</v>
      </c>
      <c r="B70" s="35" t="s">
        <v>71</v>
      </c>
      <c r="C70" s="36">
        <f>A61+A63</f>
        <v>1023706.3500000001</v>
      </c>
    </row>
    <row r="71" spans="1:4" ht="15" thickBot="1" x14ac:dyDescent="0.35">
      <c r="A71" s="34">
        <v>4</v>
      </c>
      <c r="B71" s="35" t="s">
        <v>72</v>
      </c>
      <c r="C71" s="36">
        <f>C65</f>
        <v>2963538</v>
      </c>
    </row>
    <row r="72" spans="1:4" ht="15" thickBot="1" x14ac:dyDescent="0.35">
      <c r="A72" s="48" t="s">
        <v>73</v>
      </c>
      <c r="B72" s="49"/>
      <c r="C72" s="37" t="e">
        <f>C68+C69+C70+C71</f>
        <v>#REF!</v>
      </c>
    </row>
    <row r="73" spans="1:4" x14ac:dyDescent="0.3">
      <c r="D73" s="1" t="e">
        <f>C72/#REF!*100-100</f>
        <v>#REF!</v>
      </c>
    </row>
    <row r="74" spans="1:4" ht="15.6" x14ac:dyDescent="0.3">
      <c r="A74" s="50" t="s">
        <v>74</v>
      </c>
      <c r="B74" s="50"/>
      <c r="C74" s="50"/>
      <c r="D74" s="50"/>
    </row>
    <row r="75" spans="1:4" ht="18" x14ac:dyDescent="0.35">
      <c r="A75" s="51" t="s">
        <v>75</v>
      </c>
      <c r="B75" s="51"/>
      <c r="C75" s="51"/>
    </row>
    <row r="76" spans="1:4" x14ac:dyDescent="0.3">
      <c r="A76" s="1" t="s">
        <v>76</v>
      </c>
      <c r="D76" s="38" t="s">
        <v>77</v>
      </c>
    </row>
    <row r="77" spans="1:4" x14ac:dyDescent="0.3">
      <c r="A77" s="39" t="s">
        <v>78</v>
      </c>
      <c r="B77" s="39" t="s">
        <v>79</v>
      </c>
      <c r="D77" s="38" t="s">
        <v>80</v>
      </c>
    </row>
    <row r="78" spans="1:4" x14ac:dyDescent="0.3">
      <c r="A78" s="40">
        <f>A6*A12</f>
        <v>59.93333333333333</v>
      </c>
      <c r="B78" s="40">
        <f>B6*A12</f>
        <v>49.300000000000004</v>
      </c>
      <c r="C78" s="46" t="s">
        <v>81</v>
      </c>
      <c r="D78" s="46"/>
    </row>
    <row r="79" spans="1:4" x14ac:dyDescent="0.3">
      <c r="A79" s="40">
        <f>A7*A13</f>
        <v>2.7</v>
      </c>
      <c r="B79" s="40">
        <f>B7*A13</f>
        <v>0</v>
      </c>
      <c r="C79" s="46" t="s">
        <v>82</v>
      </c>
      <c r="D79" s="46"/>
    </row>
    <row r="80" spans="1:4" x14ac:dyDescent="0.3">
      <c r="A80" s="40">
        <f>A8*A14</f>
        <v>19.399999999999999</v>
      </c>
      <c r="B80" s="40">
        <f>B8*A14</f>
        <v>19.593999999999998</v>
      </c>
      <c r="C80" s="46" t="s">
        <v>83</v>
      </c>
      <c r="D80" s="46"/>
    </row>
    <row r="81" spans="1:7" x14ac:dyDescent="0.3">
      <c r="A81" s="1" t="s">
        <v>84</v>
      </c>
    </row>
    <row r="82" spans="1:7" x14ac:dyDescent="0.3">
      <c r="A82" s="39" t="s">
        <v>78</v>
      </c>
      <c r="B82" s="39" t="s">
        <v>79</v>
      </c>
      <c r="C82" s="46"/>
      <c r="D82" s="46"/>
    </row>
    <row r="83" spans="1:7" x14ac:dyDescent="0.3">
      <c r="A83" s="41">
        <f>A78*A5</f>
        <v>158756208</v>
      </c>
      <c r="B83" s="41">
        <f>B78*B5</f>
        <v>125567100.00000001</v>
      </c>
      <c r="C83" s="46" t="s">
        <v>81</v>
      </c>
      <c r="D83" s="46"/>
    </row>
    <row r="84" spans="1:7" ht="15" thickBot="1" x14ac:dyDescent="0.35">
      <c r="A84" s="41">
        <f>A79*A5</f>
        <v>7151976.0000000009</v>
      </c>
      <c r="B84" s="41">
        <f>B79*B5</f>
        <v>0</v>
      </c>
      <c r="C84" s="46" t="s">
        <v>82</v>
      </c>
      <c r="D84" s="46"/>
    </row>
    <row r="85" spans="1:7" ht="15" thickBot="1" x14ac:dyDescent="0.35">
      <c r="A85" s="41">
        <f>A80*A5</f>
        <v>51388271.999999993</v>
      </c>
      <c r="B85" s="41">
        <f>B80*B5</f>
        <v>49905917.999999993</v>
      </c>
      <c r="C85" s="46" t="s">
        <v>83</v>
      </c>
      <c r="D85" s="46"/>
      <c r="F85" s="42">
        <f>H15</f>
        <v>30</v>
      </c>
    </row>
    <row r="86" spans="1:7" ht="15" thickBot="1" x14ac:dyDescent="0.35">
      <c r="A86" s="31">
        <f>SUM(A83:A85)</f>
        <v>217296456</v>
      </c>
      <c r="B86" s="31">
        <f>SUM(B83:B85)</f>
        <v>175473018</v>
      </c>
      <c r="F86" s="43">
        <f>B86+A86</f>
        <v>392769474</v>
      </c>
      <c r="G86" s="44" t="e">
        <f>C68</f>
        <v>#REF!</v>
      </c>
    </row>
    <row r="88" spans="1:7" hidden="1" x14ac:dyDescent="0.3"/>
    <row r="89" spans="1:7" hidden="1" x14ac:dyDescent="0.3"/>
    <row r="90" spans="1:7" hidden="1" x14ac:dyDescent="0.3"/>
    <row r="94" spans="1:7" hidden="1" x14ac:dyDescent="0.3"/>
    <row r="95" spans="1:7" hidden="1" x14ac:dyDescent="0.3"/>
    <row r="96" spans="1:7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</sheetData>
  <mergeCells count="115">
    <mergeCell ref="A1:H2"/>
    <mergeCell ref="A3:B3"/>
    <mergeCell ref="A10:B10"/>
    <mergeCell ref="C10:E10"/>
    <mergeCell ref="A11:B11"/>
    <mergeCell ref="C11:E11"/>
    <mergeCell ref="C4:E4"/>
    <mergeCell ref="C5:E5"/>
    <mergeCell ref="C6:E6"/>
    <mergeCell ref="C7:E7"/>
    <mergeCell ref="C8:E8"/>
    <mergeCell ref="A9:B9"/>
    <mergeCell ref="C9:E9"/>
    <mergeCell ref="A15:B15"/>
    <mergeCell ref="C15:E15"/>
    <mergeCell ref="A16:B16"/>
    <mergeCell ref="C16:E16"/>
    <mergeCell ref="A17:B17"/>
    <mergeCell ref="C17:E17"/>
    <mergeCell ref="A12:B12"/>
    <mergeCell ref="C12:E12"/>
    <mergeCell ref="A13:B13"/>
    <mergeCell ref="C13:E13"/>
    <mergeCell ref="A14:B14"/>
    <mergeCell ref="C14:E14"/>
    <mergeCell ref="A21:B21"/>
    <mergeCell ref="C21:E21"/>
    <mergeCell ref="A22:B22"/>
    <mergeCell ref="C22:E22"/>
    <mergeCell ref="A23:B23"/>
    <mergeCell ref="C23:E23"/>
    <mergeCell ref="A18:B18"/>
    <mergeCell ref="C18:E18"/>
    <mergeCell ref="A19:B19"/>
    <mergeCell ref="C19:E19"/>
    <mergeCell ref="A20:B20"/>
    <mergeCell ref="C20:E20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33:B33"/>
    <mergeCell ref="C33:E33"/>
    <mergeCell ref="A34:B34"/>
    <mergeCell ref="C34:E34"/>
    <mergeCell ref="A35:B35"/>
    <mergeCell ref="C35:E35"/>
    <mergeCell ref="A30:B30"/>
    <mergeCell ref="C30:E30"/>
    <mergeCell ref="A31:B31"/>
    <mergeCell ref="C31:E31"/>
    <mergeCell ref="A32:B32"/>
    <mergeCell ref="C32:E32"/>
    <mergeCell ref="A39:B39"/>
    <mergeCell ref="C39:E39"/>
    <mergeCell ref="A40:B40"/>
    <mergeCell ref="C40:E40"/>
    <mergeCell ref="A41:B41"/>
    <mergeCell ref="C41:E41"/>
    <mergeCell ref="A36:B36"/>
    <mergeCell ref="C36:E36"/>
    <mergeCell ref="A37:B37"/>
    <mergeCell ref="C37:E37"/>
    <mergeCell ref="A38:B38"/>
    <mergeCell ref="C38:E38"/>
    <mergeCell ref="A46:B46"/>
    <mergeCell ref="C46:E46"/>
    <mergeCell ref="A47:B47"/>
    <mergeCell ref="C47:E47"/>
    <mergeCell ref="A48:B48"/>
    <mergeCell ref="C48:E48"/>
    <mergeCell ref="A42:B42"/>
    <mergeCell ref="C42:E42"/>
    <mergeCell ref="C43:E43"/>
    <mergeCell ref="C44:E44"/>
    <mergeCell ref="A45:B45"/>
    <mergeCell ref="C45:E45"/>
    <mergeCell ref="A52:B52"/>
    <mergeCell ref="C52:E52"/>
    <mergeCell ref="A53:D53"/>
    <mergeCell ref="A54:B54"/>
    <mergeCell ref="A55:B55"/>
    <mergeCell ref="A56:B56"/>
    <mergeCell ref="A49:B49"/>
    <mergeCell ref="C49:E49"/>
    <mergeCell ref="A50:B50"/>
    <mergeCell ref="C50:E50"/>
    <mergeCell ref="A51:B51"/>
    <mergeCell ref="C51:E51"/>
    <mergeCell ref="A65:B65"/>
    <mergeCell ref="A66:D66"/>
    <mergeCell ref="A72:B72"/>
    <mergeCell ref="A74:D74"/>
    <mergeCell ref="A75:C75"/>
    <mergeCell ref="C78:D78"/>
    <mergeCell ref="A57:D57"/>
    <mergeCell ref="A58:B58"/>
    <mergeCell ref="A59:D59"/>
    <mergeCell ref="A61:B61"/>
    <mergeCell ref="A63:B63"/>
    <mergeCell ref="A64:D64"/>
    <mergeCell ref="C79:D79"/>
    <mergeCell ref="C80:D80"/>
    <mergeCell ref="C82:D82"/>
    <mergeCell ref="C83:D83"/>
    <mergeCell ref="C84:D84"/>
    <mergeCell ref="C85:D85"/>
  </mergeCells>
  <pageMargins left="0.7" right="0.7" top="0.75" bottom="0.75" header="0.3" footer="0.3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Equation.3" shapeId="1078" r:id="rId4">
          <objectPr defaultSize="0" autoPict="0" r:id="rId5">
            <anchor moveWithCells="1" sizeWithCells="1">
              <from>
                <xdr:col>4</xdr:col>
                <xdr:colOff>137160</xdr:colOff>
                <xdr:row>52</xdr:row>
                <xdr:rowOff>182880</xdr:rowOff>
              </from>
              <to>
                <xdr:col>6</xdr:col>
                <xdr:colOff>868680</xdr:colOff>
                <xdr:row>53</xdr:row>
                <xdr:rowOff>76200</xdr:rowOff>
              </to>
            </anchor>
          </objectPr>
        </oleObject>
      </mc:Choice>
      <mc:Fallback>
        <oleObject progId="Equation.3" shapeId="1078" r:id="rId4"/>
      </mc:Fallback>
    </mc:AlternateContent>
    <mc:AlternateContent xmlns:mc="http://schemas.openxmlformats.org/markup-compatibility/2006">
      <mc:Choice Requires="x14">
        <oleObject progId="Equation.3" shapeId="1079" r:id="rId6">
          <objectPr defaultSize="0" autoPict="0" r:id="rId7">
            <anchor moveWithCells="1" sizeWithCells="1">
              <from>
                <xdr:col>4</xdr:col>
                <xdr:colOff>190500</xdr:colOff>
                <xdr:row>53</xdr:row>
                <xdr:rowOff>22860</xdr:rowOff>
              </from>
              <to>
                <xdr:col>7</xdr:col>
                <xdr:colOff>335280</xdr:colOff>
                <xdr:row>54</xdr:row>
                <xdr:rowOff>60960</xdr:rowOff>
              </to>
            </anchor>
          </objectPr>
        </oleObject>
      </mc:Choice>
      <mc:Fallback>
        <oleObject progId="Equation.3" shapeId="1079" r:id="rId6"/>
      </mc:Fallback>
    </mc:AlternateContent>
    <mc:AlternateContent xmlns:mc="http://schemas.openxmlformats.org/markup-compatibility/2006">
      <mc:Choice Requires="x14">
        <oleObject progId="Equation.3" shapeId="1080" r:id="rId8">
          <objectPr defaultSize="0" autoPict="0" r:id="rId9">
            <anchor moveWithCells="1" sizeWithCells="1">
              <from>
                <xdr:col>8</xdr:col>
                <xdr:colOff>251460</xdr:colOff>
                <xdr:row>52</xdr:row>
                <xdr:rowOff>121920</xdr:rowOff>
              </from>
              <to>
                <xdr:col>14</xdr:col>
                <xdr:colOff>289560</xdr:colOff>
                <xdr:row>54</xdr:row>
                <xdr:rowOff>68580</xdr:rowOff>
              </to>
            </anchor>
          </objectPr>
        </oleObject>
      </mc:Choice>
      <mc:Fallback>
        <oleObject progId="Equation.3" shapeId="1080" r:id="rId8"/>
      </mc:Fallback>
    </mc:AlternateContent>
    <mc:AlternateContent xmlns:mc="http://schemas.openxmlformats.org/markup-compatibility/2006">
      <mc:Choice Requires="x14">
        <oleObject progId="Equation.3" shapeId="1081" r:id="rId10">
          <objectPr defaultSize="0" autoPict="0" r:id="rId11">
            <anchor moveWithCells="1" sizeWithCells="1">
              <from>
                <xdr:col>3</xdr:col>
                <xdr:colOff>373380</xdr:colOff>
                <xdr:row>56</xdr:row>
                <xdr:rowOff>205740</xdr:rowOff>
              </from>
              <to>
                <xdr:col>5</xdr:col>
                <xdr:colOff>937260</xdr:colOff>
                <xdr:row>58</xdr:row>
                <xdr:rowOff>38100</xdr:rowOff>
              </to>
            </anchor>
          </objectPr>
        </oleObject>
      </mc:Choice>
      <mc:Fallback>
        <oleObject progId="Equation.3" shapeId="1081" r:id="rId10"/>
      </mc:Fallback>
    </mc:AlternateContent>
    <mc:AlternateContent xmlns:mc="http://schemas.openxmlformats.org/markup-compatibility/2006">
      <mc:Choice Requires="x14">
        <oleObject progId="Equation.3" shapeId="1082" r:id="rId12">
          <objectPr defaultSize="0" autoPict="0" r:id="rId13">
            <anchor moveWithCells="1" sizeWithCells="1">
              <from>
                <xdr:col>4</xdr:col>
                <xdr:colOff>0</xdr:colOff>
                <xdr:row>62</xdr:row>
                <xdr:rowOff>0</xdr:rowOff>
              </from>
              <to>
                <xdr:col>6</xdr:col>
                <xdr:colOff>563880</xdr:colOff>
                <xdr:row>63</xdr:row>
                <xdr:rowOff>60960</xdr:rowOff>
              </to>
            </anchor>
          </objectPr>
        </oleObject>
      </mc:Choice>
      <mc:Fallback>
        <oleObject progId="Equation.3" shapeId="1082" r:id="rId12"/>
      </mc:Fallback>
    </mc:AlternateContent>
    <mc:AlternateContent xmlns:mc="http://schemas.openxmlformats.org/markup-compatibility/2006">
      <mc:Choice Requires="x14">
        <oleObject progId="Equation.3" shapeId="1083" r:id="rId14">
          <objectPr defaultSize="0" autoPict="0" r:id="rId15">
            <anchor moveWithCells="1" sizeWithCells="1">
              <from>
                <xdr:col>4</xdr:col>
                <xdr:colOff>0</xdr:colOff>
                <xdr:row>60</xdr:row>
                <xdr:rowOff>0</xdr:rowOff>
              </from>
              <to>
                <xdr:col>5</xdr:col>
                <xdr:colOff>662940</xdr:colOff>
                <xdr:row>61</xdr:row>
                <xdr:rowOff>45720</xdr:rowOff>
              </to>
            </anchor>
          </objectPr>
        </oleObject>
      </mc:Choice>
      <mc:Fallback>
        <oleObject progId="Equation.3" shapeId="1083" r:id="rId14"/>
      </mc:Fallback>
    </mc:AlternateContent>
    <mc:AlternateContent xmlns:mc="http://schemas.openxmlformats.org/markup-compatibility/2006">
      <mc:Choice Requires="x14">
        <oleObject progId="Equation.3" shapeId="1084" r:id="rId16">
          <objectPr defaultSize="0" autoPict="0" r:id="rId17">
            <anchor moveWithCells="1" sizeWithCells="1">
              <from>
                <xdr:col>3</xdr:col>
                <xdr:colOff>0</xdr:colOff>
                <xdr:row>64</xdr:row>
                <xdr:rowOff>0</xdr:rowOff>
              </from>
              <to>
                <xdr:col>5</xdr:col>
                <xdr:colOff>594360</xdr:colOff>
                <xdr:row>65</xdr:row>
                <xdr:rowOff>45720</xdr:rowOff>
              </to>
            </anchor>
          </objectPr>
        </oleObject>
      </mc:Choice>
      <mc:Fallback>
        <oleObject progId="Equation.3" shapeId="1084" r:id="rId16"/>
      </mc:Fallback>
    </mc:AlternateContent>
    <mc:AlternateContent xmlns:mc="http://schemas.openxmlformats.org/markup-compatibility/2006">
      <mc:Choice Requires="x14">
        <oleObject progId="Equation.3" shapeId="1085" r:id="rId18">
          <objectPr defaultSize="0" autoPict="0" r:id="rId19">
            <anchor moveWithCells="1" sizeWithCells="1">
              <from>
                <xdr:col>5</xdr:col>
                <xdr:colOff>739140</xdr:colOff>
                <xdr:row>63</xdr:row>
                <xdr:rowOff>205740</xdr:rowOff>
              </from>
              <to>
                <xdr:col>9</xdr:col>
                <xdr:colOff>137160</xdr:colOff>
                <xdr:row>65</xdr:row>
                <xdr:rowOff>38100</xdr:rowOff>
              </to>
            </anchor>
          </objectPr>
        </oleObject>
      </mc:Choice>
      <mc:Fallback>
        <oleObject progId="Equation.3" shapeId="1085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xcode</cp:lastModifiedBy>
  <dcterms:created xsi:type="dcterms:W3CDTF">2015-04-30T18:50:05Z</dcterms:created>
  <dcterms:modified xsi:type="dcterms:W3CDTF">2015-04-30T19:05:16Z</dcterms:modified>
</cp:coreProperties>
</file>