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ТММ" sheetId="63" r:id="rId1"/>
    <sheet name="Прайс" sheetId="65" r:id="rId2"/>
  </sheets>
  <definedNames>
    <definedName name="_xlnm._FilterDatabase" localSheetId="0" hidden="1">ТММ!$A$2:$C$19</definedName>
  </definedNames>
  <calcPr calcId="152511"/>
</workbook>
</file>

<file path=xl/calcChain.xml><?xml version="1.0" encoding="utf-8"?>
<calcChain xmlns="http://schemas.openxmlformats.org/spreadsheetml/2006/main">
  <c r="B4" i="63" l="1"/>
  <c r="C4" i="63"/>
  <c r="B5" i="63"/>
  <c r="C5" i="63"/>
  <c r="B6" i="63"/>
  <c r="C6" i="63"/>
  <c r="B7" i="63"/>
  <c r="C7" i="63"/>
  <c r="B8" i="63"/>
  <c r="C8" i="63"/>
  <c r="B9" i="63"/>
  <c r="C9" i="63"/>
  <c r="B10" i="63"/>
  <c r="C10" i="63"/>
  <c r="B11" i="63"/>
  <c r="C11" i="63"/>
  <c r="B12" i="63"/>
  <c r="C12" i="63"/>
  <c r="B13" i="63"/>
  <c r="C13" i="63"/>
  <c r="B14" i="63"/>
  <c r="C14" i="63"/>
  <c r="B15" i="63"/>
  <c r="C15" i="63"/>
  <c r="B16" i="63"/>
  <c r="C16" i="63"/>
  <c r="B17" i="63"/>
  <c r="C17" i="63"/>
  <c r="B18" i="63"/>
  <c r="C18" i="63"/>
  <c r="C3" i="63"/>
  <c r="B3" i="63"/>
  <c r="I77" i="65" l="1"/>
  <c r="M77" i="65" s="1"/>
  <c r="L77" i="65" s="1"/>
  <c r="I76" i="65"/>
  <c r="M76" i="65" s="1"/>
  <c r="L76" i="65" s="1"/>
  <c r="I75" i="65"/>
  <c r="K75" i="65" s="1"/>
  <c r="J75" i="65" s="1"/>
  <c r="I73" i="65"/>
  <c r="M73" i="65" s="1"/>
  <c r="L73" i="65" s="1"/>
  <c r="I72" i="65"/>
  <c r="K72" i="65" s="1"/>
  <c r="J72" i="65" s="1"/>
  <c r="I71" i="65"/>
  <c r="M71" i="65" s="1"/>
  <c r="L71" i="65" s="1"/>
  <c r="I70" i="65"/>
  <c r="K70" i="65" s="1"/>
  <c r="J70" i="65" s="1"/>
  <c r="I69" i="65"/>
  <c r="M69" i="65" s="1"/>
  <c r="L69" i="65" s="1"/>
  <c r="I67" i="65"/>
  <c r="K67" i="65" s="1"/>
  <c r="J67" i="65" s="1"/>
  <c r="I66" i="65"/>
  <c r="M66" i="65" s="1"/>
  <c r="L66" i="65" s="1"/>
  <c r="A65" i="65"/>
  <c r="A66" i="65" s="1"/>
  <c r="I64" i="65"/>
  <c r="K64" i="65" s="1"/>
  <c r="J64" i="65" s="1"/>
  <c r="I62" i="65"/>
  <c r="M62" i="65" s="1"/>
  <c r="L62" i="65" s="1"/>
  <c r="I60" i="65"/>
  <c r="M60" i="65" s="1"/>
  <c r="L60" i="65" s="1"/>
  <c r="I58" i="65"/>
  <c r="K58" i="65" s="1"/>
  <c r="J58" i="65" s="1"/>
  <c r="I57" i="65"/>
  <c r="K57" i="65" s="1"/>
  <c r="J57" i="65" s="1"/>
  <c r="I56" i="65"/>
  <c r="M56" i="65" s="1"/>
  <c r="L56" i="65" s="1"/>
  <c r="I55" i="65"/>
  <c r="K55" i="65" s="1"/>
  <c r="J55" i="65" s="1"/>
  <c r="I53" i="65"/>
  <c r="K53" i="65" s="1"/>
  <c r="J53" i="65" s="1"/>
  <c r="I52" i="65"/>
  <c r="M52" i="65" s="1"/>
  <c r="L52" i="65" s="1"/>
  <c r="M50" i="65"/>
  <c r="K50" i="65"/>
  <c r="M49" i="65"/>
  <c r="K49" i="65"/>
  <c r="I48" i="65"/>
  <c r="K48" i="65" s="1"/>
  <c r="J48" i="65" s="1"/>
  <c r="M44" i="65"/>
  <c r="L44" i="65" s="1"/>
  <c r="K44" i="65"/>
  <c r="J44" i="65" s="1"/>
  <c r="M43" i="65"/>
  <c r="L43" i="65"/>
  <c r="K43" i="65"/>
  <c r="J43" i="65"/>
  <c r="I41" i="65"/>
  <c r="M41" i="65" s="1"/>
  <c r="L41" i="65" s="1"/>
  <c r="I40" i="65"/>
  <c r="K40" i="65" s="1"/>
  <c r="J40" i="65" s="1"/>
  <c r="I39" i="65"/>
  <c r="I38" i="65"/>
  <c r="I37" i="65"/>
  <c r="M37" i="65" s="1"/>
  <c r="L37" i="65" s="1"/>
  <c r="A37" i="65"/>
  <c r="A38" i="65" s="1"/>
  <c r="A39" i="65" s="1"/>
  <c r="A40" i="65" s="1"/>
  <c r="I36" i="65"/>
  <c r="M36" i="65" s="1"/>
  <c r="L36" i="65" s="1"/>
  <c r="I34" i="65"/>
  <c r="K34" i="65" s="1"/>
  <c r="J34" i="65" s="1"/>
  <c r="I32" i="65"/>
  <c r="K32" i="65" s="1"/>
  <c r="J32" i="65" s="1"/>
  <c r="I30" i="65"/>
  <c r="K30" i="65" s="1"/>
  <c r="J30" i="65" s="1"/>
  <c r="I29" i="65"/>
  <c r="M29" i="65" s="1"/>
  <c r="L29" i="65" s="1"/>
  <c r="I27" i="65"/>
  <c r="K27" i="65" s="1"/>
  <c r="J27" i="65" s="1"/>
  <c r="I25" i="65"/>
  <c r="K25" i="65" s="1"/>
  <c r="J25" i="65" s="1"/>
  <c r="I24" i="65"/>
  <c r="K24" i="65" s="1"/>
  <c r="J24" i="65" s="1"/>
  <c r="I23" i="65"/>
  <c r="K23" i="65" s="1"/>
  <c r="J23" i="65" s="1"/>
  <c r="A23" i="65"/>
  <c r="A24" i="65" s="1"/>
  <c r="A25" i="65" s="1"/>
  <c r="A27" i="65" s="1"/>
  <c r="A28" i="65" s="1"/>
  <c r="A29" i="65" s="1"/>
  <c r="A30" i="65" s="1"/>
  <c r="A32" i="65" s="1"/>
  <c r="A34" i="65" s="1"/>
  <c r="I22" i="65"/>
  <c r="I20" i="65"/>
  <c r="M20" i="65" s="1"/>
  <c r="L20" i="65" s="1"/>
  <c r="I19" i="65"/>
  <c r="H19" i="65" s="1"/>
  <c r="I17" i="65"/>
  <c r="M17" i="65" s="1"/>
  <c r="I16" i="65"/>
  <c r="H16" i="65" s="1"/>
  <c r="I14" i="65"/>
  <c r="M14" i="65" s="1"/>
  <c r="I13" i="65"/>
  <c r="H13" i="65" s="1"/>
  <c r="I10" i="65"/>
  <c r="I9" i="65"/>
  <c r="M9" i="65" s="1"/>
  <c r="L9" i="65" s="1"/>
  <c r="I8" i="65"/>
  <c r="M8" i="65" s="1"/>
  <c r="L8" i="65" s="1"/>
  <c r="A8" i="65"/>
  <c r="A9" i="65" s="1"/>
  <c r="A10" i="65" s="1"/>
  <c r="A11" i="65" s="1"/>
  <c r="A13" i="65" s="1"/>
  <c r="A14" i="65" s="1"/>
  <c r="A16" i="65" s="1"/>
  <c r="A17" i="65" s="1"/>
  <c r="A19" i="65" s="1"/>
  <c r="A20" i="65" s="1"/>
  <c r="I7" i="65"/>
  <c r="K7" i="65" s="1"/>
  <c r="J7" i="65" s="1"/>
  <c r="M16" i="65" l="1"/>
  <c r="L16" i="65" s="1"/>
  <c r="K17" i="65"/>
  <c r="M13" i="65"/>
  <c r="L13" i="65" s="1"/>
  <c r="M19" i="65"/>
  <c r="L19" i="65" s="1"/>
  <c r="K14" i="65"/>
  <c r="K20" i="65"/>
  <c r="J20" i="65" s="1"/>
  <c r="K9" i="65"/>
  <c r="J9" i="65" s="1"/>
  <c r="H9" i="65"/>
  <c r="H20" i="65"/>
  <c r="K36" i="65"/>
  <c r="J36" i="65" s="1"/>
  <c r="M7" i="65"/>
  <c r="L7" i="65" s="1"/>
  <c r="H7" i="65"/>
  <c r="K19" i="65"/>
  <c r="J19" i="65" s="1"/>
  <c r="M48" i="65"/>
  <c r="L48" i="65" s="1"/>
  <c r="K10" i="65"/>
  <c r="M22" i="65"/>
  <c r="L22" i="65" s="1"/>
  <c r="K8" i="65"/>
  <c r="J8" i="65" s="1"/>
  <c r="M10" i="65"/>
  <c r="K13" i="65"/>
  <c r="J13" i="65" s="1"/>
  <c r="K16" i="65"/>
  <c r="J16" i="65" s="1"/>
  <c r="M24" i="65"/>
  <c r="L24" i="65" s="1"/>
  <c r="M27" i="65"/>
  <c r="L27" i="65" s="1"/>
  <c r="K38" i="65"/>
  <c r="J38" i="65" s="1"/>
  <c r="M38" i="65"/>
  <c r="L38" i="65" s="1"/>
  <c r="A41" i="65"/>
  <c r="A45" i="65" s="1"/>
  <c r="A46" i="65" s="1"/>
  <c r="A48" i="65" s="1"/>
  <c r="A49" i="65" s="1"/>
  <c r="A50" i="65" s="1"/>
  <c r="A52" i="65" s="1"/>
  <c r="A53" i="65" s="1"/>
  <c r="A54" i="65" s="1"/>
  <c r="A55" i="65" s="1"/>
  <c r="A56" i="65" s="1"/>
  <c r="A57" i="65" s="1"/>
  <c r="A58" i="65" s="1"/>
  <c r="A60" i="65" s="1"/>
  <c r="A43" i="65"/>
  <c r="A44" i="65" s="1"/>
  <c r="H8" i="65"/>
  <c r="K22" i="65"/>
  <c r="J22" i="65" s="1"/>
  <c r="M23" i="65"/>
  <c r="L23" i="65" s="1"/>
  <c r="M25" i="65"/>
  <c r="L25" i="65" s="1"/>
  <c r="K37" i="65"/>
  <c r="J37" i="65" s="1"/>
  <c r="M39" i="65"/>
  <c r="L39" i="65" s="1"/>
  <c r="K39" i="65"/>
  <c r="J39" i="65" s="1"/>
  <c r="K29" i="65"/>
  <c r="J29" i="65" s="1"/>
  <c r="M30" i="65"/>
  <c r="L30" i="65" s="1"/>
  <c r="M32" i="65"/>
  <c r="L32" i="65" s="1"/>
  <c r="M34" i="65"/>
  <c r="L34" i="65" s="1"/>
  <c r="M55" i="65"/>
  <c r="L55" i="65" s="1"/>
  <c r="K56" i="65"/>
  <c r="J56" i="65" s="1"/>
  <c r="M57" i="65"/>
  <c r="L57" i="65" s="1"/>
  <c r="M58" i="65"/>
  <c r="L58" i="65" s="1"/>
  <c r="K60" i="65"/>
  <c r="J60" i="65" s="1"/>
  <c r="M64" i="65"/>
  <c r="L64" i="65" s="1"/>
  <c r="A67" i="65"/>
  <c r="A69" i="65" s="1"/>
  <c r="A70" i="65" s="1"/>
  <c r="A71" i="65" s="1"/>
  <c r="A72" i="65" s="1"/>
  <c r="A73" i="65" s="1"/>
  <c r="A75" i="65" s="1"/>
  <c r="A76" i="65" s="1"/>
  <c r="A77" i="65" s="1"/>
  <c r="M40" i="65"/>
  <c r="L40" i="65" s="1"/>
  <c r="K41" i="65"/>
  <c r="J41" i="65" s="1"/>
  <c r="K52" i="65"/>
  <c r="J52" i="65" s="1"/>
  <c r="M53" i="65"/>
  <c r="L53" i="65" s="1"/>
  <c r="K62" i="65"/>
  <c r="J62" i="65" s="1"/>
  <c r="K66" i="65"/>
  <c r="J66" i="65" s="1"/>
  <c r="M67" i="65"/>
  <c r="L67" i="65" s="1"/>
  <c r="K69" i="65"/>
  <c r="J69" i="65" s="1"/>
  <c r="M70" i="65"/>
  <c r="L70" i="65" s="1"/>
  <c r="K71" i="65"/>
  <c r="J71" i="65" s="1"/>
  <c r="M72" i="65"/>
  <c r="L72" i="65" s="1"/>
  <c r="K73" i="65"/>
  <c r="J73" i="65" s="1"/>
  <c r="M75" i="65"/>
  <c r="L75" i="65" s="1"/>
  <c r="K76" i="65"/>
  <c r="J76" i="65" s="1"/>
  <c r="K77" i="65"/>
  <c r="J77" i="65" s="1"/>
</calcChain>
</file>

<file path=xl/comments1.xml><?xml version="1.0" encoding="utf-8"?>
<comments xmlns="http://schemas.openxmlformats.org/spreadsheetml/2006/main">
  <authors>
    <author>Ирина Тихвинская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Ирина Тихвинская:</t>
        </r>
        <r>
          <rPr>
            <sz val="9"/>
            <color indexed="81"/>
            <rFont val="Tahoma"/>
            <family val="2"/>
            <charset val="204"/>
          </rPr>
          <t xml:space="preserve">
Отпускная цена дистрибутору, см.прайс 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Ирина Тихвинская:</t>
        </r>
        <r>
          <rPr>
            <sz val="9"/>
            <color indexed="81"/>
            <rFont val="Tahoma"/>
            <family val="2"/>
            <charset val="204"/>
          </rPr>
          <t xml:space="preserve">
Отпускная цена дистрибутора в сеть до акции
</t>
        </r>
      </text>
    </comment>
  </commentList>
</comments>
</file>

<file path=xl/sharedStrings.xml><?xml version="1.0" encoding="utf-8"?>
<sst xmlns="http://schemas.openxmlformats.org/spreadsheetml/2006/main" count="231" uniqueCount="167">
  <si>
    <t>Описание акции</t>
  </si>
  <si>
    <t>Ассортиментная позиция</t>
  </si>
  <si>
    <t>Отпускная цена дистрибутора,  за кг, с НДС</t>
  </si>
  <si>
    <t>Базовая цена дистрибутора, за кг с НДС</t>
  </si>
  <si>
    <t>ТМ</t>
  </si>
  <si>
    <t>Номенклатура</t>
  </si>
  <si>
    <t>Вес, кг</t>
  </si>
  <si>
    <t>46 070 524 00 138</t>
  </si>
  <si>
    <t>Брынза Классическая "Умалат" 40%, 0,25 кг, т/ф</t>
  </si>
  <si>
    <t>46 070 524 00 121</t>
  </si>
  <si>
    <t>Брынза Классическая "Умалат" 40%, 0,9 кг, пл/к</t>
  </si>
  <si>
    <t>46 070 524 01 548</t>
  </si>
  <si>
    <t>Salatta</t>
  </si>
  <si>
    <t>Брынза Классическая "Salatta", 40%, 0,2 кг, т/ф</t>
  </si>
  <si>
    <t>20 524 69X XX XXK</t>
  </si>
  <si>
    <t>Брынза Классическая "Salatta" (брусок), 40%, кг, в/у</t>
  </si>
  <si>
    <t>46 070 524 01 579</t>
  </si>
  <si>
    <t>Брынза Болгарская "Salatta", 50%, 0,2 кг, т/ф</t>
  </si>
  <si>
    <t>Умалат</t>
  </si>
  <si>
    <t>Фета</t>
  </si>
  <si>
    <t>46 070 524 01 593</t>
  </si>
  <si>
    <t>Фета "Salatta", 50%, 0,2 кг, т/ф</t>
  </si>
  <si>
    <t>20 524 78X XX XXK</t>
  </si>
  <si>
    <t xml:space="preserve">Фета "Salatta" (брусок), 50%, кг, в/у </t>
  </si>
  <si>
    <t>Продукция в масле</t>
  </si>
  <si>
    <t>4607052401944</t>
  </si>
  <si>
    <t>Брынза в масле со специями "Salatta",40%, 0,28 кг, пл/б</t>
  </si>
  <si>
    <t>4607052401951</t>
  </si>
  <si>
    <t>Брынза в масле с оливками "Salatta",40%, 0,28 кг, пл/б</t>
  </si>
  <si>
    <t>46 070 524 01 401</t>
  </si>
  <si>
    <t>Pretto</t>
  </si>
  <si>
    <t>Моцарелла для пиццы "Pretto", 45%, 0,46 кг, в/у</t>
  </si>
  <si>
    <t>46 070 524 02 088</t>
  </si>
  <si>
    <t>Моцарелла для пиццы "Pretto", 45%, 0,37 кг, т/ф</t>
  </si>
  <si>
    <t>46 070 524 01 456</t>
  </si>
  <si>
    <t>Моцарелла для пиццы "Unаgrande", 45%, 0,46 кг, в/у</t>
  </si>
  <si>
    <t>46 070 524 02 101</t>
  </si>
  <si>
    <t>Моцарелла для панини и горячих бутербродов "Unagrande", 45%, 0,37 кг, в/у</t>
  </si>
  <si>
    <t>46 070 524 01 524</t>
  </si>
  <si>
    <t>Сулугуни "Умалат", 45%, 0,28 кг, в/у</t>
  </si>
  <si>
    <t>46 070 524 01 098</t>
  </si>
  <si>
    <t>Сулугуни для запекания "Умалат" 45%, 0,46 кг, в/у</t>
  </si>
  <si>
    <t>46 070 524 02 071</t>
  </si>
  <si>
    <t>Сулугуни для запекания "Умалат" 45%, 0,37 кг, т/ф</t>
  </si>
  <si>
    <t>46 070 524 00 688</t>
  </si>
  <si>
    <t>Чечил соломка "Умалат", 45%, 0,15 кг, т/ф</t>
  </si>
  <si>
    <t>46 070 524 02 026</t>
  </si>
  <si>
    <t>46 070 524 01 388</t>
  </si>
  <si>
    <t>Моцарелла Чильеджина в воде "Pretto", 50%, 0,125 кг, ф/п</t>
  </si>
  <si>
    <t>46 070 524 01 371</t>
  </si>
  <si>
    <t xml:space="preserve">Моцарелла Фиор ди Латте в воде "Pretto", 50%, 0,125 кг, ф/п </t>
  </si>
  <si>
    <t>46 070 524 01 302</t>
  </si>
  <si>
    <t xml:space="preserve">Unаgrande </t>
  </si>
  <si>
    <t>Моцарелла Чильеджина в воде "Unаgrande", 50%, 0,125 кг, ф/п</t>
  </si>
  <si>
    <t>46 070 524 01 319</t>
  </si>
  <si>
    <t>Моцарелла Фиор ди Латте в воде "Unаgrande", 50%, 0,125 кг, ф/п</t>
  </si>
  <si>
    <t>Адыгейский</t>
  </si>
  <si>
    <t>46 070 524 01 272</t>
  </si>
  <si>
    <t>Адыгейский "Умалат", 45%, 0,37 кг, в/у</t>
  </si>
  <si>
    <t>29 288 00X XX XXK</t>
  </si>
  <si>
    <t>Адыгейский "Умалат", 45%, в/у</t>
  </si>
  <si>
    <t>0,3-0,4</t>
  </si>
  <si>
    <t>20 523 95Х ХХХ ХК</t>
  </si>
  <si>
    <t>Кавказский "Умалат", 45%, в/у</t>
  </si>
  <si>
    <t>46 070 524 01 432</t>
  </si>
  <si>
    <t>Рикотта "Pretto", 45%, 0,25 кг, пл/с</t>
  </si>
  <si>
    <t>46 070 524 01 326</t>
  </si>
  <si>
    <t>Рикотта "Unаgrande", 45%, 0,25 кг, пл/с</t>
  </si>
  <si>
    <t>46 070 524 01 869</t>
  </si>
  <si>
    <t>Рикотта "Unagrande", 45%, 1 кг, пл/в</t>
  </si>
  <si>
    <t>46 070 524 02 095</t>
  </si>
  <si>
    <t>46 070 524 02 002</t>
  </si>
  <si>
    <t>Продукция из сливок</t>
  </si>
  <si>
    <t>46 070 524 01 357</t>
  </si>
  <si>
    <t xml:space="preserve">Ungrande </t>
  </si>
  <si>
    <t>Маскарпоне "Ungrande", 80%, 0,25 кг, пл/с</t>
  </si>
  <si>
    <t>46 070 524 01 333</t>
  </si>
  <si>
    <t>46 070 524 01 975</t>
  </si>
  <si>
    <t>Umalatte</t>
  </si>
  <si>
    <t>Масло сливочное крестьянское "Umalatte", 72,5%, 0,5 кг, к/к</t>
  </si>
  <si>
    <t>Промышленная продукция</t>
  </si>
  <si>
    <t>Моцарелла шары "Pretto", 45%, кг, в/у</t>
  </si>
  <si>
    <t>ЗАО "Умалат"</t>
  </si>
  <si>
    <t>отменяет все предыдущие прайс листы</t>
  </si>
  <si>
    <t>№ пп</t>
  </si>
  <si>
    <t>срок хран</t>
  </si>
  <si>
    <t>ш/к</t>
  </si>
  <si>
    <t>кол-во в кор</t>
  </si>
  <si>
    <t>за шт (сНДС)</t>
  </si>
  <si>
    <t>за кг (сНДС)</t>
  </si>
  <si>
    <t>Брынза классическая</t>
  </si>
  <si>
    <t>~2</t>
  </si>
  <si>
    <t>Брынза болгарская</t>
  </si>
  <si>
    <t>Брынза Болгарская "Умалат" кубиками, 50%, 3 кг, ведро</t>
  </si>
  <si>
    <t>Моцарелла для пиццы фасованная</t>
  </si>
  <si>
    <t>Сулугуни</t>
  </si>
  <si>
    <t>Чечил</t>
  </si>
  <si>
    <t>Сыр тертый</t>
  </si>
  <si>
    <t>Сыр тертый "Salatta", 40%, 0,23, пл/б</t>
  </si>
  <si>
    <t xml:space="preserve">Моцарелла в воде </t>
  </si>
  <si>
    <t>Моцарелла Чильеджина в воде "Pretto", 50%, 0,1 кг, ф/п</t>
  </si>
  <si>
    <t>46 070 524 02 194</t>
  </si>
  <si>
    <t>~3 кг</t>
  </si>
  <si>
    <t>3 кг.</t>
  </si>
  <si>
    <t>Рикотта</t>
  </si>
  <si>
    <t xml:space="preserve">Рoбиола "Unаgrande", 55%, 0,25 кг, пл/с </t>
  </si>
  <si>
    <t>Unаgrande dolce</t>
  </si>
  <si>
    <t>Рикотта "Unаgrande dolce", 30%, 0,25 кг, пл/с</t>
  </si>
  <si>
    <t>Маскарпоне "Ungrande", 80%, 0,9 кг, пл/в</t>
  </si>
  <si>
    <t>Маскарпоне "Ungrande dolce", 50%, 0,25 кг, пл/с</t>
  </si>
  <si>
    <t>Масло сливочное</t>
  </si>
  <si>
    <t>46 070 524 01 289</t>
  </si>
  <si>
    <t>46 070 524 02 156</t>
  </si>
  <si>
    <t>46 070 524 02 163</t>
  </si>
  <si>
    <t>Масло сливочное крестьянское "Umalatte", 72,5%, 2 кг, к/к</t>
  </si>
  <si>
    <t>46 070 524 00 282</t>
  </si>
  <si>
    <t>Моцарелла шары "Pretto HoReCa", 45%, 0,46кг, т/ф</t>
  </si>
  <si>
    <t>Ценовая политика с 01.05.15</t>
  </si>
  <si>
    <t>Дистрибутор  базовый (отсрочка до 14 дней включительно)</t>
  </si>
  <si>
    <t>Реком. мин. цены для сетей и розницы</t>
  </si>
  <si>
    <t>Реком. макс. цены для сетей и розницы</t>
  </si>
  <si>
    <t>наценка  (min.)</t>
  </si>
  <si>
    <t>наценка  (max.)</t>
  </si>
  <si>
    <t>Лакомо</t>
  </si>
  <si>
    <t>Брынза Классическая "Лакомо", 40%, 0,2 кг, т/ф (ЧМ Ашан)</t>
  </si>
  <si>
    <t>Сулугуни "Лакомо", 45%, 0,28 кг, в/у</t>
  </si>
  <si>
    <t>Моцарелла Фиор ди латте в воде "Pretto", 50%, 0,1 кг, ф/п</t>
  </si>
  <si>
    <t>46 070 524 02 200</t>
  </si>
  <si>
    <t>Моцарелла в воде Частные ТМ</t>
  </si>
  <si>
    <t>HoReCa Select</t>
  </si>
  <si>
    <t>Моцарелла Чильеджина в воде "Horeca Select", 50%, 0,65 кг, пл/к (ЧМ Метро)</t>
  </si>
  <si>
    <t>Моцарелла Фиор ди Латте в воде "Horeca Select", 50%, 0,65 кг, пл/к (ЧМ Метро)</t>
  </si>
  <si>
    <t>Моцарелла Чильеджина в воде "Лакомо", 50%, 0,125 кг, ф/п (ЧМ Ашан)</t>
  </si>
  <si>
    <t xml:space="preserve">Моцарелла Фиор ди Латте в воде "Лакомо", 50%, 0,125 кг, ф/п (ЧМ Ашан) </t>
  </si>
  <si>
    <t>Каждый день</t>
  </si>
  <si>
    <t>Рикотта "Каждый день", 45%, 0,25 кг, пл/с</t>
  </si>
  <si>
    <t>Рикотта "Horeca Select", 45%, 1 кг, п/в (ЧМ Метро)</t>
  </si>
  <si>
    <t>Качорикотта</t>
  </si>
  <si>
    <t>Качорикотта "Unagrande", 45%, 0,37 кг, в/у</t>
  </si>
  <si>
    <t>46 070 524 02 392</t>
  </si>
  <si>
    <t>Качокавалло</t>
  </si>
  <si>
    <t>Unagrande</t>
  </si>
  <si>
    <t>Качокавалло "Unagrande", 0,26 кг., в/у</t>
  </si>
  <si>
    <t>46 070 524 02 330</t>
  </si>
  <si>
    <t>Маскарпоне "Каждый день", 80%, 0,25 кг, пл/с</t>
  </si>
  <si>
    <t>Ungrande Burro</t>
  </si>
  <si>
    <t>Масло сливочное нежное "Panna dolce ", 72,5%, 0,5 кг, к/к</t>
  </si>
  <si>
    <t>Масло сливочное с морской солью "Sale Marino ", 72,5%, 0,5 кг, к/к</t>
  </si>
  <si>
    <t>46 070 524 02 286</t>
  </si>
  <si>
    <t>Масло сливочное нежное "Panna dolce", 72,5%, 1 кг, к/к</t>
  </si>
  <si>
    <t>46 070 524 02 170</t>
  </si>
  <si>
    <t>Моцарелла шары "Horeca Select", 45%, кг, в/у (ЧМ Метро)</t>
  </si>
  <si>
    <t>Бонусная система для клиентов, получающих по прайсу Дистрибутор и выше:</t>
  </si>
  <si>
    <t>№</t>
  </si>
  <si>
    <t>Условие для получения</t>
  </si>
  <si>
    <t>размер, %</t>
  </si>
  <si>
    <t>Выполнение плана закупок ( от 3-х тонн )</t>
  </si>
  <si>
    <t>Срок оплаты по каждой накладной до 30к.д.</t>
  </si>
  <si>
    <t>Срок оплаты по каждой накладной до 15к.д.</t>
  </si>
  <si>
    <t>Своевременное предоставление отчетности по форме поставщика</t>
  </si>
  <si>
    <t>Отсутствие в прайс-листе прямых конкурентов продукции ЗАО "Умалат"</t>
  </si>
  <si>
    <t>Генеральный директор _________________________________________А.А. Мартыненко</t>
  </si>
  <si>
    <t>Соблюдение ценовой модели в разрезе цены на полке в т.т.</t>
  </si>
  <si>
    <t>Цена на полке &lt;=цена «дистрибутор»*1,7</t>
  </si>
  <si>
    <t>Цена на полке &lt;=цена «дистрибутор»*1,6</t>
  </si>
  <si>
    <t>Выплачивается на основании фото из 5-ти первых сетей по обороту</t>
  </si>
  <si>
    <t>В столбце "ассортиментная позиция" выпадающий список, нужно, чтобы, когда выбираешь позицию подтягивалась цена из прайса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</si>
</sst>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%"/>
    <numFmt numFmtId="165" formatCode="0.0"/>
    <numFmt numFmtId="166" formatCode="#,##0.00_р_."/>
    <numFmt numFmtId="167" formatCode="#,##0.0"/>
    <numFmt numFmtId="168" formatCode="#,##0.0_р_."/>
  </numFmts>
  <fonts count="7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4"/>
      <color indexed="10"/>
      <name val="Arial Cyr"/>
      <charset val="204"/>
    </font>
    <font>
      <sz val="9"/>
      <name val="Arial Cyr"/>
      <charset val="204"/>
    </font>
    <font>
      <b/>
      <sz val="10"/>
      <color indexed="10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 Cyr"/>
      <charset val="204"/>
    </font>
    <font>
      <sz val="11"/>
      <color rgb="FF000000"/>
      <name val="Arial"/>
      <family val="2"/>
      <charset val="204"/>
    </font>
    <font>
      <sz val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Arial Cyr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5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1" fillId="0" borderId="0"/>
    <xf numFmtId="9" fontId="31" fillId="0" borderId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21" borderId="7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31" fillId="0" borderId="0"/>
    <xf numFmtId="0" fontId="13" fillId="0" borderId="0"/>
    <xf numFmtId="0" fontId="7" fillId="0" borderId="0"/>
    <xf numFmtId="0" fontId="13" fillId="0" borderId="0"/>
    <xf numFmtId="0" fontId="34" fillId="0" borderId="0"/>
    <xf numFmtId="0" fontId="33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1" fillId="23" borderId="8" applyNumberFormat="0" applyAlignment="0" applyProtection="0"/>
    <xf numFmtId="9" fontId="31" fillId="0" borderId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0" fontId="30" fillId="4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6" fillId="0" borderId="0"/>
    <xf numFmtId="0" fontId="32" fillId="0" borderId="0"/>
    <xf numFmtId="0" fontId="7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48" fillId="0" borderId="0" applyFont="0" applyFill="0" applyBorder="0" applyAlignment="0" applyProtection="0"/>
    <xf numFmtId="0" fontId="49" fillId="0" borderId="0" applyNumberFormat="0" applyBorder="0" applyProtection="0"/>
    <xf numFmtId="9" fontId="50" fillId="0" borderId="0" applyFont="0" applyFill="0" applyBorder="0" applyAlignment="0" applyProtection="0"/>
    <xf numFmtId="0" fontId="49" fillId="0" borderId="0" applyNumberFormat="0" applyBorder="0" applyProtection="0"/>
    <xf numFmtId="9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63" fillId="0" borderId="0" applyNumberFormat="0" applyFill="0" applyBorder="0" applyAlignment="0" applyProtection="0"/>
    <xf numFmtId="0" fontId="48" fillId="37" borderId="0" applyNumberFormat="0" applyBorder="0" applyAlignment="0" applyProtection="0"/>
    <xf numFmtId="0" fontId="52" fillId="0" borderId="3" applyNumberFormat="0" applyFill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53" fillId="0" borderId="4" applyNumberFormat="0" applyFill="0" applyAlignment="0" applyProtection="0"/>
    <xf numFmtId="0" fontId="66" fillId="36" borderId="0" applyNumberFormat="0" applyBorder="0" applyAlignment="0" applyProtection="0"/>
    <xf numFmtId="0" fontId="48" fillId="31" borderId="0" applyNumberFormat="0" applyBorder="0" applyAlignment="0" applyProtection="0"/>
    <xf numFmtId="0" fontId="48" fillId="34" borderId="0" applyNumberFormat="0" applyBorder="0" applyAlignment="0" applyProtection="0"/>
    <xf numFmtId="0" fontId="66" fillId="43" borderId="0" applyNumberFormat="0" applyBorder="0" applyAlignment="0" applyProtection="0"/>
    <xf numFmtId="0" fontId="7" fillId="0" borderId="0"/>
    <xf numFmtId="0" fontId="48" fillId="29" borderId="0" applyNumberFormat="0" applyBorder="0" applyAlignment="0" applyProtection="0"/>
    <xf numFmtId="0" fontId="48" fillId="32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2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66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4" borderId="0" applyNumberFormat="0" applyBorder="0" applyAlignment="0" applyProtection="0"/>
    <xf numFmtId="0" fontId="66" fillId="46" borderId="0" applyNumberFormat="0" applyBorder="0" applyAlignment="0" applyProtection="0"/>
    <xf numFmtId="0" fontId="58" fillId="34" borderId="1" applyNumberFormat="0" applyAlignment="0" applyProtection="0"/>
    <xf numFmtId="0" fontId="59" fillId="47" borderId="2" applyNumberFormat="0" applyAlignment="0" applyProtection="0"/>
    <xf numFmtId="0" fontId="54" fillId="0" borderId="0" applyNumberFormat="0" applyFill="0" applyBorder="0" applyAlignment="0" applyProtection="0"/>
    <xf numFmtId="0" fontId="65" fillId="0" borderId="6" applyNumberFormat="0" applyFill="0" applyAlignment="0" applyProtection="0"/>
    <xf numFmtId="0" fontId="62" fillId="48" borderId="7" applyNumberFormat="0" applyAlignment="0" applyProtection="0"/>
    <xf numFmtId="0" fontId="57" fillId="49" borderId="0" applyNumberFormat="0" applyBorder="0" applyAlignment="0" applyProtection="0"/>
    <xf numFmtId="0" fontId="56" fillId="30" borderId="0" applyNumberFormat="0" applyBorder="0" applyAlignment="0" applyProtection="0"/>
    <xf numFmtId="0" fontId="64" fillId="0" borderId="0" applyNumberFormat="0" applyFill="0" applyBorder="0" applyAlignment="0" applyProtection="0"/>
    <xf numFmtId="0" fontId="48" fillId="50" borderId="8" applyNumberFormat="0" applyFont="0" applyAlignment="0" applyProtection="0"/>
    <xf numFmtId="0" fontId="61" fillId="0" borderId="9" applyNumberFormat="0" applyFill="0" applyAlignment="0" applyProtection="0"/>
    <xf numFmtId="43" fontId="1" fillId="0" borderId="0" applyFont="0" applyFill="0" applyBorder="0" applyAlignment="0" applyProtection="0"/>
    <xf numFmtId="0" fontId="54" fillId="0" borderId="5" applyNumberFormat="0" applyFill="0" applyAlignment="0" applyProtection="0"/>
    <xf numFmtId="43" fontId="1" fillId="0" borderId="0" applyFont="0" applyFill="0" applyBorder="0" applyAlignment="0" applyProtection="0"/>
    <xf numFmtId="0" fontId="55" fillId="31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 applyNumberFormat="0" applyBorder="0" applyProtection="0"/>
    <xf numFmtId="0" fontId="66" fillId="37" borderId="0" applyNumberFormat="0" applyBorder="0" applyAlignment="0" applyProtection="0"/>
    <xf numFmtId="0" fontId="60" fillId="47" borderId="1" applyNumberFormat="0" applyAlignment="0" applyProtection="0"/>
    <xf numFmtId="0" fontId="66" fillId="39" borderId="0" applyNumberFormat="0" applyBorder="0" applyAlignment="0" applyProtection="0"/>
    <xf numFmtId="0" fontId="66" fillId="41" borderId="0" applyNumberFormat="0" applyBorder="0" applyAlignment="0" applyProtection="0"/>
    <xf numFmtId="0" fontId="48" fillId="30" borderId="0" applyNumberFormat="0" applyBorder="0" applyAlignment="0" applyProtection="0"/>
    <xf numFmtId="0" fontId="66" fillId="45" borderId="0" applyNumberFormat="0" applyBorder="0" applyAlignment="0" applyProtection="0"/>
    <xf numFmtId="0" fontId="48" fillId="33" borderId="0" applyNumberFormat="0" applyBorder="0" applyAlignment="0" applyProtection="0"/>
  </cellStyleXfs>
  <cellXfs count="118">
    <xf numFmtId="0" fontId="0" fillId="0" borderId="0" xfId="0"/>
    <xf numFmtId="49" fontId="8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3" fontId="37" fillId="0" borderId="10" xfId="0" applyNumberFormat="1" applyFont="1" applyFill="1" applyBorder="1" applyAlignment="1">
      <alignment horizontal="center" vertical="center"/>
    </xf>
    <xf numFmtId="49" fontId="32" fillId="0" borderId="10" xfId="0" applyNumberFormat="1" applyFont="1" applyFill="1" applyBorder="1" applyAlignment="1">
      <alignment horizontal="center"/>
    </xf>
    <xf numFmtId="3" fontId="37" fillId="27" borderId="1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top"/>
    </xf>
    <xf numFmtId="0" fontId="38" fillId="0" borderId="0" xfId="0" applyFont="1" applyAlignment="1">
      <alignment horizontal="center" vertical="top"/>
    </xf>
    <xf numFmtId="0" fontId="39" fillId="0" borderId="0" xfId="0" applyFont="1" applyAlignment="1">
      <alignment horizontal="left" vertical="top"/>
    </xf>
    <xf numFmtId="0" fontId="38" fillId="0" borderId="0" xfId="0" applyFont="1" applyFill="1" applyAlignment="1">
      <alignment vertical="top"/>
    </xf>
    <xf numFmtId="0" fontId="40" fillId="0" borderId="0" xfId="0" applyFont="1" applyFill="1" applyAlignment="1">
      <alignment vertical="top"/>
    </xf>
    <xf numFmtId="0" fontId="7" fillId="0" borderId="0" xfId="0" applyFont="1" applyFill="1" applyBorder="1"/>
    <xf numFmtId="0" fontId="38" fillId="0" borderId="0" xfId="0" applyFont="1" applyFill="1" applyAlignment="1">
      <alignment horizontal="center" vertical="top"/>
    </xf>
    <xf numFmtId="0" fontId="38" fillId="0" borderId="0" xfId="0" applyFont="1" applyAlignment="1"/>
    <xf numFmtId="0" fontId="40" fillId="0" borderId="0" xfId="0" applyFont="1" applyFill="1" applyAlignment="1">
      <alignment horizontal="left" vertical="top"/>
    </xf>
    <xf numFmtId="0" fontId="41" fillId="0" borderId="0" xfId="0" applyFont="1" applyFill="1" applyBorder="1" applyAlignment="1">
      <alignment vertical="top"/>
    </xf>
    <xf numFmtId="0" fontId="40" fillId="0" borderId="0" xfId="0" applyFont="1" applyAlignment="1">
      <alignment vertical="top"/>
    </xf>
    <xf numFmtId="17" fontId="41" fillId="0" borderId="0" xfId="0" applyNumberFormat="1" applyFont="1" applyFill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0" xfId="0" applyFont="1" applyAlignment="1">
      <alignment horizontal="left" vertical="top"/>
    </xf>
    <xf numFmtId="0" fontId="42" fillId="0" borderId="0" xfId="0" applyFont="1" applyFill="1" applyBorder="1" applyAlignment="1">
      <alignment vertical="top"/>
    </xf>
    <xf numFmtId="0" fontId="44" fillId="0" borderId="10" xfId="0" applyFont="1" applyFill="1" applyBorder="1" applyAlignment="1">
      <alignment horizontal="center" vertical="center" wrapText="1"/>
    </xf>
    <xf numFmtId="0" fontId="40" fillId="26" borderId="10" xfId="0" applyFont="1" applyFill="1" applyBorder="1" applyAlignment="1">
      <alignment vertical="top"/>
    </xf>
    <xf numFmtId="0" fontId="40" fillId="26" borderId="10" xfId="0" applyFont="1" applyFill="1" applyBorder="1" applyAlignment="1">
      <alignment horizontal="center" vertical="top"/>
    </xf>
    <xf numFmtId="165" fontId="7" fillId="26" borderId="10" xfId="0" applyNumberFormat="1" applyFont="1" applyFill="1" applyBorder="1" applyAlignment="1">
      <alignment horizontal="center" vertical="top"/>
    </xf>
    <xf numFmtId="165" fontId="45" fillId="26" borderId="10" xfId="0" applyNumberFormat="1" applyFont="1" applyFill="1" applyBorder="1" applyAlignment="1">
      <alignment horizontal="center" vertical="top"/>
    </xf>
    <xf numFmtId="0" fontId="42" fillId="0" borderId="10" xfId="0" applyFont="1" applyFill="1" applyBorder="1" applyAlignment="1">
      <alignment horizontal="center"/>
    </xf>
    <xf numFmtId="166" fontId="0" fillId="0" borderId="10" xfId="0" applyNumberFormat="1" applyFont="1" applyFill="1" applyBorder="1" applyAlignment="1">
      <alignment horizontal="right"/>
    </xf>
    <xf numFmtId="0" fontId="44" fillId="0" borderId="10" xfId="0" applyFont="1" applyFill="1" applyBorder="1" applyAlignment="1">
      <alignment horizontal="center"/>
    </xf>
    <xf numFmtId="165" fontId="0" fillId="26" borderId="10" xfId="0" applyNumberFormat="1" applyFont="1" applyFill="1" applyBorder="1" applyAlignment="1">
      <alignment horizontal="center" vertical="top"/>
    </xf>
    <xf numFmtId="166" fontId="0" fillId="0" borderId="10" xfId="0" applyNumberFormat="1" applyFont="1" applyFill="1" applyBorder="1" applyAlignment="1"/>
    <xf numFmtId="167" fontId="0" fillId="0" borderId="10" xfId="0" applyNumberFormat="1" applyFont="1" applyFill="1" applyBorder="1" applyAlignment="1">
      <alignment horizontal="center"/>
    </xf>
    <xf numFmtId="0" fontId="46" fillId="26" borderId="10" xfId="0" applyFont="1" applyFill="1" applyBorder="1" applyAlignment="1">
      <alignment horizontal="center"/>
    </xf>
    <xf numFmtId="0" fontId="40" fillId="26" borderId="10" xfId="0" applyFont="1" applyFill="1" applyBorder="1" applyAlignment="1">
      <alignment horizontal="center"/>
    </xf>
    <xf numFmtId="0" fontId="42" fillId="26" borderId="10" xfId="0" applyFont="1" applyFill="1" applyBorder="1" applyAlignment="1">
      <alignment horizontal="center"/>
    </xf>
    <xf numFmtId="166" fontId="0" fillId="26" borderId="10" xfId="0" applyNumberFormat="1" applyFont="1" applyFill="1" applyBorder="1" applyAlignment="1">
      <alignment horizontal="right"/>
    </xf>
    <xf numFmtId="3" fontId="0" fillId="0" borderId="10" xfId="0" applyNumberFormat="1" applyFont="1" applyFill="1" applyBorder="1" applyAlignment="1">
      <alignment horizontal="center"/>
    </xf>
    <xf numFmtId="1" fontId="42" fillId="0" borderId="10" xfId="0" applyNumberFormat="1" applyFont="1" applyFill="1" applyBorder="1" applyAlignment="1">
      <alignment horizontal="center"/>
    </xf>
    <xf numFmtId="0" fontId="47" fillId="0" borderId="10" xfId="0" applyFont="1" applyFill="1" applyBorder="1"/>
    <xf numFmtId="0" fontId="47" fillId="0" borderId="0" xfId="0" applyFont="1" applyFill="1"/>
    <xf numFmtId="0" fontId="47" fillId="0" borderId="13" xfId="0" applyFont="1" applyFill="1" applyBorder="1"/>
    <xf numFmtId="0" fontId="42" fillId="0" borderId="14" xfId="0" applyFont="1" applyFill="1" applyBorder="1" applyAlignment="1">
      <alignment horizontal="center"/>
    </xf>
    <xf numFmtId="4" fontId="0" fillId="0" borderId="1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vertical="top"/>
    </xf>
    <xf numFmtId="165" fontId="0" fillId="25" borderId="10" xfId="0" applyNumberFormat="1" applyFont="1" applyFill="1" applyBorder="1" applyAlignment="1">
      <alignment horizontal="center" vertical="center" wrapText="1"/>
    </xf>
    <xf numFmtId="165" fontId="42" fillId="0" borderId="10" xfId="0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top" wrapText="1"/>
    </xf>
    <xf numFmtId="165" fontId="46" fillId="26" borderId="10" xfId="0" applyNumberFormat="1" applyFont="1" applyFill="1" applyBorder="1" applyAlignment="1">
      <alignment horizontal="center" vertical="top"/>
    </xf>
    <xf numFmtId="165" fontId="40" fillId="26" borderId="10" xfId="0" quotePrefix="1" applyNumberFormat="1" applyFont="1" applyFill="1" applyBorder="1" applyAlignment="1">
      <alignment horizontal="center" vertical="top"/>
    </xf>
    <xf numFmtId="164" fontId="42" fillId="0" borderId="10" xfId="0" applyNumberFormat="1" applyFont="1" applyFill="1" applyBorder="1" applyAlignment="1">
      <alignment vertical="top"/>
    </xf>
    <xf numFmtId="165" fontId="0" fillId="26" borderId="10" xfId="0" quotePrefix="1" applyNumberFormat="1" applyFont="1" applyFill="1" applyBorder="1" applyAlignment="1">
      <alignment horizontal="center" vertical="top"/>
    </xf>
    <xf numFmtId="166" fontId="0" fillId="26" borderId="10" xfId="0" quotePrefix="1" applyNumberFormat="1" applyFont="1" applyFill="1" applyBorder="1" applyAlignment="1">
      <alignment horizontal="center"/>
    </xf>
    <xf numFmtId="166" fontId="40" fillId="26" borderId="10" xfId="0" quotePrefix="1" applyNumberFormat="1" applyFont="1" applyFill="1" applyBorder="1" applyAlignment="1">
      <alignment horizontal="center"/>
    </xf>
    <xf numFmtId="166" fontId="69" fillId="26" borderId="10" xfId="0" quotePrefix="1" applyNumberFormat="1" applyFont="1" applyFill="1" applyBorder="1" applyAlignment="1">
      <alignment horizontal="center"/>
    </xf>
    <xf numFmtId="168" fontId="0" fillId="0" borderId="10" xfId="0" applyNumberFormat="1" applyFont="1" applyFill="1" applyBorder="1" applyAlignment="1">
      <alignment horizontal="right"/>
    </xf>
    <xf numFmtId="2" fontId="0" fillId="25" borderId="10" xfId="0" applyNumberFormat="1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2" fontId="0" fillId="26" borderId="10" xfId="0" applyNumberFormat="1" applyFont="1" applyFill="1" applyBorder="1" applyAlignment="1">
      <alignment horizontal="right"/>
    </xf>
    <xf numFmtId="2" fontId="0" fillId="0" borderId="10" xfId="0" applyNumberFormat="1" applyFont="1" applyFill="1" applyBorder="1" applyAlignment="1">
      <alignment horizontal="right"/>
    </xf>
    <xf numFmtId="2" fontId="0" fillId="25" borderId="10" xfId="0" applyNumberFormat="1" applyFont="1" applyFill="1" applyBorder="1" applyAlignment="1">
      <alignment horizontal="right"/>
    </xf>
    <xf numFmtId="0" fontId="42" fillId="51" borderId="10" xfId="0" applyFont="1" applyFill="1" applyBorder="1" applyAlignment="1">
      <alignment horizontal="center"/>
    </xf>
    <xf numFmtId="1" fontId="42" fillId="51" borderId="10" xfId="0" applyNumberFormat="1" applyFont="1" applyFill="1" applyBorder="1" applyAlignment="1">
      <alignment horizontal="center"/>
    </xf>
    <xf numFmtId="2" fontId="0" fillId="51" borderId="10" xfId="0" applyNumberFormat="1" applyFont="1" applyFill="1" applyBorder="1" applyAlignment="1">
      <alignment horizontal="center"/>
    </xf>
    <xf numFmtId="166" fontId="0" fillId="51" borderId="10" xfId="0" applyNumberFormat="1" applyFont="1" applyFill="1" applyBorder="1" applyAlignment="1">
      <alignment horizontal="right"/>
    </xf>
    <xf numFmtId="3" fontId="0" fillId="51" borderId="10" xfId="0" applyNumberFormat="1" applyFont="1" applyFill="1" applyBorder="1" applyAlignment="1">
      <alignment horizontal="center"/>
    </xf>
    <xf numFmtId="0" fontId="47" fillId="51" borderId="10" xfId="0" applyFont="1" applyFill="1" applyBorder="1"/>
    <xf numFmtId="0" fontId="8" fillId="51" borderId="10" xfId="0" applyFont="1" applyFill="1" applyBorder="1" applyAlignment="1">
      <alignment horizontal="center"/>
    </xf>
    <xf numFmtId="164" fontId="42" fillId="51" borderId="10" xfId="0" applyNumberFormat="1" applyFont="1" applyFill="1" applyBorder="1" applyAlignment="1">
      <alignment vertical="top"/>
    </xf>
    <xf numFmtId="0" fontId="0" fillId="0" borderId="10" xfId="0" applyFont="1" applyFill="1" applyBorder="1" applyAlignment="1"/>
    <xf numFmtId="0" fontId="45" fillId="0" borderId="11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top"/>
    </xf>
    <xf numFmtId="0" fontId="0" fillId="0" borderId="10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vertical="center" wrapText="1"/>
    </xf>
    <xf numFmtId="165" fontId="42" fillId="0" borderId="0" xfId="0" applyNumberFormat="1" applyFont="1" applyFill="1" applyBorder="1" applyAlignment="1">
      <alignment vertical="top"/>
    </xf>
    <xf numFmtId="9" fontId="0" fillId="0" borderId="10" xfId="0" applyNumberFormat="1" applyFont="1" applyFill="1" applyBorder="1" applyAlignment="1">
      <alignment horizontal="center" vertical="top"/>
    </xf>
    <xf numFmtId="164" fontId="0" fillId="0" borderId="10" xfId="0" applyNumberFormat="1" applyFont="1" applyFill="1" applyBorder="1" applyAlignment="1">
      <alignment horizontal="center" vertical="top"/>
    </xf>
    <xf numFmtId="0" fontId="67" fillId="0" borderId="0" xfId="0" applyFont="1" applyFill="1" applyBorder="1" applyAlignment="1">
      <alignment vertical="top"/>
    </xf>
    <xf numFmtId="0" fontId="46" fillId="0" borderId="10" xfId="0" applyFont="1" applyFill="1" applyBorder="1" applyAlignment="1">
      <alignment vertical="top"/>
    </xf>
    <xf numFmtId="0" fontId="46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5" fontId="7" fillId="0" borderId="0" xfId="0" applyNumberFormat="1" applyFont="1" applyFill="1" applyBorder="1" applyAlignment="1">
      <alignment vertical="top"/>
    </xf>
    <xf numFmtId="0" fontId="46" fillId="0" borderId="10" xfId="0" applyFont="1" applyFill="1" applyBorder="1" applyAlignment="1">
      <alignment horizontal="left" vertical="top"/>
    </xf>
    <xf numFmtId="0" fontId="40" fillId="26" borderId="13" xfId="0" applyFont="1" applyFill="1" applyBorder="1" applyAlignment="1">
      <alignment horizontal="left" vertical="top"/>
    </xf>
    <xf numFmtId="0" fontId="7" fillId="0" borderId="13" xfId="0" applyFont="1" applyFill="1" applyBorder="1"/>
    <xf numFmtId="0" fontId="0" fillId="0" borderId="13" xfId="0" applyFont="1" applyFill="1" applyBorder="1"/>
    <xf numFmtId="0" fontId="0" fillId="0" borderId="13" xfId="0" applyFill="1" applyBorder="1"/>
    <xf numFmtId="0" fontId="40" fillId="51" borderId="13" xfId="0" applyFont="1" applyFill="1" applyBorder="1"/>
    <xf numFmtId="0" fontId="44" fillId="0" borderId="20" xfId="0" applyFont="1" applyFill="1" applyBorder="1" applyAlignment="1">
      <alignment horizontal="center" vertical="center" wrapText="1"/>
    </xf>
    <xf numFmtId="0" fontId="0" fillId="0" borderId="21" xfId="0" applyFill="1" applyBorder="1"/>
    <xf numFmtId="0" fontId="8" fillId="0" borderId="0" xfId="0" applyFont="1" applyProtection="1">
      <protection locked="0"/>
    </xf>
    <xf numFmtId="0" fontId="9" fillId="25" borderId="25" xfId="0" applyFont="1" applyFill="1" applyBorder="1" applyAlignment="1" applyProtection="1">
      <alignment horizontal="center" vertical="center" wrapText="1"/>
      <protection locked="0"/>
    </xf>
    <xf numFmtId="0" fontId="9" fillId="25" borderId="16" xfId="0" applyFont="1" applyFill="1" applyBorder="1" applyAlignment="1" applyProtection="1">
      <alignment horizontal="center" vertical="center" wrapText="1"/>
      <protection locked="0"/>
    </xf>
    <xf numFmtId="0" fontId="9" fillId="25" borderId="1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0" fillId="0" borderId="26" xfId="0" applyFont="1" applyFill="1" applyBorder="1" applyProtection="1">
      <protection locked="0"/>
    </xf>
    <xf numFmtId="2" fontId="8" fillId="24" borderId="23" xfId="40" applyNumberFormat="1" applyFont="1" applyFill="1" applyBorder="1" applyAlignment="1" applyProtection="1">
      <alignment wrapText="1"/>
      <protection locked="0"/>
    </xf>
    <xf numFmtId="0" fontId="7" fillId="0" borderId="18" xfId="0" applyFont="1" applyFill="1" applyBorder="1" applyProtection="1">
      <protection locked="0"/>
    </xf>
    <xf numFmtId="0" fontId="8" fillId="0" borderId="18" xfId="0" applyFont="1" applyFill="1" applyBorder="1" applyProtection="1">
      <protection locked="0"/>
    </xf>
    <xf numFmtId="0" fontId="8" fillId="0" borderId="19" xfId="40" applyFont="1" applyFill="1" applyBorder="1" applyAlignment="1" applyProtection="1">
      <alignment wrapText="1"/>
      <protection locked="0"/>
    </xf>
    <xf numFmtId="0" fontId="12" fillId="0" borderId="18" xfId="0" applyFont="1" applyFill="1" applyBorder="1" applyProtection="1">
      <protection locked="0"/>
    </xf>
    <xf numFmtId="0" fontId="12" fillId="0" borderId="27" xfId="0" applyFont="1" applyFill="1" applyBorder="1" applyProtection="1">
      <protection locked="0"/>
    </xf>
    <xf numFmtId="0" fontId="51" fillId="0" borderId="18" xfId="0" applyFont="1" applyBorder="1" applyProtection="1">
      <protection locked="0"/>
    </xf>
    <xf numFmtId="0" fontId="12" fillId="24" borderId="1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2" fillId="24" borderId="24" xfId="0" applyFont="1" applyFill="1" applyBorder="1" applyProtection="1">
      <protection locked="0"/>
    </xf>
    <xf numFmtId="0" fontId="9" fillId="28" borderId="25" xfId="0" applyFont="1" applyFill="1" applyBorder="1" applyProtection="1">
      <protection locked="0"/>
    </xf>
    <xf numFmtId="0" fontId="9" fillId="28" borderId="22" xfId="0" applyFont="1" applyFill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2" fontId="8" fillId="0" borderId="0" xfId="0" applyNumberFormat="1" applyFont="1" applyProtection="1">
      <protection locked="0"/>
    </xf>
    <xf numFmtId="0" fontId="9" fillId="25" borderId="17" xfId="0" applyFont="1" applyFill="1" applyBorder="1" applyAlignment="1" applyProtection="1">
      <alignment horizontal="center" vertical="center" wrapText="1"/>
      <protection locked="0"/>
    </xf>
    <xf numFmtId="0" fontId="45" fillId="0" borderId="12" xfId="0" applyFont="1" applyFill="1" applyBorder="1" applyAlignment="1">
      <alignment vertical="center" wrapText="1"/>
    </xf>
    <xf numFmtId="0" fontId="45" fillId="0" borderId="13" xfId="0" applyFont="1" applyFill="1" applyBorder="1" applyAlignment="1">
      <alignment vertical="center" wrapText="1"/>
    </xf>
    <xf numFmtId="0" fontId="67" fillId="0" borderId="0" xfId="0" applyFont="1" applyFill="1" applyAlignment="1">
      <alignment horizontal="right" vertical="top"/>
    </xf>
    <xf numFmtId="0" fontId="68" fillId="0" borderId="0" xfId="0" applyFont="1" applyFill="1" applyBorder="1" applyAlignment="1">
      <alignment horizontal="right"/>
    </xf>
    <xf numFmtId="1" fontId="43" fillId="25" borderId="12" xfId="0" applyNumberFormat="1" applyFont="1" applyFill="1" applyBorder="1" applyAlignment="1">
      <alignment horizontal="center" vertical="top" wrapText="1"/>
    </xf>
    <xf numFmtId="1" fontId="43" fillId="25" borderId="11" xfId="0" applyNumberFormat="1" applyFont="1" applyFill="1" applyBorder="1" applyAlignment="1">
      <alignment horizontal="center" vertical="top" wrapText="1"/>
    </xf>
    <xf numFmtId="0" fontId="46" fillId="0" borderId="10" xfId="0" applyFont="1" applyFill="1" applyBorder="1" applyAlignment="1">
      <alignment horizontal="center" vertical="top" wrapText="1"/>
    </xf>
  </cellXfs>
  <cellStyles count="135">
    <cellStyle name="0,0_x000d__x000a_NA_x000d__x000a_" xfId="95"/>
    <cellStyle name="20% - Акцент1 2" xfId="1"/>
    <cellStyle name="20% - Акцент1 3" xfId="96"/>
    <cellStyle name="20% - Акцент2 2" xfId="2"/>
    <cellStyle name="20% - Акцент2 3" xfId="132"/>
    <cellStyle name="20% - Акцент3 2" xfId="3"/>
    <cellStyle name="20% - Акцент3 3" xfId="92"/>
    <cellStyle name="20% - Акцент4 2" xfId="4"/>
    <cellStyle name="20% - Акцент4 3" xfId="97"/>
    <cellStyle name="20% - Акцент5 2" xfId="5"/>
    <cellStyle name="20% - Акцент5 3" xfId="134"/>
    <cellStyle name="20% - Акцент6 2" xfId="6"/>
    <cellStyle name="20% - Акцент6 3" xfId="93"/>
    <cellStyle name="40% - Акцент1 2" xfId="7"/>
    <cellStyle name="40% - Акцент1 3" xfId="98"/>
    <cellStyle name="40% - Акцент2 2" xfId="8"/>
    <cellStyle name="40% - Акцент2 3" xfId="99"/>
    <cellStyle name="40% - Акцент3 2" xfId="9"/>
    <cellStyle name="40% - Акцент3 3" xfId="86"/>
    <cellStyle name="40% - Акцент4 2" xfId="10"/>
    <cellStyle name="40% - Акцент4 3" xfId="100"/>
    <cellStyle name="40% - Акцент5 2" xfId="11"/>
    <cellStyle name="40% - Акцент5 3" xfId="101"/>
    <cellStyle name="40% - Акцент6 2" xfId="12"/>
    <cellStyle name="40% - Акцент6 3" xfId="102"/>
    <cellStyle name="60% - Акцент1 2" xfId="13"/>
    <cellStyle name="60% - Акцент1 3" xfId="130"/>
    <cellStyle name="60% - Акцент2 2" xfId="14"/>
    <cellStyle name="60% - Акцент2 3" xfId="91"/>
    <cellStyle name="60% - Акцент3 2" xfId="15"/>
    <cellStyle name="60% - Акцент3 3" xfId="128"/>
    <cellStyle name="60% - Акцент4 2" xfId="16"/>
    <cellStyle name="60% - Акцент4 3" xfId="88"/>
    <cellStyle name="60% - Акцент5 2" xfId="17"/>
    <cellStyle name="60% - Акцент5 3" xfId="103"/>
    <cellStyle name="60% - Акцент6 2" xfId="18"/>
    <cellStyle name="60% - Акцент6 3" xfId="104"/>
    <cellStyle name="Excel Built-in Normal" xfId="19"/>
    <cellStyle name="Excel Built-in Percent" xfId="20"/>
    <cellStyle name="Акцент1 2" xfId="21"/>
    <cellStyle name="Акцент1 3" xfId="94"/>
    <cellStyle name="Акцент2 2" xfId="22"/>
    <cellStyle name="Акцент2 3" xfId="105"/>
    <cellStyle name="Акцент3 2" xfId="23"/>
    <cellStyle name="Акцент3 3" xfId="133"/>
    <cellStyle name="Акцент4 2" xfId="24"/>
    <cellStyle name="Акцент4 3" xfId="89"/>
    <cellStyle name="Акцент5 2" xfId="25"/>
    <cellStyle name="Акцент5 3" xfId="131"/>
    <cellStyle name="Акцент6 2" xfId="26"/>
    <cellStyle name="Акцент6 3" xfId="106"/>
    <cellStyle name="Ввод  2" xfId="27"/>
    <cellStyle name="Ввод  3" xfId="107"/>
    <cellStyle name="Вывод 2" xfId="28"/>
    <cellStyle name="Вывод 3" xfId="108"/>
    <cellStyle name="Вычисление 2" xfId="29"/>
    <cellStyle name="Вычисление 3" xfId="129"/>
    <cellStyle name="Заголовок 1 2" xfId="30"/>
    <cellStyle name="Заголовок 1 3" xfId="87"/>
    <cellStyle name="Заголовок 2 2" xfId="31"/>
    <cellStyle name="Заголовок 2 3" xfId="90"/>
    <cellStyle name="Заголовок 3 2" xfId="32"/>
    <cellStyle name="Заголовок 3 3" xfId="118"/>
    <cellStyle name="Заголовок 4 2" xfId="33"/>
    <cellStyle name="Заголовок 4 3" xfId="109"/>
    <cellStyle name="Итог 2" xfId="34"/>
    <cellStyle name="Итог 3" xfId="110"/>
    <cellStyle name="Контрольная ячейка 2" xfId="35"/>
    <cellStyle name="Контрольная ячейка 3" xfId="111"/>
    <cellStyle name="Название 2" xfId="36"/>
    <cellStyle name="Нейтральный 2" xfId="37"/>
    <cellStyle name="Нейтральный 3" xfId="112"/>
    <cellStyle name="Обычный" xfId="0" builtinId="0"/>
    <cellStyle name="Обычный 10" xfId="59"/>
    <cellStyle name="Обычный 10 10" xfId="62"/>
    <cellStyle name="Обычный 10 10 2" xfId="66"/>
    <cellStyle name="Обычный 10 10 2 2" xfId="126"/>
    <cellStyle name="Обычный 10 10 3" xfId="76"/>
    <cellStyle name="Обычный 10 10 4" xfId="80"/>
    <cellStyle name="Обычный 10 10 5" xfId="84"/>
    <cellStyle name="Обычный 10 10 6" xfId="122"/>
    <cellStyle name="Обычный 2" xfId="38"/>
    <cellStyle name="Обычный 2 2" xfId="39"/>
    <cellStyle name="Обычный 2 2 2" xfId="40"/>
    <cellStyle name="Обычный 2 2 2 2" xfId="69"/>
    <cellStyle name="Обычный 2 2 3" xfId="60"/>
    <cellStyle name="Обычный 2 2 4" xfId="71"/>
    <cellStyle name="Обычный 3" xfId="41"/>
    <cellStyle name="Обычный 3 2" xfId="54"/>
    <cellStyle name="Обычный 4" xfId="42"/>
    <cellStyle name="Обычный 5" xfId="43"/>
    <cellStyle name="Обычный 59" xfId="61"/>
    <cellStyle name="Обычный 59 2" xfId="65"/>
    <cellStyle name="Обычный 59 2 2" xfId="125"/>
    <cellStyle name="Обычный 59 3" xfId="75"/>
    <cellStyle name="Обычный 59 4" xfId="79"/>
    <cellStyle name="Обычный 59 5" xfId="83"/>
    <cellStyle name="Обычный 59 6" xfId="121"/>
    <cellStyle name="Обычный 6" xfId="58"/>
    <cellStyle name="Обычный 7" xfId="67"/>
    <cellStyle name="Обычный 7 2" xfId="127"/>
    <cellStyle name="Плохой 2" xfId="44"/>
    <cellStyle name="Плохой 3" xfId="113"/>
    <cellStyle name="Пояснение 2" xfId="45"/>
    <cellStyle name="Пояснение 3" xfId="114"/>
    <cellStyle name="Примечание 2" xfId="46"/>
    <cellStyle name="Примечание 3" xfId="115"/>
    <cellStyle name="Процентный 2" xfId="47"/>
    <cellStyle name="Процентный 2 2" xfId="48"/>
    <cellStyle name="Процентный 2 2 2" xfId="55"/>
    <cellStyle name="Процентный 2 2 3" xfId="72"/>
    <cellStyle name="Процентный 3" xfId="49"/>
    <cellStyle name="Процентный 3 2" xfId="56"/>
    <cellStyle name="Процентный 3 3" xfId="70"/>
    <cellStyle name="Связанная ячейка 2" xfId="50"/>
    <cellStyle name="Связанная ячейка 3" xfId="116"/>
    <cellStyle name="Текст предупреждения 2" xfId="51"/>
    <cellStyle name="Текст предупреждения 3" xfId="85"/>
    <cellStyle name="Финансовый 2" xfId="52"/>
    <cellStyle name="Финансовый 2 2" xfId="57"/>
    <cellStyle name="Финансовый 2 2 2" xfId="64"/>
    <cellStyle name="Финансовый 2 2 2 2" xfId="124"/>
    <cellStyle name="Финансовый 2 2 3" xfId="74"/>
    <cellStyle name="Финансовый 2 2 4" xfId="78"/>
    <cellStyle name="Финансовый 2 2 5" xfId="82"/>
    <cellStyle name="Финансовый 2 2 6" xfId="119"/>
    <cellStyle name="Финансовый 2 3" xfId="68"/>
    <cellStyle name="Финансовый 2 3 2" xfId="123"/>
    <cellStyle name="Финансовый 2 4" xfId="63"/>
    <cellStyle name="Финансовый 2 5" xfId="73"/>
    <cellStyle name="Финансовый 2 6" xfId="77"/>
    <cellStyle name="Финансовый 2 7" xfId="81"/>
    <cellStyle name="Финансовый 2 8" xfId="117"/>
    <cellStyle name="Хороший 2" xfId="53"/>
    <cellStyle name="Хороший 3" xfId="120"/>
  </cellStyles>
  <dxfs count="6"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2209800</xdr:colOff>
      <xdr:row>0</xdr:row>
      <xdr:rowOff>139700</xdr:rowOff>
    </xdr:from>
    <xdr:to>
      <xdr:col>2</xdr:col>
      <xdr:colOff>3514725</xdr:colOff>
      <xdr:row>2</xdr:row>
      <xdr:rowOff>135634</xdr:rowOff>
    </xdr:to>
    <xdr:pic>
      <xdr:nvPicPr>
        <xdr:cNvPr id="2" name="Рисунок 1" descr="ЛОГО УМАЛАТ свежи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9700"/>
          <a:ext cx="1304925" cy="510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C5:C77" totalsRowShown="0" headerRowDxfId="5" dataDxfId="3" headerRowBorderDxfId="4" tableBorderDxfId="2" totalsRowBorderDxfId="1">
  <autoFilter ref="C5:C77"/>
  <tableColumns count="1">
    <tableColumn id="1" name="Номенклатура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pane ySplit="1" topLeftCell="A2" activePane="bottomLeft" state="frozen"/>
      <selection pane="bottomLeft" activeCell="B3" sqref="B3"/>
    </sheetView>
  </sheetViews>
  <sheetFormatPr defaultColWidth="9.140625" defaultRowHeight="11.25" outlineLevelRow="1" x14ac:dyDescent="0.2"/>
  <cols>
    <col min="1" max="1" width="64.140625" style="108" customWidth="1"/>
    <col min="2" max="2" width="12.7109375" style="90" customWidth="1"/>
    <col min="3" max="3" width="17.42578125" style="109" customWidth="1"/>
    <col min="4" max="16384" width="9.140625" style="90"/>
  </cols>
  <sheetData>
    <row r="1" spans="1:4" ht="13.5" customHeight="1" thickBot="1" x14ac:dyDescent="0.25">
      <c r="A1" s="110" t="s">
        <v>0</v>
      </c>
      <c r="B1" s="110"/>
      <c r="C1" s="110"/>
    </row>
    <row r="2" spans="1:4" s="94" customFormat="1" ht="57" thickBot="1" x14ac:dyDescent="0.25">
      <c r="A2" s="91" t="s">
        <v>1</v>
      </c>
      <c r="B2" s="92" t="s">
        <v>3</v>
      </c>
      <c r="C2" s="93" t="s">
        <v>2</v>
      </c>
    </row>
    <row r="3" spans="1:4" ht="11.25" customHeight="1" outlineLevel="1" thickBot="1" x14ac:dyDescent="0.25">
      <c r="A3" s="95" t="s">
        <v>53</v>
      </c>
      <c r="B3" s="96">
        <f>IFERROR(VLOOKUP($A3,Прайс!$C$7:$I$999,6,),)</f>
        <v>67</v>
      </c>
      <c r="C3" s="96">
        <f>IFERROR(VLOOKUP($A3,Прайс!$C$7:$I$999,7,),)</f>
        <v>536</v>
      </c>
      <c r="D3" s="90" t="s">
        <v>166</v>
      </c>
    </row>
    <row r="4" spans="1:4" ht="11.25" customHeight="1" outlineLevel="1" thickBot="1" x14ac:dyDescent="0.25">
      <c r="A4" s="97" t="s">
        <v>55</v>
      </c>
      <c r="B4" s="96">
        <f>IFERROR(VLOOKUP($A4,Прайс!$C$7:$I$999,6,),)</f>
        <v>66</v>
      </c>
      <c r="C4" s="96">
        <f>IFERROR(VLOOKUP($A4,Прайс!$C$7:$I$999,7,),)</f>
        <v>528</v>
      </c>
    </row>
    <row r="5" spans="1:4" ht="11.25" customHeight="1" outlineLevel="1" thickBot="1" x14ac:dyDescent="0.25">
      <c r="A5" s="98" t="s">
        <v>37</v>
      </c>
      <c r="B5" s="96">
        <f>IFERROR(VLOOKUP($A5,Прайс!$C$7:$I$999,6,),)</f>
        <v>200</v>
      </c>
      <c r="C5" s="96">
        <f>IFERROR(VLOOKUP($A5,Прайс!$C$7:$I$999,7,),)</f>
        <v>540.54054054054052</v>
      </c>
    </row>
    <row r="6" spans="1:4" ht="11.25" customHeight="1" outlineLevel="1" thickBot="1" x14ac:dyDescent="0.25">
      <c r="A6" s="98" t="s">
        <v>67</v>
      </c>
      <c r="B6" s="96">
        <f>IFERROR(VLOOKUP($A6,Прайс!$C$7:$I$999,6,),)</f>
        <v>84</v>
      </c>
      <c r="C6" s="96">
        <f>IFERROR(VLOOKUP($A6,Прайс!$C$7:$I$999,7,),)</f>
        <v>336</v>
      </c>
    </row>
    <row r="7" spans="1:4" ht="20.25" customHeight="1" outlineLevel="1" thickBot="1" x14ac:dyDescent="0.25">
      <c r="A7" s="99" t="s">
        <v>53</v>
      </c>
      <c r="B7" s="96">
        <f>IFERROR(VLOOKUP($A7,Прайс!$C$7:$I$999,6,),)</f>
        <v>67</v>
      </c>
      <c r="C7" s="96">
        <f>IFERROR(VLOOKUP($A7,Прайс!$C$7:$I$999,7,),)</f>
        <v>536</v>
      </c>
    </row>
    <row r="8" spans="1:4" ht="20.25" customHeight="1" outlineLevel="1" thickBot="1" x14ac:dyDescent="0.25">
      <c r="A8" s="99" t="s">
        <v>55</v>
      </c>
      <c r="B8" s="96">
        <f>IFERROR(VLOOKUP($A8,Прайс!$C$7:$I$999,6,),)</f>
        <v>66</v>
      </c>
      <c r="C8" s="96">
        <f>IFERROR(VLOOKUP($A8,Прайс!$C$7:$I$999,7,),)</f>
        <v>528</v>
      </c>
    </row>
    <row r="9" spans="1:4" ht="20.25" customHeight="1" outlineLevel="1" thickBot="1" x14ac:dyDescent="0.25">
      <c r="A9" s="100" t="s">
        <v>48</v>
      </c>
      <c r="B9" s="96">
        <f>IFERROR(VLOOKUP($A9,Прайс!$C$7:$I$999,6,),)</f>
        <v>57</v>
      </c>
      <c r="C9" s="96">
        <f>IFERROR(VLOOKUP($A9,Прайс!$C$7:$I$999,7,),)</f>
        <v>456</v>
      </c>
    </row>
    <row r="10" spans="1:4" ht="20.25" customHeight="1" outlineLevel="1" thickBot="1" x14ac:dyDescent="0.25">
      <c r="A10" s="99" t="s">
        <v>50</v>
      </c>
      <c r="B10" s="96">
        <f>IFERROR(VLOOKUP($A10,Прайс!$C$7:$I$999,6,),)</f>
        <v>56</v>
      </c>
      <c r="C10" s="96">
        <f>IFERROR(VLOOKUP($A10,Прайс!$C$7:$I$999,7,),)</f>
        <v>448</v>
      </c>
    </row>
    <row r="11" spans="1:4" ht="20.25" customHeight="1" outlineLevel="1" thickBot="1" x14ac:dyDescent="0.25">
      <c r="A11" s="99" t="s">
        <v>58</v>
      </c>
      <c r="B11" s="96">
        <f>IFERROR(VLOOKUP($A11,Прайс!$C$7:$I$999,6,),)</f>
        <v>128</v>
      </c>
      <c r="C11" s="96">
        <f>IFERROR(VLOOKUP($A11,Прайс!$C$7:$I$999,7,),)</f>
        <v>345.94594594594594</v>
      </c>
    </row>
    <row r="12" spans="1:4" ht="19.5" customHeight="1" outlineLevel="1" thickBot="1" x14ac:dyDescent="0.25">
      <c r="A12" s="101" t="s">
        <v>48</v>
      </c>
      <c r="B12" s="96">
        <f>IFERROR(VLOOKUP($A12,Прайс!$C$7:$I$999,6,),)</f>
        <v>57</v>
      </c>
      <c r="C12" s="96">
        <f>IFERROR(VLOOKUP($A12,Прайс!$C$7:$I$999,7,),)</f>
        <v>456</v>
      </c>
    </row>
    <row r="13" spans="1:4" ht="19.5" customHeight="1" outlineLevel="1" thickBot="1" x14ac:dyDescent="0.25">
      <c r="A13" s="102" t="s">
        <v>50</v>
      </c>
      <c r="B13" s="96">
        <f>IFERROR(VLOOKUP($A13,Прайс!$C$7:$I$999,6,),)</f>
        <v>56</v>
      </c>
      <c r="C13" s="96">
        <f>IFERROR(VLOOKUP($A13,Прайс!$C$7:$I$999,7,),)</f>
        <v>448</v>
      </c>
    </row>
    <row r="14" spans="1:4" s="104" customFormat="1" ht="12" outlineLevel="1" thickBot="1" x14ac:dyDescent="0.25">
      <c r="A14" s="103" t="s">
        <v>75</v>
      </c>
      <c r="B14" s="96">
        <f>IFERROR(VLOOKUP($A14,Прайс!$C$7:$I$999,6,),)</f>
        <v>129</v>
      </c>
      <c r="C14" s="96">
        <f>IFERROR(VLOOKUP($A14,Прайс!$C$7:$I$999,7,),)</f>
        <v>516</v>
      </c>
    </row>
    <row r="15" spans="1:4" s="104" customFormat="1" ht="12" outlineLevel="1" thickBot="1" x14ac:dyDescent="0.25">
      <c r="A15" s="103" t="s">
        <v>105</v>
      </c>
      <c r="B15" s="96">
        <f>IFERROR(VLOOKUP($A15,Прайс!$C$7:$I$999,6,),)</f>
        <v>135</v>
      </c>
      <c r="C15" s="96">
        <f>IFERROR(VLOOKUP($A15,Прайс!$C$7:$I$999,7,),)</f>
        <v>540</v>
      </c>
    </row>
    <row r="16" spans="1:4" s="104" customFormat="1" ht="12" outlineLevel="1" thickBot="1" x14ac:dyDescent="0.25">
      <c r="A16" s="103" t="s">
        <v>58</v>
      </c>
      <c r="B16" s="96">
        <f>IFERROR(VLOOKUP($A16,Прайс!$C$7:$I$999,6,),)</f>
        <v>128</v>
      </c>
      <c r="C16" s="96">
        <f>IFERROR(VLOOKUP($A16,Прайс!$C$7:$I$999,7,),)</f>
        <v>345.94594594594594</v>
      </c>
    </row>
    <row r="17" spans="1:3" s="104" customFormat="1" ht="23.25" customHeight="1" outlineLevel="1" thickBot="1" x14ac:dyDescent="0.25">
      <c r="A17" s="103" t="s">
        <v>58</v>
      </c>
      <c r="B17" s="96">
        <f>IFERROR(VLOOKUP($A17,Прайс!$C$7:$I$999,6,),)</f>
        <v>128</v>
      </c>
      <c r="C17" s="96">
        <f>IFERROR(VLOOKUP($A17,Прайс!$C$7:$I$999,7,),)</f>
        <v>345.94594594594594</v>
      </c>
    </row>
    <row r="18" spans="1:3" ht="11.25" customHeight="1" outlineLevel="1" thickBot="1" x14ac:dyDescent="0.25">
      <c r="A18" s="105"/>
      <c r="B18" s="96">
        <f>IFERROR(VLOOKUP($A18,Прайс!$C$7:$I$999,6,),)</f>
        <v>0</v>
      </c>
      <c r="C18" s="96">
        <f>IFERROR(VLOOKUP($A18,Прайс!$C$7:$I$999,7,),)</f>
        <v>0</v>
      </c>
    </row>
    <row r="19" spans="1:3" s="94" customFormat="1" ht="12" thickBot="1" x14ac:dyDescent="0.25">
      <c r="A19" s="106"/>
      <c r="B19" s="107"/>
      <c r="C19" s="107"/>
    </row>
  </sheetData>
  <dataConsolidate/>
  <mergeCells count="1">
    <mergeCell ref="A1:C1"/>
  </mergeCells>
  <dataValidations count="1">
    <dataValidation type="list" allowBlank="1" showInputMessage="1" showErrorMessage="1" sqref="A3 A18">
      <formula1>INDIRECT("Таблица1[Номенклатура]")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M36" sqref="M36"/>
    </sheetView>
  </sheetViews>
  <sheetFormatPr defaultRowHeight="12.75" x14ac:dyDescent="0.2"/>
  <cols>
    <col min="3" max="3" width="67.42578125" customWidth="1"/>
    <col min="5" max="5" width="16" customWidth="1"/>
    <col min="6" max="6" width="7.42578125" customWidth="1"/>
  </cols>
  <sheetData>
    <row r="1" spans="1:15" ht="20.25" x14ac:dyDescent="0.2">
      <c r="A1" s="7" t="s">
        <v>82</v>
      </c>
      <c r="B1" s="8"/>
      <c r="C1" s="9"/>
      <c r="D1" s="8"/>
      <c r="E1" s="10"/>
      <c r="F1" s="11"/>
      <c r="G1" s="12"/>
      <c r="H1" s="13"/>
      <c r="I1" s="13"/>
      <c r="J1" s="113"/>
      <c r="K1" s="113"/>
      <c r="L1" s="113"/>
      <c r="M1" s="113"/>
      <c r="N1" s="113"/>
      <c r="O1" s="113"/>
    </row>
    <row r="2" spans="1:15" ht="20.25" x14ac:dyDescent="0.3">
      <c r="A2" s="14" t="s">
        <v>117</v>
      </c>
      <c r="B2" s="14"/>
      <c r="C2" s="9"/>
      <c r="D2" s="14"/>
      <c r="E2" s="13"/>
      <c r="F2" s="15"/>
      <c r="G2" s="12"/>
      <c r="H2" s="16"/>
      <c r="I2" s="16"/>
      <c r="J2" s="114"/>
      <c r="K2" s="114"/>
      <c r="L2" s="114"/>
      <c r="M2" s="114"/>
      <c r="N2" s="114"/>
      <c r="O2" s="114"/>
    </row>
    <row r="3" spans="1:15" ht="20.25" x14ac:dyDescent="0.2">
      <c r="A3" s="17" t="s">
        <v>83</v>
      </c>
      <c r="B3" s="8"/>
      <c r="C3" s="9"/>
      <c r="D3" s="7"/>
      <c r="E3" s="10"/>
      <c r="F3" s="11"/>
      <c r="G3" s="12"/>
      <c r="H3" s="18"/>
      <c r="I3" s="16"/>
      <c r="J3" s="44"/>
      <c r="K3" s="44"/>
      <c r="L3" s="12"/>
      <c r="M3" s="12"/>
      <c r="N3" s="12"/>
      <c r="O3" s="12"/>
    </row>
    <row r="4" spans="1:15" ht="15" customHeight="1" x14ac:dyDescent="0.2">
      <c r="A4" s="19"/>
      <c r="B4" s="19"/>
      <c r="C4" s="20"/>
      <c r="D4" s="19"/>
      <c r="E4" s="19"/>
      <c r="F4" s="19"/>
      <c r="G4" s="21"/>
      <c r="H4" s="115" t="s">
        <v>118</v>
      </c>
      <c r="I4" s="116"/>
      <c r="J4" s="117" t="s">
        <v>119</v>
      </c>
      <c r="K4" s="117"/>
      <c r="L4" s="117" t="s">
        <v>120</v>
      </c>
      <c r="M4" s="117"/>
      <c r="N4" s="21"/>
      <c r="O4" s="21"/>
    </row>
    <row r="5" spans="1:15" ht="25.5" x14ac:dyDescent="0.2">
      <c r="A5" s="22" t="s">
        <v>84</v>
      </c>
      <c r="B5" s="22" t="s">
        <v>4</v>
      </c>
      <c r="C5" s="88" t="s">
        <v>5</v>
      </c>
      <c r="D5" s="22" t="s">
        <v>85</v>
      </c>
      <c r="E5" s="22" t="s">
        <v>86</v>
      </c>
      <c r="F5" s="22" t="s">
        <v>6</v>
      </c>
      <c r="G5" s="22" t="s">
        <v>87</v>
      </c>
      <c r="H5" s="45" t="s">
        <v>88</v>
      </c>
      <c r="I5" s="45" t="s">
        <v>89</v>
      </c>
      <c r="J5" s="46" t="s">
        <v>88</v>
      </c>
      <c r="K5" s="46" t="s">
        <v>89</v>
      </c>
      <c r="L5" s="46" t="s">
        <v>88</v>
      </c>
      <c r="M5" s="46" t="s">
        <v>89</v>
      </c>
      <c r="N5" s="47" t="s">
        <v>121</v>
      </c>
      <c r="O5" s="47" t="s">
        <v>122</v>
      </c>
    </row>
    <row r="6" spans="1:15" ht="15.75" x14ac:dyDescent="0.2">
      <c r="A6" s="23"/>
      <c r="B6" s="23"/>
      <c r="C6" s="83" t="s">
        <v>90</v>
      </c>
      <c r="D6" s="23"/>
      <c r="E6" s="23"/>
      <c r="F6" s="23"/>
      <c r="G6" s="24"/>
      <c r="H6" s="25"/>
      <c r="I6" s="26"/>
      <c r="J6" s="48"/>
      <c r="K6" s="49"/>
      <c r="L6" s="49"/>
      <c r="M6" s="49"/>
      <c r="N6" s="49"/>
      <c r="O6" s="49"/>
    </row>
    <row r="7" spans="1:15" x14ac:dyDescent="0.2">
      <c r="A7" s="27">
        <v>1</v>
      </c>
      <c r="B7" s="27" t="s">
        <v>18</v>
      </c>
      <c r="C7" s="84" t="s">
        <v>8</v>
      </c>
      <c r="D7" s="27">
        <v>90</v>
      </c>
      <c r="E7" s="1" t="s">
        <v>7</v>
      </c>
      <c r="F7" s="27">
        <v>0.25</v>
      </c>
      <c r="G7" s="27">
        <v>24</v>
      </c>
      <c r="H7" s="28">
        <f>I7*F7</f>
        <v>85.553324400000008</v>
      </c>
      <c r="I7" s="28">
        <f>332.24592*1.03</f>
        <v>342.21329760000003</v>
      </c>
      <c r="J7" s="28">
        <f>K7*F7</f>
        <v>106.94165550000001</v>
      </c>
      <c r="K7" s="28">
        <f>I7*(1+N7)</f>
        <v>427.76662200000004</v>
      </c>
      <c r="L7" s="28">
        <f>M7*F7</f>
        <v>115.49698794000003</v>
      </c>
      <c r="M7" s="28">
        <f>I7*(1+O7)</f>
        <v>461.9879517600001</v>
      </c>
      <c r="N7" s="50">
        <v>0.25</v>
      </c>
      <c r="O7" s="50">
        <v>0.35</v>
      </c>
    </row>
    <row r="8" spans="1:15" x14ac:dyDescent="0.2">
      <c r="A8" s="27">
        <f>A7+1</f>
        <v>2</v>
      </c>
      <c r="B8" s="27" t="s">
        <v>18</v>
      </c>
      <c r="C8" s="84" t="s">
        <v>10</v>
      </c>
      <c r="D8" s="27">
        <v>90</v>
      </c>
      <c r="E8" s="1" t="s">
        <v>9</v>
      </c>
      <c r="F8" s="29">
        <v>0.9</v>
      </c>
      <c r="G8" s="27">
        <v>4</v>
      </c>
      <c r="H8" s="28">
        <f>I8*F8</f>
        <v>286.38982727999996</v>
      </c>
      <c r="I8" s="28">
        <f>308.94264*1.03</f>
        <v>318.21091919999998</v>
      </c>
      <c r="J8" s="28">
        <f>K8*F8</f>
        <v>357.98728410000001</v>
      </c>
      <c r="K8" s="28">
        <f>I8*(1+N8)</f>
        <v>397.76364899999999</v>
      </c>
      <c r="L8" s="28">
        <f>M8*F8</f>
        <v>386.62626682799998</v>
      </c>
      <c r="M8" s="28">
        <f>I8*(1+O8)</f>
        <v>429.58474092</v>
      </c>
      <c r="N8" s="50">
        <v>0.25</v>
      </c>
      <c r="O8" s="50">
        <v>0.35</v>
      </c>
    </row>
    <row r="9" spans="1:15" x14ac:dyDescent="0.2">
      <c r="A9" s="27">
        <f t="shared" ref="A9:A11" si="0">A8+1</f>
        <v>3</v>
      </c>
      <c r="B9" s="27" t="s">
        <v>12</v>
      </c>
      <c r="C9" s="84" t="s">
        <v>13</v>
      </c>
      <c r="D9" s="27">
        <v>90</v>
      </c>
      <c r="E9" s="2" t="s">
        <v>11</v>
      </c>
      <c r="F9" s="29">
        <v>0.2</v>
      </c>
      <c r="G9" s="27">
        <v>12</v>
      </c>
      <c r="H9" s="28">
        <f>I9*F9</f>
        <v>68.442659520000007</v>
      </c>
      <c r="I9" s="28">
        <f>332.24592*1.03</f>
        <v>342.21329760000003</v>
      </c>
      <c r="J9" s="28">
        <f>K9*F9</f>
        <v>85.553324400000008</v>
      </c>
      <c r="K9" s="28">
        <f>I9*(1+N9)</f>
        <v>427.76662200000004</v>
      </c>
      <c r="L9" s="28">
        <f>M9*F9</f>
        <v>92.397590352000023</v>
      </c>
      <c r="M9" s="28">
        <f>I9*(1+O9)</f>
        <v>461.9879517600001</v>
      </c>
      <c r="N9" s="50">
        <v>0.25</v>
      </c>
      <c r="O9" s="50">
        <v>0.35</v>
      </c>
    </row>
    <row r="10" spans="1:15" x14ac:dyDescent="0.2">
      <c r="A10" s="27">
        <f t="shared" si="0"/>
        <v>4</v>
      </c>
      <c r="B10" s="27" t="s">
        <v>12</v>
      </c>
      <c r="C10" s="84" t="s">
        <v>15</v>
      </c>
      <c r="D10" s="27">
        <v>75</v>
      </c>
      <c r="E10" s="2" t="s">
        <v>14</v>
      </c>
      <c r="F10" s="29" t="s">
        <v>91</v>
      </c>
      <c r="G10" s="27">
        <v>4</v>
      </c>
      <c r="H10" s="28"/>
      <c r="I10" s="28">
        <f>273.98772*1.03</f>
        <v>282.20735160000004</v>
      </c>
      <c r="J10" s="28"/>
      <c r="K10" s="28">
        <f>I10*(1+N10)</f>
        <v>352.75918950000005</v>
      </c>
      <c r="L10" s="28"/>
      <c r="M10" s="28">
        <f>I10*(1+O10)</f>
        <v>380.97992466000005</v>
      </c>
      <c r="N10" s="50">
        <v>0.25</v>
      </c>
      <c r="O10" s="50">
        <v>0.35</v>
      </c>
    </row>
    <row r="11" spans="1:15" x14ac:dyDescent="0.2">
      <c r="A11" s="27">
        <f t="shared" si="0"/>
        <v>5</v>
      </c>
      <c r="B11" s="27" t="s">
        <v>123</v>
      </c>
      <c r="C11" s="85" t="s">
        <v>124</v>
      </c>
      <c r="D11" s="27">
        <v>90</v>
      </c>
      <c r="E11" s="27"/>
      <c r="F11" s="29">
        <v>0.2</v>
      </c>
      <c r="G11" s="27">
        <v>12</v>
      </c>
      <c r="H11" s="28"/>
      <c r="I11" s="28"/>
      <c r="J11" s="28"/>
      <c r="K11" s="28"/>
      <c r="L11" s="28"/>
      <c r="M11" s="28"/>
      <c r="N11" s="50"/>
      <c r="O11" s="50"/>
    </row>
    <row r="12" spans="1:15" ht="15.75" x14ac:dyDescent="0.2">
      <c r="A12" s="23"/>
      <c r="B12" s="23"/>
      <c r="C12" s="83" t="s">
        <v>92</v>
      </c>
      <c r="D12" s="23"/>
      <c r="E12" s="23"/>
      <c r="F12" s="23"/>
      <c r="G12" s="24"/>
      <c r="H12" s="30"/>
      <c r="I12" s="30"/>
      <c r="J12" s="30"/>
      <c r="K12" s="51"/>
      <c r="L12" s="51"/>
      <c r="M12" s="51"/>
      <c r="N12" s="49"/>
      <c r="O12" s="49"/>
    </row>
    <row r="13" spans="1:15" x14ac:dyDescent="0.2">
      <c r="A13" s="27">
        <f>A11+1</f>
        <v>6</v>
      </c>
      <c r="B13" s="27" t="s">
        <v>12</v>
      </c>
      <c r="C13" s="84" t="s">
        <v>17</v>
      </c>
      <c r="D13" s="29">
        <v>90</v>
      </c>
      <c r="E13" s="2" t="s">
        <v>16</v>
      </c>
      <c r="F13" s="27">
        <v>0.2</v>
      </c>
      <c r="G13" s="27">
        <v>12</v>
      </c>
      <c r="H13" s="31">
        <f>I13*F13</f>
        <v>75.643373040000014</v>
      </c>
      <c r="I13" s="31">
        <f>367.20084*1.03</f>
        <v>378.21686520000003</v>
      </c>
      <c r="J13" s="31">
        <f>K13*F13</f>
        <v>94.554216300000007</v>
      </c>
      <c r="K13" s="31">
        <f>I13*(1+N13)</f>
        <v>472.77108150000004</v>
      </c>
      <c r="L13" s="31">
        <f>M13*F13</f>
        <v>102.11855360400001</v>
      </c>
      <c r="M13" s="31">
        <f>I13*(1+O13)</f>
        <v>510.59276802000005</v>
      </c>
      <c r="N13" s="50">
        <v>0.25</v>
      </c>
      <c r="O13" s="50">
        <v>0.35</v>
      </c>
    </row>
    <row r="14" spans="1:15" x14ac:dyDescent="0.2">
      <c r="A14" s="27">
        <f>A13+1</f>
        <v>7</v>
      </c>
      <c r="B14" s="27" t="s">
        <v>18</v>
      </c>
      <c r="C14" s="84" t="s">
        <v>93</v>
      </c>
      <c r="D14" s="29">
        <v>75</v>
      </c>
      <c r="E14" s="27"/>
      <c r="F14" s="27">
        <v>3</v>
      </c>
      <c r="G14" s="27"/>
      <c r="H14" s="32"/>
      <c r="I14" s="32">
        <f>372.1944*1.03</f>
        <v>383.360232</v>
      </c>
      <c r="J14" s="32"/>
      <c r="K14" s="32">
        <f>I14*(1+N14)</f>
        <v>479.20029</v>
      </c>
      <c r="L14" s="32"/>
      <c r="M14" s="32">
        <f>I14*(1+O14)</f>
        <v>517.5363132</v>
      </c>
      <c r="N14" s="50">
        <v>0.25</v>
      </c>
      <c r="O14" s="50">
        <v>0.35</v>
      </c>
    </row>
    <row r="15" spans="1:15" ht="15.75" x14ac:dyDescent="0.25">
      <c r="A15" s="33"/>
      <c r="B15" s="34"/>
      <c r="C15" s="83" t="s">
        <v>19</v>
      </c>
      <c r="D15" s="34"/>
      <c r="E15" s="33"/>
      <c r="F15" s="34"/>
      <c r="G15" s="35"/>
      <c r="H15" s="36"/>
      <c r="I15" s="36"/>
      <c r="J15" s="36"/>
      <c r="K15" s="52"/>
      <c r="L15" s="52"/>
      <c r="M15" s="52"/>
      <c r="N15" s="53"/>
      <c r="O15" s="53"/>
    </row>
    <row r="16" spans="1:15" x14ac:dyDescent="0.2">
      <c r="A16" s="27">
        <f>A14+1</f>
        <v>8</v>
      </c>
      <c r="B16" s="27" t="s">
        <v>12</v>
      </c>
      <c r="C16" s="86" t="s">
        <v>21</v>
      </c>
      <c r="D16" s="27">
        <v>90</v>
      </c>
      <c r="E16" s="2" t="s">
        <v>20</v>
      </c>
      <c r="F16" s="27">
        <v>0.2</v>
      </c>
      <c r="G16" s="27">
        <v>12</v>
      </c>
      <c r="H16" s="28">
        <f>I16*F16</f>
        <v>68.442659520000007</v>
      </c>
      <c r="I16" s="28">
        <f>332.24592*1.03</f>
        <v>342.21329760000003</v>
      </c>
      <c r="J16" s="28">
        <f>K16*F16</f>
        <v>85.553324400000008</v>
      </c>
      <c r="K16" s="28">
        <f>I16*(1+N16)</f>
        <v>427.76662200000004</v>
      </c>
      <c r="L16" s="28">
        <f>M16*F16</f>
        <v>92.397590352000023</v>
      </c>
      <c r="M16" s="28">
        <f>I16*(1+O16)</f>
        <v>461.9879517600001</v>
      </c>
      <c r="N16" s="50">
        <v>0.25</v>
      </c>
      <c r="O16" s="50">
        <v>0.35</v>
      </c>
    </row>
    <row r="17" spans="1:15" x14ac:dyDescent="0.2">
      <c r="A17" s="27">
        <f>A16+1</f>
        <v>9</v>
      </c>
      <c r="B17" s="27" t="s">
        <v>12</v>
      </c>
      <c r="C17" s="86" t="s">
        <v>23</v>
      </c>
      <c r="D17" s="27">
        <v>75</v>
      </c>
      <c r="E17" s="2" t="s">
        <v>22</v>
      </c>
      <c r="F17" s="27" t="s">
        <v>91</v>
      </c>
      <c r="G17" s="27">
        <v>4</v>
      </c>
      <c r="H17" s="28"/>
      <c r="I17" s="28">
        <f>262.33608*1.03</f>
        <v>270.20616239999998</v>
      </c>
      <c r="J17" s="28"/>
      <c r="K17" s="28">
        <f>I17*(1+N17)</f>
        <v>337.75770299999999</v>
      </c>
      <c r="L17" s="28"/>
      <c r="M17" s="28">
        <f>I17*(1+O17)</f>
        <v>364.77831923999997</v>
      </c>
      <c r="N17" s="50">
        <v>0.25</v>
      </c>
      <c r="O17" s="50">
        <v>0.35</v>
      </c>
    </row>
    <row r="18" spans="1:15" ht="15.75" x14ac:dyDescent="0.25">
      <c r="A18" s="33"/>
      <c r="B18" s="34"/>
      <c r="C18" s="83" t="s">
        <v>24</v>
      </c>
      <c r="D18" s="34"/>
      <c r="E18" s="34"/>
      <c r="F18" s="34"/>
      <c r="G18" s="35"/>
      <c r="H18" s="36"/>
      <c r="I18" s="36"/>
      <c r="J18" s="36"/>
      <c r="K18" s="52"/>
      <c r="L18" s="52"/>
      <c r="M18" s="52"/>
      <c r="N18" s="54"/>
      <c r="O18" s="54"/>
    </row>
    <row r="19" spans="1:15" x14ac:dyDescent="0.2">
      <c r="A19" s="27">
        <f>A17+1</f>
        <v>10</v>
      </c>
      <c r="B19" s="27" t="s">
        <v>12</v>
      </c>
      <c r="C19" s="84" t="s">
        <v>26</v>
      </c>
      <c r="D19" s="27">
        <v>120</v>
      </c>
      <c r="E19" s="3" t="s">
        <v>25</v>
      </c>
      <c r="F19" s="27">
        <v>0.15</v>
      </c>
      <c r="G19" s="27">
        <v>9</v>
      </c>
      <c r="H19" s="28">
        <f>I19*F19</f>
        <v>99.936810899999998</v>
      </c>
      <c r="I19" s="28">
        <f>646.8402*1.03</f>
        <v>666.245406</v>
      </c>
      <c r="J19" s="28">
        <f>K19*F19</f>
        <v>124.921013625</v>
      </c>
      <c r="K19" s="28">
        <f>I19*(1+N19)</f>
        <v>832.8067575</v>
      </c>
      <c r="L19" s="28">
        <f>M19*F19</f>
        <v>134.914694715</v>
      </c>
      <c r="M19" s="28">
        <f>I19*(1+O19)</f>
        <v>899.43129810000005</v>
      </c>
      <c r="N19" s="50">
        <v>0.25</v>
      </c>
      <c r="O19" s="50">
        <v>0.35</v>
      </c>
    </row>
    <row r="20" spans="1:15" x14ac:dyDescent="0.2">
      <c r="A20" s="27">
        <f>A19+1</f>
        <v>11</v>
      </c>
      <c r="B20" s="27" t="s">
        <v>12</v>
      </c>
      <c r="C20" s="84" t="s">
        <v>28</v>
      </c>
      <c r="D20" s="27">
        <v>120</v>
      </c>
      <c r="E20" s="3" t="s">
        <v>27</v>
      </c>
      <c r="F20" s="27">
        <v>0.13</v>
      </c>
      <c r="G20" s="27">
        <v>9</v>
      </c>
      <c r="H20" s="28">
        <f>I20*F20</f>
        <v>94.412675759999999</v>
      </c>
      <c r="I20" s="28">
        <f>705.0984*1.03</f>
        <v>726.251352</v>
      </c>
      <c r="J20" s="28">
        <f>K20*F20</f>
        <v>118.01584470000002</v>
      </c>
      <c r="K20" s="28">
        <f>I20*(1+N20)</f>
        <v>907.81419000000005</v>
      </c>
      <c r="L20" s="28">
        <f>M20*F20</f>
        <v>127.45711227600002</v>
      </c>
      <c r="M20" s="55">
        <f>I20*(1+O20)</f>
        <v>980.4393252000001</v>
      </c>
      <c r="N20" s="50">
        <v>0.25</v>
      </c>
      <c r="O20" s="50">
        <v>0.35</v>
      </c>
    </row>
    <row r="21" spans="1:15" ht="15.75" x14ac:dyDescent="0.25">
      <c r="A21" s="33"/>
      <c r="B21" s="34"/>
      <c r="C21" s="83" t="s">
        <v>94</v>
      </c>
      <c r="D21" s="34"/>
      <c r="E21" s="34"/>
      <c r="F21" s="34"/>
      <c r="G21" s="35"/>
      <c r="H21" s="36"/>
      <c r="I21" s="36"/>
      <c r="J21" s="36"/>
      <c r="K21" s="52"/>
      <c r="L21" s="52"/>
      <c r="M21" s="52"/>
      <c r="N21" s="54"/>
      <c r="O21" s="54"/>
    </row>
    <row r="22" spans="1:15" x14ac:dyDescent="0.2">
      <c r="A22" s="27">
        <v>1</v>
      </c>
      <c r="B22" s="27" t="s">
        <v>30</v>
      </c>
      <c r="C22" s="84" t="s">
        <v>31</v>
      </c>
      <c r="D22" s="27">
        <v>65</v>
      </c>
      <c r="E22" s="2" t="s">
        <v>29</v>
      </c>
      <c r="F22" s="27">
        <v>0.46</v>
      </c>
      <c r="G22" s="27">
        <v>6</v>
      </c>
      <c r="H22" s="56">
        <v>202</v>
      </c>
      <c r="I22" s="56">
        <f>H22/F22</f>
        <v>439.13043478260869</v>
      </c>
      <c r="J22" s="28">
        <f>K22*F22</f>
        <v>252.5</v>
      </c>
      <c r="K22" s="37">
        <f>I22*(1+N22)</f>
        <v>548.91304347826087</v>
      </c>
      <c r="L22" s="28">
        <f>M22*F22</f>
        <v>272.7</v>
      </c>
      <c r="M22" s="37">
        <f>I22*(1+O22)</f>
        <v>592.82608695652175</v>
      </c>
      <c r="N22" s="50">
        <v>0.25</v>
      </c>
      <c r="O22" s="50">
        <v>0.35</v>
      </c>
    </row>
    <row r="23" spans="1:15" x14ac:dyDescent="0.2">
      <c r="A23" s="27">
        <f t="shared" ref="A23:A25" si="1">A22+1</f>
        <v>2</v>
      </c>
      <c r="B23" s="27" t="s">
        <v>30</v>
      </c>
      <c r="C23" s="85" t="s">
        <v>33</v>
      </c>
      <c r="D23" s="27">
        <v>65</v>
      </c>
      <c r="E23" s="2" t="s">
        <v>32</v>
      </c>
      <c r="F23" s="27">
        <v>0.37</v>
      </c>
      <c r="G23" s="27">
        <v>10</v>
      </c>
      <c r="H23" s="56">
        <v>166</v>
      </c>
      <c r="I23" s="56">
        <f>H23/F23</f>
        <v>448.64864864864865</v>
      </c>
      <c r="J23" s="28">
        <f>K23*F23</f>
        <v>207.5</v>
      </c>
      <c r="K23" s="37">
        <f>I23*(1+N23)</f>
        <v>560.81081081081084</v>
      </c>
      <c r="L23" s="28">
        <f>M23*F23</f>
        <v>224.10000000000002</v>
      </c>
      <c r="M23" s="37">
        <f>I23*(1+O23)</f>
        <v>605.67567567567573</v>
      </c>
      <c r="N23" s="50">
        <v>0.25</v>
      </c>
      <c r="O23" s="50">
        <v>0.35</v>
      </c>
    </row>
    <row r="24" spans="1:15" x14ac:dyDescent="0.2">
      <c r="A24" s="27">
        <f t="shared" si="1"/>
        <v>3</v>
      </c>
      <c r="B24" s="27" t="s">
        <v>52</v>
      </c>
      <c r="C24" s="84" t="s">
        <v>35</v>
      </c>
      <c r="D24" s="27">
        <v>65</v>
      </c>
      <c r="E24" s="2" t="s">
        <v>34</v>
      </c>
      <c r="F24" s="27">
        <v>0.46</v>
      </c>
      <c r="G24" s="27">
        <v>6</v>
      </c>
      <c r="H24" s="56">
        <v>230</v>
      </c>
      <c r="I24" s="56">
        <f>H24/F24</f>
        <v>500</v>
      </c>
      <c r="J24" s="28">
        <f>K24*F24</f>
        <v>287.5</v>
      </c>
      <c r="K24" s="37">
        <f>I24*(1+N24)</f>
        <v>625</v>
      </c>
      <c r="L24" s="28">
        <f>M24*F24</f>
        <v>310.5</v>
      </c>
      <c r="M24" s="37">
        <f>I24*(1+O24)</f>
        <v>675</v>
      </c>
      <c r="N24" s="50">
        <v>0.25</v>
      </c>
      <c r="O24" s="50">
        <v>0.35</v>
      </c>
    </row>
    <row r="25" spans="1:15" x14ac:dyDescent="0.2">
      <c r="A25" s="27">
        <f t="shared" si="1"/>
        <v>4</v>
      </c>
      <c r="B25" s="27" t="s">
        <v>52</v>
      </c>
      <c r="C25" s="85" t="s">
        <v>37</v>
      </c>
      <c r="D25" s="27">
        <v>65</v>
      </c>
      <c r="E25" s="2" t="s">
        <v>36</v>
      </c>
      <c r="F25" s="27">
        <v>0.37</v>
      </c>
      <c r="G25" s="27">
        <v>10</v>
      </c>
      <c r="H25" s="56">
        <v>200</v>
      </c>
      <c r="I25" s="56">
        <f>H25/F25</f>
        <v>540.54054054054052</v>
      </c>
      <c r="J25" s="28">
        <f>K25*F25</f>
        <v>249.99999999999997</v>
      </c>
      <c r="K25" s="37">
        <f>I25*(1+N25)</f>
        <v>675.67567567567562</v>
      </c>
      <c r="L25" s="28">
        <f>M25*F25</f>
        <v>270</v>
      </c>
      <c r="M25" s="37">
        <f>I25*(1+O25)</f>
        <v>729.7297297297298</v>
      </c>
      <c r="N25" s="50">
        <v>0.25</v>
      </c>
      <c r="O25" s="50">
        <v>0.35</v>
      </c>
    </row>
    <row r="26" spans="1:15" ht="15.75" x14ac:dyDescent="0.25">
      <c r="A26" s="33"/>
      <c r="B26" s="34"/>
      <c r="C26" s="83" t="s">
        <v>95</v>
      </c>
      <c r="D26" s="34"/>
      <c r="E26" s="34"/>
      <c r="F26" s="34"/>
      <c r="G26" s="35"/>
      <c r="H26" s="58"/>
      <c r="I26" s="58"/>
      <c r="J26" s="36"/>
      <c r="K26" s="36"/>
      <c r="L26" s="52"/>
      <c r="M26" s="36"/>
      <c r="N26" s="54"/>
      <c r="O26" s="54"/>
    </row>
    <row r="27" spans="1:15" x14ac:dyDescent="0.2">
      <c r="A27" s="27">
        <f>A25+1</f>
        <v>5</v>
      </c>
      <c r="B27" s="27" t="s">
        <v>18</v>
      </c>
      <c r="C27" s="84" t="s">
        <v>39</v>
      </c>
      <c r="D27" s="27">
        <v>65</v>
      </c>
      <c r="E27" s="2" t="s">
        <v>38</v>
      </c>
      <c r="F27" s="27">
        <v>0.28000000000000003</v>
      </c>
      <c r="G27" s="27">
        <v>8</v>
      </c>
      <c r="H27" s="56">
        <v>117</v>
      </c>
      <c r="I27" s="56">
        <f>H27/F27</f>
        <v>417.85714285714283</v>
      </c>
      <c r="J27" s="28">
        <f>K27*F27</f>
        <v>146.25</v>
      </c>
      <c r="K27" s="37">
        <f>I27*(1+N27)</f>
        <v>522.32142857142856</v>
      </c>
      <c r="L27" s="28">
        <f>M27*F27</f>
        <v>157.95000000000002</v>
      </c>
      <c r="M27" s="37">
        <f>I27*(1+O27)</f>
        <v>564.10714285714289</v>
      </c>
      <c r="N27" s="50">
        <v>0.25</v>
      </c>
      <c r="O27" s="50">
        <v>0.35</v>
      </c>
    </row>
    <row r="28" spans="1:15" x14ac:dyDescent="0.2">
      <c r="A28" s="27">
        <f t="shared" ref="A28:A30" si="2">A27+1</f>
        <v>6</v>
      </c>
      <c r="B28" s="27" t="s">
        <v>123</v>
      </c>
      <c r="C28" s="85" t="s">
        <v>125</v>
      </c>
      <c r="D28" s="27">
        <v>65</v>
      </c>
      <c r="E28" s="27"/>
      <c r="F28" s="27">
        <v>0.28000000000000003</v>
      </c>
      <c r="G28" s="27">
        <v>8</v>
      </c>
      <c r="H28" s="56"/>
      <c r="I28" s="56"/>
      <c r="J28" s="28"/>
      <c r="K28" s="37"/>
      <c r="L28" s="28"/>
      <c r="M28" s="37"/>
      <c r="N28" s="50">
        <v>0.25</v>
      </c>
      <c r="O28" s="50">
        <v>0.35</v>
      </c>
    </row>
    <row r="29" spans="1:15" x14ac:dyDescent="0.2">
      <c r="A29" s="27">
        <f t="shared" si="2"/>
        <v>7</v>
      </c>
      <c r="B29" s="27" t="s">
        <v>18</v>
      </c>
      <c r="C29" s="85" t="s">
        <v>41</v>
      </c>
      <c r="D29" s="27">
        <v>65</v>
      </c>
      <c r="E29" s="2" t="s">
        <v>40</v>
      </c>
      <c r="F29" s="27">
        <v>0.46</v>
      </c>
      <c r="G29" s="27">
        <v>6</v>
      </c>
      <c r="H29" s="56">
        <v>192</v>
      </c>
      <c r="I29" s="56">
        <f>H29/F29</f>
        <v>417.39130434782606</v>
      </c>
      <c r="J29" s="28">
        <f>K29*F29</f>
        <v>240.00000000000003</v>
      </c>
      <c r="K29" s="37">
        <f>I29*(1+N29)</f>
        <v>521.73913043478262</v>
      </c>
      <c r="L29" s="28">
        <f>M29*F29</f>
        <v>259.20000000000005</v>
      </c>
      <c r="M29" s="37">
        <f>I29*(1+O29)</f>
        <v>563.47826086956525</v>
      </c>
      <c r="N29" s="50">
        <v>0.25</v>
      </c>
      <c r="O29" s="50">
        <v>0.35</v>
      </c>
    </row>
    <row r="30" spans="1:15" x14ac:dyDescent="0.2">
      <c r="A30" s="27">
        <f t="shared" si="2"/>
        <v>8</v>
      </c>
      <c r="B30" s="27" t="s">
        <v>18</v>
      </c>
      <c r="C30" s="85" t="s">
        <v>43</v>
      </c>
      <c r="D30" s="27">
        <v>65</v>
      </c>
      <c r="E30" s="2" t="s">
        <v>42</v>
      </c>
      <c r="F30" s="27">
        <v>0.37</v>
      </c>
      <c r="G30" s="27">
        <v>10</v>
      </c>
      <c r="H30" s="56">
        <v>149</v>
      </c>
      <c r="I30" s="56">
        <f>H30/F30</f>
        <v>402.70270270270271</v>
      </c>
      <c r="J30" s="28">
        <f>K30*F30</f>
        <v>186.25</v>
      </c>
      <c r="K30" s="37">
        <f>I30*(1+N30)</f>
        <v>503.37837837837839</v>
      </c>
      <c r="L30" s="28">
        <f>M30*F30</f>
        <v>201.15</v>
      </c>
      <c r="M30" s="37">
        <f>I30*(1+O30)</f>
        <v>543.64864864864865</v>
      </c>
      <c r="N30" s="50">
        <v>0.25</v>
      </c>
      <c r="O30" s="50">
        <v>0.35</v>
      </c>
    </row>
    <row r="31" spans="1:15" ht="15.75" x14ac:dyDescent="0.25">
      <c r="A31" s="33"/>
      <c r="B31" s="34"/>
      <c r="C31" s="83" t="s">
        <v>96</v>
      </c>
      <c r="D31" s="34"/>
      <c r="E31" s="34"/>
      <c r="F31" s="34"/>
      <c r="G31" s="35"/>
      <c r="H31" s="58"/>
      <c r="I31" s="58"/>
      <c r="J31" s="36"/>
      <c r="K31" s="36"/>
      <c r="L31" s="52"/>
      <c r="M31" s="36"/>
      <c r="N31" s="54"/>
      <c r="O31" s="54"/>
    </row>
    <row r="32" spans="1:15" x14ac:dyDescent="0.2">
      <c r="A32" s="27">
        <f>A30+1</f>
        <v>9</v>
      </c>
      <c r="B32" s="27" t="s">
        <v>18</v>
      </c>
      <c r="C32" s="84" t="s">
        <v>45</v>
      </c>
      <c r="D32" s="27">
        <v>55</v>
      </c>
      <c r="E32" s="2" t="s">
        <v>44</v>
      </c>
      <c r="F32" s="27">
        <v>0.15</v>
      </c>
      <c r="G32" s="27">
        <v>12</v>
      </c>
      <c r="H32" s="57">
        <v>96</v>
      </c>
      <c r="I32" s="57">
        <f>H32/F32</f>
        <v>640</v>
      </c>
      <c r="J32" s="28">
        <f>K32*F32</f>
        <v>120</v>
      </c>
      <c r="K32" s="37">
        <f>I32*(1+N32)</f>
        <v>800</v>
      </c>
      <c r="L32" s="28">
        <f>M32*F32</f>
        <v>129.6</v>
      </c>
      <c r="M32" s="37">
        <f>I32*(1+O32)</f>
        <v>864</v>
      </c>
      <c r="N32" s="50">
        <v>0.25</v>
      </c>
      <c r="O32" s="50">
        <v>0.35</v>
      </c>
    </row>
    <row r="33" spans="1:15" ht="15.75" x14ac:dyDescent="0.25">
      <c r="A33" s="33"/>
      <c r="B33" s="34"/>
      <c r="C33" s="83" t="s">
        <v>97</v>
      </c>
      <c r="D33" s="34"/>
      <c r="E33" s="34"/>
      <c r="F33" s="34"/>
      <c r="G33" s="35"/>
      <c r="H33" s="58"/>
      <c r="I33" s="58"/>
      <c r="J33" s="36"/>
      <c r="K33" s="36"/>
      <c r="L33" s="52"/>
      <c r="M33" s="36"/>
      <c r="N33" s="54"/>
      <c r="O33" s="54"/>
    </row>
    <row r="34" spans="1:15" x14ac:dyDescent="0.2">
      <c r="A34" s="27">
        <f>A32+1</f>
        <v>10</v>
      </c>
      <c r="B34" s="27" t="s">
        <v>12</v>
      </c>
      <c r="C34" s="84" t="s">
        <v>98</v>
      </c>
      <c r="D34" s="27">
        <v>120</v>
      </c>
      <c r="E34" s="2" t="s">
        <v>46</v>
      </c>
      <c r="F34" s="27">
        <v>0.23</v>
      </c>
      <c r="G34" s="27">
        <v>9</v>
      </c>
      <c r="H34" s="59">
        <v>144.95562283200002</v>
      </c>
      <c r="I34" s="59">
        <f>611.88528*1.03</f>
        <v>630.24183840000001</v>
      </c>
      <c r="J34" s="28">
        <f>K34*F34</f>
        <v>181.19452854000002</v>
      </c>
      <c r="K34" s="28">
        <f>I34*(1+N34)</f>
        <v>787.80229800000006</v>
      </c>
      <c r="L34" s="28">
        <f>M34*F34</f>
        <v>195.69009082320002</v>
      </c>
      <c r="M34" s="28">
        <f>I34*(1+O34)</f>
        <v>850.82648184000004</v>
      </c>
      <c r="N34" s="50">
        <v>0.25</v>
      </c>
      <c r="O34" s="50">
        <v>0.35</v>
      </c>
    </row>
    <row r="35" spans="1:15" ht="15.75" x14ac:dyDescent="0.25">
      <c r="A35" s="33"/>
      <c r="B35" s="34"/>
      <c r="C35" s="83" t="s">
        <v>99</v>
      </c>
      <c r="D35" s="34"/>
      <c r="E35" s="34"/>
      <c r="F35" s="34"/>
      <c r="G35" s="35"/>
      <c r="H35" s="58"/>
      <c r="I35" s="58"/>
      <c r="J35" s="36"/>
      <c r="K35" s="36"/>
      <c r="L35" s="52"/>
      <c r="M35" s="36"/>
      <c r="N35" s="54"/>
      <c r="O35" s="54"/>
    </row>
    <row r="36" spans="1:15" x14ac:dyDescent="0.2">
      <c r="A36" s="27">
        <v>10</v>
      </c>
      <c r="B36" s="27" t="s">
        <v>52</v>
      </c>
      <c r="C36" s="86" t="s">
        <v>53</v>
      </c>
      <c r="D36" s="27">
        <v>25</v>
      </c>
      <c r="E36" s="5" t="s">
        <v>51</v>
      </c>
      <c r="F36" s="27">
        <v>0.125</v>
      </c>
      <c r="G36" s="27">
        <v>12</v>
      </c>
      <c r="H36" s="56">
        <v>67</v>
      </c>
      <c r="I36" s="56">
        <f t="shared" ref="I36:I41" si="3">H36/F36</f>
        <v>536</v>
      </c>
      <c r="J36" s="28">
        <f t="shared" ref="J36:J41" si="4">K36*F36</f>
        <v>83.75</v>
      </c>
      <c r="K36" s="37">
        <f t="shared" ref="K36:K41" si="5">I36*(1+N36)</f>
        <v>670</v>
      </c>
      <c r="L36" s="28">
        <f t="shared" ref="L36:L41" si="6">M36*F36</f>
        <v>90.45</v>
      </c>
      <c r="M36" s="37">
        <f t="shared" ref="M36:M41" si="7">I36*(1+O36)</f>
        <v>723.6</v>
      </c>
      <c r="N36" s="50">
        <v>0.25</v>
      </c>
      <c r="O36" s="50">
        <v>0.35</v>
      </c>
    </row>
    <row r="37" spans="1:15" x14ac:dyDescent="0.2">
      <c r="A37" s="27">
        <f t="shared" ref="A37:A41" si="8">A36+1</f>
        <v>11</v>
      </c>
      <c r="B37" s="27" t="s">
        <v>52</v>
      </c>
      <c r="C37" s="86" t="s">
        <v>55</v>
      </c>
      <c r="D37" s="27">
        <v>25</v>
      </c>
      <c r="E37" s="5" t="s">
        <v>54</v>
      </c>
      <c r="F37" s="27">
        <v>0.125</v>
      </c>
      <c r="G37" s="27">
        <v>12</v>
      </c>
      <c r="H37" s="56">
        <v>66</v>
      </c>
      <c r="I37" s="56">
        <f t="shared" si="3"/>
        <v>528</v>
      </c>
      <c r="J37" s="28">
        <f t="shared" si="4"/>
        <v>82.5</v>
      </c>
      <c r="K37" s="37">
        <f t="shared" si="5"/>
        <v>660</v>
      </c>
      <c r="L37" s="28">
        <f t="shared" si="6"/>
        <v>89.100000000000009</v>
      </c>
      <c r="M37" s="37">
        <f t="shared" si="7"/>
        <v>712.80000000000007</v>
      </c>
      <c r="N37" s="50">
        <v>0.25</v>
      </c>
      <c r="O37" s="50">
        <v>0.35</v>
      </c>
    </row>
    <row r="38" spans="1:15" x14ac:dyDescent="0.2">
      <c r="A38" s="27">
        <f t="shared" si="8"/>
        <v>12</v>
      </c>
      <c r="B38" s="27" t="s">
        <v>30</v>
      </c>
      <c r="C38" s="86" t="s">
        <v>48</v>
      </c>
      <c r="D38" s="27">
        <v>25</v>
      </c>
      <c r="E38" s="4" t="s">
        <v>47</v>
      </c>
      <c r="F38" s="27">
        <v>0.125</v>
      </c>
      <c r="G38" s="27">
        <v>6</v>
      </c>
      <c r="H38" s="56">
        <v>57</v>
      </c>
      <c r="I38" s="56">
        <f t="shared" si="3"/>
        <v>456</v>
      </c>
      <c r="J38" s="28">
        <f t="shared" si="4"/>
        <v>71.25</v>
      </c>
      <c r="K38" s="37">
        <f t="shared" si="5"/>
        <v>570</v>
      </c>
      <c r="L38" s="28">
        <f t="shared" si="6"/>
        <v>76.95</v>
      </c>
      <c r="M38" s="37">
        <f t="shared" si="7"/>
        <v>615.6</v>
      </c>
      <c r="N38" s="50">
        <v>0.25</v>
      </c>
      <c r="O38" s="50">
        <v>0.35</v>
      </c>
    </row>
    <row r="39" spans="1:15" x14ac:dyDescent="0.2">
      <c r="A39" s="27">
        <f t="shared" si="8"/>
        <v>13</v>
      </c>
      <c r="B39" s="27" t="s">
        <v>30</v>
      </c>
      <c r="C39" s="86" t="s">
        <v>50</v>
      </c>
      <c r="D39" s="27">
        <v>25</v>
      </c>
      <c r="E39" s="4" t="s">
        <v>49</v>
      </c>
      <c r="F39" s="27">
        <v>0.125</v>
      </c>
      <c r="G39" s="27">
        <v>6</v>
      </c>
      <c r="H39" s="56">
        <v>56</v>
      </c>
      <c r="I39" s="56">
        <f t="shared" si="3"/>
        <v>448</v>
      </c>
      <c r="J39" s="28">
        <f t="shared" si="4"/>
        <v>70</v>
      </c>
      <c r="K39" s="37">
        <f t="shared" si="5"/>
        <v>560</v>
      </c>
      <c r="L39" s="28">
        <f t="shared" si="6"/>
        <v>75.600000000000009</v>
      </c>
      <c r="M39" s="37">
        <f t="shared" si="7"/>
        <v>604.80000000000007</v>
      </c>
      <c r="N39" s="50">
        <v>0.25</v>
      </c>
      <c r="O39" s="50">
        <v>0.35</v>
      </c>
    </row>
    <row r="40" spans="1:15" x14ac:dyDescent="0.2">
      <c r="A40" s="27">
        <f t="shared" si="8"/>
        <v>14</v>
      </c>
      <c r="B40" s="27" t="s">
        <v>30</v>
      </c>
      <c r="C40" s="86" t="s">
        <v>100</v>
      </c>
      <c r="D40" s="27">
        <v>25</v>
      </c>
      <c r="E40" s="4" t="s">
        <v>101</v>
      </c>
      <c r="F40" s="27">
        <v>0.1</v>
      </c>
      <c r="G40" s="27">
        <v>12</v>
      </c>
      <c r="H40" s="56">
        <v>45</v>
      </c>
      <c r="I40" s="56">
        <f t="shared" si="3"/>
        <v>450</v>
      </c>
      <c r="J40" s="28">
        <f t="shared" si="4"/>
        <v>56.25</v>
      </c>
      <c r="K40" s="37">
        <f t="shared" si="5"/>
        <v>562.5</v>
      </c>
      <c r="L40" s="28">
        <f t="shared" si="6"/>
        <v>60.75</v>
      </c>
      <c r="M40" s="37">
        <f t="shared" si="7"/>
        <v>607.5</v>
      </c>
      <c r="N40" s="50">
        <v>0.25</v>
      </c>
      <c r="O40" s="50">
        <v>0.35</v>
      </c>
    </row>
    <row r="41" spans="1:15" x14ac:dyDescent="0.2">
      <c r="A41" s="27">
        <f t="shared" si="8"/>
        <v>15</v>
      </c>
      <c r="B41" s="27" t="s">
        <v>30</v>
      </c>
      <c r="C41" s="86" t="s">
        <v>126</v>
      </c>
      <c r="D41" s="27">
        <v>25</v>
      </c>
      <c r="E41" s="4" t="s">
        <v>127</v>
      </c>
      <c r="F41" s="27">
        <v>0.1</v>
      </c>
      <c r="G41" s="27">
        <v>12</v>
      </c>
      <c r="H41" s="56">
        <v>44</v>
      </c>
      <c r="I41" s="56">
        <f t="shared" si="3"/>
        <v>440</v>
      </c>
      <c r="J41" s="28">
        <f t="shared" si="4"/>
        <v>55</v>
      </c>
      <c r="K41" s="37">
        <f t="shared" si="5"/>
        <v>550</v>
      </c>
      <c r="L41" s="28">
        <f t="shared" si="6"/>
        <v>59.400000000000006</v>
      </c>
      <c r="M41" s="37">
        <f t="shared" si="7"/>
        <v>594</v>
      </c>
      <c r="N41" s="50">
        <v>0.25</v>
      </c>
      <c r="O41" s="50">
        <v>0.35</v>
      </c>
    </row>
    <row r="42" spans="1:15" ht="15.75" x14ac:dyDescent="0.25">
      <c r="A42" s="33"/>
      <c r="B42" s="34"/>
      <c r="C42" s="83" t="s">
        <v>128</v>
      </c>
      <c r="D42" s="34"/>
      <c r="E42" s="34"/>
      <c r="F42" s="34"/>
      <c r="G42" s="35"/>
      <c r="H42" s="58"/>
      <c r="I42" s="58"/>
      <c r="J42" s="36"/>
      <c r="K42" s="36"/>
      <c r="L42" s="52"/>
      <c r="M42" s="36"/>
      <c r="N42" s="54"/>
      <c r="O42" s="54"/>
    </row>
    <row r="43" spans="1:15" x14ac:dyDescent="0.2">
      <c r="A43" s="27">
        <f>A40+1</f>
        <v>15</v>
      </c>
      <c r="B43" s="27" t="s">
        <v>129</v>
      </c>
      <c r="C43" s="86" t="s">
        <v>130</v>
      </c>
      <c r="D43" s="27">
        <v>25</v>
      </c>
      <c r="E43" s="27"/>
      <c r="F43" s="27">
        <v>0.65</v>
      </c>
      <c r="G43" s="27">
        <v>4</v>
      </c>
      <c r="H43" s="59">
        <v>297.4527296</v>
      </c>
      <c r="I43" s="59">
        <v>457.61958399999997</v>
      </c>
      <c r="J43" s="28">
        <f>K43*F43</f>
        <v>371.81591199999997</v>
      </c>
      <c r="K43" s="28">
        <f>I43*(1+N43)</f>
        <v>572.02447999999993</v>
      </c>
      <c r="L43" s="28">
        <f>M43*F43</f>
        <v>401.56118495999999</v>
      </c>
      <c r="M43" s="28">
        <f>I43*(1+O43)</f>
        <v>617.78643839999995</v>
      </c>
      <c r="N43" s="50">
        <v>0.25</v>
      </c>
      <c r="O43" s="50">
        <v>0.35</v>
      </c>
    </row>
    <row r="44" spans="1:15" x14ac:dyDescent="0.2">
      <c r="A44" s="27">
        <f t="shared" ref="A44:A46" si="9">A43+1</f>
        <v>16</v>
      </c>
      <c r="B44" s="27" t="s">
        <v>129</v>
      </c>
      <c r="C44" s="86" t="s">
        <v>131</v>
      </c>
      <c r="D44" s="27">
        <v>25</v>
      </c>
      <c r="E44" s="27"/>
      <c r="F44" s="27">
        <v>0.65</v>
      </c>
      <c r="G44" s="27">
        <v>4</v>
      </c>
      <c r="H44" s="59">
        <v>291.69550800000002</v>
      </c>
      <c r="I44" s="59">
        <v>448.76232000000005</v>
      </c>
      <c r="J44" s="28">
        <f>K44*F44</f>
        <v>364.61938500000002</v>
      </c>
      <c r="K44" s="28">
        <f>I44*(1+N44)</f>
        <v>560.9529</v>
      </c>
      <c r="L44" s="28">
        <f>M44*F44</f>
        <v>393.78893580000005</v>
      </c>
      <c r="M44" s="28">
        <f>I44*(1+O44)</f>
        <v>605.82913200000007</v>
      </c>
      <c r="N44" s="50">
        <v>0.25</v>
      </c>
      <c r="O44" s="50">
        <v>0.35</v>
      </c>
    </row>
    <row r="45" spans="1:15" x14ac:dyDescent="0.2">
      <c r="A45" s="27">
        <f>A41+1</f>
        <v>16</v>
      </c>
      <c r="B45" s="27" t="s">
        <v>123</v>
      </c>
      <c r="C45" s="86" t="s">
        <v>132</v>
      </c>
      <c r="D45" s="27">
        <v>25</v>
      </c>
      <c r="E45" s="27"/>
      <c r="F45" s="27">
        <v>0.125</v>
      </c>
      <c r="G45" s="27">
        <v>12</v>
      </c>
      <c r="H45" s="60"/>
      <c r="I45" s="60"/>
      <c r="J45" s="28"/>
      <c r="K45" s="28"/>
      <c r="L45" s="28"/>
      <c r="M45" s="28"/>
      <c r="N45" s="50"/>
      <c r="O45" s="50"/>
    </row>
    <row r="46" spans="1:15" x14ac:dyDescent="0.2">
      <c r="A46" s="27">
        <f t="shared" si="9"/>
        <v>17</v>
      </c>
      <c r="B46" s="27" t="s">
        <v>123</v>
      </c>
      <c r="C46" s="86" t="s">
        <v>133</v>
      </c>
      <c r="D46" s="27">
        <v>25</v>
      </c>
      <c r="E46" s="27"/>
      <c r="F46" s="27">
        <v>0.125</v>
      </c>
      <c r="G46" s="27">
        <v>12</v>
      </c>
      <c r="H46" s="60"/>
      <c r="I46" s="60"/>
      <c r="J46" s="28"/>
      <c r="K46" s="28"/>
      <c r="L46" s="28"/>
      <c r="M46" s="28"/>
      <c r="N46" s="50"/>
      <c r="O46" s="50"/>
    </row>
    <row r="47" spans="1:15" ht="15.75" x14ac:dyDescent="0.25">
      <c r="A47" s="33"/>
      <c r="B47" s="34"/>
      <c r="C47" s="83" t="s">
        <v>56</v>
      </c>
      <c r="D47" s="34"/>
      <c r="E47" s="34"/>
      <c r="F47" s="34"/>
      <c r="G47" s="35"/>
      <c r="H47" s="58"/>
      <c r="I47" s="58"/>
      <c r="J47" s="36"/>
      <c r="K47" s="36"/>
      <c r="L47" s="52"/>
      <c r="M47" s="36"/>
      <c r="N47" s="54"/>
      <c r="O47" s="54"/>
    </row>
    <row r="48" spans="1:15" x14ac:dyDescent="0.2">
      <c r="A48" s="27">
        <f>A46+1</f>
        <v>18</v>
      </c>
      <c r="B48" s="27" t="s">
        <v>18</v>
      </c>
      <c r="C48" s="84" t="s">
        <v>58</v>
      </c>
      <c r="D48" s="38">
        <v>45</v>
      </c>
      <c r="E48" s="4" t="s">
        <v>57</v>
      </c>
      <c r="F48" s="27">
        <v>0.37</v>
      </c>
      <c r="G48" s="27">
        <v>8</v>
      </c>
      <c r="H48" s="56">
        <v>128</v>
      </c>
      <c r="I48" s="56">
        <f>H48/F48</f>
        <v>345.94594594594594</v>
      </c>
      <c r="J48" s="28">
        <f>K48*F48</f>
        <v>159.99999999999997</v>
      </c>
      <c r="K48" s="37">
        <f>I48*(1+N48)</f>
        <v>432.43243243243239</v>
      </c>
      <c r="L48" s="28">
        <f>M48*F48</f>
        <v>172.8</v>
      </c>
      <c r="M48" s="37">
        <f>I48*(1+O48)</f>
        <v>467.02702702702703</v>
      </c>
      <c r="N48" s="50">
        <v>0.25</v>
      </c>
      <c r="O48" s="50">
        <v>0.35</v>
      </c>
    </row>
    <row r="49" spans="1:15" x14ac:dyDescent="0.2">
      <c r="A49" s="27">
        <f t="shared" ref="A49:A50" si="10">A48+1</f>
        <v>19</v>
      </c>
      <c r="B49" s="27" t="s">
        <v>18</v>
      </c>
      <c r="C49" s="84" t="s">
        <v>60</v>
      </c>
      <c r="D49" s="38">
        <v>45</v>
      </c>
      <c r="E49" s="4" t="s">
        <v>59</v>
      </c>
      <c r="F49" s="27" t="s">
        <v>61</v>
      </c>
      <c r="G49" s="27" t="s">
        <v>102</v>
      </c>
      <c r="H49" s="56"/>
      <c r="I49" s="56">
        <v>291</v>
      </c>
      <c r="J49" s="55"/>
      <c r="K49" s="37">
        <f>I49*(1+N49)</f>
        <v>363.75</v>
      </c>
      <c r="L49" s="55"/>
      <c r="M49" s="37">
        <f>I49*(1+O49)</f>
        <v>392.85</v>
      </c>
      <c r="N49" s="50">
        <v>0.25</v>
      </c>
      <c r="O49" s="50">
        <v>0.35</v>
      </c>
    </row>
    <row r="50" spans="1:15" x14ac:dyDescent="0.2">
      <c r="A50" s="27">
        <f t="shared" si="10"/>
        <v>20</v>
      </c>
      <c r="B50" s="27" t="s">
        <v>18</v>
      </c>
      <c r="C50" s="85" t="s">
        <v>63</v>
      </c>
      <c r="D50" s="38">
        <v>45</v>
      </c>
      <c r="E50" s="4" t="s">
        <v>62</v>
      </c>
      <c r="F50" s="27" t="s">
        <v>61</v>
      </c>
      <c r="G50" s="27" t="s">
        <v>103</v>
      </c>
      <c r="H50" s="56"/>
      <c r="I50" s="56">
        <v>291</v>
      </c>
      <c r="J50" s="55"/>
      <c r="K50" s="37">
        <f>I50*(1+N50)</f>
        <v>363.75</v>
      </c>
      <c r="L50" s="55"/>
      <c r="M50" s="37">
        <f>I50*(1+O50)</f>
        <v>392.85</v>
      </c>
      <c r="N50" s="50">
        <v>0.25</v>
      </c>
      <c r="O50" s="50">
        <v>0.35</v>
      </c>
    </row>
    <row r="51" spans="1:15" ht="15.75" x14ac:dyDescent="0.25">
      <c r="A51" s="33"/>
      <c r="B51" s="34"/>
      <c r="C51" s="83" t="s">
        <v>104</v>
      </c>
      <c r="D51" s="34"/>
      <c r="E51" s="34"/>
      <c r="F51" s="34"/>
      <c r="G51" s="35"/>
      <c r="H51" s="58"/>
      <c r="I51" s="58"/>
      <c r="J51" s="36"/>
      <c r="K51" s="36"/>
      <c r="L51" s="52"/>
      <c r="M51" s="36"/>
      <c r="N51" s="54"/>
      <c r="O51" s="54"/>
    </row>
    <row r="52" spans="1:15" x14ac:dyDescent="0.2">
      <c r="A52" s="27">
        <f>A50+1</f>
        <v>21</v>
      </c>
      <c r="B52" s="27" t="s">
        <v>30</v>
      </c>
      <c r="C52" s="84" t="s">
        <v>65</v>
      </c>
      <c r="D52" s="38">
        <v>60</v>
      </c>
      <c r="E52" s="5" t="s">
        <v>64</v>
      </c>
      <c r="F52" s="27">
        <v>0.25</v>
      </c>
      <c r="G52" s="27">
        <v>6</v>
      </c>
      <c r="H52" s="56">
        <v>81</v>
      </c>
      <c r="I52" s="56">
        <f>H52/F52</f>
        <v>324</v>
      </c>
      <c r="J52" s="28">
        <f>K52*F52</f>
        <v>101.25</v>
      </c>
      <c r="K52" s="37">
        <f>I52*(1+N52)</f>
        <v>405</v>
      </c>
      <c r="L52" s="28">
        <f>M52*F52</f>
        <v>109.35000000000001</v>
      </c>
      <c r="M52" s="37">
        <f>I52*(1+O52)</f>
        <v>437.40000000000003</v>
      </c>
      <c r="N52" s="50">
        <v>0.25</v>
      </c>
      <c r="O52" s="50">
        <v>0.35</v>
      </c>
    </row>
    <row r="53" spans="1:15" x14ac:dyDescent="0.2">
      <c r="A53" s="27">
        <f t="shared" ref="A53:A57" si="11">A52+1</f>
        <v>22</v>
      </c>
      <c r="B53" s="39" t="s">
        <v>52</v>
      </c>
      <c r="C53" s="84" t="s">
        <v>67</v>
      </c>
      <c r="D53" s="38">
        <v>60</v>
      </c>
      <c r="E53" s="5" t="s">
        <v>66</v>
      </c>
      <c r="F53" s="27">
        <v>0.25</v>
      </c>
      <c r="G53" s="27">
        <v>6</v>
      </c>
      <c r="H53" s="56">
        <v>84</v>
      </c>
      <c r="I53" s="56">
        <f>H53/F53</f>
        <v>336</v>
      </c>
      <c r="J53" s="28">
        <f>K53*F53</f>
        <v>105</v>
      </c>
      <c r="K53" s="37">
        <f>I53*(1+N53)</f>
        <v>420</v>
      </c>
      <c r="L53" s="28">
        <f>M53*F53</f>
        <v>113.4</v>
      </c>
      <c r="M53" s="37">
        <f>I53*(1+O53)</f>
        <v>453.6</v>
      </c>
      <c r="N53" s="50">
        <v>0.25</v>
      </c>
      <c r="O53" s="50">
        <v>0.35</v>
      </c>
    </row>
    <row r="54" spans="1:15" x14ac:dyDescent="0.2">
      <c r="A54" s="27">
        <f t="shared" si="11"/>
        <v>23</v>
      </c>
      <c r="B54" s="39" t="s">
        <v>134</v>
      </c>
      <c r="C54" s="85" t="s">
        <v>135</v>
      </c>
      <c r="D54" s="38">
        <v>60</v>
      </c>
      <c r="E54" s="27"/>
      <c r="F54" s="27">
        <v>0.25</v>
      </c>
      <c r="G54" s="27">
        <v>6</v>
      </c>
      <c r="H54" s="60"/>
      <c r="I54" s="60"/>
      <c r="J54" s="28"/>
      <c r="K54" s="28"/>
      <c r="L54" s="28"/>
      <c r="M54" s="28"/>
      <c r="N54" s="50"/>
      <c r="O54" s="50"/>
    </row>
    <row r="55" spans="1:15" x14ac:dyDescent="0.2">
      <c r="A55" s="27">
        <f t="shared" si="11"/>
        <v>24</v>
      </c>
      <c r="B55" s="39" t="s">
        <v>52</v>
      </c>
      <c r="C55" s="84" t="s">
        <v>69</v>
      </c>
      <c r="D55" s="38">
        <v>60</v>
      </c>
      <c r="E55" s="5" t="s">
        <v>68</v>
      </c>
      <c r="F55" s="27">
        <v>1</v>
      </c>
      <c r="G55" s="27">
        <v>5</v>
      </c>
      <c r="H55" s="56">
        <v>273</v>
      </c>
      <c r="I55" s="56">
        <f>H55/F55</f>
        <v>273</v>
      </c>
      <c r="J55" s="28">
        <f>K55*F55</f>
        <v>341.25</v>
      </c>
      <c r="K55" s="37">
        <f>I55*(1+N55)</f>
        <v>341.25</v>
      </c>
      <c r="L55" s="28">
        <f>M55*F55</f>
        <v>368.55</v>
      </c>
      <c r="M55" s="37">
        <f>I55*(1+O55)</f>
        <v>368.55</v>
      </c>
      <c r="N55" s="50">
        <v>0.25</v>
      </c>
      <c r="O55" s="50">
        <v>0.35</v>
      </c>
    </row>
    <row r="56" spans="1:15" x14ac:dyDescent="0.2">
      <c r="A56" s="27">
        <f t="shared" si="11"/>
        <v>25</v>
      </c>
      <c r="B56" s="40" t="s">
        <v>52</v>
      </c>
      <c r="C56" s="85" t="s">
        <v>105</v>
      </c>
      <c r="D56" s="38">
        <v>60</v>
      </c>
      <c r="E56" s="5" t="s">
        <v>70</v>
      </c>
      <c r="F56" s="27">
        <v>0.25</v>
      </c>
      <c r="G56" s="27">
        <v>6</v>
      </c>
      <c r="H56" s="56">
        <v>135</v>
      </c>
      <c r="I56" s="56">
        <f>H56/F56</f>
        <v>540</v>
      </c>
      <c r="J56" s="28">
        <f>K56*F56</f>
        <v>168.75</v>
      </c>
      <c r="K56" s="37">
        <f>I56*(1+N56)</f>
        <v>675</v>
      </c>
      <c r="L56" s="28">
        <f>M56*F56</f>
        <v>182.25</v>
      </c>
      <c r="M56" s="37">
        <f>I56*(1+O56)</f>
        <v>729</v>
      </c>
      <c r="N56" s="50">
        <v>0.25</v>
      </c>
      <c r="O56" s="50">
        <v>0.35</v>
      </c>
    </row>
    <row r="57" spans="1:15" x14ac:dyDescent="0.2">
      <c r="A57" s="27">
        <f t="shared" si="11"/>
        <v>26</v>
      </c>
      <c r="B57" s="39" t="s">
        <v>106</v>
      </c>
      <c r="C57" s="85" t="s">
        <v>107</v>
      </c>
      <c r="D57" s="38">
        <v>90</v>
      </c>
      <c r="E57" s="5" t="s">
        <v>71</v>
      </c>
      <c r="F57" s="27">
        <v>0.25</v>
      </c>
      <c r="G57" s="27">
        <v>6</v>
      </c>
      <c r="H57" s="56">
        <v>95</v>
      </c>
      <c r="I57" s="56">
        <f>H57/F57</f>
        <v>380</v>
      </c>
      <c r="J57" s="28">
        <f>K57*F57</f>
        <v>118.75</v>
      </c>
      <c r="K57" s="37">
        <f>I57*(1+N57)</f>
        <v>475</v>
      </c>
      <c r="L57" s="28">
        <f>M57*F57</f>
        <v>128.25</v>
      </c>
      <c r="M57" s="37">
        <f>I57*(1+O57)</f>
        <v>513</v>
      </c>
      <c r="N57" s="50">
        <v>0.25</v>
      </c>
      <c r="O57" s="50">
        <v>0.35</v>
      </c>
    </row>
    <row r="58" spans="1:15" x14ac:dyDescent="0.2">
      <c r="A58" s="27">
        <f>A57+1</f>
        <v>27</v>
      </c>
      <c r="B58" s="27" t="s">
        <v>129</v>
      </c>
      <c r="C58" s="85" t="s">
        <v>136</v>
      </c>
      <c r="D58" s="38">
        <v>60</v>
      </c>
      <c r="E58" s="27"/>
      <c r="F58" s="27">
        <v>1</v>
      </c>
      <c r="G58" s="27">
        <v>6</v>
      </c>
      <c r="H58" s="56">
        <v>272</v>
      </c>
      <c r="I58" s="56">
        <f>H58/F58</f>
        <v>272</v>
      </c>
      <c r="J58" s="28">
        <f>K58*F58</f>
        <v>340</v>
      </c>
      <c r="K58" s="37">
        <f>I58*(1+N58)</f>
        <v>340</v>
      </c>
      <c r="L58" s="28">
        <f>M58*F58</f>
        <v>367.20000000000005</v>
      </c>
      <c r="M58" s="37">
        <f>I58*(1+O58)</f>
        <v>367.20000000000005</v>
      </c>
      <c r="N58" s="50">
        <v>0.25</v>
      </c>
      <c r="O58" s="50">
        <v>0.35</v>
      </c>
    </row>
    <row r="59" spans="1:15" ht="15.75" x14ac:dyDescent="0.25">
      <c r="A59" s="61"/>
      <c r="B59" s="61"/>
      <c r="C59" s="87" t="s">
        <v>137</v>
      </c>
      <c r="D59" s="62"/>
      <c r="E59" s="61"/>
      <c r="F59" s="61"/>
      <c r="G59" s="61"/>
      <c r="H59" s="63"/>
      <c r="I59" s="63"/>
      <c r="J59" s="64"/>
      <c r="K59" s="65"/>
      <c r="L59" s="64"/>
      <c r="M59" s="65"/>
      <c r="N59" s="50"/>
      <c r="O59" s="50"/>
    </row>
    <row r="60" spans="1:15" x14ac:dyDescent="0.2">
      <c r="A60" s="27">
        <f>A58+1</f>
        <v>28</v>
      </c>
      <c r="B60" s="39" t="s">
        <v>52</v>
      </c>
      <c r="C60" s="85" t="s">
        <v>138</v>
      </c>
      <c r="D60" s="38">
        <v>50</v>
      </c>
      <c r="E60" s="2" t="s">
        <v>139</v>
      </c>
      <c r="F60" s="27">
        <v>0.37</v>
      </c>
      <c r="G60" s="27">
        <v>8</v>
      </c>
      <c r="H60" s="56">
        <v>140.80000000000001</v>
      </c>
      <c r="I60" s="56">
        <f>H60/F60</f>
        <v>380.54054054054058</v>
      </c>
      <c r="J60" s="28">
        <f>K60*F60</f>
        <v>176.00000000000003</v>
      </c>
      <c r="K60" s="37">
        <f>I60*(1+N60)</f>
        <v>475.67567567567573</v>
      </c>
      <c r="L60" s="28">
        <f>M60*F60</f>
        <v>190.08</v>
      </c>
      <c r="M60" s="37">
        <f>I60*(1+O60)</f>
        <v>513.7297297297298</v>
      </c>
      <c r="N60" s="50">
        <v>0.25</v>
      </c>
      <c r="O60" s="50">
        <v>0.35</v>
      </c>
    </row>
    <row r="61" spans="1:15" ht="15.75" x14ac:dyDescent="0.25">
      <c r="A61" s="61"/>
      <c r="B61" s="66"/>
      <c r="C61" s="87" t="s">
        <v>140</v>
      </c>
      <c r="D61" s="62"/>
      <c r="E61" s="67"/>
      <c r="F61" s="61"/>
      <c r="G61" s="61"/>
      <c r="H61" s="63"/>
      <c r="I61" s="63"/>
      <c r="J61" s="64"/>
      <c r="K61" s="65"/>
      <c r="L61" s="64"/>
      <c r="M61" s="65"/>
      <c r="N61" s="68"/>
      <c r="O61" s="68"/>
    </row>
    <row r="62" spans="1:15" x14ac:dyDescent="0.2">
      <c r="A62" s="27">
        <v>29</v>
      </c>
      <c r="B62" s="39" t="s">
        <v>141</v>
      </c>
      <c r="C62" s="85" t="s">
        <v>142</v>
      </c>
      <c r="D62" s="38">
        <v>60</v>
      </c>
      <c r="E62" s="2" t="s">
        <v>143</v>
      </c>
      <c r="F62" s="27">
        <v>0.26</v>
      </c>
      <c r="G62" s="27">
        <v>10</v>
      </c>
      <c r="H62" s="56">
        <v>136.5</v>
      </c>
      <c r="I62" s="56">
        <f>H62/F62</f>
        <v>525</v>
      </c>
      <c r="J62" s="28">
        <f>K62*F62</f>
        <v>170.625</v>
      </c>
      <c r="K62" s="37">
        <f>I62*(1+N62)</f>
        <v>656.25</v>
      </c>
      <c r="L62" s="28">
        <f>M62*F62</f>
        <v>184.27500000000001</v>
      </c>
      <c r="M62" s="37">
        <f>I62*(1+O62)</f>
        <v>708.75</v>
      </c>
      <c r="N62" s="50">
        <v>0.25</v>
      </c>
      <c r="O62" s="50">
        <v>0.35</v>
      </c>
    </row>
    <row r="63" spans="1:15" ht="15.75" x14ac:dyDescent="0.25">
      <c r="A63" s="33"/>
      <c r="B63" s="34"/>
      <c r="C63" s="83" t="s">
        <v>72</v>
      </c>
      <c r="D63" s="34"/>
      <c r="E63" s="34"/>
      <c r="F63" s="34"/>
      <c r="G63" s="35"/>
      <c r="H63" s="58"/>
      <c r="I63" s="58"/>
      <c r="J63" s="36"/>
      <c r="K63" s="36"/>
      <c r="L63" s="52"/>
      <c r="M63" s="36"/>
      <c r="N63" s="54"/>
      <c r="O63" s="54"/>
    </row>
    <row r="64" spans="1:15" x14ac:dyDescent="0.2">
      <c r="A64" s="27">
        <v>30</v>
      </c>
      <c r="B64" s="41" t="s">
        <v>74</v>
      </c>
      <c r="C64" s="84" t="s">
        <v>75</v>
      </c>
      <c r="D64" s="38">
        <v>60</v>
      </c>
      <c r="E64" s="5" t="s">
        <v>73</v>
      </c>
      <c r="F64" s="27">
        <v>0.25</v>
      </c>
      <c r="G64" s="27">
        <v>6</v>
      </c>
      <c r="H64" s="56">
        <v>129</v>
      </c>
      <c r="I64" s="56">
        <f>H64/F64</f>
        <v>516</v>
      </c>
      <c r="J64" s="28">
        <f>K64*F64</f>
        <v>161.25</v>
      </c>
      <c r="K64" s="37">
        <f>I64*(1+N64)</f>
        <v>645</v>
      </c>
      <c r="L64" s="28">
        <f>M64*F64</f>
        <v>174.15</v>
      </c>
      <c r="M64" s="37">
        <f>I64*(1+O64)</f>
        <v>696.6</v>
      </c>
      <c r="N64" s="50">
        <v>0.25</v>
      </c>
      <c r="O64" s="50">
        <v>0.35</v>
      </c>
    </row>
    <row r="65" spans="1:15" x14ac:dyDescent="0.2">
      <c r="A65" s="27">
        <f t="shared" ref="A65:A66" si="12">A64+1</f>
        <v>31</v>
      </c>
      <c r="B65" s="41" t="s">
        <v>134</v>
      </c>
      <c r="C65" s="85" t="s">
        <v>144</v>
      </c>
      <c r="D65" s="38">
        <v>60</v>
      </c>
      <c r="E65" s="27"/>
      <c r="F65" s="27">
        <v>0.25</v>
      </c>
      <c r="G65" s="27">
        <v>6</v>
      </c>
      <c r="H65" s="60"/>
      <c r="I65" s="60"/>
      <c r="J65" s="28"/>
      <c r="K65" s="28"/>
      <c r="L65" s="28"/>
      <c r="M65" s="28"/>
      <c r="N65" s="50"/>
      <c r="O65" s="50"/>
    </row>
    <row r="66" spans="1:15" x14ac:dyDescent="0.2">
      <c r="A66" s="27">
        <f t="shared" si="12"/>
        <v>32</v>
      </c>
      <c r="B66" s="41" t="s">
        <v>74</v>
      </c>
      <c r="C66" s="85" t="s">
        <v>108</v>
      </c>
      <c r="D66" s="38">
        <v>60</v>
      </c>
      <c r="E66" s="5" t="s">
        <v>76</v>
      </c>
      <c r="F66" s="27">
        <v>0.9</v>
      </c>
      <c r="G66" s="27">
        <v>5</v>
      </c>
      <c r="H66" s="56">
        <v>428</v>
      </c>
      <c r="I66" s="56">
        <f>H66/F66</f>
        <v>475.55555555555554</v>
      </c>
      <c r="J66" s="28">
        <f>K66*F66</f>
        <v>535</v>
      </c>
      <c r="K66" s="37">
        <f>I66*(1+N66)</f>
        <v>594.44444444444446</v>
      </c>
      <c r="L66" s="28">
        <f>M66*F66</f>
        <v>577.80000000000007</v>
      </c>
      <c r="M66" s="37">
        <f>I66*(1+O66)</f>
        <v>642</v>
      </c>
      <c r="N66" s="50">
        <v>0.25</v>
      </c>
      <c r="O66" s="50">
        <v>0.35</v>
      </c>
    </row>
    <row r="67" spans="1:15" x14ac:dyDescent="0.2">
      <c r="A67" s="27">
        <f>A65+1</f>
        <v>32</v>
      </c>
      <c r="B67" s="39" t="s">
        <v>106</v>
      </c>
      <c r="C67" s="85" t="s">
        <v>109</v>
      </c>
      <c r="D67" s="38">
        <v>90</v>
      </c>
      <c r="E67" s="5" t="s">
        <v>77</v>
      </c>
      <c r="F67" s="27">
        <v>0.25</v>
      </c>
      <c r="G67" s="27">
        <v>6</v>
      </c>
      <c r="H67" s="56">
        <v>133</v>
      </c>
      <c r="I67" s="56">
        <f>H67/F67</f>
        <v>532</v>
      </c>
      <c r="J67" s="28">
        <f>K67*F67</f>
        <v>166.25</v>
      </c>
      <c r="K67" s="37">
        <f>I67*(1+N67)</f>
        <v>665</v>
      </c>
      <c r="L67" s="28">
        <f>M67*F67</f>
        <v>179.55</v>
      </c>
      <c r="M67" s="37">
        <f>I67*(1+O67)</f>
        <v>718.2</v>
      </c>
      <c r="N67" s="50">
        <v>0.25</v>
      </c>
      <c r="O67" s="50">
        <v>0.35</v>
      </c>
    </row>
    <row r="68" spans="1:15" ht="15.75" x14ac:dyDescent="0.25">
      <c r="A68" s="33"/>
      <c r="B68" s="34"/>
      <c r="C68" s="83" t="s">
        <v>110</v>
      </c>
      <c r="D68" s="34"/>
      <c r="E68" s="34"/>
      <c r="F68" s="34"/>
      <c r="G68" s="35"/>
      <c r="H68" s="58"/>
      <c r="I68" s="58"/>
      <c r="J68" s="36"/>
      <c r="K68" s="36"/>
      <c r="L68" s="52"/>
      <c r="M68" s="36"/>
      <c r="N68" s="54"/>
      <c r="O68" s="54"/>
    </row>
    <row r="69" spans="1:15" x14ac:dyDescent="0.2">
      <c r="A69" s="42">
        <f>A67+1</f>
        <v>33</v>
      </c>
      <c r="B69" s="27" t="s">
        <v>78</v>
      </c>
      <c r="C69" s="84" t="s">
        <v>79</v>
      </c>
      <c r="D69" s="38">
        <v>60</v>
      </c>
      <c r="E69" s="6" t="s">
        <v>111</v>
      </c>
      <c r="F69" s="27">
        <v>0.5</v>
      </c>
      <c r="G69" s="27">
        <v>6</v>
      </c>
      <c r="H69" s="56">
        <v>315</v>
      </c>
      <c r="I69" s="56">
        <f>H69/F69</f>
        <v>630</v>
      </c>
      <c r="J69" s="28">
        <f>K69*F69</f>
        <v>393.75</v>
      </c>
      <c r="K69" s="37">
        <f>I69*(1+N69)</f>
        <v>787.5</v>
      </c>
      <c r="L69" s="28">
        <f>M69*F69</f>
        <v>425.25</v>
      </c>
      <c r="M69" s="37">
        <f>I69*(1+O69)</f>
        <v>850.5</v>
      </c>
      <c r="N69" s="50">
        <v>0.25</v>
      </c>
      <c r="O69" s="50">
        <v>0.35</v>
      </c>
    </row>
    <row r="70" spans="1:15" x14ac:dyDescent="0.2">
      <c r="A70" s="27">
        <f t="shared" ref="A70:A73" si="13">A69+1</f>
        <v>34</v>
      </c>
      <c r="B70" s="27" t="s">
        <v>145</v>
      </c>
      <c r="C70" s="85" t="s">
        <v>146</v>
      </c>
      <c r="D70" s="38">
        <v>60</v>
      </c>
      <c r="E70" s="6" t="s">
        <v>112</v>
      </c>
      <c r="F70" s="27">
        <v>0.5</v>
      </c>
      <c r="G70" s="27">
        <v>6</v>
      </c>
      <c r="H70" s="56">
        <v>300</v>
      </c>
      <c r="I70" s="56">
        <f>H70/F70</f>
        <v>600</v>
      </c>
      <c r="J70" s="28">
        <f>K70*F70</f>
        <v>375</v>
      </c>
      <c r="K70" s="37">
        <f>I70*(1+N70)</f>
        <v>750</v>
      </c>
      <c r="L70" s="28">
        <f>M70*F70</f>
        <v>405</v>
      </c>
      <c r="M70" s="37">
        <f>I70*(1+O70)</f>
        <v>810</v>
      </c>
      <c r="N70" s="50">
        <v>0.25</v>
      </c>
      <c r="O70" s="50">
        <v>0.35</v>
      </c>
    </row>
    <row r="71" spans="1:15" x14ac:dyDescent="0.2">
      <c r="A71" s="27">
        <f t="shared" si="13"/>
        <v>35</v>
      </c>
      <c r="B71" s="27" t="s">
        <v>145</v>
      </c>
      <c r="C71" s="85" t="s">
        <v>147</v>
      </c>
      <c r="D71" s="38">
        <v>60</v>
      </c>
      <c r="E71" s="6" t="s">
        <v>113</v>
      </c>
      <c r="F71" s="27">
        <v>0.5</v>
      </c>
      <c r="G71" s="27">
        <v>6</v>
      </c>
      <c r="H71" s="56">
        <v>300</v>
      </c>
      <c r="I71" s="56">
        <f>H71/F71</f>
        <v>600</v>
      </c>
      <c r="J71" s="28">
        <f>K71*F71</f>
        <v>375</v>
      </c>
      <c r="K71" s="37">
        <f>I71*(1+N71)</f>
        <v>750</v>
      </c>
      <c r="L71" s="28">
        <f>M71*F71</f>
        <v>405</v>
      </c>
      <c r="M71" s="37">
        <f>I71*(1+O71)</f>
        <v>810</v>
      </c>
      <c r="N71" s="50">
        <v>0.25</v>
      </c>
      <c r="O71" s="50">
        <v>0.35</v>
      </c>
    </row>
    <row r="72" spans="1:15" x14ac:dyDescent="0.2">
      <c r="A72" s="27">
        <f t="shared" si="13"/>
        <v>36</v>
      </c>
      <c r="B72" s="27" t="s">
        <v>78</v>
      </c>
      <c r="C72" s="85" t="s">
        <v>114</v>
      </c>
      <c r="D72" s="38">
        <v>60</v>
      </c>
      <c r="E72" s="6" t="s">
        <v>148</v>
      </c>
      <c r="F72" s="27">
        <v>2</v>
      </c>
      <c r="G72" s="27">
        <v>2</v>
      </c>
      <c r="H72" s="56">
        <v>757</v>
      </c>
      <c r="I72" s="56">
        <f>H72/F72</f>
        <v>378.5</v>
      </c>
      <c r="J72" s="28">
        <f>K72*F72</f>
        <v>946.25</v>
      </c>
      <c r="K72" s="37">
        <f>I72*(1+N72)</f>
        <v>473.125</v>
      </c>
      <c r="L72" s="28">
        <f>M72*F72</f>
        <v>1021.95</v>
      </c>
      <c r="M72" s="37">
        <f>I72*(1+O72)</f>
        <v>510.97500000000002</v>
      </c>
      <c r="N72" s="50">
        <v>0.25</v>
      </c>
      <c r="O72" s="50">
        <v>0.35</v>
      </c>
    </row>
    <row r="73" spans="1:15" x14ac:dyDescent="0.2">
      <c r="A73" s="27">
        <f t="shared" si="13"/>
        <v>37</v>
      </c>
      <c r="B73" s="27" t="s">
        <v>145</v>
      </c>
      <c r="C73" s="85" t="s">
        <v>149</v>
      </c>
      <c r="D73" s="38">
        <v>60</v>
      </c>
      <c r="E73" s="6" t="s">
        <v>150</v>
      </c>
      <c r="F73" s="27">
        <v>1</v>
      </c>
      <c r="G73" s="27">
        <v>1</v>
      </c>
      <c r="H73" s="56">
        <v>335</v>
      </c>
      <c r="I73" s="56">
        <f>H73/F73</f>
        <v>335</v>
      </c>
      <c r="J73" s="28">
        <f>K73*F73</f>
        <v>418.75</v>
      </c>
      <c r="K73" s="37">
        <f>I73*(1+N73)</f>
        <v>418.75</v>
      </c>
      <c r="L73" s="28">
        <f>M73*F73</f>
        <v>452.25000000000006</v>
      </c>
      <c r="M73" s="37">
        <f>I73*(1+O73)</f>
        <v>452.25000000000006</v>
      </c>
      <c r="N73" s="50">
        <v>0.25</v>
      </c>
      <c r="O73" s="50">
        <v>0.35</v>
      </c>
    </row>
    <row r="74" spans="1:15" ht="15.75" x14ac:dyDescent="0.25">
      <c r="A74" s="33"/>
      <c r="B74" s="34"/>
      <c r="C74" s="83" t="s">
        <v>80</v>
      </c>
      <c r="D74" s="34"/>
      <c r="E74" s="34"/>
      <c r="F74" s="34"/>
      <c r="G74" s="35"/>
      <c r="H74" s="58"/>
      <c r="I74" s="58"/>
      <c r="J74" s="36"/>
      <c r="K74" s="36"/>
      <c r="L74" s="52"/>
      <c r="M74" s="36"/>
      <c r="N74" s="54"/>
      <c r="O74" s="54"/>
    </row>
    <row r="75" spans="1:15" x14ac:dyDescent="0.2">
      <c r="A75" s="27">
        <f>A73+1</f>
        <v>38</v>
      </c>
      <c r="B75" s="27" t="s">
        <v>18</v>
      </c>
      <c r="C75" s="86" t="s">
        <v>81</v>
      </c>
      <c r="D75" s="27">
        <v>65</v>
      </c>
      <c r="E75" s="6" t="s">
        <v>115</v>
      </c>
      <c r="F75" s="27">
        <v>1.8</v>
      </c>
      <c r="G75" s="27">
        <v>5</v>
      </c>
      <c r="H75" s="56">
        <v>690</v>
      </c>
      <c r="I75" s="56">
        <f>H75/F75</f>
        <v>383.33333333333331</v>
      </c>
      <c r="J75" s="28">
        <f>K75*F75</f>
        <v>862.5</v>
      </c>
      <c r="K75" s="43">
        <f>I75*(1+N75)</f>
        <v>479.16666666666663</v>
      </c>
      <c r="L75" s="28">
        <f>M75*F75</f>
        <v>931.5</v>
      </c>
      <c r="M75" s="43">
        <f>I75*(1+O75)</f>
        <v>517.5</v>
      </c>
      <c r="N75" s="50">
        <v>0.25</v>
      </c>
      <c r="O75" s="50">
        <v>0.35</v>
      </c>
    </row>
    <row r="76" spans="1:15" x14ac:dyDescent="0.2">
      <c r="A76" s="27">
        <f>A75+1</f>
        <v>39</v>
      </c>
      <c r="B76" s="27" t="s">
        <v>30</v>
      </c>
      <c r="C76" s="86" t="s">
        <v>116</v>
      </c>
      <c r="D76" s="27">
        <v>65</v>
      </c>
      <c r="E76" s="6"/>
      <c r="F76" s="27">
        <v>0.46</v>
      </c>
      <c r="G76" s="27">
        <v>20</v>
      </c>
      <c r="H76" s="56">
        <v>172</v>
      </c>
      <c r="I76" s="56">
        <f>H76/F76</f>
        <v>373.91304347826087</v>
      </c>
      <c r="J76" s="28">
        <f>K76*F76</f>
        <v>215.00000000000003</v>
      </c>
      <c r="K76" s="37">
        <f>I76*(1+N76)</f>
        <v>467.39130434782612</v>
      </c>
      <c r="L76" s="28">
        <f>M76*F76</f>
        <v>232.20000000000002</v>
      </c>
      <c r="M76" s="37">
        <f>I76*(1+O76)</f>
        <v>504.78260869565219</v>
      </c>
      <c r="N76" s="50">
        <v>0.25</v>
      </c>
      <c r="O76" s="50">
        <v>0.35</v>
      </c>
    </row>
    <row r="77" spans="1:15" x14ac:dyDescent="0.2">
      <c r="A77" s="27">
        <f>A76+1</f>
        <v>40</v>
      </c>
      <c r="B77" s="27" t="s">
        <v>129</v>
      </c>
      <c r="C77" s="89" t="s">
        <v>151</v>
      </c>
      <c r="D77" s="27">
        <v>65</v>
      </c>
      <c r="E77" s="27"/>
      <c r="F77" s="27">
        <v>1.8</v>
      </c>
      <c r="G77" s="27">
        <v>5</v>
      </c>
      <c r="H77" s="56">
        <v>686</v>
      </c>
      <c r="I77" s="56">
        <f>H77/F77</f>
        <v>381.11111111111109</v>
      </c>
      <c r="J77" s="28">
        <f>K77*F77</f>
        <v>857.5</v>
      </c>
      <c r="K77" s="43">
        <f>I77*(1+N77)</f>
        <v>476.38888888888886</v>
      </c>
      <c r="L77" s="28">
        <f>M77*F77</f>
        <v>926.1</v>
      </c>
      <c r="M77" s="43">
        <f>I77*(1+O77)</f>
        <v>514.5</v>
      </c>
      <c r="N77" s="50">
        <v>0.25</v>
      </c>
      <c r="O77" s="50">
        <v>0.35</v>
      </c>
    </row>
    <row r="78" spans="1:15" x14ac:dyDescent="0.2">
      <c r="A78" s="69"/>
      <c r="B78" s="111" t="s">
        <v>152</v>
      </c>
      <c r="C78" s="112"/>
      <c r="D78" s="70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ht="25.5" x14ac:dyDescent="0.2">
      <c r="A79" s="71"/>
      <c r="B79" s="72" t="s">
        <v>153</v>
      </c>
      <c r="C79" s="71" t="s">
        <v>154</v>
      </c>
      <c r="D79" s="73" t="s">
        <v>155</v>
      </c>
      <c r="E79" s="21"/>
      <c r="F79" s="21"/>
      <c r="G79" s="21"/>
      <c r="H79" s="21"/>
      <c r="I79" s="21"/>
      <c r="J79" s="21"/>
      <c r="K79" s="21"/>
      <c r="L79" s="21"/>
      <c r="M79" s="21"/>
      <c r="N79" s="74"/>
      <c r="O79" s="74"/>
    </row>
    <row r="80" spans="1:15" x14ac:dyDescent="0.2">
      <c r="A80" s="71"/>
      <c r="B80" s="72">
        <v>1</v>
      </c>
      <c r="C80" s="71" t="s">
        <v>156</v>
      </c>
      <c r="D80" s="75">
        <v>0.02</v>
      </c>
      <c r="E80" s="21"/>
      <c r="F80" s="21"/>
      <c r="G80" s="21"/>
      <c r="H80" s="21"/>
      <c r="I80" s="21"/>
      <c r="J80" s="21"/>
      <c r="K80" s="21"/>
      <c r="L80" s="21"/>
      <c r="M80" s="21"/>
      <c r="N80" s="74"/>
      <c r="O80" s="74"/>
    </row>
    <row r="81" spans="1:15" x14ac:dyDescent="0.2">
      <c r="A81" s="71"/>
      <c r="B81" s="72">
        <v>2</v>
      </c>
      <c r="C81" s="71" t="s">
        <v>157</v>
      </c>
      <c r="D81" s="76">
        <v>1.4999999999999999E-2</v>
      </c>
      <c r="E81" s="21"/>
      <c r="F81" s="21"/>
      <c r="G81" s="21"/>
      <c r="H81" s="21"/>
      <c r="I81" s="21"/>
      <c r="J81" s="21"/>
      <c r="K81" s="21"/>
      <c r="L81" s="21"/>
      <c r="M81" s="21"/>
      <c r="N81" s="74"/>
      <c r="O81" s="74"/>
    </row>
    <row r="82" spans="1:15" x14ac:dyDescent="0.2">
      <c r="A82" s="71"/>
      <c r="B82" s="72">
        <v>3</v>
      </c>
      <c r="C82" s="71" t="s">
        <v>158</v>
      </c>
      <c r="D82" s="75">
        <v>0.03</v>
      </c>
      <c r="E82" s="21"/>
      <c r="F82" s="21"/>
      <c r="G82" s="21"/>
      <c r="H82" s="21"/>
      <c r="I82" s="21"/>
      <c r="J82" s="21"/>
      <c r="K82" s="21"/>
      <c r="L82" s="21"/>
      <c r="M82" s="21"/>
      <c r="N82" s="74"/>
      <c r="O82" s="74"/>
    </row>
    <row r="83" spans="1:15" x14ac:dyDescent="0.2">
      <c r="A83" s="71"/>
      <c r="B83" s="72">
        <v>4</v>
      </c>
      <c r="C83" s="71" t="s">
        <v>159</v>
      </c>
      <c r="D83" s="76">
        <v>5.0000000000000001E-3</v>
      </c>
      <c r="E83" s="21"/>
      <c r="F83" s="21"/>
      <c r="G83" s="21"/>
      <c r="H83" s="21"/>
      <c r="I83" s="21"/>
      <c r="J83" s="21"/>
      <c r="K83" s="21"/>
      <c r="L83" s="21"/>
      <c r="M83" s="21"/>
      <c r="N83" s="74"/>
      <c r="O83" s="74"/>
    </row>
    <row r="84" spans="1:15" ht="20.25" x14ac:dyDescent="0.2">
      <c r="A84" s="71"/>
      <c r="B84" s="72">
        <v>5</v>
      </c>
      <c r="C84" s="71" t="s">
        <v>160</v>
      </c>
      <c r="D84" s="75">
        <v>0.01</v>
      </c>
      <c r="E84" s="21"/>
      <c r="F84" s="21"/>
      <c r="G84" s="77" t="s">
        <v>161</v>
      </c>
      <c r="H84" s="21"/>
      <c r="I84" s="21"/>
      <c r="J84" s="21"/>
      <c r="K84" s="21"/>
      <c r="L84" s="21"/>
      <c r="M84" s="21"/>
      <c r="N84" s="74"/>
      <c r="O84" s="74"/>
    </row>
    <row r="85" spans="1:15" x14ac:dyDescent="0.2">
      <c r="A85" s="71"/>
      <c r="B85" s="72">
        <v>6</v>
      </c>
      <c r="C85" s="71" t="s">
        <v>162</v>
      </c>
      <c r="D85" s="75"/>
      <c r="E85" s="21"/>
      <c r="F85" s="21"/>
      <c r="G85" s="21"/>
      <c r="H85" s="21"/>
      <c r="I85" s="21"/>
      <c r="J85" s="21"/>
      <c r="K85" s="21"/>
      <c r="L85" s="21"/>
      <c r="M85" s="21"/>
      <c r="N85" s="74"/>
      <c r="O85" s="74"/>
    </row>
    <row r="86" spans="1:15" ht="15" x14ac:dyDescent="0.2">
      <c r="A86" s="78"/>
      <c r="B86" s="72"/>
      <c r="C86" s="71" t="s">
        <v>163</v>
      </c>
      <c r="D86" s="75">
        <v>0.01</v>
      </c>
      <c r="E86" s="79"/>
      <c r="F86" s="79"/>
      <c r="G86" s="79"/>
      <c r="H86" s="80"/>
      <c r="I86" s="80"/>
      <c r="J86" s="80"/>
      <c r="K86" s="80"/>
      <c r="L86" s="80"/>
      <c r="M86" s="80"/>
      <c r="N86" s="81"/>
      <c r="O86" s="81"/>
    </row>
    <row r="87" spans="1:15" ht="15" x14ac:dyDescent="0.2">
      <c r="A87" s="79"/>
      <c r="B87" s="72"/>
      <c r="C87" s="71" t="s">
        <v>164</v>
      </c>
      <c r="D87" s="75">
        <v>0.02</v>
      </c>
      <c r="E87" s="79"/>
      <c r="F87" s="79"/>
      <c r="G87" s="79"/>
      <c r="H87" s="80"/>
      <c r="I87" s="80"/>
      <c r="J87" s="80"/>
      <c r="K87" s="80"/>
      <c r="L87" s="80"/>
      <c r="M87" s="80"/>
      <c r="N87" s="81"/>
      <c r="O87" s="81"/>
    </row>
    <row r="88" spans="1:15" ht="15" x14ac:dyDescent="0.2">
      <c r="A88" s="80"/>
      <c r="B88" s="78"/>
      <c r="C88" s="71" t="s">
        <v>165</v>
      </c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</row>
  </sheetData>
  <mergeCells count="6">
    <mergeCell ref="B78:C78"/>
    <mergeCell ref="J1:O1"/>
    <mergeCell ref="J2:O2"/>
    <mergeCell ref="H4:I4"/>
    <mergeCell ref="J4:K4"/>
    <mergeCell ref="L4:M4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ТММ</vt:lpstr>
      <vt:lpstr>Прайс</vt:lpstr>
    </vt:vector>
  </TitlesOfParts>
  <Company>ЗАО "Умалат"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Кандауров Роман</dc:creator>
  <cp:lastModifiedBy>_Boroda_</cp:lastModifiedBy>
  <cp:lastPrinted>2015-03-30T16:03:19Z</cp:lastPrinted>
  <dcterms:created xsi:type="dcterms:W3CDTF">2010-06-09T09:33:08Z</dcterms:created>
  <dcterms:modified xsi:type="dcterms:W3CDTF">2015-05-05T14:54:58Z</dcterms:modified>
</cp:coreProperties>
</file>