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5250" windowHeight="6690" tabRatio="851"/>
  </bookViews>
  <sheets>
    <sheet name="Продажа" sheetId="7" r:id="rId1"/>
    <sheet name="ТН Торг 12" sheetId="10" r:id="rId2"/>
    <sheet name="кубатурник кругляка" sheetId="2" r:id="rId3"/>
    <sheet name="Прайс" sheetId="8" r:id="rId4"/>
    <sheet name="Калькулятор" sheetId="6" r:id="rId5"/>
    <sheet name="расчет кубатуры пиломатериала" sheetId="3" r:id="rId6"/>
  </sheets>
  <definedNames>
    <definedName name="Блок_хаус_длина">Прайс!$Q$2:$Q$6</definedName>
    <definedName name="Вид_цены">Прайс!$J$2:$J$4</definedName>
    <definedName name="Евровагонка_длина">Прайс!$M$2:$M$7</definedName>
    <definedName name="Единицы" localSheetId="3">Прайс!$H$2:$H$5</definedName>
    <definedName name="Наименование" localSheetId="3">Прайс!$B$2:$B$41</definedName>
    <definedName name="Наличник_длина">Прайс!$O$2:$O$6</definedName>
    <definedName name="_xlnm.Print_Area" localSheetId="0">Продажа!$A$1:$F$23</definedName>
    <definedName name="Пиломатериал_длина">Прайс!$S$2:$S$3</definedName>
    <definedName name="Прайс_мелк" localSheetId="3">Прайс!$E$2:$E$37</definedName>
    <definedName name="Прайс_опт" localSheetId="3">Прайс!$C$2:$C$37</definedName>
    <definedName name="Прайс_розн" localSheetId="3">Прайс!$D$2:$D$37</definedName>
  </definedNames>
  <calcPr calcId="125725"/>
</workbook>
</file>

<file path=xl/calcChain.xml><?xml version="1.0" encoding="utf-8"?>
<calcChain xmlns="http://schemas.openxmlformats.org/spreadsheetml/2006/main">
  <c r="F1" i="7"/>
  <c r="E8"/>
  <c r="F8"/>
  <c r="C32"/>
  <c r="J32"/>
  <c r="D32"/>
  <c r="I32"/>
  <c r="H32"/>
  <c r="L32"/>
  <c r="M32"/>
  <c r="P32"/>
  <c r="N32"/>
  <c r="F18"/>
  <c r="E9"/>
  <c r="F9"/>
  <c r="D29"/>
  <c r="D30"/>
  <c r="H30"/>
  <c r="D31"/>
  <c r="H31"/>
  <c r="D28"/>
  <c r="I28"/>
  <c r="C29"/>
  <c r="C30"/>
  <c r="C31"/>
  <c r="C28"/>
  <c r="L31"/>
  <c r="O31" s="1"/>
  <c r="M31"/>
  <c r="H28"/>
  <c r="E36" i="8"/>
  <c r="A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E37"/>
  <c r="E35"/>
  <c r="L30" i="7"/>
  <c r="M30"/>
  <c r="P30"/>
  <c r="M29"/>
  <c r="P29" s="1"/>
  <c r="L29"/>
  <c r="M28"/>
  <c r="P28" s="1"/>
  <c r="L28"/>
  <c r="O28" s="1"/>
  <c r="I17" i="6"/>
  <c r="M17"/>
  <c r="K14"/>
  <c r="O14"/>
  <c r="J17"/>
  <c r="N17"/>
  <c r="H17"/>
  <c r="L17"/>
  <c r="K17"/>
  <c r="O17"/>
  <c r="J15"/>
  <c r="N15"/>
  <c r="H15"/>
  <c r="L15"/>
  <c r="J16"/>
  <c r="N16"/>
  <c r="I15"/>
  <c r="M15"/>
  <c r="I14"/>
  <c r="M14"/>
  <c r="H14"/>
  <c r="L14"/>
  <c r="J14"/>
  <c r="N14"/>
  <c r="I16"/>
  <c r="M16"/>
  <c r="H16"/>
  <c r="K16"/>
  <c r="O16"/>
  <c r="I21" i="3"/>
  <c r="G21"/>
  <c r="F21"/>
  <c r="H21"/>
  <c r="J21"/>
  <c r="I20"/>
  <c r="G20"/>
  <c r="F20"/>
  <c r="H20"/>
  <c r="J20"/>
  <c r="I19"/>
  <c r="G19"/>
  <c r="F19"/>
  <c r="H19"/>
  <c r="J19"/>
  <c r="I18"/>
  <c r="G18"/>
  <c r="F18"/>
  <c r="H18"/>
  <c r="J18"/>
  <c r="I17"/>
  <c r="G17"/>
  <c r="F17"/>
  <c r="H17"/>
  <c r="J17"/>
  <c r="I16"/>
  <c r="G16"/>
  <c r="F16"/>
  <c r="H16"/>
  <c r="J16"/>
  <c r="I15"/>
  <c r="G15"/>
  <c r="F15"/>
  <c r="H15"/>
  <c r="J15"/>
  <c r="I14"/>
  <c r="G14"/>
  <c r="F14"/>
  <c r="H14"/>
  <c r="J14"/>
  <c r="I13"/>
  <c r="G13"/>
  <c r="F13"/>
  <c r="H13"/>
  <c r="J13"/>
  <c r="I12"/>
  <c r="G12"/>
  <c r="F12"/>
  <c r="H12"/>
  <c r="J12"/>
  <c r="I11"/>
  <c r="G11"/>
  <c r="F11"/>
  <c r="H11"/>
  <c r="J11"/>
  <c r="I10"/>
  <c r="G10"/>
  <c r="F10"/>
  <c r="H10"/>
  <c r="J10"/>
  <c r="I9"/>
  <c r="G9"/>
  <c r="F9"/>
  <c r="H9"/>
  <c r="J9"/>
  <c r="I8"/>
  <c r="G8"/>
  <c r="F8"/>
  <c r="H8"/>
  <c r="J8"/>
  <c r="I7"/>
  <c r="G7"/>
  <c r="F7"/>
  <c r="H7"/>
  <c r="J7"/>
  <c r="E8" i="8"/>
  <c r="E9"/>
  <c r="E10"/>
  <c r="E11"/>
  <c r="E12"/>
  <c r="E13"/>
  <c r="E14"/>
  <c r="E15"/>
  <c r="E16"/>
  <c r="E17"/>
  <c r="E18"/>
  <c r="N30" i="7"/>
  <c r="Q30" s="1"/>
  <c r="E19" i="8"/>
  <c r="N28" i="7"/>
  <c r="E20" i="8"/>
  <c r="E21"/>
  <c r="E22"/>
  <c r="E23"/>
  <c r="N31" i="7"/>
  <c r="E24" i="8"/>
  <c r="E25"/>
  <c r="E26"/>
  <c r="E27"/>
  <c r="E28"/>
  <c r="E29"/>
  <c r="E30"/>
  <c r="E31"/>
  <c r="E32"/>
  <c r="E33"/>
  <c r="E34"/>
  <c r="E3"/>
  <c r="E4"/>
  <c r="E5"/>
  <c r="E6"/>
  <c r="E7"/>
  <c r="E2"/>
  <c r="F34" i="3"/>
  <c r="H34"/>
  <c r="J34"/>
  <c r="G34"/>
  <c r="I34"/>
  <c r="F35"/>
  <c r="H35"/>
  <c r="J35"/>
  <c r="G35"/>
  <c r="I35"/>
  <c r="F36"/>
  <c r="H36"/>
  <c r="J36"/>
  <c r="G36"/>
  <c r="I36"/>
  <c r="F37"/>
  <c r="H37"/>
  <c r="J37"/>
  <c r="G37"/>
  <c r="I37"/>
  <c r="F38"/>
  <c r="H38"/>
  <c r="J38"/>
  <c r="G38"/>
  <c r="I38"/>
  <c r="F39"/>
  <c r="H39"/>
  <c r="G39"/>
  <c r="I39"/>
  <c r="F40"/>
  <c r="H40"/>
  <c r="J40"/>
  <c r="G40"/>
  <c r="I40"/>
  <c r="F41"/>
  <c r="H41"/>
  <c r="G41"/>
  <c r="I41"/>
  <c r="F42"/>
  <c r="H42"/>
  <c r="J42"/>
  <c r="G42"/>
  <c r="I42"/>
  <c r="F43"/>
  <c r="H43"/>
  <c r="J43"/>
  <c r="G43"/>
  <c r="I43"/>
  <c r="F44"/>
  <c r="H44"/>
  <c r="J44"/>
  <c r="G44"/>
  <c r="I44"/>
  <c r="F46"/>
  <c r="H46"/>
  <c r="J46"/>
  <c r="G46"/>
  <c r="I46"/>
  <c r="F99"/>
  <c r="H99"/>
  <c r="J99"/>
  <c r="G99"/>
  <c r="I99"/>
  <c r="I98"/>
  <c r="G98"/>
  <c r="F98"/>
  <c r="H98"/>
  <c r="J98"/>
  <c r="I97"/>
  <c r="G97"/>
  <c r="F97"/>
  <c r="H97"/>
  <c r="J97"/>
  <c r="I96"/>
  <c r="G96"/>
  <c r="F96"/>
  <c r="H96"/>
  <c r="J96"/>
  <c r="I95"/>
  <c r="G95"/>
  <c r="F95"/>
  <c r="H95"/>
  <c r="J95"/>
  <c r="I94"/>
  <c r="G94"/>
  <c r="F94"/>
  <c r="H94"/>
  <c r="J94"/>
  <c r="I93"/>
  <c r="G93"/>
  <c r="F93"/>
  <c r="H93"/>
  <c r="J93"/>
  <c r="F56"/>
  <c r="H56"/>
  <c r="J56"/>
  <c r="G56"/>
  <c r="I56"/>
  <c r="F57"/>
  <c r="H57"/>
  <c r="J57"/>
  <c r="G57"/>
  <c r="I57"/>
  <c r="F58"/>
  <c r="H58"/>
  <c r="J58"/>
  <c r="G58"/>
  <c r="I58"/>
  <c r="F59"/>
  <c r="H59"/>
  <c r="J59"/>
  <c r="G59"/>
  <c r="I59"/>
  <c r="F60"/>
  <c r="H60"/>
  <c r="J60"/>
  <c r="G60"/>
  <c r="I60"/>
  <c r="F61"/>
  <c r="H61"/>
  <c r="J61"/>
  <c r="G61"/>
  <c r="I61"/>
  <c r="F62"/>
  <c r="H62"/>
  <c r="J62"/>
  <c r="G62"/>
  <c r="I62"/>
  <c r="F63"/>
  <c r="H63"/>
  <c r="J63"/>
  <c r="G63"/>
  <c r="I63"/>
  <c r="F64"/>
  <c r="H64"/>
  <c r="J64"/>
  <c r="G64"/>
  <c r="I64"/>
  <c r="F65"/>
  <c r="H65"/>
  <c r="J65"/>
  <c r="G65"/>
  <c r="I65"/>
  <c r="F66"/>
  <c r="H66"/>
  <c r="J66"/>
  <c r="G66"/>
  <c r="I66"/>
  <c r="F67"/>
  <c r="H67"/>
  <c r="J67"/>
  <c r="G67"/>
  <c r="I67"/>
  <c r="F4"/>
  <c r="H4"/>
  <c r="J4"/>
  <c r="G4"/>
  <c r="I4"/>
  <c r="F6"/>
  <c r="H6"/>
  <c r="J6"/>
  <c r="G6"/>
  <c r="I6"/>
  <c r="G82"/>
  <c r="G83"/>
  <c r="G84"/>
  <c r="G85"/>
  <c r="G86"/>
  <c r="G87"/>
  <c r="G88"/>
  <c r="G89"/>
  <c r="G90"/>
  <c r="G91"/>
  <c r="G92"/>
  <c r="G100"/>
  <c r="G101"/>
  <c r="G102"/>
  <c r="G103"/>
  <c r="G104"/>
  <c r="G105"/>
  <c r="G2"/>
  <c r="G3"/>
  <c r="G5"/>
  <c r="F51"/>
  <c r="H51"/>
  <c r="J51"/>
  <c r="G51"/>
  <c r="I51"/>
  <c r="F52"/>
  <c r="H52"/>
  <c r="J52"/>
  <c r="G52"/>
  <c r="I52"/>
  <c r="F53"/>
  <c r="H53"/>
  <c r="J53"/>
  <c r="G53"/>
  <c r="I53"/>
  <c r="F54"/>
  <c r="H54"/>
  <c r="J54"/>
  <c r="G54"/>
  <c r="I54"/>
  <c r="F55"/>
  <c r="H55"/>
  <c r="J55"/>
  <c r="G55"/>
  <c r="I55"/>
  <c r="I45"/>
  <c r="I47"/>
  <c r="I48"/>
  <c r="I49"/>
  <c r="I50"/>
  <c r="G45"/>
  <c r="G47"/>
  <c r="G48"/>
  <c r="G49"/>
  <c r="G50"/>
  <c r="F45"/>
  <c r="H45"/>
  <c r="J45"/>
  <c r="F47"/>
  <c r="H47"/>
  <c r="J47"/>
  <c r="F48"/>
  <c r="H48"/>
  <c r="J48"/>
  <c r="F49"/>
  <c r="H49"/>
  <c r="J49"/>
  <c r="F50"/>
  <c r="H50"/>
  <c r="J50"/>
  <c r="F82"/>
  <c r="H82"/>
  <c r="J82"/>
  <c r="F83"/>
  <c r="H83"/>
  <c r="J83"/>
  <c r="F84"/>
  <c r="H84"/>
  <c r="J84"/>
  <c r="F85"/>
  <c r="H85"/>
  <c r="J85"/>
  <c r="F86"/>
  <c r="H86"/>
  <c r="J86"/>
  <c r="F87"/>
  <c r="H87"/>
  <c r="J87"/>
  <c r="F88"/>
  <c r="H88"/>
  <c r="J88"/>
  <c r="F89"/>
  <c r="H89"/>
  <c r="J89"/>
  <c r="F90"/>
  <c r="H90"/>
  <c r="J90"/>
  <c r="F91"/>
  <c r="H91"/>
  <c r="J91"/>
  <c r="F92"/>
  <c r="H92"/>
  <c r="J92"/>
  <c r="F100"/>
  <c r="H100"/>
  <c r="J100"/>
  <c r="F101"/>
  <c r="H101"/>
  <c r="J101"/>
  <c r="F102"/>
  <c r="H102"/>
  <c r="J102"/>
  <c r="F103"/>
  <c r="H103"/>
  <c r="J103"/>
  <c r="F104"/>
  <c r="H104"/>
  <c r="J104"/>
  <c r="F105"/>
  <c r="H105"/>
  <c r="J105"/>
  <c r="F2"/>
  <c r="H2"/>
  <c r="J2"/>
  <c r="F3"/>
  <c r="H3"/>
  <c r="J3"/>
  <c r="F5"/>
  <c r="H5"/>
  <c r="J5"/>
  <c r="F22"/>
  <c r="H22"/>
  <c r="J22"/>
  <c r="F23"/>
  <c r="H23"/>
  <c r="J23"/>
  <c r="F24"/>
  <c r="H24"/>
  <c r="J24"/>
  <c r="F25"/>
  <c r="H25"/>
  <c r="J25"/>
  <c r="F26"/>
  <c r="H26"/>
  <c r="J26"/>
  <c r="F27"/>
  <c r="H27"/>
  <c r="J27"/>
  <c r="F28"/>
  <c r="H28"/>
  <c r="J28"/>
  <c r="F29"/>
  <c r="H29"/>
  <c r="J29"/>
  <c r="F30"/>
  <c r="H30"/>
  <c r="J30"/>
  <c r="F31"/>
  <c r="H31"/>
  <c r="J31"/>
  <c r="F32"/>
  <c r="H32"/>
  <c r="J32"/>
  <c r="F33"/>
  <c r="H33"/>
  <c r="J33"/>
  <c r="I82"/>
  <c r="I83"/>
  <c r="I84"/>
  <c r="I85"/>
  <c r="I86"/>
  <c r="I87"/>
  <c r="I88"/>
  <c r="I89"/>
  <c r="I90"/>
  <c r="I91"/>
  <c r="I92"/>
  <c r="I100"/>
  <c r="I101"/>
  <c r="I102"/>
  <c r="I103"/>
  <c r="I104"/>
  <c r="I105"/>
  <c r="I2"/>
  <c r="I3"/>
  <c r="I5"/>
  <c r="I22"/>
  <c r="I23"/>
  <c r="I24"/>
  <c r="I25"/>
  <c r="I26"/>
  <c r="I27"/>
  <c r="I28"/>
  <c r="I29"/>
  <c r="I30"/>
  <c r="I31"/>
  <c r="I32"/>
  <c r="I33"/>
  <c r="J41"/>
  <c r="J39"/>
  <c r="K15" i="6"/>
  <c r="O15"/>
  <c r="L16"/>
  <c r="J29" i="7"/>
  <c r="N29"/>
  <c r="J30"/>
  <c r="J31"/>
  <c r="I29"/>
  <c r="I30"/>
  <c r="K30"/>
  <c r="J28"/>
  <c r="K28"/>
  <c r="Q28"/>
  <c r="I31"/>
  <c r="K31"/>
  <c r="Q31"/>
  <c r="P31"/>
  <c r="O30"/>
  <c r="H29"/>
  <c r="Q29"/>
  <c r="K29"/>
  <c r="O29"/>
  <c r="O32"/>
  <c r="Q32"/>
  <c r="K32"/>
  <c r="E7"/>
  <c r="F7" s="1"/>
</calcChain>
</file>

<file path=xl/sharedStrings.xml><?xml version="1.0" encoding="utf-8"?>
<sst xmlns="http://schemas.openxmlformats.org/spreadsheetml/2006/main" count="243" uniqueCount="169">
  <si>
    <t>Доска обрезная</t>
  </si>
  <si>
    <t>Доска пола</t>
  </si>
  <si>
    <t>Таблица-кубатурник ГОСТ 2708-75 для расчета объема круглого леса по длине (L) и диаметру (D) бревен.</t>
  </si>
  <si>
    <t>D,см/ L,м</t>
  </si>
  <si>
    <t>Евровагонка</t>
  </si>
  <si>
    <t>Ширина</t>
  </si>
  <si>
    <t>Длина</t>
  </si>
  <si>
    <t>м2</t>
  </si>
  <si>
    <t>м3</t>
  </si>
  <si>
    <t>м.</t>
  </si>
  <si>
    <t>мм.</t>
  </si>
  <si>
    <t>1 штука м2</t>
  </si>
  <si>
    <t>1 штука м3</t>
  </si>
  <si>
    <t>шт</t>
  </si>
  <si>
    <t>Толщина</t>
  </si>
  <si>
    <t>Штук в м3</t>
  </si>
  <si>
    <t>Штук в м2</t>
  </si>
  <si>
    <t>В м3. - м2</t>
  </si>
  <si>
    <t>Брус строительный</t>
  </si>
  <si>
    <t>Брус строганый</t>
  </si>
  <si>
    <t>Фальш - брус</t>
  </si>
  <si>
    <t>Шт</t>
  </si>
  <si>
    <t>Оптовая</t>
  </si>
  <si>
    <t>Розничная</t>
  </si>
  <si>
    <t>Штучная</t>
  </si>
  <si>
    <t>Пог. М</t>
  </si>
  <si>
    <t>Продукция</t>
  </si>
  <si>
    <t>Размеры</t>
  </si>
  <si>
    <t>№ п/п</t>
  </si>
  <si>
    <t>Наименование</t>
  </si>
  <si>
    <t>Древесина деловая лиственных пород в хлыстах</t>
  </si>
  <si>
    <t>Древесина деловая хвойных пород в хлыстах</t>
  </si>
  <si>
    <t>Дрова</t>
  </si>
  <si>
    <t>Пиломатериал обрезной хвойных пород ест.влажности 1-3 сорт по ГОСТ 8486-86</t>
  </si>
  <si>
    <t>Пиломатериал обрезной хвойных пород ест.влажности 4 сорт по ГОСТ 8486-86</t>
  </si>
  <si>
    <t>Пиломатериалы необрезные хвойных пород</t>
  </si>
  <si>
    <t>Пиломатериал обрезной хвойных пород сухой 1-3 сорт по ГОСТ 8486-86</t>
  </si>
  <si>
    <t>Пиломатериал обрезной хвойных пород сухой 4 сорт по ГОСТ 8486-86</t>
  </si>
  <si>
    <t>Пиломатериал обрезной лиственных пород ест.влажности 1-3 сорт по ГОСТ 2695-83</t>
  </si>
  <si>
    <t>Пиломатериал необрезной лиственных пород ест.влажности 1-3 сорт по ГОСТ 2695-83</t>
  </si>
  <si>
    <t>Доска пола сорт АВ</t>
  </si>
  <si>
    <t>Доска пола сорт С</t>
  </si>
  <si>
    <t>Фальш-брус сорт АВ</t>
  </si>
  <si>
    <t>Фальш-брус сорт С</t>
  </si>
  <si>
    <t>Брус монтажный</t>
  </si>
  <si>
    <t>Брус строганный</t>
  </si>
  <si>
    <t>Заготовка тарная</t>
  </si>
  <si>
    <t>Плинтус Сорт АВ</t>
  </si>
  <si>
    <t>Плинтус Сорт С</t>
  </si>
  <si>
    <t>Щепа технологическая</t>
  </si>
  <si>
    <t>Горбыль (хвойных пород)</t>
  </si>
  <si>
    <t>Розничная цена от 1 до 3 м3</t>
  </si>
  <si>
    <t>Оптовая цена более 3 м3</t>
  </si>
  <si>
    <t>Мелко Розничная цена до 1м3</t>
  </si>
  <si>
    <t>Сорт</t>
  </si>
  <si>
    <t>Экстра</t>
  </si>
  <si>
    <t>А</t>
  </si>
  <si>
    <t>В</t>
  </si>
  <si>
    <t>С</t>
  </si>
  <si>
    <t>Выбрать</t>
  </si>
  <si>
    <t>ед. расчета</t>
  </si>
  <si>
    <t>кол-во</t>
  </si>
  <si>
    <t>Единицы</t>
  </si>
  <si>
    <t>Введите</t>
  </si>
  <si>
    <t>Ширина в мм.</t>
  </si>
  <si>
    <t>Толщина в мм.</t>
  </si>
  <si>
    <t>Длина в м.</t>
  </si>
  <si>
    <t>Цена за 1 м3</t>
  </si>
  <si>
    <t>Итого стоимость всего объема</t>
  </si>
  <si>
    <t>Баланс хвойный от 8-16 см</t>
  </si>
  <si>
    <t>Пиловочник хвойный от 16-22см.</t>
  </si>
  <si>
    <t>Пиловочник хвойный от 22-26см.</t>
  </si>
  <si>
    <t>Пиловочник хвойный от 26см.</t>
  </si>
  <si>
    <t>штук</t>
  </si>
  <si>
    <t>м.пог.</t>
  </si>
  <si>
    <t>Количество единиц</t>
  </si>
  <si>
    <t>Дата</t>
  </si>
  <si>
    <t>м пог</t>
  </si>
  <si>
    <t>пог.м</t>
  </si>
  <si>
    <t>Срезки</t>
  </si>
  <si>
    <r>
      <t>Пиловочник береза от 16 см</t>
    </r>
    <r>
      <rPr>
        <b/>
        <sz val="11"/>
        <rFont val="Times New Roman"/>
        <family val="1"/>
        <charset val="204"/>
      </rPr>
      <t xml:space="preserve"> </t>
    </r>
  </si>
  <si>
    <t>Ecorock – 30 1200*600*50 - 12 шт.</t>
  </si>
  <si>
    <t>Ecorock – 30 1200*600*100 – 6 шт.</t>
  </si>
  <si>
    <t>Baswool – Лайт – 35 (НГ) 1200*600*50 – 12 шт.</t>
  </si>
  <si>
    <t>Baswool – Лайт – 45 (НГ) 1200*600*50 – 6 шт.</t>
  </si>
  <si>
    <t>Наличник</t>
  </si>
  <si>
    <t>Пиломатериал</t>
  </si>
  <si>
    <t>Блок-хаус</t>
  </si>
  <si>
    <t>Наличник сорт А цена за пог. М</t>
  </si>
  <si>
    <t>Наличник сорт В цена за пог. М</t>
  </si>
  <si>
    <t>Наличник сорт С цена за пог. М</t>
  </si>
  <si>
    <t>Блок-хаус сорт АВ</t>
  </si>
  <si>
    <t>Блок-хаус сорт С</t>
  </si>
  <si>
    <t>Евровагонка сорт С</t>
  </si>
  <si>
    <t>Евровагонка сорт В</t>
  </si>
  <si>
    <t>Евровагонка сорт А</t>
  </si>
  <si>
    <t>Евровагонка сорт Экстра</t>
  </si>
  <si>
    <t>Унифицированная форма № ТОРГ-12
Утверждена постановлением Госкомстата России от 25.12.98 № 132</t>
  </si>
  <si>
    <t>Код</t>
  </si>
  <si>
    <t xml:space="preserve">Форма по ОКУД </t>
  </si>
  <si>
    <t>0310001</t>
  </si>
  <si>
    <t xml:space="preserve">по ОКПО </t>
  </si>
  <si>
    <t>(организация-грузоотправитель, адрес, телефон, факс, банковские реквизиты)</t>
  </si>
  <si>
    <t>структурное подразделение</t>
  </si>
  <si>
    <t xml:space="preserve">Вид деятельности по ОКДП </t>
  </si>
  <si>
    <t>Грузополучатель</t>
  </si>
  <si>
    <t>(организация, адрес, телефон, факс, банковские реквизиты)</t>
  </si>
  <si>
    <t>Поставщик</t>
  </si>
  <si>
    <t>Плательщик</t>
  </si>
  <si>
    <t xml:space="preserve">номер </t>
  </si>
  <si>
    <t>Основание</t>
  </si>
  <si>
    <t xml:space="preserve">дата </t>
  </si>
  <si>
    <t>(договор, заказ-наряд)</t>
  </si>
  <si>
    <t>Номер документа</t>
  </si>
  <si>
    <t>Дата составления</t>
  </si>
  <si>
    <t xml:space="preserve">Транспортная накладная </t>
  </si>
  <si>
    <t>ТОВАРНАЯ НАКЛАДНАЯ</t>
  </si>
  <si>
    <t xml:space="preserve">Вид операции </t>
  </si>
  <si>
    <t xml:space="preserve"> Но-
 мер
 по
 по-
 ряд-
 ку</t>
  </si>
  <si>
    <t>Товар</t>
  </si>
  <si>
    <t>Ед. изм.</t>
  </si>
  <si>
    <t>Вид
упа-
ков-
ки</t>
  </si>
  <si>
    <t>Количество</t>
  </si>
  <si>
    <t>Мас-
са
брут-
то</t>
  </si>
  <si>
    <t>Коли-
чество
(масса
нетто)</t>
  </si>
  <si>
    <t>Цена руб.
коп.</t>
  </si>
  <si>
    <t>Сумма без
учета НДС
руб. коп.</t>
  </si>
  <si>
    <t>НДС</t>
  </si>
  <si>
    <t>Сумма с
учетом НДС,
руб. коп.</t>
  </si>
  <si>
    <t>наименование, характеристика,
сорт, артикул товара</t>
  </si>
  <si>
    <t>код</t>
  </si>
  <si>
    <t>наиме-
нова-
ние</t>
  </si>
  <si>
    <t>код
по
ОКЕИ</t>
  </si>
  <si>
    <t>в
одном
месте</t>
  </si>
  <si>
    <t>мест,
штук</t>
  </si>
  <si>
    <t>став-
ка, %</t>
  </si>
  <si>
    <t>сумма руб.
коп.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</si>
  <si>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</si>
  <si>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</si>
  <si>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</si>
  <si>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</si>
  <si>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</si>
  <si>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</si>
  <si>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</si>
  <si>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</si>
  <si>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</si>
  <si>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</si>
  <si>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</si>
  <si>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</si>
  <si>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</si>
  <si>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</si>
  <si>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</si>
  <si>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 xml:space="preserve"> </t>
  </si>
  <si>
    <t xml:space="preserve">Итого </t>
  </si>
  <si>
    <t>X</t>
  </si>
  <si>
    <t>Ед.</t>
  </si>
  <si>
    <t>Сумма</t>
  </si>
  <si>
    <t>Итого</t>
  </si>
  <si>
    <t>Принял</t>
  </si>
  <si>
    <t>Отпущено</t>
  </si>
  <si>
    <t>________________________</t>
  </si>
  <si>
    <t>НАКЛАДНАЯ</t>
  </si>
  <si>
    <t xml:space="preserve">ООО ЛПК "Селена" </t>
  </si>
  <si>
    <t>Выдал</t>
  </si>
  <si>
    <t>Кол.</t>
  </si>
  <si>
    <t>Вид цены</t>
  </si>
  <si>
    <t>Розничная от 1 до 3 м3</t>
  </si>
  <si>
    <t>Штучная до 1 м3</t>
  </si>
  <si>
    <t>Оптовая более 3м3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</si>
</sst>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dd/mm/yy;@"/>
  </numFmts>
  <fonts count="29">
    <font>
      <sz val="10"/>
      <name val="Arial"/>
      <family val="2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0"/>
      <color indexed="56"/>
      <name val="Arial!important"/>
    </font>
    <font>
      <sz val="10"/>
      <color indexed="56"/>
      <name val="Arial!important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rgb="FF000000"/>
      <name val="Arial"/>
      <family val="2"/>
      <charset val="204"/>
    </font>
    <font>
      <sz val="6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9"/>
      <color rgb="FF000000"/>
      <name val="Verdana"/>
      <family val="2"/>
      <charset val="204"/>
    </font>
    <font>
      <sz val="5"/>
      <color rgb="FF000000"/>
      <name val="Verdana"/>
      <family val="2"/>
      <charset val="204"/>
    </font>
    <font>
      <sz val="7"/>
      <color rgb="FF000000"/>
      <name val="Verdana"/>
      <family val="2"/>
      <charset val="204"/>
    </font>
    <font>
      <sz val="1"/>
      <color rgb="FF000000"/>
      <name val="Arial"/>
      <family val="2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1"/>
      <color rgb="FF9C6500"/>
      <name val="Times New Roman"/>
      <family val="1"/>
      <charset val="204"/>
    </font>
    <font>
      <b/>
      <sz val="10.5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8"/>
      <name val="Calibri"/>
      <family val="2"/>
      <charset val="204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FF"/>
        <bgColor indexed="64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0" tint="-4.9989318521683403E-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26"/>
      </patternFill>
    </fill>
    <fill>
      <patternFill patternType="solid">
        <fgColor rgb="FFFFC000"/>
        <bgColor indexed="26"/>
      </patternFill>
    </fill>
    <fill>
      <patternFill patternType="solid">
        <fgColor rgb="FFFF0000"/>
        <bgColor indexed="26"/>
      </patternFill>
    </fill>
  </fills>
  <borders count="6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/>
      <top style="thin">
        <color indexed="64"/>
      </top>
      <bottom/>
      <diagonal/>
    </border>
    <border>
      <left style="thin">
        <color indexed="0"/>
      </left>
      <right/>
      <top/>
      <bottom style="thin">
        <color indexed="64"/>
      </bottom>
      <diagonal/>
    </border>
    <border>
      <left/>
      <right style="thin">
        <color indexed="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medium">
        <color indexed="64"/>
      </bottom>
      <diagonal/>
    </border>
    <border>
      <left/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 style="thin">
        <color rgb="FF3F3F3F"/>
      </bottom>
      <diagonal/>
    </border>
    <border>
      <left/>
      <right/>
      <top style="medium">
        <color indexed="64"/>
      </top>
      <bottom style="thin">
        <color rgb="FF3F3F3F"/>
      </bottom>
      <diagonal/>
    </border>
    <border>
      <left/>
      <right style="medium">
        <color indexed="64"/>
      </right>
      <top style="medium">
        <color indexed="64"/>
      </top>
      <bottom style="thin">
        <color rgb="FF3F3F3F"/>
      </bottom>
      <diagonal/>
    </border>
  </borders>
  <cellStyleXfs count="60">
    <xf numFmtId="0" fontId="0" fillId="0" borderId="0"/>
    <xf numFmtId="0" fontId="9" fillId="5" borderId="0">
      <alignment horizontal="center" vertical="center"/>
    </xf>
    <xf numFmtId="0" fontId="10" fillId="5" borderId="0">
      <alignment horizontal="center" vertical="top"/>
    </xf>
    <xf numFmtId="0" fontId="11" fillId="5" borderId="0">
      <alignment horizontal="center" vertical="center"/>
    </xf>
    <xf numFmtId="0" fontId="11" fillId="5" borderId="0">
      <alignment horizontal="center" vertical="center"/>
    </xf>
    <xf numFmtId="0" fontId="11" fillId="5" borderId="0">
      <alignment horizontal="center" vertical="center"/>
    </xf>
    <xf numFmtId="0" fontId="11" fillId="5" borderId="0">
      <alignment horizontal="right" vertical="center"/>
    </xf>
    <xf numFmtId="0" fontId="11" fillId="5" borderId="0">
      <alignment horizontal="right" vertical="center"/>
    </xf>
    <xf numFmtId="0" fontId="11" fillId="5" borderId="0">
      <alignment horizontal="center"/>
    </xf>
    <xf numFmtId="0" fontId="11" fillId="5" borderId="0">
      <alignment horizontal="right"/>
    </xf>
    <xf numFmtId="0" fontId="11" fillId="5" borderId="0">
      <alignment horizontal="right" vertical="center"/>
    </xf>
    <xf numFmtId="0" fontId="12" fillId="5" borderId="0">
      <alignment horizontal="center"/>
    </xf>
    <xf numFmtId="0" fontId="11" fillId="5" borderId="0">
      <alignment horizontal="right" vertical="center"/>
    </xf>
    <xf numFmtId="0" fontId="10" fillId="5" borderId="0">
      <alignment horizontal="center" vertical="top"/>
    </xf>
    <xf numFmtId="0" fontId="11" fillId="5" borderId="0">
      <alignment horizontal="center" vertical="center"/>
    </xf>
    <xf numFmtId="0" fontId="11" fillId="5" borderId="0">
      <alignment horizontal="center" vertical="center"/>
    </xf>
    <xf numFmtId="0" fontId="11" fillId="5" borderId="0">
      <alignment horizontal="left" vertical="center"/>
    </xf>
    <xf numFmtId="0" fontId="11" fillId="5" borderId="0">
      <alignment horizontal="center" vertical="top"/>
    </xf>
    <xf numFmtId="0" fontId="11" fillId="5" borderId="0">
      <alignment horizontal="center" vertical="top"/>
    </xf>
    <xf numFmtId="0" fontId="11" fillId="5" borderId="0">
      <alignment horizontal="center" vertical="top"/>
    </xf>
    <xf numFmtId="0" fontId="11" fillId="5" borderId="0">
      <alignment horizontal="right" vertical="center"/>
    </xf>
    <xf numFmtId="0" fontId="11" fillId="5" borderId="0">
      <alignment horizontal="left" vertical="center"/>
    </xf>
    <xf numFmtId="0" fontId="11" fillId="5" borderId="0">
      <alignment horizontal="center" vertical="center"/>
    </xf>
    <xf numFmtId="0" fontId="11" fillId="5" borderId="0">
      <alignment horizontal="center" vertical="center"/>
    </xf>
    <xf numFmtId="0" fontId="11" fillId="5" borderId="0">
      <alignment horizontal="left"/>
    </xf>
    <xf numFmtId="0" fontId="11" fillId="5" borderId="0">
      <alignment horizontal="left" vertical="center"/>
    </xf>
    <xf numFmtId="0" fontId="11" fillId="5" borderId="0">
      <alignment horizontal="right" vertical="center"/>
    </xf>
    <xf numFmtId="0" fontId="11" fillId="5" borderId="0">
      <alignment horizontal="center" vertical="center"/>
    </xf>
    <xf numFmtId="0" fontId="11" fillId="5" borderId="0">
      <alignment horizontal="right" vertical="center"/>
    </xf>
    <xf numFmtId="0" fontId="11" fillId="5" borderId="0">
      <alignment horizontal="center" vertical="center"/>
    </xf>
    <xf numFmtId="0" fontId="11" fillId="5" borderId="0">
      <alignment horizontal="right" vertical="center"/>
    </xf>
    <xf numFmtId="0" fontId="11" fillId="5" borderId="0">
      <alignment horizontal="right" vertical="center"/>
    </xf>
    <xf numFmtId="0" fontId="11" fillId="5" borderId="0">
      <alignment horizontal="left"/>
    </xf>
    <xf numFmtId="0" fontId="13" fillId="5" borderId="0">
      <alignment horizontal="center" vertical="center"/>
    </xf>
    <xf numFmtId="0" fontId="11" fillId="5" borderId="0">
      <alignment horizontal="right" vertical="center"/>
    </xf>
    <xf numFmtId="0" fontId="14" fillId="5" borderId="0">
      <alignment horizontal="left"/>
    </xf>
    <xf numFmtId="0" fontId="11" fillId="5" borderId="0">
      <alignment horizontal="left" vertical="center"/>
    </xf>
    <xf numFmtId="0" fontId="11" fillId="5" borderId="0">
      <alignment horizontal="left"/>
    </xf>
    <xf numFmtId="0" fontId="11" fillId="5" borderId="0">
      <alignment horizontal="left" vertical="center"/>
    </xf>
    <xf numFmtId="0" fontId="13" fillId="5" borderId="0">
      <alignment horizontal="center" vertical="center"/>
    </xf>
    <xf numFmtId="0" fontId="11" fillId="5" borderId="0">
      <alignment horizontal="left" vertical="center"/>
    </xf>
    <xf numFmtId="0" fontId="11" fillId="5" borderId="0">
      <alignment horizontal="left" vertical="center"/>
    </xf>
    <xf numFmtId="0" fontId="15" fillId="5" borderId="0">
      <alignment horizontal="left" vertical="top"/>
    </xf>
    <xf numFmtId="0" fontId="11" fillId="5" borderId="0">
      <alignment horizontal="center" vertical="center"/>
    </xf>
    <xf numFmtId="0" fontId="11" fillId="5" borderId="0">
      <alignment horizontal="center" vertical="center"/>
    </xf>
    <xf numFmtId="0" fontId="11" fillId="5" borderId="0">
      <alignment horizontal="center" vertical="center"/>
    </xf>
    <xf numFmtId="0" fontId="11" fillId="5" borderId="0">
      <alignment horizontal="left" vertical="top"/>
    </xf>
    <xf numFmtId="0" fontId="11" fillId="5" borderId="0">
      <alignment horizontal="right" vertical="center"/>
    </xf>
    <xf numFmtId="0" fontId="11" fillId="5" borderId="0">
      <alignment horizontal="center" vertical="center"/>
    </xf>
    <xf numFmtId="0" fontId="11" fillId="5" borderId="0">
      <alignment horizontal="right" vertical="center"/>
    </xf>
    <xf numFmtId="0" fontId="11" fillId="5" borderId="0">
      <alignment horizontal="right" vertical="center"/>
    </xf>
    <xf numFmtId="0" fontId="11" fillId="5" borderId="0">
      <alignment horizontal="left"/>
    </xf>
    <xf numFmtId="0" fontId="11" fillId="5" borderId="0">
      <alignment horizontal="left"/>
    </xf>
    <xf numFmtId="0" fontId="10" fillId="5" borderId="0">
      <alignment horizontal="right" vertical="top"/>
    </xf>
    <xf numFmtId="0" fontId="10" fillId="5" borderId="0">
      <alignment horizontal="center" vertical="top"/>
    </xf>
    <xf numFmtId="0" fontId="16" fillId="6" borderId="51" applyNumberFormat="0" applyAlignment="0" applyProtection="0"/>
    <xf numFmtId="0" fontId="17" fillId="7" borderId="0" applyNumberFormat="0" applyBorder="0" applyAlignment="0" applyProtection="0"/>
    <xf numFmtId="0" fontId="8" fillId="0" borderId="0"/>
    <xf numFmtId="0" fontId="18" fillId="0" borderId="0"/>
    <xf numFmtId="0" fontId="19" fillId="8" borderId="0" applyNumberFormat="0" applyBorder="0" applyAlignment="0" applyProtection="0"/>
  </cellStyleXfs>
  <cellXfs count="260">
    <xf numFmtId="0" fontId="0" fillId="0" borderId="0" xfId="0"/>
    <xf numFmtId="0" fontId="3" fillId="2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horizontal="center" vertical="center"/>
    </xf>
    <xf numFmtId="164" fontId="0" fillId="9" borderId="2" xfId="0" applyNumberFormat="1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17" fillId="7" borderId="52" xfId="56" applyBorder="1" applyAlignment="1">
      <alignment horizontal="center" vertical="center" wrapText="1"/>
    </xf>
    <xf numFmtId="0" fontId="17" fillId="7" borderId="53" xfId="56" applyBorder="1" applyAlignment="1">
      <alignment horizontal="center" vertical="center" wrapText="1"/>
    </xf>
    <xf numFmtId="0" fontId="17" fillId="7" borderId="54" xfId="56" applyBorder="1" applyAlignment="1">
      <alignment horizontal="center" vertical="center" wrapText="1"/>
    </xf>
    <xf numFmtId="0" fontId="17" fillId="7" borderId="55" xfId="56" applyBorder="1" applyAlignment="1">
      <alignment horizontal="center" vertical="center" wrapText="1"/>
    </xf>
    <xf numFmtId="0" fontId="17" fillId="7" borderId="3" xfId="56" applyBorder="1" applyAlignment="1">
      <alignment horizontal="center" vertical="center" wrapText="1"/>
    </xf>
    <xf numFmtId="0" fontId="19" fillId="8" borderId="0" xfId="59" applyAlignment="1">
      <alignment horizontal="center" vertical="center"/>
    </xf>
    <xf numFmtId="0" fontId="19" fillId="8" borderId="4" xfId="59" applyBorder="1" applyAlignment="1">
      <alignment horizontal="center" vertical="center"/>
    </xf>
    <xf numFmtId="0" fontId="19" fillId="8" borderId="5" xfId="59" applyBorder="1" applyAlignment="1">
      <alignment horizontal="center" vertical="center"/>
    </xf>
    <xf numFmtId="0" fontId="19" fillId="8" borderId="6" xfId="59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2" xfId="0" applyNumberFormat="1" applyFill="1" applyBorder="1" applyAlignment="1">
      <alignment horizontal="center" vertical="center"/>
    </xf>
    <xf numFmtId="0" fontId="0" fillId="0" borderId="2" xfId="0" applyBorder="1"/>
    <xf numFmtId="0" fontId="1" fillId="10" borderId="2" xfId="0" applyFont="1" applyFill="1" applyBorder="1" applyAlignment="1">
      <alignment horizontal="center" vertical="center" wrapText="1"/>
    </xf>
    <xf numFmtId="164" fontId="0" fillId="9" borderId="2" xfId="0" applyNumberFormat="1" applyFill="1" applyBorder="1"/>
    <xf numFmtId="0" fontId="0" fillId="9" borderId="0" xfId="0" applyFill="1" applyAlignment="1">
      <alignment horizontal="center" vertical="center"/>
    </xf>
    <xf numFmtId="0" fontId="0" fillId="11" borderId="2" xfId="0" applyFill="1" applyBorder="1" applyAlignment="1">
      <alignment horizontal="center" vertical="center"/>
    </xf>
    <xf numFmtId="164" fontId="0" fillId="11" borderId="2" xfId="0" applyNumberFormat="1" applyFill="1" applyBorder="1" applyAlignment="1">
      <alignment horizontal="center" vertical="center"/>
    </xf>
    <xf numFmtId="164" fontId="0" fillId="11" borderId="2" xfId="0" applyNumberFormat="1" applyFill="1" applyBorder="1"/>
    <xf numFmtId="0" fontId="0" fillId="11" borderId="0" xfId="0" applyFill="1" applyAlignment="1">
      <alignment horizontal="center" vertical="center"/>
    </xf>
    <xf numFmtId="0" fontId="0" fillId="12" borderId="2" xfId="0" applyFill="1" applyBorder="1" applyAlignment="1">
      <alignment horizontal="center" vertical="center"/>
    </xf>
    <xf numFmtId="164" fontId="0" fillId="12" borderId="2" xfId="0" applyNumberFormat="1" applyFill="1" applyBorder="1" applyAlignment="1">
      <alignment horizontal="center" vertical="center"/>
    </xf>
    <xf numFmtId="164" fontId="0" fillId="12" borderId="2" xfId="0" applyNumberFormat="1" applyFill="1" applyBorder="1"/>
    <xf numFmtId="0" fontId="0" fillId="12" borderId="0" xfId="0" applyFill="1" applyAlignment="1">
      <alignment horizontal="center" vertical="center"/>
    </xf>
    <xf numFmtId="0" fontId="0" fillId="13" borderId="2" xfId="0" applyFill="1" applyBorder="1" applyAlignment="1">
      <alignment horizontal="center" vertical="center"/>
    </xf>
    <xf numFmtId="164" fontId="0" fillId="13" borderId="2" xfId="0" applyNumberFormat="1" applyFill="1" applyBorder="1" applyAlignment="1">
      <alignment horizontal="center" vertical="center"/>
    </xf>
    <xf numFmtId="164" fontId="0" fillId="13" borderId="2" xfId="0" applyNumberFormat="1" applyFill="1" applyBorder="1"/>
    <xf numFmtId="0" fontId="0" fillId="13" borderId="0" xfId="0" applyFill="1" applyAlignment="1">
      <alignment horizontal="center" vertical="center"/>
    </xf>
    <xf numFmtId="0" fontId="17" fillId="7" borderId="7" xfId="56" applyBorder="1" applyAlignment="1">
      <alignment horizontal="center" vertical="center" wrapText="1"/>
    </xf>
    <xf numFmtId="0" fontId="17" fillId="7" borderId="8" xfId="56" applyBorder="1" applyAlignment="1">
      <alignment horizontal="center" vertical="center" wrapText="1"/>
    </xf>
    <xf numFmtId="0" fontId="17" fillId="7" borderId="2" xfId="56" applyBorder="1"/>
    <xf numFmtId="164" fontId="17" fillId="7" borderId="2" xfId="56" applyNumberFormat="1" applyBorder="1" applyAlignment="1">
      <alignment horizontal="center" vertical="center"/>
    </xf>
    <xf numFmtId="0" fontId="17" fillId="7" borderId="9" xfId="56" applyBorder="1"/>
    <xf numFmtId="164" fontId="17" fillId="7" borderId="9" xfId="56" applyNumberFormat="1" applyBorder="1" applyAlignment="1">
      <alignment horizontal="center" vertical="center"/>
    </xf>
    <xf numFmtId="164" fontId="17" fillId="7" borderId="10" xfId="56" applyNumberFormat="1" applyBorder="1" applyAlignment="1">
      <alignment horizontal="center" vertical="center"/>
    </xf>
    <xf numFmtId="164" fontId="17" fillId="7" borderId="11" xfId="56" applyNumberFormat="1" applyBorder="1" applyAlignment="1">
      <alignment horizontal="center" vertical="center"/>
    </xf>
    <xf numFmtId="0" fontId="17" fillId="7" borderId="12" xfId="56" applyBorder="1"/>
    <xf numFmtId="164" fontId="17" fillId="7" borderId="12" xfId="56" applyNumberFormat="1" applyBorder="1" applyAlignment="1">
      <alignment horizontal="center" vertical="center"/>
    </xf>
    <xf numFmtId="164" fontId="17" fillId="7" borderId="13" xfId="56" applyNumberFormat="1" applyBorder="1" applyAlignment="1">
      <alignment horizontal="center" vertical="center"/>
    </xf>
    <xf numFmtId="0" fontId="16" fillId="6" borderId="56" xfId="55" applyBorder="1"/>
    <xf numFmtId="0" fontId="16" fillId="6" borderId="51" xfId="55" applyBorder="1"/>
    <xf numFmtId="0" fontId="16" fillId="6" borderId="57" xfId="55" applyBorder="1"/>
    <xf numFmtId="164" fontId="16" fillId="6" borderId="56" xfId="55" applyNumberFormat="1" applyBorder="1" applyAlignment="1">
      <alignment horizontal="center" vertical="center"/>
    </xf>
    <xf numFmtId="164" fontId="16" fillId="6" borderId="51" xfId="55" applyNumberFormat="1" applyBorder="1" applyAlignment="1">
      <alignment horizontal="center" vertical="center"/>
    </xf>
    <xf numFmtId="164" fontId="16" fillId="6" borderId="57" xfId="55" applyNumberFormat="1" applyBorder="1" applyAlignment="1">
      <alignment horizontal="center" vertical="center"/>
    </xf>
    <xf numFmtId="164" fontId="16" fillId="6" borderId="52" xfId="55" applyNumberFormat="1" applyBorder="1" applyAlignment="1">
      <alignment horizontal="center" vertical="center"/>
    </xf>
    <xf numFmtId="164" fontId="16" fillId="6" borderId="53" xfId="55" applyNumberFormat="1" applyBorder="1" applyAlignment="1">
      <alignment horizontal="center" vertical="center"/>
    </xf>
    <xf numFmtId="164" fontId="16" fillId="6" borderId="54" xfId="55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2" fontId="6" fillId="0" borderId="14" xfId="0" applyNumberFormat="1" applyFont="1" applyBorder="1" applyAlignment="1">
      <alignment horizontal="center" vertical="center" wrapText="1"/>
    </xf>
    <xf numFmtId="2" fontId="6" fillId="0" borderId="14" xfId="0" applyNumberFormat="1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 wrapText="1"/>
    </xf>
    <xf numFmtId="0" fontId="5" fillId="9" borderId="58" xfId="0" applyFont="1" applyFill="1" applyBorder="1" applyAlignment="1">
      <alignment horizontal="center" vertical="center" wrapText="1"/>
    </xf>
    <xf numFmtId="0" fontId="5" fillId="9" borderId="59" xfId="0" applyFont="1" applyFill="1" applyBorder="1" applyAlignment="1">
      <alignment horizontal="center" vertical="center" wrapText="1"/>
    </xf>
    <xf numFmtId="0" fontId="5" fillId="9" borderId="6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20" fillId="7" borderId="0" xfId="56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top" wrapText="1"/>
    </xf>
    <xf numFmtId="0" fontId="8" fillId="0" borderId="0" xfId="57" applyAlignment="1">
      <alignment wrapText="1"/>
    </xf>
    <xf numFmtId="0" fontId="11" fillId="5" borderId="2" xfId="4" applyBorder="1" applyAlignment="1">
      <alignment horizontal="center" vertical="center" wrapText="1"/>
    </xf>
    <xf numFmtId="0" fontId="11" fillId="5" borderId="2" xfId="18" applyBorder="1" applyAlignment="1">
      <alignment horizontal="center" vertical="top" wrapText="1"/>
    </xf>
    <xf numFmtId="0" fontId="11" fillId="5" borderId="2" xfId="22" applyBorder="1" applyAlignment="1">
      <alignment horizontal="center" vertical="center" wrapText="1"/>
    </xf>
    <xf numFmtId="0" fontId="21" fillId="0" borderId="17" xfId="58" applyFont="1" applyBorder="1" applyAlignment="1">
      <alignment horizontal="left"/>
    </xf>
    <xf numFmtId="0" fontId="21" fillId="0" borderId="17" xfId="58" applyFont="1" applyBorder="1" applyAlignment="1">
      <alignment horizontal="right"/>
    </xf>
    <xf numFmtId="0" fontId="21" fillId="0" borderId="17" xfId="58" applyNumberFormat="1" applyFont="1" applyBorder="1" applyAlignment="1">
      <alignment horizontal="right"/>
    </xf>
    <xf numFmtId="0" fontId="22" fillId="14" borderId="2" xfId="58" applyFont="1" applyFill="1" applyBorder="1" applyAlignment="1">
      <alignment horizontal="center" vertical="center"/>
    </xf>
    <xf numFmtId="0" fontId="22" fillId="14" borderId="2" xfId="58" applyFont="1" applyFill="1" applyBorder="1" applyAlignment="1">
      <alignment horizontal="center" vertical="center" wrapText="1"/>
    </xf>
    <xf numFmtId="0" fontId="22" fillId="14" borderId="2" xfId="58" applyNumberFormat="1" applyFont="1" applyFill="1" applyBorder="1" applyAlignment="1">
      <alignment horizontal="center" vertical="center" wrapText="1"/>
    </xf>
    <xf numFmtId="2" fontId="23" fillId="0" borderId="2" xfId="58" applyNumberFormat="1" applyFont="1" applyBorder="1" applyAlignment="1">
      <alignment horizontal="center"/>
    </xf>
    <xf numFmtId="0" fontId="23" fillId="0" borderId="2" xfId="58" applyNumberFormat="1" applyFont="1" applyBorder="1" applyAlignment="1">
      <alignment horizontal="center"/>
    </xf>
    <xf numFmtId="2" fontId="23" fillId="0" borderId="2" xfId="58" applyNumberFormat="1" applyFont="1" applyBorder="1"/>
    <xf numFmtId="0" fontId="23" fillId="0" borderId="16" xfId="58" applyNumberFormat="1" applyFont="1" applyBorder="1" applyAlignment="1">
      <alignment horizontal="center"/>
    </xf>
    <xf numFmtId="0" fontId="24" fillId="0" borderId="2" xfId="58" applyFont="1" applyBorder="1"/>
    <xf numFmtId="0" fontId="24" fillId="0" borderId="2" xfId="58" applyNumberFormat="1" applyFont="1" applyBorder="1"/>
    <xf numFmtId="0" fontId="22" fillId="15" borderId="2" xfId="58" applyNumberFormat="1" applyFont="1" applyFill="1" applyBorder="1" applyAlignment="1">
      <alignment horizontal="center" vertical="center" wrapText="1"/>
    </xf>
    <xf numFmtId="0" fontId="25" fillId="0" borderId="0" xfId="58" applyFont="1" applyBorder="1" applyAlignment="1">
      <alignment horizontal="right"/>
    </xf>
    <xf numFmtId="0" fontId="26" fillId="0" borderId="0" xfId="58" applyFont="1" applyBorder="1" applyAlignment="1">
      <alignment horizontal="right"/>
    </xf>
    <xf numFmtId="0" fontId="8" fillId="0" borderId="0" xfId="57"/>
    <xf numFmtId="0" fontId="24" fillId="0" borderId="18" xfId="58" applyFont="1" applyBorder="1"/>
    <xf numFmtId="0" fontId="26" fillId="0" borderId="19" xfId="58" applyFont="1" applyBorder="1" applyAlignment="1"/>
    <xf numFmtId="14" fontId="26" fillId="0" borderId="19" xfId="58" applyNumberFormat="1" applyFont="1" applyBorder="1" applyAlignment="1"/>
    <xf numFmtId="0" fontId="24" fillId="0" borderId="20" xfId="58" applyFont="1" applyBorder="1"/>
    <xf numFmtId="0" fontId="27" fillId="0" borderId="0" xfId="58" applyFont="1" applyBorder="1" applyAlignment="1">
      <alignment horizontal="left"/>
    </xf>
    <xf numFmtId="0" fontId="28" fillId="0" borderId="0" xfId="58" applyFont="1" applyBorder="1" applyAlignment="1">
      <alignment horizontal="center"/>
    </xf>
    <xf numFmtId="0" fontId="28" fillId="0" borderId="21" xfId="58" applyFont="1" applyBorder="1" applyAlignment="1">
      <alignment horizontal="center"/>
    </xf>
    <xf numFmtId="0" fontId="21" fillId="0" borderId="22" xfId="58" applyFont="1" applyBorder="1" applyAlignment="1">
      <alignment horizontal="right"/>
    </xf>
    <xf numFmtId="0" fontId="24" fillId="16" borderId="9" xfId="58" applyFont="1" applyFill="1" applyBorder="1" applyAlignment="1">
      <alignment horizontal="center" vertical="center"/>
    </xf>
    <xf numFmtId="0" fontId="22" fillId="14" borderId="23" xfId="58" applyFont="1" applyFill="1" applyBorder="1" applyAlignment="1">
      <alignment horizontal="center" vertical="center" wrapText="1"/>
    </xf>
    <xf numFmtId="0" fontId="24" fillId="0" borderId="9" xfId="58" applyFont="1" applyBorder="1"/>
    <xf numFmtId="2" fontId="23" fillId="0" borderId="23" xfId="58" applyNumberFormat="1" applyFont="1" applyBorder="1" applyAlignment="1">
      <alignment horizontal="right"/>
    </xf>
    <xf numFmtId="0" fontId="24" fillId="0" borderId="23" xfId="58" applyFont="1" applyBorder="1" applyAlignment="1">
      <alignment horizontal="right"/>
    </xf>
    <xf numFmtId="0" fontId="24" fillId="0" borderId="0" xfId="58" applyFont="1" applyBorder="1"/>
    <xf numFmtId="0" fontId="24" fillId="0" borderId="21" xfId="58" applyFont="1" applyBorder="1"/>
    <xf numFmtId="0" fontId="24" fillId="0" borderId="24" xfId="58" applyFont="1" applyBorder="1"/>
    <xf numFmtId="0" fontId="24" fillId="0" borderId="25" xfId="58" applyFont="1" applyBorder="1"/>
    <xf numFmtId="0" fontId="24" fillId="0" borderId="26" xfId="58" applyFont="1" applyBorder="1"/>
    <xf numFmtId="0" fontId="23" fillId="0" borderId="2" xfId="58" applyFont="1" applyBorder="1" applyAlignment="1">
      <alignment wrapText="1"/>
    </xf>
    <xf numFmtId="0" fontId="24" fillId="0" borderId="2" xfId="58" applyFont="1" applyBorder="1" applyAlignment="1">
      <alignment wrapText="1"/>
    </xf>
    <xf numFmtId="2" fontId="22" fillId="15" borderId="23" xfId="58" applyNumberFormat="1" applyFont="1" applyFill="1" applyBorder="1" applyAlignment="1">
      <alignment horizontal="right" wrapText="1"/>
    </xf>
    <xf numFmtId="22" fontId="0" fillId="0" borderId="0" xfId="0" applyNumberFormat="1" applyAlignment="1">
      <alignment horizontal="center" vertical="center" wrapText="1"/>
    </xf>
    <xf numFmtId="165" fontId="26" fillId="0" borderId="27" xfId="58" applyNumberFormat="1" applyFont="1" applyBorder="1" applyAlignment="1">
      <alignment horizontal="center" vertical="center"/>
    </xf>
    <xf numFmtId="0" fontId="17" fillId="7" borderId="61" xfId="56" applyBorder="1" applyAlignment="1">
      <alignment horizontal="center" vertical="center" wrapText="1"/>
    </xf>
    <xf numFmtId="0" fontId="17" fillId="7" borderId="62" xfId="56" applyBorder="1" applyAlignment="1">
      <alignment horizontal="center" vertical="center" wrapText="1"/>
    </xf>
    <xf numFmtId="0" fontId="17" fillId="7" borderId="63" xfId="56" applyBorder="1" applyAlignment="1">
      <alignment horizontal="center" vertical="center" wrapText="1"/>
    </xf>
    <xf numFmtId="0" fontId="17" fillId="7" borderId="64" xfId="56" applyBorder="1" applyAlignment="1">
      <alignment horizontal="center" vertical="center" wrapText="1"/>
    </xf>
    <xf numFmtId="0" fontId="17" fillId="7" borderId="18" xfId="56" applyBorder="1" applyAlignment="1">
      <alignment horizontal="center" vertical="center" wrapText="1"/>
    </xf>
    <xf numFmtId="0" fontId="17" fillId="7" borderId="24" xfId="56" applyBorder="1" applyAlignment="1">
      <alignment horizontal="center" vertical="center" wrapText="1"/>
    </xf>
    <xf numFmtId="0" fontId="17" fillId="7" borderId="28" xfId="56" applyBorder="1" applyAlignment="1">
      <alignment horizontal="center" vertical="center" wrapText="1"/>
    </xf>
    <xf numFmtId="0" fontId="17" fillId="7" borderId="29" xfId="56" applyBorder="1" applyAlignment="1">
      <alignment horizontal="center" vertical="center" wrapText="1"/>
    </xf>
    <xf numFmtId="0" fontId="17" fillId="7" borderId="30" xfId="56" applyBorder="1" applyAlignment="1">
      <alignment horizontal="center" vertical="center" wrapText="1"/>
    </xf>
    <xf numFmtId="0" fontId="17" fillId="7" borderId="31" xfId="56" applyBorder="1" applyAlignment="1">
      <alignment horizontal="center" vertical="center" wrapText="1"/>
    </xf>
    <xf numFmtId="0" fontId="17" fillId="7" borderId="32" xfId="56" applyBorder="1" applyAlignment="1">
      <alignment horizontal="center" vertical="center" wrapText="1"/>
    </xf>
    <xf numFmtId="0" fontId="17" fillId="7" borderId="33" xfId="56" applyBorder="1" applyAlignment="1">
      <alignment horizontal="center" vertical="center" wrapText="1"/>
    </xf>
    <xf numFmtId="0" fontId="28" fillId="0" borderId="0" xfId="58" applyFont="1" applyBorder="1" applyAlignment="1">
      <alignment horizontal="center"/>
    </xf>
    <xf numFmtId="0" fontId="28" fillId="0" borderId="21" xfId="58" applyFont="1" applyBorder="1" applyAlignment="1">
      <alignment horizontal="center"/>
    </xf>
    <xf numFmtId="0" fontId="24" fillId="0" borderId="17" xfId="58" applyFont="1" applyBorder="1" applyAlignment="1">
      <alignment horizontal="center"/>
    </xf>
    <xf numFmtId="0" fontId="24" fillId="0" borderId="22" xfId="58" applyFont="1" applyBorder="1" applyAlignment="1">
      <alignment horizontal="center"/>
    </xf>
    <xf numFmtId="0" fontId="17" fillId="7" borderId="34" xfId="56" applyBorder="1" applyAlignment="1">
      <alignment horizontal="center" vertical="center" wrapText="1"/>
    </xf>
    <xf numFmtId="0" fontId="17" fillId="7" borderId="3" xfId="56" applyBorder="1" applyAlignment="1">
      <alignment horizontal="center" vertical="center" wrapText="1"/>
    </xf>
    <xf numFmtId="0" fontId="17" fillId="7" borderId="7" xfId="56" applyBorder="1" applyAlignment="1">
      <alignment horizontal="center" vertical="center" wrapText="1"/>
    </xf>
    <xf numFmtId="0" fontId="17" fillId="7" borderId="35" xfId="56" applyBorder="1" applyAlignment="1">
      <alignment horizontal="center" vertical="center" wrapText="1"/>
    </xf>
    <xf numFmtId="0" fontId="17" fillId="7" borderId="8" xfId="56" applyBorder="1" applyAlignment="1">
      <alignment horizontal="center" vertical="center" wrapText="1"/>
    </xf>
    <xf numFmtId="0" fontId="10" fillId="5" borderId="0" xfId="53" applyAlignment="1">
      <alignment horizontal="right" vertical="top" wrapText="1"/>
    </xf>
    <xf numFmtId="0" fontId="8" fillId="0" borderId="0" xfId="57" applyAlignment="1">
      <alignment horizontal="right" vertical="top" wrapText="1"/>
    </xf>
    <xf numFmtId="0" fontId="11" fillId="5" borderId="0" xfId="52" applyAlignment="1">
      <alignment horizontal="left" wrapText="1"/>
    </xf>
    <xf numFmtId="0" fontId="8" fillId="0" borderId="0" xfId="57" applyAlignment="1">
      <alignment horizontal="left" wrapText="1"/>
    </xf>
    <xf numFmtId="0" fontId="11" fillId="5" borderId="12" xfId="4" applyBorder="1" applyAlignment="1">
      <alignment horizontal="center" vertical="center" wrapText="1"/>
    </xf>
    <xf numFmtId="0" fontId="8" fillId="0" borderId="36" xfId="57" applyBorder="1" applyAlignment="1">
      <alignment horizontal="center" vertical="center" wrapText="1"/>
    </xf>
    <xf numFmtId="0" fontId="8" fillId="0" borderId="15" xfId="57" applyBorder="1" applyAlignment="1">
      <alignment horizontal="center" vertical="center" wrapText="1"/>
    </xf>
    <xf numFmtId="0" fontId="11" fillId="5" borderId="0" xfId="6" applyAlignment="1">
      <alignment horizontal="right" vertical="center" wrapText="1"/>
    </xf>
    <xf numFmtId="0" fontId="8" fillId="0" borderId="0" xfId="57" applyAlignment="1">
      <alignment horizontal="right" vertical="center" wrapText="1"/>
    </xf>
    <xf numFmtId="0" fontId="11" fillId="5" borderId="12" xfId="5" applyBorder="1" applyAlignment="1">
      <alignment horizontal="center" vertical="center" wrapText="1"/>
    </xf>
    <xf numFmtId="0" fontId="11" fillId="5" borderId="0" xfId="7" applyAlignment="1">
      <alignment horizontal="right" vertical="center" wrapText="1"/>
    </xf>
    <xf numFmtId="0" fontId="11" fillId="5" borderId="37" xfId="3" applyBorder="1" applyAlignment="1">
      <alignment horizontal="center" vertical="center" wrapText="1"/>
    </xf>
    <xf numFmtId="0" fontId="8" fillId="0" borderId="38" xfId="57" applyBorder="1" applyAlignment="1">
      <alignment horizontal="center" vertical="center" wrapText="1"/>
    </xf>
    <xf numFmtId="0" fontId="8" fillId="0" borderId="39" xfId="57" applyBorder="1" applyAlignment="1">
      <alignment horizontal="center" vertical="center" wrapText="1"/>
    </xf>
    <xf numFmtId="0" fontId="8" fillId="0" borderId="40" xfId="57" applyBorder="1" applyAlignment="1">
      <alignment horizontal="center" vertical="center" wrapText="1"/>
    </xf>
    <xf numFmtId="0" fontId="8" fillId="0" borderId="17" xfId="57" applyBorder="1" applyAlignment="1">
      <alignment horizontal="center" vertical="center" wrapText="1"/>
    </xf>
    <xf numFmtId="0" fontId="8" fillId="0" borderId="41" xfId="57" applyBorder="1" applyAlignment="1">
      <alignment horizontal="center" vertical="center" wrapText="1"/>
    </xf>
    <xf numFmtId="0" fontId="10" fillId="5" borderId="38" xfId="2" applyBorder="1" applyAlignment="1">
      <alignment horizontal="center" vertical="top" wrapText="1"/>
    </xf>
    <xf numFmtId="0" fontId="8" fillId="0" borderId="38" xfId="57" applyBorder="1" applyAlignment="1">
      <alignment horizontal="center" vertical="top" wrapText="1"/>
    </xf>
    <xf numFmtId="0" fontId="11" fillId="5" borderId="37" xfId="8" applyBorder="1" applyAlignment="1">
      <alignment horizontal="center" wrapText="1"/>
    </xf>
    <xf numFmtId="0" fontId="8" fillId="0" borderId="38" xfId="57" applyBorder="1" applyAlignment="1">
      <alignment horizontal="center" wrapText="1"/>
    </xf>
    <xf numFmtId="0" fontId="8" fillId="0" borderId="39" xfId="57" applyBorder="1" applyAlignment="1">
      <alignment horizontal="center" wrapText="1"/>
    </xf>
    <xf numFmtId="0" fontId="8" fillId="0" borderId="42" xfId="57" applyBorder="1" applyAlignment="1">
      <alignment horizontal="center" wrapText="1"/>
    </xf>
    <xf numFmtId="0" fontId="8" fillId="0" borderId="0" xfId="57" applyBorder="1" applyAlignment="1">
      <alignment horizontal="center" wrapText="1"/>
    </xf>
    <xf numFmtId="0" fontId="8" fillId="0" borderId="43" xfId="57" applyBorder="1" applyAlignment="1">
      <alignment horizontal="center" wrapText="1"/>
    </xf>
    <xf numFmtId="0" fontId="8" fillId="0" borderId="40" xfId="57" applyBorder="1" applyAlignment="1">
      <alignment horizontal="center" wrapText="1"/>
    </xf>
    <xf numFmtId="0" fontId="8" fillId="0" borderId="17" xfId="57" applyBorder="1" applyAlignment="1">
      <alignment horizontal="center" wrapText="1"/>
    </xf>
    <xf numFmtId="0" fontId="8" fillId="0" borderId="41" xfId="57" applyBorder="1" applyAlignment="1">
      <alignment horizontal="center" wrapText="1"/>
    </xf>
    <xf numFmtId="0" fontId="11" fillId="5" borderId="0" xfId="51" applyBorder="1" applyAlignment="1">
      <alignment horizontal="left" wrapText="1"/>
    </xf>
    <xf numFmtId="0" fontId="8" fillId="0" borderId="0" xfId="57" applyBorder="1" applyAlignment="1">
      <alignment horizontal="left" wrapText="1"/>
    </xf>
    <xf numFmtId="0" fontId="8" fillId="0" borderId="43" xfId="57" applyBorder="1" applyAlignment="1">
      <alignment horizontal="left" wrapText="1"/>
    </xf>
    <xf numFmtId="0" fontId="8" fillId="0" borderId="17" xfId="57" applyBorder="1" applyAlignment="1">
      <alignment horizontal="left" wrapText="1"/>
    </xf>
    <xf numFmtId="0" fontId="8" fillId="0" borderId="41" xfId="57" applyBorder="1" applyAlignment="1">
      <alignment horizontal="left" wrapText="1"/>
    </xf>
    <xf numFmtId="0" fontId="10" fillId="5" borderId="38" xfId="13" applyBorder="1" applyAlignment="1">
      <alignment horizontal="center" vertical="top" wrapText="1"/>
    </xf>
    <xf numFmtId="0" fontId="11" fillId="5" borderId="38" xfId="9" applyBorder="1" applyAlignment="1">
      <alignment horizontal="right" wrapText="1"/>
    </xf>
    <xf numFmtId="0" fontId="8" fillId="0" borderId="38" xfId="57" applyBorder="1" applyAlignment="1">
      <alignment horizontal="right" wrapText="1"/>
    </xf>
    <xf numFmtId="0" fontId="8" fillId="0" borderId="0" xfId="57" applyAlignment="1">
      <alignment horizontal="right" wrapText="1"/>
    </xf>
    <xf numFmtId="0" fontId="14" fillId="5" borderId="0" xfId="35" applyAlignment="1">
      <alignment horizontal="left" wrapText="1"/>
    </xf>
    <xf numFmtId="0" fontId="8" fillId="0" borderId="42" xfId="57" applyBorder="1" applyAlignment="1">
      <alignment horizontal="center" vertical="center" wrapText="1"/>
    </xf>
    <xf numFmtId="0" fontId="8" fillId="0" borderId="0" xfId="57" applyBorder="1" applyAlignment="1">
      <alignment horizontal="center" vertical="center" wrapText="1"/>
    </xf>
    <xf numFmtId="0" fontId="8" fillId="0" borderId="43" xfId="57" applyBorder="1" applyAlignment="1">
      <alignment horizontal="center" vertical="center" wrapText="1"/>
    </xf>
    <xf numFmtId="0" fontId="11" fillId="5" borderId="0" xfId="46" applyAlignment="1">
      <alignment horizontal="left" vertical="top" wrapText="1"/>
    </xf>
    <xf numFmtId="0" fontId="8" fillId="0" borderId="0" xfId="57" applyAlignment="1">
      <alignment horizontal="left" vertical="top" wrapText="1"/>
    </xf>
    <xf numFmtId="0" fontId="10" fillId="5" borderId="38" xfId="54" applyBorder="1" applyAlignment="1">
      <alignment horizontal="center" vertical="top" wrapText="1"/>
    </xf>
    <xf numFmtId="0" fontId="8" fillId="0" borderId="0" xfId="57" applyBorder="1" applyAlignment="1">
      <alignment horizontal="center" vertical="top" wrapText="1"/>
    </xf>
    <xf numFmtId="0" fontId="11" fillId="5" borderId="37" xfId="10" applyBorder="1" applyAlignment="1">
      <alignment horizontal="right" vertical="center" wrapText="1"/>
    </xf>
    <xf numFmtId="0" fontId="8" fillId="0" borderId="38" xfId="57" applyBorder="1" applyAlignment="1">
      <alignment horizontal="right" vertical="center" wrapText="1"/>
    </xf>
    <xf numFmtId="0" fontId="8" fillId="0" borderId="39" xfId="57" applyBorder="1" applyAlignment="1">
      <alignment horizontal="right" vertical="center" wrapText="1"/>
    </xf>
    <xf numFmtId="0" fontId="8" fillId="0" borderId="40" xfId="57" applyBorder="1" applyAlignment="1">
      <alignment horizontal="right" vertical="center" wrapText="1"/>
    </xf>
    <xf numFmtId="0" fontId="8" fillId="0" borderId="17" xfId="57" applyBorder="1" applyAlignment="1">
      <alignment horizontal="right" vertical="center" wrapText="1"/>
    </xf>
    <xf numFmtId="0" fontId="8" fillId="0" borderId="41" xfId="57" applyBorder="1" applyAlignment="1">
      <alignment horizontal="right" vertical="center" wrapText="1"/>
    </xf>
    <xf numFmtId="0" fontId="11" fillId="5" borderId="0" xfId="24" applyAlignment="1">
      <alignment horizontal="left" wrapText="1"/>
    </xf>
    <xf numFmtId="0" fontId="11" fillId="5" borderId="0" xfId="12" applyAlignment="1">
      <alignment horizontal="right" vertical="center" wrapText="1"/>
    </xf>
    <xf numFmtId="0" fontId="9" fillId="5" borderId="0" xfId="1" applyAlignment="1">
      <alignment horizontal="center" vertical="center" wrapText="1"/>
    </xf>
    <xf numFmtId="0" fontId="8" fillId="0" borderId="0" xfId="57" applyAlignment="1">
      <alignment horizontal="center" vertical="center" wrapText="1"/>
    </xf>
    <xf numFmtId="0" fontId="11" fillId="5" borderId="37" xfId="15" applyBorder="1" applyAlignment="1">
      <alignment horizontal="center" vertical="center" wrapText="1"/>
    </xf>
    <xf numFmtId="0" fontId="11" fillId="5" borderId="37" xfId="14" applyBorder="1" applyAlignment="1">
      <alignment horizontal="center" vertical="center" wrapText="1"/>
    </xf>
    <xf numFmtId="0" fontId="12" fillId="5" borderId="37" xfId="11" applyBorder="1" applyAlignment="1">
      <alignment horizontal="center" wrapText="1"/>
    </xf>
    <xf numFmtId="0" fontId="11" fillId="5" borderId="37" xfId="16" applyBorder="1" applyAlignment="1">
      <alignment horizontal="left" vertical="center" wrapText="1"/>
    </xf>
    <xf numFmtId="0" fontId="8" fillId="0" borderId="38" xfId="57" applyBorder="1" applyAlignment="1">
      <alignment horizontal="left" vertical="center" wrapText="1"/>
    </xf>
    <xf numFmtId="0" fontId="8" fillId="0" borderId="39" xfId="57" applyBorder="1" applyAlignment="1">
      <alignment horizontal="left" vertical="center" wrapText="1"/>
    </xf>
    <xf numFmtId="0" fontId="8" fillId="0" borderId="40" xfId="57" applyBorder="1" applyAlignment="1">
      <alignment horizontal="left" vertical="center" wrapText="1"/>
    </xf>
    <xf numFmtId="0" fontId="8" fillId="0" borderId="17" xfId="57" applyBorder="1" applyAlignment="1">
      <alignment horizontal="left" vertical="center" wrapText="1"/>
    </xf>
    <xf numFmtId="0" fontId="8" fillId="0" borderId="41" xfId="57" applyBorder="1" applyAlignment="1">
      <alignment horizontal="left" vertical="center" wrapText="1"/>
    </xf>
    <xf numFmtId="0" fontId="11" fillId="5" borderId="44" xfId="4" applyBorder="1" applyAlignment="1">
      <alignment horizontal="center" vertical="center" wrapText="1"/>
    </xf>
    <xf numFmtId="0" fontId="8" fillId="0" borderId="45" xfId="57" applyBorder="1" applyAlignment="1">
      <alignment horizontal="center" vertical="center" wrapText="1"/>
    </xf>
    <xf numFmtId="0" fontId="11" fillId="5" borderId="37" xfId="4" applyBorder="1" applyAlignment="1">
      <alignment horizontal="center" vertical="center" wrapText="1"/>
    </xf>
    <xf numFmtId="0" fontId="11" fillId="5" borderId="44" xfId="15" applyBorder="1" applyAlignment="1">
      <alignment horizontal="center" vertical="center" wrapText="1"/>
    </xf>
    <xf numFmtId="0" fontId="8" fillId="0" borderId="46" xfId="57" applyBorder="1" applyAlignment="1">
      <alignment horizontal="center" vertical="center" wrapText="1"/>
    </xf>
    <xf numFmtId="0" fontId="11" fillId="5" borderId="12" xfId="15" applyBorder="1" applyAlignment="1">
      <alignment horizontal="center" vertical="center" wrapText="1"/>
    </xf>
    <xf numFmtId="0" fontId="11" fillId="5" borderId="12" xfId="19" applyBorder="1" applyAlignment="1">
      <alignment horizontal="center" vertical="top" wrapText="1"/>
    </xf>
    <xf numFmtId="0" fontId="8" fillId="0" borderId="36" xfId="57" applyBorder="1" applyAlignment="1">
      <alignment horizontal="center" vertical="top" wrapText="1"/>
    </xf>
    <xf numFmtId="0" fontId="8" fillId="0" borderId="15" xfId="57" applyBorder="1" applyAlignment="1">
      <alignment horizontal="center" vertical="top" wrapText="1"/>
    </xf>
    <xf numFmtId="0" fontId="11" fillId="5" borderId="12" xfId="17" applyBorder="1" applyAlignment="1">
      <alignment horizontal="center" vertical="top" wrapText="1"/>
    </xf>
    <xf numFmtId="0" fontId="11" fillId="5" borderId="12" xfId="20" applyBorder="1" applyAlignment="1">
      <alignment horizontal="right" vertical="center" wrapText="1"/>
    </xf>
    <xf numFmtId="0" fontId="8" fillId="0" borderId="36" xfId="57" applyBorder="1" applyAlignment="1">
      <alignment horizontal="right" vertical="center" wrapText="1"/>
    </xf>
    <xf numFmtId="0" fontId="8" fillId="0" borderId="15" xfId="57" applyBorder="1" applyAlignment="1">
      <alignment horizontal="right" vertical="center" wrapText="1"/>
    </xf>
    <xf numFmtId="0" fontId="11" fillId="5" borderId="12" xfId="21" applyBorder="1" applyAlignment="1">
      <alignment horizontal="left" vertical="center" wrapText="1"/>
    </xf>
    <xf numFmtId="0" fontId="8" fillId="0" borderId="36" xfId="57" applyBorder="1" applyAlignment="1">
      <alignment horizontal="left" vertical="center" wrapText="1"/>
    </xf>
    <xf numFmtId="0" fontId="8" fillId="0" borderId="15" xfId="57" applyBorder="1" applyAlignment="1">
      <alignment horizontal="left" vertical="center" wrapText="1"/>
    </xf>
    <xf numFmtId="0" fontId="11" fillId="5" borderId="12" xfId="23" applyBorder="1" applyAlignment="1">
      <alignment horizontal="center" vertical="center" wrapText="1"/>
    </xf>
    <xf numFmtId="0" fontId="11" fillId="5" borderId="12" xfId="25" applyBorder="1" applyAlignment="1">
      <alignment horizontal="left" vertical="center" wrapText="1"/>
    </xf>
    <xf numFmtId="0" fontId="11" fillId="5" borderId="12" xfId="26" applyBorder="1" applyAlignment="1">
      <alignment horizontal="right" vertical="center" wrapText="1"/>
    </xf>
    <xf numFmtId="0" fontId="11" fillId="5" borderId="12" xfId="30" applyBorder="1" applyAlignment="1">
      <alignment horizontal="right" vertical="center" wrapText="1"/>
    </xf>
    <xf numFmtId="0" fontId="11" fillId="5" borderId="12" xfId="29" applyBorder="1" applyAlignment="1">
      <alignment horizontal="center" vertical="center" wrapText="1"/>
    </xf>
    <xf numFmtId="0" fontId="11" fillId="5" borderId="38" xfId="31" applyBorder="1" applyAlignment="1">
      <alignment horizontal="right" vertical="center" wrapText="1"/>
    </xf>
    <xf numFmtId="0" fontId="11" fillId="5" borderId="12" xfId="27" applyBorder="1" applyAlignment="1">
      <alignment horizontal="center" vertical="center" wrapText="1"/>
    </xf>
    <xf numFmtId="0" fontId="11" fillId="5" borderId="12" xfId="28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0" fontId="17" fillId="7" borderId="47" xfId="56" applyBorder="1" applyAlignment="1">
      <alignment horizontal="center" vertical="center"/>
    </xf>
    <xf numFmtId="0" fontId="17" fillId="7" borderId="48" xfId="56" applyBorder="1" applyAlignment="1">
      <alignment horizontal="center" vertical="center"/>
    </xf>
    <xf numFmtId="0" fontId="17" fillId="7" borderId="49" xfId="56" applyBorder="1" applyAlignment="1">
      <alignment horizontal="center" vertical="center"/>
    </xf>
    <xf numFmtId="0" fontId="16" fillId="6" borderId="65" xfId="55" applyBorder="1" applyAlignment="1">
      <alignment horizontal="center" vertical="center"/>
    </xf>
    <xf numFmtId="0" fontId="16" fillId="6" borderId="66" xfId="55" applyBorder="1" applyAlignment="1">
      <alignment horizontal="center" vertical="center"/>
    </xf>
    <xf numFmtId="0" fontId="16" fillId="6" borderId="67" xfId="55" applyBorder="1" applyAlignment="1">
      <alignment horizontal="center" vertical="center"/>
    </xf>
    <xf numFmtId="0" fontId="1" fillId="17" borderId="16" xfId="0" applyFont="1" applyFill="1" applyBorder="1" applyAlignment="1">
      <alignment horizontal="center" vertical="center" wrapText="1"/>
    </xf>
    <xf numFmtId="0" fontId="1" fillId="17" borderId="50" xfId="0" applyFont="1" applyFill="1" applyBorder="1" applyAlignment="1">
      <alignment horizontal="center" vertical="center" wrapText="1"/>
    </xf>
    <xf numFmtId="0" fontId="1" fillId="17" borderId="14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50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" fillId="10" borderId="16" xfId="0" applyFont="1" applyFill="1" applyBorder="1" applyAlignment="1">
      <alignment horizontal="center" vertical="center" wrapText="1"/>
    </xf>
    <xf numFmtId="0" fontId="1" fillId="10" borderId="50" xfId="0" applyFont="1" applyFill="1" applyBorder="1" applyAlignment="1">
      <alignment horizontal="center" vertical="center" wrapText="1"/>
    </xf>
    <xf numFmtId="0" fontId="1" fillId="10" borderId="14" xfId="0" applyFont="1" applyFill="1" applyBorder="1" applyAlignment="1">
      <alignment horizontal="center" vertical="center" wrapText="1"/>
    </xf>
    <xf numFmtId="0" fontId="1" fillId="18" borderId="16" xfId="0" applyFont="1" applyFill="1" applyBorder="1" applyAlignment="1">
      <alignment horizontal="center" vertical="center" wrapText="1"/>
    </xf>
    <xf numFmtId="0" fontId="1" fillId="18" borderId="50" xfId="0" applyFont="1" applyFill="1" applyBorder="1" applyAlignment="1">
      <alignment horizontal="center" vertical="center" wrapText="1"/>
    </xf>
    <xf numFmtId="0" fontId="1" fillId="18" borderId="14" xfId="0" applyFont="1" applyFill="1" applyBorder="1" applyAlignment="1">
      <alignment horizontal="center" vertical="center" wrapText="1"/>
    </xf>
    <xf numFmtId="0" fontId="1" fillId="19" borderId="16" xfId="0" applyFont="1" applyFill="1" applyBorder="1" applyAlignment="1">
      <alignment horizontal="center" vertical="center" wrapText="1"/>
    </xf>
    <xf numFmtId="0" fontId="1" fillId="19" borderId="50" xfId="0" applyFont="1" applyFill="1" applyBorder="1" applyAlignment="1">
      <alignment horizontal="center" vertical="center" wrapText="1"/>
    </xf>
    <xf numFmtId="0" fontId="1" fillId="19" borderId="14" xfId="0" applyFont="1" applyFill="1" applyBorder="1" applyAlignment="1">
      <alignment horizontal="center" vertical="center" wrapText="1"/>
    </xf>
  </cellXfs>
  <cellStyles count="60">
    <cellStyle name="S0" xfId="1"/>
    <cellStyle name="S1" xfId="2"/>
    <cellStyle name="S10" xfId="3"/>
    <cellStyle name="S11" xfId="4"/>
    <cellStyle name="S12" xfId="5"/>
    <cellStyle name="S13" xfId="6"/>
    <cellStyle name="S14" xfId="7"/>
    <cellStyle name="S15" xfId="8"/>
    <cellStyle name="S16" xfId="9"/>
    <cellStyle name="S17" xfId="10"/>
    <cellStyle name="S18" xfId="11"/>
    <cellStyle name="S19" xfId="12"/>
    <cellStyle name="S2" xfId="13"/>
    <cellStyle name="S20" xfId="14"/>
    <cellStyle name="S21" xfId="15"/>
    <cellStyle name="S22" xfId="16"/>
    <cellStyle name="S23" xfId="17"/>
    <cellStyle name="S24" xfId="18"/>
    <cellStyle name="S25" xfId="19"/>
    <cellStyle name="S26" xfId="20"/>
    <cellStyle name="S27" xfId="21"/>
    <cellStyle name="S28" xfId="22"/>
    <cellStyle name="S29" xfId="23"/>
    <cellStyle name="S3" xfId="24"/>
    <cellStyle name="S30" xfId="25"/>
    <cellStyle name="S31" xfId="26"/>
    <cellStyle name="S32" xfId="27"/>
    <cellStyle name="S33" xfId="28"/>
    <cellStyle name="S34" xfId="29"/>
    <cellStyle name="S35" xfId="30"/>
    <cellStyle name="S36" xfId="31"/>
    <cellStyle name="S37" xfId="32"/>
    <cellStyle name="S38" xfId="33"/>
    <cellStyle name="S39" xfId="34"/>
    <cellStyle name="S4" xfId="35"/>
    <cellStyle name="S40" xfId="36"/>
    <cellStyle name="S41" xfId="37"/>
    <cellStyle name="S42" xfId="38"/>
    <cellStyle name="S43" xfId="39"/>
    <cellStyle name="S44" xfId="40"/>
    <cellStyle name="S45" xfId="41"/>
    <cellStyle name="S46" xfId="42"/>
    <cellStyle name="S47" xfId="43"/>
    <cellStyle name="S48" xfId="44"/>
    <cellStyle name="S49" xfId="45"/>
    <cellStyle name="S5" xfId="46"/>
    <cellStyle name="S50" xfId="47"/>
    <cellStyle name="S51" xfId="48"/>
    <cellStyle name="S52" xfId="49"/>
    <cellStyle name="S53" xfId="50"/>
    <cellStyle name="S6" xfId="51"/>
    <cellStyle name="S7" xfId="52"/>
    <cellStyle name="S8" xfId="53"/>
    <cellStyle name="S9" xfId="54"/>
    <cellStyle name="Вывод" xfId="55" builtinId="21"/>
    <cellStyle name="Нейтральный" xfId="56" builtinId="28"/>
    <cellStyle name="Обычный" xfId="0" builtinId="0"/>
    <cellStyle name="Обычный 2" xfId="57"/>
    <cellStyle name="Обычный 3" xfId="58"/>
    <cellStyle name="Хороший" xfId="59" builtinId="2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Q770"/>
  <sheetViews>
    <sheetView tabSelected="1" topLeftCell="A22" zoomScaleNormal="100" workbookViewId="0">
      <selection activeCell="B30" sqref="B30"/>
    </sheetView>
  </sheetViews>
  <sheetFormatPr defaultRowHeight="12.75"/>
  <cols>
    <col min="1" max="1" width="11.5703125" style="12" bestFit="1" customWidth="1"/>
    <col min="2" max="2" width="47.140625" style="12" customWidth="1"/>
    <col min="3" max="3" width="15.42578125" style="12" bestFit="1" customWidth="1"/>
    <col min="4" max="4" width="9.85546875" style="12" customWidth="1"/>
    <col min="5" max="5" width="14.85546875" style="12" customWidth="1"/>
    <col min="6" max="6" width="15.85546875" style="12" customWidth="1"/>
    <col min="7" max="7" width="11.7109375" style="12" customWidth="1"/>
    <col min="8" max="9" width="9.140625" style="12"/>
    <col min="10" max="10" width="11.5703125" style="12" customWidth="1"/>
    <col min="11" max="11" width="10.85546875" style="12" customWidth="1"/>
    <col min="12" max="12" width="11" style="12" customWidth="1"/>
    <col min="13" max="13" width="11.42578125" style="12" customWidth="1"/>
    <col min="14" max="14" width="10.42578125" style="12" customWidth="1"/>
    <col min="15" max="15" width="11.42578125" style="12" customWidth="1"/>
    <col min="16" max="17" width="11.85546875" style="12" customWidth="1"/>
    <col min="18" max="18" width="14.28515625" style="13" customWidth="1"/>
    <col min="19" max="16384" width="9.140625" style="13"/>
  </cols>
  <sheetData>
    <row r="1" spans="1:6" ht="21">
      <c r="A1" s="100"/>
      <c r="B1" s="101" t="s">
        <v>162</v>
      </c>
      <c r="C1" s="101"/>
      <c r="D1" s="101"/>
      <c r="E1" s="102" t="s">
        <v>76</v>
      </c>
      <c r="F1" s="122">
        <f ca="1">TODAY()</f>
        <v>42132</v>
      </c>
    </row>
    <row r="2" spans="1:6" ht="23.25">
      <c r="A2" s="103"/>
      <c r="B2" s="135" t="s">
        <v>161</v>
      </c>
      <c r="C2" s="135"/>
      <c r="D2" s="135"/>
      <c r="E2" s="135"/>
      <c r="F2" s="136"/>
    </row>
    <row r="3" spans="1:6" ht="23.25">
      <c r="A3" s="103"/>
      <c r="B3" s="104" t="s">
        <v>159</v>
      </c>
      <c r="C3" s="135" t="s">
        <v>160</v>
      </c>
      <c r="D3" s="135"/>
      <c r="E3" s="135"/>
      <c r="F3" s="136"/>
    </row>
    <row r="4" spans="1:6" ht="23.25">
      <c r="A4" s="103"/>
      <c r="B4" s="104"/>
      <c r="C4" s="105"/>
      <c r="D4" s="105"/>
      <c r="E4" s="105"/>
      <c r="F4" s="106"/>
    </row>
    <row r="5" spans="1:6" ht="14.25">
      <c r="A5" s="103"/>
      <c r="B5" s="84"/>
      <c r="C5" s="85"/>
      <c r="D5" s="86"/>
      <c r="E5" s="85"/>
      <c r="F5" s="107"/>
    </row>
    <row r="6" spans="1:6" ht="31.5">
      <c r="A6" s="108"/>
      <c r="B6" s="87" t="s">
        <v>29</v>
      </c>
      <c r="C6" s="88" t="s">
        <v>155</v>
      </c>
      <c r="D6" s="89" t="s">
        <v>164</v>
      </c>
      <c r="E6" s="88" t="s">
        <v>168</v>
      </c>
      <c r="F6" s="109" t="s">
        <v>156</v>
      </c>
    </row>
    <row r="7" spans="1:6" ht="15.75">
      <c r="A7" s="110">
        <v>1</v>
      </c>
      <c r="B7" s="118"/>
      <c r="C7" s="90" t="s">
        <v>8</v>
      </c>
      <c r="D7" s="91">
        <v>11</v>
      </c>
      <c r="E7" s="92" t="e">
        <f>IF($E$6="Оптовая более 3м3",VLOOKUP(B7,Прайс!$B$2:$C$41,2,0),IF(AND($E$6="Розничная от 1 до 3 м3"),VLOOKUP(B7,Прайс!$B$2:$D$41,3,0),IF(AND($E$6="Штучная до 1 м3"),VLOOKUP(B7,Прайс!$B$2:$E$41,4,0))))</f>
        <v>#N/A</v>
      </c>
      <c r="F7" s="111" t="e">
        <f>E7*D7</f>
        <v>#N/A</v>
      </c>
    </row>
    <row r="8" spans="1:6" ht="15.75">
      <c r="A8" s="110">
        <v>2</v>
      </c>
      <c r="B8" s="118"/>
      <c r="C8" s="90" t="s">
        <v>8</v>
      </c>
      <c r="D8" s="93">
        <v>4</v>
      </c>
      <c r="E8" s="92" t="e">
        <f>IF($E$6="Оптовая более 3м3",VLOOKUP(B8,Прайс!$B$2:$C$41,2,0),IF(AND($E$6="Розничная от 1 до 3 м3"),VLOOKUP(B8,Прайс!$B$2:$D$41,3,0),IF(AND($E$6="Штучная до 1 м3"),VLOOKUP(B8,Прайс!$B$2:$E$41,4,0))))</f>
        <v>#N/A</v>
      </c>
      <c r="F8" s="111" t="e">
        <f>E8*D8</f>
        <v>#N/A</v>
      </c>
    </row>
    <row r="9" spans="1:6" ht="15.75">
      <c r="A9" s="110">
        <v>3</v>
      </c>
      <c r="B9" s="118"/>
      <c r="C9" s="90" t="s">
        <v>77</v>
      </c>
      <c r="D9" s="91">
        <v>3</v>
      </c>
      <c r="E9" s="92" t="e">
        <f>IF($E$6="Оптовая более 3м3",VLOOKUP(B9,Прайс!$B$2:$C$41,2,0),IF(AND($E$6="Розничная от 1 до 3 м3"),VLOOKUP(B9,Прайс!$B$2:$D$41,3,0),IF(AND($E$6="Штучная до 1 м3"),VLOOKUP(B9,Прайс!$B$2:$E$41,4,0))))</f>
        <v>#N/A</v>
      </c>
      <c r="F9" s="111" t="e">
        <f>E9*D9</f>
        <v>#N/A</v>
      </c>
    </row>
    <row r="10" spans="1:6" ht="15.75">
      <c r="A10" s="110"/>
      <c r="B10" s="118"/>
      <c r="C10" s="90"/>
      <c r="D10" s="91"/>
      <c r="E10" s="92"/>
      <c r="F10" s="111"/>
    </row>
    <row r="11" spans="1:6" ht="15.75">
      <c r="A11" s="110"/>
      <c r="B11" s="118"/>
      <c r="C11" s="90"/>
      <c r="D11" s="91"/>
      <c r="E11" s="92"/>
      <c r="F11" s="111"/>
    </row>
    <row r="12" spans="1:6">
      <c r="A12" s="110"/>
      <c r="B12" s="119"/>
      <c r="C12" s="94"/>
      <c r="D12" s="95"/>
      <c r="E12" s="94"/>
      <c r="F12" s="112"/>
    </row>
    <row r="13" spans="1:6">
      <c r="A13" s="110"/>
      <c r="B13" s="119"/>
      <c r="C13" s="94"/>
      <c r="D13" s="95"/>
      <c r="E13" s="94"/>
      <c r="F13" s="112"/>
    </row>
    <row r="14" spans="1:6">
      <c r="A14" s="110"/>
      <c r="B14" s="119"/>
      <c r="C14" s="94"/>
      <c r="D14" s="95"/>
      <c r="E14" s="94"/>
      <c r="F14" s="112"/>
    </row>
    <row r="15" spans="1:6">
      <c r="A15" s="110"/>
      <c r="B15" s="119"/>
      <c r="C15" s="94"/>
      <c r="D15" s="95"/>
      <c r="E15" s="94"/>
      <c r="F15" s="112"/>
    </row>
    <row r="16" spans="1:6">
      <c r="A16" s="110"/>
      <c r="B16" s="119"/>
      <c r="C16" s="94"/>
      <c r="D16" s="95"/>
      <c r="E16" s="94"/>
      <c r="F16" s="112"/>
    </row>
    <row r="17" spans="1:17">
      <c r="A17" s="110"/>
      <c r="B17" s="119"/>
      <c r="C17" s="94"/>
      <c r="D17" s="95"/>
      <c r="E17" s="94"/>
      <c r="F17" s="112"/>
    </row>
    <row r="18" spans="1:17" ht="15.75">
      <c r="A18" s="103"/>
      <c r="B18" s="113"/>
      <c r="C18" s="113"/>
      <c r="D18" s="96" t="s">
        <v>157</v>
      </c>
      <c r="E18" s="96"/>
      <c r="F18" s="120" t="e">
        <f>F7:F17</f>
        <v>#VALUE!</v>
      </c>
    </row>
    <row r="19" spans="1:17">
      <c r="A19" s="103"/>
      <c r="B19" s="113"/>
      <c r="C19" s="113"/>
      <c r="D19" s="113"/>
      <c r="E19" s="113"/>
      <c r="F19" s="114"/>
    </row>
    <row r="20" spans="1:17" ht="18.75">
      <c r="A20" s="103"/>
      <c r="B20" s="97" t="s">
        <v>163</v>
      </c>
      <c r="C20" s="113"/>
      <c r="D20" s="137"/>
      <c r="E20" s="137"/>
      <c r="F20" s="138"/>
    </row>
    <row r="21" spans="1:17" ht="21">
      <c r="A21" s="103"/>
      <c r="B21" s="98"/>
      <c r="C21" s="113"/>
      <c r="D21" s="113"/>
      <c r="E21" s="113"/>
      <c r="F21" s="114"/>
    </row>
    <row r="22" spans="1:17" ht="18.75">
      <c r="A22" s="103"/>
      <c r="B22" s="97" t="s">
        <v>158</v>
      </c>
      <c r="C22" s="113"/>
      <c r="D22" s="137"/>
      <c r="E22" s="137"/>
      <c r="F22" s="138"/>
    </row>
    <row r="23" spans="1:17" ht="13.5" thickBot="1">
      <c r="A23" s="115"/>
      <c r="B23" s="116"/>
      <c r="C23" s="116"/>
      <c r="D23" s="116"/>
      <c r="E23" s="116"/>
      <c r="F23" s="117"/>
    </row>
    <row r="25" spans="1:17" ht="13.5" thickBot="1"/>
    <row r="26" spans="1:17" ht="30" customHeight="1" thickBot="1">
      <c r="A26" s="139" t="s">
        <v>76</v>
      </c>
      <c r="B26" s="127" t="s">
        <v>26</v>
      </c>
      <c r="C26" s="141" t="s">
        <v>27</v>
      </c>
      <c r="D26" s="142"/>
      <c r="E26" s="143"/>
      <c r="F26" s="42" t="s">
        <v>59</v>
      </c>
      <c r="G26" s="43" t="s">
        <v>63</v>
      </c>
      <c r="H26" s="129" t="s">
        <v>8</v>
      </c>
      <c r="I26" s="131" t="s">
        <v>7</v>
      </c>
      <c r="J26" s="131" t="s">
        <v>21</v>
      </c>
      <c r="K26" s="133" t="s">
        <v>25</v>
      </c>
      <c r="L26" s="123" t="s">
        <v>67</v>
      </c>
      <c r="M26" s="124"/>
      <c r="N26" s="125"/>
      <c r="O26" s="126" t="s">
        <v>68</v>
      </c>
      <c r="P26" s="124"/>
      <c r="Q26" s="125"/>
    </row>
    <row r="27" spans="1:17" ht="30.75" thickBot="1">
      <c r="A27" s="140"/>
      <c r="B27" s="128"/>
      <c r="C27" s="18" t="s">
        <v>64</v>
      </c>
      <c r="D27" s="18" t="s">
        <v>65</v>
      </c>
      <c r="E27" s="18" t="s">
        <v>66</v>
      </c>
      <c r="F27" s="18" t="s">
        <v>60</v>
      </c>
      <c r="G27" s="18" t="s">
        <v>61</v>
      </c>
      <c r="H27" s="130"/>
      <c r="I27" s="132"/>
      <c r="J27" s="132"/>
      <c r="K27" s="134"/>
      <c r="L27" s="17" t="s">
        <v>22</v>
      </c>
      <c r="M27" s="15" t="s">
        <v>23</v>
      </c>
      <c r="N27" s="16" t="s">
        <v>24</v>
      </c>
      <c r="O27" s="14" t="s">
        <v>22</v>
      </c>
      <c r="P27" s="15" t="s">
        <v>23</v>
      </c>
      <c r="Q27" s="16" t="s">
        <v>24</v>
      </c>
    </row>
    <row r="28" spans="1:17">
      <c r="A28" s="63">
        <v>42121</v>
      </c>
      <c r="B28" s="12" t="s">
        <v>96</v>
      </c>
      <c r="C28" s="12">
        <f>IF(OR(B28="Евровагонка сорт Экстра",B28="Евровагонка сорт А",B28="Евровагонка сорт В",B28="Евровагонка сорт С"),88,IF(OR(B28="Блок-хаус сорт АВ",B28="Блок-хаус сорт С"),136,IF(OR(B28="Наличник сорт А цена за пог. М",B28="Наличник сорт В цена за пог. М",B28="Наличник сорт С цена за пог. М"),90)))</f>
        <v>88</v>
      </c>
      <c r="D28" s="12">
        <f>IF(OR(B28="Евровагонка сорт Экстра",B28="Евровагонка сорт А",B28="Евровагонка сорт В",B28="Евровагонка сорт С"),12.5,IF(OR(B28="Блок-хаус сорт АВ",B28="Блок-хаус сорт С"),27,IF(OR(B28="Наличник сорт А цена за пог. М",B28="Наличник сорт В цена за пог. М",B28="Наличник сорт С цена за пог. М"),14)))</f>
        <v>12.5</v>
      </c>
      <c r="E28" s="12">
        <v>2.7</v>
      </c>
      <c r="F28" s="12" t="s">
        <v>7</v>
      </c>
      <c r="G28" s="12">
        <v>1</v>
      </c>
      <c r="H28" s="62">
        <f>IF(F28="м3",G28,IF(AND(F28="м2"),G28*D28/1000,IF(AND(F28="шт"),C28*D28*E28/1000000*G28,IF(AND(F28="м пог"),((C28*D28*E28/1000000)/E28)*G28,"ОШИБКА"))))</f>
        <v>1.2500000000000001E-2</v>
      </c>
      <c r="I28" s="62">
        <f>IF(F28="м2",G28,IF(AND(F28="м3"),G28/D28*1000,IF(AND(F28="шт"),C28*E28/1000*G28,IF(AND(F28="м пог"),E28*C28/E28/1000,"ОШИБКА"))))</f>
        <v>1</v>
      </c>
      <c r="J28" s="62">
        <f>IF(F28="шт",G28,IF(AND(F28="м3"),G28/((C28*D28*E28)/1000000),IF(AND(F28="м2"),G28/(C28*E28)*1000,IF(AND(F28="м пог"),G28/E28,"ОШИБКА"))))</f>
        <v>4.2087542087542085</v>
      </c>
      <c r="K28" s="62">
        <f>IF(F28="м пог",G28,IF(AND(F28="м3"),(I28/C28*1000),IF(AND(F28="м2"),H28/D28*1000/C28*1000,IF(AND(F28="шт"),H28/D28*1000/C28*1000,"ОШИБКА"))))</f>
        <v>11.363636363636363</v>
      </c>
      <c r="L28" s="62">
        <f>VLOOKUP(B28,Прайс!$B$2:$C$41,2,0)</f>
        <v>19700</v>
      </c>
      <c r="M28" s="62">
        <f>VLOOKUP(B28,Прайс!$B$2:$D$41,3,0)</f>
        <v>22730</v>
      </c>
      <c r="N28" s="62">
        <f>VLOOKUP(B28,Прайс!$B$2:$E$41,4,0)</f>
        <v>25571.25</v>
      </c>
      <c r="O28" s="62">
        <f>L28*H28</f>
        <v>246.25</v>
      </c>
      <c r="P28" s="62">
        <f>M28*H28</f>
        <v>284.125</v>
      </c>
      <c r="Q28" s="62">
        <f>H28*N28</f>
        <v>319.640625</v>
      </c>
    </row>
    <row r="29" spans="1:17">
      <c r="A29" s="63">
        <v>42123</v>
      </c>
      <c r="B29" s="12" t="s">
        <v>95</v>
      </c>
      <c r="C29" s="12">
        <f>IF(OR(B29="Евровагонка сорт Экстра",B29="Евровагонка сорт А",B29="Евровагонка сорт В",B29="Евровагонка сорт С"),88,IF(OR(B29="Блок-хаус сорт АВ",B29="Блок-хаус сорт С"),136,IF(OR(B29="Наличник сорт А цена за пог. М",B29="Наличник сорт В цена за пог. М",B29="Наличник сорт С цена за пог. М"),90)))</f>
        <v>88</v>
      </c>
      <c r="D29" s="12">
        <f>IF(OR(B29="Евровагонка сорт Экстра",B29="Евровагонка сорт А",B29="Евровагонка сорт В",B29="Евровагонка сорт С"),12.5,IF(OR(B29="Блок-хаус сорт АВ",B29="Блок-хаус сорт С"),27,IF(OR(B29="Наличник сорт А цена за пог. М",B29="Наличник сорт В цена за пог. М",B29="Наличник сорт С цена за пог. М"),14)))</f>
        <v>12.5</v>
      </c>
      <c r="E29" s="12">
        <v>2.7</v>
      </c>
      <c r="F29" s="12" t="s">
        <v>7</v>
      </c>
      <c r="G29" s="12">
        <v>1</v>
      </c>
      <c r="H29" s="62">
        <f>IF(F29="м3",G29,IF(AND(F29="м2"),G29*D29/1000,IF(AND(F29="шт"),C29*D29*E29/1000000*G29,IF(AND(F29="м пог"),((C29*D29*E29/1000000)/E29)*G29,"ОШИБКА"))))</f>
        <v>1.2500000000000001E-2</v>
      </c>
      <c r="I29" s="62">
        <f>IF(F29="м2",G29,IF(AND(F29="м3"),G29/D29*1000,IF(AND(F29="шт"),C29*E29/1000*G29,IF(AND(F29="м пог"),E29*C29/E29/1000,"ОШИБКА"))))</f>
        <v>1</v>
      </c>
      <c r="J29" s="62">
        <f>IF(F29="шт",G29,IF(AND(F29="м3"),G29/((C29*D29*E29)/1000000),IF(AND(F29="м2"),G29/(C29*E29)*1000,IF(AND(F29="м пог"),G29/E29,"ОШИБКА"))))</f>
        <v>4.2087542087542085</v>
      </c>
      <c r="K29" s="62">
        <f>IF(F29="м пог",G29,IF(AND(F29="м3"),(I29/C29*1000),IF(AND(F29="м2"),H29/D29*1000/C29*1000,IF(AND(F29="шт"),H29/D29*1000/C29*1000,"ОШИБКА"))))</f>
        <v>11.363636363636363</v>
      </c>
      <c r="L29" s="62">
        <f>VLOOKUP(B29,Прайс!$B$2:$C$41,2,0)</f>
        <v>16940</v>
      </c>
      <c r="M29" s="62">
        <f>VLOOKUP(B29,Прайс!$B$2:$D$41,3,0)</f>
        <v>20500</v>
      </c>
      <c r="N29" s="62">
        <f>VLOOKUP(B29,Прайс!$B$2:$E$41,4,0)</f>
        <v>23062.5</v>
      </c>
      <c r="O29" s="62">
        <f>L29*H29</f>
        <v>211.75</v>
      </c>
      <c r="P29" s="62">
        <f>M29*H29</f>
        <v>256.25</v>
      </c>
      <c r="Q29" s="62">
        <f>H29*N29</f>
        <v>288.28125</v>
      </c>
    </row>
    <row r="30" spans="1:17">
      <c r="A30" s="63">
        <v>42132</v>
      </c>
      <c r="B30" s="12" t="s">
        <v>94</v>
      </c>
      <c r="C30" s="12">
        <f>IF(OR(B30="Евровагонка сорт Экстра",B30="Евровагонка сорт А",B30="Евровагонка сорт В",B30="Евровагонка сорт С"),88,IF(OR(B30="Блок-хаус сорт АВ",B30="Блок-хаус сорт С"),136,IF(OR(B30="Наличник сорт А цена за пог. М",B30="Наличник сорт В цена за пог. М",B30="Наличник сорт С цена за пог. М"),90)))</f>
        <v>88</v>
      </c>
      <c r="D30" s="12">
        <f>IF(OR(B30="Евровагонка сорт Экстра",B30="Евровагонка сорт А",B30="Евровагонка сорт В",B30="Евровагонка сорт С"),12.5,IF(OR(B30="Блок-хаус сорт АВ",B30="Блок-хаус сорт С"),27,IF(OR(B30="Наличник сорт А цена за пог. М",B30="Наличник сорт В цена за пог. М",B30="Наличник сорт С цена за пог. М"),14)))</f>
        <v>12.5</v>
      </c>
      <c r="E30" s="12">
        <v>2.7</v>
      </c>
      <c r="F30" s="12" t="s">
        <v>7</v>
      </c>
      <c r="G30" s="12">
        <v>1</v>
      </c>
      <c r="H30" s="62">
        <f>IF(F30="м3",G30,IF(AND(F30="м2"),G30*D30/1000,IF(AND(F30="шт"),C30*D30*E30/1000000*G30,IF(AND(F30="м пог"),((C30*D30*E30/1000000)/E30)*G30,"ОШИБКА"))))</f>
        <v>1.2500000000000001E-2</v>
      </c>
      <c r="I30" s="62">
        <f>IF(F30="м2",G30,IF(AND(F30="м3"),G30/D30*1000,IF(AND(F30="шт"),C30*E30/1000*G30,IF(AND(F30="м пог"),E30*C30/E30/1000,"ОШИБКА"))))</f>
        <v>1</v>
      </c>
      <c r="J30" s="62">
        <f>IF(F30="шт",G30,IF(AND(F30="м3"),G30/((C30*D30*E30)/1000000),IF(AND(F30="м2"),G30/(C30*E30)*1000,IF(AND(F30="м пог"),G30/E30,"ОШИБКА"))))</f>
        <v>4.2087542087542085</v>
      </c>
      <c r="K30" s="62">
        <f>IF(F30="м пог",G30,IF(AND(F30="м3"),(I30/C30*1000),IF(AND(F30="м2"),H30/D30*1000/C30*1000,IF(AND(F30="шт"),H30/D30*1000/C30*1000,"ОШИБКА"))))</f>
        <v>11.363636363636363</v>
      </c>
      <c r="L30" s="62">
        <f>VLOOKUP(B30,Прайс!$B$2:$C$41,2,0)</f>
        <v>15100</v>
      </c>
      <c r="M30" s="62">
        <f>VLOOKUP(B30,Прайс!$B$2:$D$41,3,0)</f>
        <v>16540</v>
      </c>
      <c r="N30" s="62">
        <f>VLOOKUP(B30,Прайс!$B$2:$E$41,4,0)</f>
        <v>18607.5</v>
      </c>
      <c r="O30" s="62">
        <f>L30*H30</f>
        <v>188.75</v>
      </c>
      <c r="P30" s="62">
        <f>M30*H30</f>
        <v>206.75</v>
      </c>
      <c r="Q30" s="62">
        <f>H30*N30</f>
        <v>232.59375</v>
      </c>
    </row>
    <row r="31" spans="1:17">
      <c r="A31" s="63">
        <v>41037</v>
      </c>
      <c r="B31" s="12" t="s">
        <v>93</v>
      </c>
      <c r="C31" s="12">
        <f>IF(OR(B31="Евровагонка сорт Экстра",B31="Евровагонка сорт А",B31="Евровагонка сорт В",B31="Евровагонка сорт С"),88,IF(OR(B31="Блок-хаус сорт АВ",B31="Блок-хаус сорт С"),136,IF(OR(B31="Наличник сорт А цена за пог. М",B31="Наличник сорт В цена за пог. М",B31="Наличник сорт С цена за пог. М"),90)))</f>
        <v>88</v>
      </c>
      <c r="D31" s="12">
        <f>IF(OR(B31="Евровагонка сорт Экстра",B31="Евровагонка сорт А",B31="Евровагонка сорт В",B31="Евровагонка сорт С"),12.5,IF(OR(B31="Блок-хаус сорт АВ",B31="Блок-хаус сорт С"),27,IF(OR(B31="Наличник сорт А цена за пог. М",B31="Наличник сорт В цена за пог. М",B31="Наличник сорт С цена за пог. М"),14)))</f>
        <v>12.5</v>
      </c>
      <c r="E31" s="12">
        <v>2.7</v>
      </c>
      <c r="F31" s="12" t="s">
        <v>7</v>
      </c>
      <c r="G31" s="12">
        <v>1</v>
      </c>
      <c r="H31" s="62">
        <f>IF(F31="м3",G31,IF(AND(F31="м2"),G31*D31/1000,IF(AND(F31="шт"),C31*D31*E31/1000000*G31,IF(AND(F31="м пог"),((C31*D31*E31/1000000)/E31)*G31,"ОШИБКА"))))</f>
        <v>1.2500000000000001E-2</v>
      </c>
      <c r="I31" s="62">
        <f>IF(F31="м2",G31,IF(AND(F31="м3"),G31/D31*1000,IF(AND(F31="шт"),C31*E31/1000*G31,IF(AND(F31="м пог"),E31*C31/E31/1000,"ОШИБКА"))))</f>
        <v>1</v>
      </c>
      <c r="J31" s="62">
        <f>IF(F31="шт",G31,IF(AND(F31="м3"),G31/((C31*D31*E31)/1000000),IF(AND(F31="м2"),G31/(C31*E31)*1000,IF(AND(F31="м пог"),G31/E31,"ОШИБКА"))))</f>
        <v>4.2087542087542085</v>
      </c>
      <c r="K31" s="62">
        <f>IF(F31="м пог",G31,IF(AND(F31="м3"),(I31/C31*1000),IF(AND(F31="м2"),H31/D31*1000/C31*1000,IF(AND(F31="шт"),H31/D31*1000/C31*1000,"ОШИБКА"))))</f>
        <v>11.363636363636363</v>
      </c>
      <c r="L31" s="62">
        <f>VLOOKUP(B31,Прайс!$B$2:$C$41,2,0)</f>
        <v>12200</v>
      </c>
      <c r="M31" s="62">
        <f>VLOOKUP(B31,Прайс!$B$2:$D$41,3,0)</f>
        <v>14500</v>
      </c>
      <c r="N31" s="62">
        <f>VLOOKUP(B31,Прайс!$B$2:$E$41,4,0)</f>
        <v>16312.5</v>
      </c>
      <c r="O31" s="62">
        <f>L31*H31</f>
        <v>152.5</v>
      </c>
      <c r="P31" s="62">
        <f>M31*H31</f>
        <v>181.25</v>
      </c>
      <c r="Q31" s="62">
        <f>H31*N31</f>
        <v>203.90625</v>
      </c>
    </row>
    <row r="32" spans="1:17">
      <c r="A32" s="63">
        <v>42132</v>
      </c>
      <c r="B32" s="12" t="s">
        <v>91</v>
      </c>
      <c r="C32" s="12">
        <f>IF(OR(B32="Евровагонка сорт Экстра",B32="Евровагонка сорт А",B32="Евровагонка сорт В",B32="Евровагонка сорт С"),88,IF(OR(B32="Блок-хаус сорт АВ",B32="Блок-хаус сорт С"),136,IF(OR(B32="Наличник сорт А цена за пог. М",B32="Наличник сорт В цена за пог. М",B32="Наличник сорт С цена за пог. М"),90)))</f>
        <v>136</v>
      </c>
      <c r="D32" s="12">
        <f>IF(OR(B32="Евровагонка сорт Экстра",B32="Евровагонка сорт А",B32="Евровагонка сорт В",B32="Евровагонка сорт С"),12.5,IF(OR(B32="Блок-хаус сорт АВ",B32="Блок-хаус сорт С"),27,IF(OR(B32="Наличник сорт А цена за пог. М",B32="Наличник сорт В цена за пог. М",B32="Наличник сорт С цена за пог. М"),14)))</f>
        <v>27</v>
      </c>
      <c r="E32" s="12">
        <v>3.7</v>
      </c>
      <c r="F32" s="12" t="s">
        <v>8</v>
      </c>
      <c r="G32" s="12">
        <v>2</v>
      </c>
      <c r="H32" s="62">
        <f>IF(F32="м3",G32,IF(AND(F32="м2"),G32*D32/1000,IF(AND(F32="шт"),C32*D32*E32/1000000*G32,IF(AND(F32="м пог"),((C32*D32*E32/1000000)/E32)*G32,"ОШИБКА"))))</f>
        <v>2</v>
      </c>
      <c r="I32" s="62">
        <f>IF(F32="м2",G32,IF(AND(F32="м3"),G32/D32*1000,IF(AND(F32="шт"),C32*E32/1000*G32,IF(AND(F32="м пог"),E32*C32/E32/1000,"ОШИБКА"))))</f>
        <v>74.074074074074076</v>
      </c>
      <c r="J32" s="62">
        <f>IF(F32="шт",G32,IF(AND(F32="м3"),G32/((C32*D32*E32)/1000000),IF(AND(F32="м2"),G32/(C32*E32)*1000,IF(AND(F32="м пог"),G32/E32,"ОШИБКА"))))</f>
        <v>147.20602955897073</v>
      </c>
      <c r="K32" s="62">
        <f>IF(F32="м пог",G32,IF(AND(F32="м3"),(I32/C32*1000),IF(AND(F32="м2"),H32/D32*1000/C32*1000,IF(AND(F32="шт"),H32/D32*1000/C32*1000,"ОШИБКА"))))</f>
        <v>544.6623093681917</v>
      </c>
      <c r="L32" s="62">
        <f>VLOOKUP(B32,Прайс!$B$2:$C$41,2,0)</f>
        <v>13800</v>
      </c>
      <c r="M32" s="62">
        <f>VLOOKUP(B32,Прайс!$B$2:$D$41,3,0)</f>
        <v>17940</v>
      </c>
      <c r="N32" s="62">
        <f>VLOOKUP(B32,Прайс!$B$2:$E$41,4,0)</f>
        <v>20182.5</v>
      </c>
      <c r="O32" s="62">
        <f>L32*H32</f>
        <v>27600</v>
      </c>
      <c r="P32" s="62">
        <f>M32*H32</f>
        <v>35880</v>
      </c>
      <c r="Q32" s="62">
        <f>H32*N32</f>
        <v>40365</v>
      </c>
    </row>
    <row r="33" spans="1:17">
      <c r="A33" s="63"/>
      <c r="H33" s="62"/>
      <c r="I33" s="62"/>
      <c r="J33" s="62"/>
      <c r="K33" s="62"/>
      <c r="L33" s="62"/>
      <c r="M33" s="62"/>
      <c r="N33" s="62"/>
      <c r="O33" s="62"/>
      <c r="P33" s="62"/>
      <c r="Q33" s="62"/>
    </row>
    <row r="34" spans="1:17">
      <c r="A34" s="63"/>
      <c r="C34" s="121"/>
      <c r="H34" s="62"/>
      <c r="I34" s="62"/>
      <c r="J34" s="62"/>
      <c r="K34" s="62"/>
      <c r="L34" s="62"/>
      <c r="M34" s="62"/>
      <c r="N34" s="62"/>
      <c r="O34" s="62"/>
      <c r="P34" s="62"/>
      <c r="Q34" s="62"/>
    </row>
    <row r="35" spans="1:17">
      <c r="A35" s="63"/>
      <c r="C35" s="121"/>
      <c r="H35" s="62"/>
      <c r="I35" s="62"/>
      <c r="J35" s="62"/>
      <c r="K35" s="62"/>
      <c r="L35" s="62"/>
      <c r="M35" s="62"/>
      <c r="N35" s="62"/>
      <c r="O35" s="62"/>
      <c r="P35" s="62"/>
      <c r="Q35" s="62"/>
    </row>
    <row r="36" spans="1:17">
      <c r="A36" s="63"/>
      <c r="C36" s="121"/>
      <c r="H36" s="62"/>
      <c r="I36" s="62"/>
      <c r="J36" s="62"/>
      <c r="K36" s="62"/>
      <c r="L36" s="62"/>
      <c r="M36" s="62"/>
      <c r="N36" s="62"/>
      <c r="O36" s="62"/>
      <c r="P36" s="62"/>
      <c r="Q36" s="62"/>
    </row>
    <row r="37" spans="1:17">
      <c r="A37" s="63"/>
      <c r="H37" s="62"/>
      <c r="I37" s="62"/>
      <c r="J37" s="62"/>
      <c r="K37" s="62"/>
      <c r="L37" s="62"/>
      <c r="M37" s="62"/>
      <c r="N37" s="62"/>
      <c r="O37" s="62"/>
      <c r="P37" s="62"/>
      <c r="Q37" s="62"/>
    </row>
    <row r="38" spans="1:17">
      <c r="A38" s="63"/>
      <c r="H38" s="62"/>
      <c r="I38" s="62"/>
      <c r="J38" s="62"/>
      <c r="K38" s="62"/>
      <c r="L38" s="62"/>
      <c r="M38" s="62"/>
      <c r="N38" s="62"/>
      <c r="O38" s="62"/>
      <c r="P38" s="62"/>
      <c r="Q38" s="62"/>
    </row>
    <row r="39" spans="1:17">
      <c r="A39" s="63"/>
      <c r="H39" s="62"/>
      <c r="I39" s="62"/>
      <c r="J39" s="62"/>
      <c r="K39" s="62"/>
      <c r="L39" s="62"/>
      <c r="M39" s="62"/>
      <c r="N39" s="62"/>
      <c r="O39" s="62"/>
      <c r="P39" s="62"/>
      <c r="Q39" s="62"/>
    </row>
    <row r="40" spans="1:17">
      <c r="A40" s="63"/>
      <c r="H40" s="62"/>
      <c r="I40" s="62"/>
      <c r="J40" s="62"/>
      <c r="K40" s="62"/>
      <c r="L40" s="62"/>
      <c r="M40" s="62"/>
      <c r="N40" s="62"/>
      <c r="O40" s="62"/>
      <c r="P40" s="62"/>
      <c r="Q40" s="62"/>
    </row>
    <row r="41" spans="1:17">
      <c r="A41" s="63"/>
      <c r="H41" s="62"/>
      <c r="I41" s="62"/>
      <c r="J41" s="62"/>
      <c r="K41" s="62"/>
      <c r="L41" s="62"/>
      <c r="M41" s="62"/>
      <c r="N41" s="62"/>
      <c r="O41" s="62"/>
      <c r="P41" s="62"/>
      <c r="Q41" s="62"/>
    </row>
    <row r="42" spans="1:17">
      <c r="A42" s="63"/>
      <c r="H42" s="62"/>
      <c r="I42" s="62"/>
      <c r="J42" s="62"/>
      <c r="K42" s="62"/>
      <c r="L42" s="62"/>
      <c r="M42" s="62"/>
      <c r="N42" s="62"/>
      <c r="O42" s="62"/>
      <c r="P42" s="62"/>
      <c r="Q42" s="62"/>
    </row>
    <row r="43" spans="1:17">
      <c r="A43" s="63"/>
      <c r="H43" s="62"/>
      <c r="I43" s="62"/>
      <c r="J43" s="62"/>
      <c r="K43" s="62"/>
      <c r="L43" s="62"/>
      <c r="M43" s="62"/>
      <c r="N43" s="62"/>
      <c r="O43" s="62"/>
      <c r="P43" s="62"/>
      <c r="Q43" s="62"/>
    </row>
    <row r="44" spans="1:17">
      <c r="A44" s="63"/>
      <c r="H44" s="62"/>
      <c r="I44" s="62"/>
      <c r="J44" s="62"/>
      <c r="K44" s="62"/>
      <c r="L44" s="62"/>
      <c r="M44" s="62"/>
      <c r="N44" s="62"/>
      <c r="O44" s="62"/>
      <c r="P44" s="62"/>
      <c r="Q44" s="62"/>
    </row>
    <row r="45" spans="1:17">
      <c r="A45" s="63"/>
      <c r="H45" s="62"/>
      <c r="I45" s="62"/>
      <c r="J45" s="62"/>
      <c r="K45" s="62"/>
      <c r="L45" s="62"/>
      <c r="M45" s="62"/>
      <c r="N45" s="62"/>
      <c r="O45" s="62"/>
      <c r="P45" s="62"/>
      <c r="Q45" s="62"/>
    </row>
    <row r="46" spans="1:17">
      <c r="A46" s="63"/>
      <c r="H46" s="62"/>
      <c r="I46" s="62"/>
      <c r="J46" s="62"/>
      <c r="K46" s="62"/>
      <c r="L46" s="62"/>
      <c r="M46" s="62"/>
      <c r="N46" s="62"/>
      <c r="O46" s="62"/>
      <c r="P46" s="62"/>
      <c r="Q46" s="62"/>
    </row>
    <row r="47" spans="1:17">
      <c r="A47" s="63"/>
      <c r="H47" s="62"/>
      <c r="I47" s="62"/>
      <c r="J47" s="62"/>
      <c r="K47" s="62"/>
      <c r="L47" s="62"/>
      <c r="M47" s="62"/>
      <c r="N47" s="62"/>
      <c r="O47" s="62"/>
      <c r="P47" s="62"/>
      <c r="Q47" s="62"/>
    </row>
    <row r="48" spans="1:17">
      <c r="A48" s="63"/>
      <c r="H48" s="62"/>
      <c r="I48" s="62"/>
      <c r="J48" s="62"/>
      <c r="K48" s="62"/>
      <c r="L48" s="62"/>
      <c r="M48" s="62"/>
      <c r="N48" s="62"/>
      <c r="O48" s="62"/>
      <c r="P48" s="62"/>
      <c r="Q48" s="62"/>
    </row>
    <row r="49" spans="1:17">
      <c r="A49" s="63"/>
      <c r="H49" s="62"/>
      <c r="I49" s="62"/>
      <c r="J49" s="62"/>
      <c r="K49" s="62"/>
      <c r="L49" s="62"/>
      <c r="M49" s="62"/>
      <c r="N49" s="62"/>
      <c r="O49" s="62"/>
      <c r="P49" s="62"/>
      <c r="Q49" s="62"/>
    </row>
    <row r="50" spans="1:17">
      <c r="A50" s="63"/>
      <c r="H50" s="62"/>
      <c r="I50" s="62"/>
      <c r="J50" s="62"/>
      <c r="K50" s="62"/>
      <c r="L50" s="62"/>
      <c r="M50" s="62"/>
      <c r="N50" s="62"/>
      <c r="O50" s="62"/>
      <c r="P50" s="62"/>
      <c r="Q50" s="62"/>
    </row>
    <row r="51" spans="1:17">
      <c r="A51" s="63"/>
      <c r="H51" s="62"/>
      <c r="I51" s="62"/>
      <c r="J51" s="62"/>
      <c r="K51" s="62"/>
      <c r="L51" s="62"/>
      <c r="M51" s="62"/>
      <c r="N51" s="62"/>
      <c r="O51" s="62"/>
      <c r="P51" s="62"/>
      <c r="Q51" s="62"/>
    </row>
    <row r="52" spans="1:17">
      <c r="A52" s="63"/>
      <c r="H52" s="62"/>
      <c r="I52" s="62"/>
      <c r="J52" s="62"/>
      <c r="K52" s="62"/>
      <c r="L52" s="62"/>
      <c r="M52" s="62"/>
      <c r="N52" s="62"/>
      <c r="O52" s="62"/>
      <c r="P52" s="62"/>
      <c r="Q52" s="62"/>
    </row>
    <row r="53" spans="1:17">
      <c r="A53" s="63"/>
      <c r="H53" s="62"/>
      <c r="I53" s="62"/>
      <c r="J53" s="62"/>
      <c r="K53" s="62"/>
      <c r="L53" s="62"/>
      <c r="M53" s="62"/>
      <c r="N53" s="62"/>
      <c r="O53" s="62"/>
      <c r="P53" s="62"/>
      <c r="Q53" s="62"/>
    </row>
    <row r="54" spans="1:17">
      <c r="A54" s="63"/>
      <c r="H54" s="62"/>
      <c r="I54" s="62"/>
      <c r="J54" s="62"/>
      <c r="K54" s="62"/>
      <c r="L54" s="62"/>
      <c r="M54" s="62"/>
      <c r="N54" s="62"/>
      <c r="O54" s="62"/>
      <c r="P54" s="62"/>
      <c r="Q54" s="62"/>
    </row>
    <row r="55" spans="1:17">
      <c r="A55" s="63"/>
      <c r="H55" s="62"/>
      <c r="I55" s="62"/>
      <c r="J55" s="62"/>
      <c r="K55" s="62"/>
      <c r="L55" s="62"/>
      <c r="M55" s="62"/>
      <c r="N55" s="62"/>
      <c r="O55" s="62"/>
      <c r="P55" s="62"/>
      <c r="Q55" s="62"/>
    </row>
    <row r="56" spans="1:17">
      <c r="A56" s="63"/>
      <c r="H56" s="62"/>
      <c r="I56" s="62"/>
      <c r="J56" s="62"/>
      <c r="K56" s="62"/>
      <c r="L56" s="62"/>
      <c r="M56" s="62"/>
      <c r="N56" s="62"/>
      <c r="O56" s="62"/>
      <c r="P56" s="62"/>
      <c r="Q56" s="62"/>
    </row>
    <row r="57" spans="1:17">
      <c r="A57" s="63"/>
      <c r="H57" s="62"/>
      <c r="I57" s="62"/>
      <c r="J57" s="62"/>
      <c r="K57" s="62"/>
      <c r="L57" s="62"/>
      <c r="M57" s="62"/>
      <c r="N57" s="62"/>
      <c r="O57" s="62"/>
      <c r="P57" s="62"/>
      <c r="Q57" s="62"/>
    </row>
    <row r="58" spans="1:17">
      <c r="A58" s="63"/>
      <c r="H58" s="62"/>
      <c r="I58" s="62"/>
      <c r="J58" s="62"/>
      <c r="K58" s="62"/>
      <c r="L58" s="62"/>
      <c r="M58" s="62"/>
      <c r="N58" s="62"/>
      <c r="O58" s="62"/>
      <c r="P58" s="62"/>
      <c r="Q58" s="62"/>
    </row>
    <row r="59" spans="1:17">
      <c r="A59" s="63"/>
      <c r="H59" s="62"/>
      <c r="I59" s="62"/>
      <c r="J59" s="62"/>
      <c r="K59" s="62"/>
      <c r="L59" s="62"/>
      <c r="M59" s="62"/>
      <c r="N59" s="62"/>
      <c r="O59" s="62"/>
      <c r="P59" s="62"/>
      <c r="Q59" s="62"/>
    </row>
    <row r="60" spans="1:17">
      <c r="A60" s="63"/>
    </row>
    <row r="61" spans="1:17">
      <c r="A61" s="63"/>
    </row>
    <row r="62" spans="1:17">
      <c r="A62" s="63"/>
    </row>
    <row r="63" spans="1:17">
      <c r="A63" s="63"/>
    </row>
    <row r="64" spans="1:17">
      <c r="A64" s="63"/>
    </row>
    <row r="65" spans="1:1">
      <c r="A65" s="63"/>
    </row>
    <row r="66" spans="1:1">
      <c r="A66" s="63"/>
    </row>
    <row r="67" spans="1:1">
      <c r="A67" s="63"/>
    </row>
    <row r="68" spans="1:1">
      <c r="A68" s="63"/>
    </row>
    <row r="69" spans="1:1">
      <c r="A69" s="63"/>
    </row>
    <row r="70" spans="1:1">
      <c r="A70" s="63"/>
    </row>
    <row r="71" spans="1:1">
      <c r="A71" s="63"/>
    </row>
    <row r="72" spans="1:1">
      <c r="A72" s="63"/>
    </row>
    <row r="73" spans="1:1">
      <c r="A73" s="63"/>
    </row>
    <row r="74" spans="1:1">
      <c r="A74" s="63"/>
    </row>
    <row r="75" spans="1:1">
      <c r="A75" s="63"/>
    </row>
    <row r="76" spans="1:1">
      <c r="A76" s="63"/>
    </row>
    <row r="77" spans="1:1">
      <c r="A77" s="63"/>
    </row>
    <row r="78" spans="1:1">
      <c r="A78" s="63"/>
    </row>
    <row r="79" spans="1:1">
      <c r="A79" s="63"/>
    </row>
    <row r="80" spans="1:1">
      <c r="A80" s="63"/>
    </row>
    <row r="81" spans="1:1">
      <c r="A81" s="63"/>
    </row>
    <row r="82" spans="1:1">
      <c r="A82" s="63"/>
    </row>
    <row r="83" spans="1:1">
      <c r="A83" s="63"/>
    </row>
    <row r="84" spans="1:1">
      <c r="A84" s="63"/>
    </row>
    <row r="85" spans="1:1">
      <c r="A85" s="63"/>
    </row>
    <row r="86" spans="1:1">
      <c r="A86" s="63"/>
    </row>
    <row r="87" spans="1:1">
      <c r="A87" s="63"/>
    </row>
    <row r="88" spans="1:1">
      <c r="A88" s="63"/>
    </row>
    <row r="89" spans="1:1">
      <c r="A89" s="63"/>
    </row>
    <row r="90" spans="1:1">
      <c r="A90" s="63"/>
    </row>
    <row r="91" spans="1:1">
      <c r="A91" s="63"/>
    </row>
    <row r="92" spans="1:1">
      <c r="A92" s="63"/>
    </row>
    <row r="93" spans="1:1">
      <c r="A93" s="63"/>
    </row>
    <row r="94" spans="1:1">
      <c r="A94" s="63"/>
    </row>
    <row r="95" spans="1:1">
      <c r="A95" s="63"/>
    </row>
    <row r="96" spans="1:1">
      <c r="A96" s="63"/>
    </row>
    <row r="97" spans="1:1">
      <c r="A97" s="63"/>
    </row>
    <row r="98" spans="1:1">
      <c r="A98" s="63"/>
    </row>
    <row r="99" spans="1:1">
      <c r="A99" s="63"/>
    </row>
    <row r="100" spans="1:1">
      <c r="A100" s="63"/>
    </row>
    <row r="101" spans="1:1">
      <c r="A101" s="63"/>
    </row>
    <row r="102" spans="1:1">
      <c r="A102" s="63"/>
    </row>
    <row r="103" spans="1:1">
      <c r="A103" s="63"/>
    </row>
    <row r="104" spans="1:1">
      <c r="A104" s="63"/>
    </row>
    <row r="105" spans="1:1">
      <c r="A105" s="63"/>
    </row>
    <row r="106" spans="1:1">
      <c r="A106" s="63"/>
    </row>
    <row r="107" spans="1:1">
      <c r="A107" s="63"/>
    </row>
    <row r="108" spans="1:1">
      <c r="A108" s="63"/>
    </row>
    <row r="109" spans="1:1">
      <c r="A109" s="63"/>
    </row>
    <row r="110" spans="1:1">
      <c r="A110" s="63"/>
    </row>
    <row r="111" spans="1:1">
      <c r="A111" s="63"/>
    </row>
    <row r="112" spans="1:1">
      <c r="A112" s="63"/>
    </row>
    <row r="113" spans="1:1">
      <c r="A113" s="63"/>
    </row>
    <row r="114" spans="1:1">
      <c r="A114" s="63"/>
    </row>
    <row r="115" spans="1:1">
      <c r="A115" s="63"/>
    </row>
    <row r="116" spans="1:1">
      <c r="A116" s="63"/>
    </row>
    <row r="117" spans="1:1">
      <c r="A117" s="63"/>
    </row>
    <row r="118" spans="1:1">
      <c r="A118" s="63"/>
    </row>
    <row r="119" spans="1:1">
      <c r="A119" s="63"/>
    </row>
    <row r="120" spans="1:1">
      <c r="A120" s="63"/>
    </row>
    <row r="121" spans="1:1">
      <c r="A121" s="63"/>
    </row>
    <row r="122" spans="1:1">
      <c r="A122" s="63"/>
    </row>
    <row r="123" spans="1:1">
      <c r="A123" s="63"/>
    </row>
    <row r="124" spans="1:1">
      <c r="A124" s="63"/>
    </row>
    <row r="125" spans="1:1">
      <c r="A125" s="63"/>
    </row>
    <row r="126" spans="1:1">
      <c r="A126" s="63"/>
    </row>
    <row r="127" spans="1:1">
      <c r="A127" s="63"/>
    </row>
    <row r="128" spans="1:1">
      <c r="A128" s="63"/>
    </row>
    <row r="129" spans="1:1">
      <c r="A129" s="63"/>
    </row>
    <row r="130" spans="1:1">
      <c r="A130" s="63"/>
    </row>
    <row r="131" spans="1:1">
      <c r="A131" s="63"/>
    </row>
    <row r="132" spans="1:1">
      <c r="A132" s="63"/>
    </row>
    <row r="133" spans="1:1">
      <c r="A133" s="63"/>
    </row>
    <row r="134" spans="1:1">
      <c r="A134" s="63"/>
    </row>
    <row r="135" spans="1:1">
      <c r="A135" s="63"/>
    </row>
    <row r="136" spans="1:1">
      <c r="A136" s="63"/>
    </row>
    <row r="137" spans="1:1">
      <c r="A137" s="63"/>
    </row>
    <row r="138" spans="1:1">
      <c r="A138" s="63"/>
    </row>
    <row r="139" spans="1:1">
      <c r="A139" s="63"/>
    </row>
    <row r="140" spans="1:1">
      <c r="A140" s="63"/>
    </row>
    <row r="141" spans="1:1">
      <c r="A141" s="63"/>
    </row>
    <row r="142" spans="1:1">
      <c r="A142" s="63"/>
    </row>
    <row r="143" spans="1:1">
      <c r="A143" s="63"/>
    </row>
    <row r="144" spans="1:1">
      <c r="A144" s="63"/>
    </row>
    <row r="145" spans="1:1">
      <c r="A145" s="63"/>
    </row>
    <row r="146" spans="1:1">
      <c r="A146" s="63"/>
    </row>
    <row r="147" spans="1:1">
      <c r="A147" s="63"/>
    </row>
    <row r="148" spans="1:1">
      <c r="A148" s="63"/>
    </row>
    <row r="149" spans="1:1">
      <c r="A149" s="63"/>
    </row>
    <row r="150" spans="1:1">
      <c r="A150" s="63"/>
    </row>
    <row r="151" spans="1:1">
      <c r="A151" s="63"/>
    </row>
    <row r="152" spans="1:1">
      <c r="A152" s="63"/>
    </row>
    <row r="153" spans="1:1">
      <c r="A153" s="63"/>
    </row>
    <row r="154" spans="1:1">
      <c r="A154" s="63"/>
    </row>
    <row r="155" spans="1:1">
      <c r="A155" s="63"/>
    </row>
    <row r="156" spans="1:1">
      <c r="A156" s="63"/>
    </row>
    <row r="157" spans="1:1">
      <c r="A157" s="63"/>
    </row>
    <row r="158" spans="1:1">
      <c r="A158" s="63"/>
    </row>
    <row r="159" spans="1:1">
      <c r="A159" s="63"/>
    </row>
    <row r="160" spans="1:1">
      <c r="A160" s="63"/>
    </row>
    <row r="161" spans="1:1">
      <c r="A161" s="63"/>
    </row>
    <row r="162" spans="1:1">
      <c r="A162" s="63"/>
    </row>
    <row r="163" spans="1:1">
      <c r="A163" s="63"/>
    </row>
    <row r="164" spans="1:1">
      <c r="A164" s="63"/>
    </row>
    <row r="165" spans="1:1">
      <c r="A165" s="63"/>
    </row>
    <row r="166" spans="1:1">
      <c r="A166" s="63"/>
    </row>
    <row r="167" spans="1:1">
      <c r="A167" s="63"/>
    </row>
    <row r="168" spans="1:1">
      <c r="A168" s="63"/>
    </row>
    <row r="169" spans="1:1">
      <c r="A169" s="63"/>
    </row>
    <row r="170" spans="1:1">
      <c r="A170" s="63"/>
    </row>
    <row r="171" spans="1:1">
      <c r="A171" s="63"/>
    </row>
    <row r="172" spans="1:1">
      <c r="A172" s="63"/>
    </row>
    <row r="173" spans="1:1">
      <c r="A173" s="63"/>
    </row>
    <row r="174" spans="1:1">
      <c r="A174" s="63"/>
    </row>
    <row r="175" spans="1:1">
      <c r="A175" s="63"/>
    </row>
    <row r="176" spans="1:1">
      <c r="A176" s="63"/>
    </row>
    <row r="177" spans="1:1">
      <c r="A177" s="63"/>
    </row>
    <row r="178" spans="1:1">
      <c r="A178" s="63"/>
    </row>
    <row r="179" spans="1:1">
      <c r="A179" s="63"/>
    </row>
    <row r="180" spans="1:1">
      <c r="A180" s="63"/>
    </row>
    <row r="181" spans="1:1">
      <c r="A181" s="63"/>
    </row>
    <row r="182" spans="1:1">
      <c r="A182" s="63"/>
    </row>
    <row r="183" spans="1:1">
      <c r="A183" s="63"/>
    </row>
    <row r="184" spans="1:1">
      <c r="A184" s="63"/>
    </row>
    <row r="185" spans="1:1">
      <c r="A185" s="63"/>
    </row>
    <row r="186" spans="1:1">
      <c r="A186" s="63"/>
    </row>
    <row r="187" spans="1:1">
      <c r="A187" s="63"/>
    </row>
    <row r="188" spans="1:1">
      <c r="A188" s="63"/>
    </row>
    <row r="189" spans="1:1">
      <c r="A189" s="63"/>
    </row>
    <row r="190" spans="1:1">
      <c r="A190" s="63"/>
    </row>
    <row r="191" spans="1:1">
      <c r="A191" s="63"/>
    </row>
    <row r="192" spans="1:1">
      <c r="A192" s="63"/>
    </row>
    <row r="193" spans="1:1">
      <c r="A193" s="63"/>
    </row>
    <row r="194" spans="1:1">
      <c r="A194" s="63"/>
    </row>
    <row r="195" spans="1:1">
      <c r="A195" s="63"/>
    </row>
    <row r="196" spans="1:1">
      <c r="A196" s="63"/>
    </row>
    <row r="197" spans="1:1">
      <c r="A197" s="63"/>
    </row>
    <row r="198" spans="1:1">
      <c r="A198" s="63"/>
    </row>
    <row r="199" spans="1:1">
      <c r="A199" s="63"/>
    </row>
    <row r="200" spans="1:1">
      <c r="A200" s="63"/>
    </row>
    <row r="201" spans="1:1">
      <c r="A201" s="63"/>
    </row>
    <row r="202" spans="1:1">
      <c r="A202" s="63"/>
    </row>
    <row r="203" spans="1:1">
      <c r="A203" s="63"/>
    </row>
    <row r="204" spans="1:1">
      <c r="A204" s="63"/>
    </row>
    <row r="205" spans="1:1">
      <c r="A205" s="63"/>
    </row>
    <row r="206" spans="1:1">
      <c r="A206" s="63"/>
    </row>
    <row r="207" spans="1:1">
      <c r="A207" s="63"/>
    </row>
    <row r="208" spans="1:1">
      <c r="A208" s="63"/>
    </row>
    <row r="209" spans="1:1">
      <c r="A209" s="63"/>
    </row>
    <row r="210" spans="1:1">
      <c r="A210" s="63"/>
    </row>
    <row r="211" spans="1:1">
      <c r="A211" s="63"/>
    </row>
    <row r="212" spans="1:1">
      <c r="A212" s="63"/>
    </row>
    <row r="213" spans="1:1">
      <c r="A213" s="63"/>
    </row>
    <row r="214" spans="1:1">
      <c r="A214" s="63"/>
    </row>
    <row r="215" spans="1:1">
      <c r="A215" s="63"/>
    </row>
    <row r="216" spans="1:1">
      <c r="A216" s="63"/>
    </row>
    <row r="217" spans="1:1">
      <c r="A217" s="63"/>
    </row>
    <row r="218" spans="1:1">
      <c r="A218" s="63"/>
    </row>
    <row r="219" spans="1:1">
      <c r="A219" s="63"/>
    </row>
    <row r="220" spans="1:1">
      <c r="A220" s="63"/>
    </row>
    <row r="221" spans="1:1">
      <c r="A221" s="63"/>
    </row>
    <row r="222" spans="1:1">
      <c r="A222" s="63"/>
    </row>
    <row r="223" spans="1:1">
      <c r="A223" s="63"/>
    </row>
    <row r="224" spans="1:1">
      <c r="A224" s="63"/>
    </row>
    <row r="225" spans="1:1">
      <c r="A225" s="63"/>
    </row>
    <row r="226" spans="1:1">
      <c r="A226" s="63"/>
    </row>
    <row r="227" spans="1:1">
      <c r="A227" s="63"/>
    </row>
    <row r="228" spans="1:1">
      <c r="A228" s="63"/>
    </row>
    <row r="229" spans="1:1">
      <c r="A229" s="63"/>
    </row>
    <row r="230" spans="1:1">
      <c r="A230" s="63"/>
    </row>
    <row r="231" spans="1:1">
      <c r="A231" s="63"/>
    </row>
    <row r="232" spans="1:1">
      <c r="A232" s="63"/>
    </row>
    <row r="233" spans="1:1">
      <c r="A233" s="63"/>
    </row>
    <row r="234" spans="1:1">
      <c r="A234" s="63"/>
    </row>
    <row r="235" spans="1:1">
      <c r="A235" s="63"/>
    </row>
    <row r="236" spans="1:1">
      <c r="A236" s="63"/>
    </row>
    <row r="237" spans="1:1">
      <c r="A237" s="63"/>
    </row>
    <row r="238" spans="1:1">
      <c r="A238" s="63"/>
    </row>
    <row r="239" spans="1:1">
      <c r="A239" s="63"/>
    </row>
    <row r="240" spans="1:1">
      <c r="A240" s="63"/>
    </row>
    <row r="241" spans="1:1">
      <c r="A241" s="63"/>
    </row>
    <row r="242" spans="1:1">
      <c r="A242" s="63"/>
    </row>
    <row r="243" spans="1:1">
      <c r="A243" s="63"/>
    </row>
    <row r="244" spans="1:1">
      <c r="A244" s="63"/>
    </row>
    <row r="245" spans="1:1">
      <c r="A245" s="63"/>
    </row>
    <row r="246" spans="1:1">
      <c r="A246" s="63"/>
    </row>
    <row r="247" spans="1:1">
      <c r="A247" s="63"/>
    </row>
    <row r="248" spans="1:1">
      <c r="A248" s="63"/>
    </row>
    <row r="249" spans="1:1">
      <c r="A249" s="63"/>
    </row>
    <row r="250" spans="1:1">
      <c r="A250" s="63"/>
    </row>
    <row r="251" spans="1:1">
      <c r="A251" s="63"/>
    </row>
    <row r="252" spans="1:1">
      <c r="A252" s="63"/>
    </row>
    <row r="253" spans="1:1">
      <c r="A253" s="63"/>
    </row>
    <row r="254" spans="1:1">
      <c r="A254" s="63"/>
    </row>
    <row r="255" spans="1:1">
      <c r="A255" s="63"/>
    </row>
    <row r="256" spans="1:1">
      <c r="A256" s="63"/>
    </row>
    <row r="257" spans="1:1">
      <c r="A257" s="63"/>
    </row>
    <row r="258" spans="1:1">
      <c r="A258" s="63"/>
    </row>
    <row r="259" spans="1:1">
      <c r="A259" s="63"/>
    </row>
    <row r="260" spans="1:1">
      <c r="A260" s="63"/>
    </row>
    <row r="261" spans="1:1">
      <c r="A261" s="63"/>
    </row>
    <row r="262" spans="1:1">
      <c r="A262" s="63"/>
    </row>
    <row r="263" spans="1:1">
      <c r="A263" s="63"/>
    </row>
    <row r="264" spans="1:1">
      <c r="A264" s="63"/>
    </row>
    <row r="265" spans="1:1">
      <c r="A265" s="63"/>
    </row>
    <row r="266" spans="1:1">
      <c r="A266" s="63"/>
    </row>
    <row r="267" spans="1:1">
      <c r="A267" s="63"/>
    </row>
    <row r="268" spans="1:1">
      <c r="A268" s="63"/>
    </row>
    <row r="269" spans="1:1">
      <c r="A269" s="63"/>
    </row>
    <row r="270" spans="1:1">
      <c r="A270" s="63"/>
    </row>
    <row r="271" spans="1:1">
      <c r="A271" s="63"/>
    </row>
    <row r="272" spans="1:1">
      <c r="A272" s="63"/>
    </row>
    <row r="273" spans="1:1">
      <c r="A273" s="63"/>
    </row>
    <row r="274" spans="1:1">
      <c r="A274" s="63"/>
    </row>
    <row r="275" spans="1:1">
      <c r="A275" s="63"/>
    </row>
    <row r="276" spans="1:1">
      <c r="A276" s="63"/>
    </row>
    <row r="277" spans="1:1">
      <c r="A277" s="63"/>
    </row>
    <row r="278" spans="1:1">
      <c r="A278" s="63"/>
    </row>
    <row r="279" spans="1:1">
      <c r="A279" s="63"/>
    </row>
    <row r="280" spans="1:1">
      <c r="A280" s="63"/>
    </row>
    <row r="281" spans="1:1">
      <c r="A281" s="63"/>
    </row>
    <row r="282" spans="1:1">
      <c r="A282" s="63"/>
    </row>
    <row r="283" spans="1:1">
      <c r="A283" s="63"/>
    </row>
    <row r="284" spans="1:1">
      <c r="A284" s="63"/>
    </row>
    <row r="285" spans="1:1">
      <c r="A285" s="63"/>
    </row>
    <row r="286" spans="1:1">
      <c r="A286" s="63"/>
    </row>
    <row r="287" spans="1:1">
      <c r="A287" s="63"/>
    </row>
    <row r="288" spans="1:1">
      <c r="A288" s="63"/>
    </row>
    <row r="289" spans="1:1">
      <c r="A289" s="63"/>
    </row>
    <row r="290" spans="1:1">
      <c r="A290" s="63"/>
    </row>
    <row r="291" spans="1:1">
      <c r="A291" s="63"/>
    </row>
    <row r="292" spans="1:1">
      <c r="A292" s="63"/>
    </row>
    <row r="293" spans="1:1">
      <c r="A293" s="63"/>
    </row>
    <row r="294" spans="1:1">
      <c r="A294" s="63"/>
    </row>
    <row r="295" spans="1:1">
      <c r="A295" s="63"/>
    </row>
    <row r="296" spans="1:1">
      <c r="A296" s="63"/>
    </row>
    <row r="297" spans="1:1">
      <c r="A297" s="63"/>
    </row>
    <row r="298" spans="1:1">
      <c r="A298" s="63"/>
    </row>
    <row r="299" spans="1:1">
      <c r="A299" s="63"/>
    </row>
    <row r="300" spans="1:1">
      <c r="A300" s="63"/>
    </row>
    <row r="301" spans="1:1">
      <c r="A301" s="63"/>
    </row>
    <row r="302" spans="1:1">
      <c r="A302" s="63"/>
    </row>
    <row r="303" spans="1:1">
      <c r="A303" s="63"/>
    </row>
    <row r="304" spans="1:1">
      <c r="A304" s="63"/>
    </row>
    <row r="305" spans="1:1">
      <c r="A305" s="63"/>
    </row>
    <row r="306" spans="1:1">
      <c r="A306" s="63"/>
    </row>
    <row r="307" spans="1:1">
      <c r="A307" s="63"/>
    </row>
    <row r="308" spans="1:1">
      <c r="A308" s="63"/>
    </row>
    <row r="309" spans="1:1">
      <c r="A309" s="63"/>
    </row>
    <row r="310" spans="1:1">
      <c r="A310" s="63"/>
    </row>
    <row r="311" spans="1:1">
      <c r="A311" s="63"/>
    </row>
    <row r="312" spans="1:1">
      <c r="A312" s="63"/>
    </row>
    <row r="313" spans="1:1">
      <c r="A313" s="63"/>
    </row>
    <row r="314" spans="1:1">
      <c r="A314" s="63"/>
    </row>
    <row r="315" spans="1:1">
      <c r="A315" s="63"/>
    </row>
    <row r="316" spans="1:1">
      <c r="A316" s="63"/>
    </row>
    <row r="317" spans="1:1">
      <c r="A317" s="63"/>
    </row>
    <row r="318" spans="1:1">
      <c r="A318" s="63"/>
    </row>
    <row r="319" spans="1:1">
      <c r="A319" s="63"/>
    </row>
    <row r="320" spans="1:1">
      <c r="A320" s="63"/>
    </row>
    <row r="321" spans="1:1">
      <c r="A321" s="63"/>
    </row>
    <row r="322" spans="1:1">
      <c r="A322" s="63"/>
    </row>
    <row r="323" spans="1:1">
      <c r="A323" s="63"/>
    </row>
    <row r="324" spans="1:1">
      <c r="A324" s="63"/>
    </row>
    <row r="325" spans="1:1">
      <c r="A325" s="63"/>
    </row>
    <row r="326" spans="1:1">
      <c r="A326" s="63"/>
    </row>
    <row r="327" spans="1:1">
      <c r="A327" s="63"/>
    </row>
    <row r="328" spans="1:1">
      <c r="A328" s="63"/>
    </row>
    <row r="329" spans="1:1">
      <c r="A329" s="63"/>
    </row>
    <row r="330" spans="1:1">
      <c r="A330" s="63"/>
    </row>
    <row r="331" spans="1:1">
      <c r="A331" s="63"/>
    </row>
    <row r="332" spans="1:1">
      <c r="A332" s="63"/>
    </row>
    <row r="333" spans="1:1">
      <c r="A333" s="63"/>
    </row>
    <row r="334" spans="1:1">
      <c r="A334" s="63"/>
    </row>
    <row r="335" spans="1:1">
      <c r="A335" s="63"/>
    </row>
    <row r="336" spans="1:1">
      <c r="A336" s="63"/>
    </row>
    <row r="337" spans="1:1">
      <c r="A337" s="63"/>
    </row>
    <row r="338" spans="1:1">
      <c r="A338" s="63"/>
    </row>
    <row r="339" spans="1:1">
      <c r="A339" s="63"/>
    </row>
    <row r="340" spans="1:1">
      <c r="A340" s="63"/>
    </row>
    <row r="341" spans="1:1">
      <c r="A341" s="63"/>
    </row>
    <row r="342" spans="1:1">
      <c r="A342" s="63"/>
    </row>
    <row r="343" spans="1:1">
      <c r="A343" s="63"/>
    </row>
    <row r="344" spans="1:1">
      <c r="A344" s="63"/>
    </row>
    <row r="345" spans="1:1">
      <c r="A345" s="63"/>
    </row>
    <row r="346" spans="1:1">
      <c r="A346" s="63"/>
    </row>
    <row r="347" spans="1:1">
      <c r="A347" s="63"/>
    </row>
    <row r="348" spans="1:1">
      <c r="A348" s="63"/>
    </row>
    <row r="349" spans="1:1">
      <c r="A349" s="63"/>
    </row>
    <row r="350" spans="1:1">
      <c r="A350" s="63"/>
    </row>
    <row r="351" spans="1:1">
      <c r="A351" s="63"/>
    </row>
    <row r="352" spans="1:1">
      <c r="A352" s="63"/>
    </row>
    <row r="353" spans="1:1">
      <c r="A353" s="63"/>
    </row>
    <row r="354" spans="1:1">
      <c r="A354" s="63"/>
    </row>
    <row r="355" spans="1:1">
      <c r="A355" s="63"/>
    </row>
    <row r="356" spans="1:1">
      <c r="A356" s="63"/>
    </row>
    <row r="357" spans="1:1">
      <c r="A357" s="63"/>
    </row>
    <row r="358" spans="1:1">
      <c r="A358" s="63"/>
    </row>
    <row r="359" spans="1:1">
      <c r="A359" s="63"/>
    </row>
    <row r="360" spans="1:1">
      <c r="A360" s="63"/>
    </row>
    <row r="361" spans="1:1">
      <c r="A361" s="63"/>
    </row>
    <row r="362" spans="1:1">
      <c r="A362" s="63"/>
    </row>
    <row r="363" spans="1:1">
      <c r="A363" s="63"/>
    </row>
    <row r="364" spans="1:1">
      <c r="A364" s="63"/>
    </row>
    <row r="365" spans="1:1">
      <c r="A365" s="63"/>
    </row>
    <row r="366" spans="1:1">
      <c r="A366" s="63"/>
    </row>
    <row r="367" spans="1:1">
      <c r="A367" s="63"/>
    </row>
    <row r="368" spans="1:1">
      <c r="A368" s="63"/>
    </row>
    <row r="369" spans="1:1">
      <c r="A369" s="63"/>
    </row>
    <row r="370" spans="1:1">
      <c r="A370" s="63"/>
    </row>
    <row r="371" spans="1:1">
      <c r="A371" s="63"/>
    </row>
    <row r="372" spans="1:1">
      <c r="A372" s="63"/>
    </row>
    <row r="373" spans="1:1">
      <c r="A373" s="63"/>
    </row>
    <row r="374" spans="1:1">
      <c r="A374" s="63"/>
    </row>
    <row r="375" spans="1:1">
      <c r="A375" s="63"/>
    </row>
    <row r="376" spans="1:1">
      <c r="A376" s="63"/>
    </row>
    <row r="377" spans="1:1">
      <c r="A377" s="63"/>
    </row>
    <row r="378" spans="1:1">
      <c r="A378" s="63"/>
    </row>
    <row r="379" spans="1:1">
      <c r="A379" s="63"/>
    </row>
    <row r="380" spans="1:1">
      <c r="A380" s="63"/>
    </row>
    <row r="381" spans="1:1">
      <c r="A381" s="63"/>
    </row>
    <row r="382" spans="1:1">
      <c r="A382" s="63"/>
    </row>
    <row r="383" spans="1:1">
      <c r="A383" s="63"/>
    </row>
    <row r="384" spans="1:1">
      <c r="A384" s="63"/>
    </row>
    <row r="385" spans="1:1">
      <c r="A385" s="63"/>
    </row>
    <row r="386" spans="1:1">
      <c r="A386" s="63"/>
    </row>
    <row r="387" spans="1:1">
      <c r="A387" s="63"/>
    </row>
    <row r="388" spans="1:1">
      <c r="A388" s="63"/>
    </row>
    <row r="389" spans="1:1">
      <c r="A389" s="63"/>
    </row>
    <row r="390" spans="1:1">
      <c r="A390" s="63"/>
    </row>
    <row r="391" spans="1:1">
      <c r="A391" s="63"/>
    </row>
    <row r="392" spans="1:1">
      <c r="A392" s="63"/>
    </row>
    <row r="393" spans="1:1">
      <c r="A393" s="63"/>
    </row>
    <row r="394" spans="1:1">
      <c r="A394" s="63"/>
    </row>
    <row r="395" spans="1:1">
      <c r="A395" s="63"/>
    </row>
    <row r="396" spans="1:1">
      <c r="A396" s="63"/>
    </row>
    <row r="397" spans="1:1">
      <c r="A397" s="63"/>
    </row>
    <row r="398" spans="1:1">
      <c r="A398" s="63"/>
    </row>
    <row r="399" spans="1:1">
      <c r="A399" s="63"/>
    </row>
    <row r="400" spans="1:1">
      <c r="A400" s="63"/>
    </row>
    <row r="401" spans="1:1">
      <c r="A401" s="63"/>
    </row>
    <row r="402" spans="1:1">
      <c r="A402" s="63"/>
    </row>
    <row r="403" spans="1:1">
      <c r="A403" s="63"/>
    </row>
    <row r="404" spans="1:1">
      <c r="A404" s="63"/>
    </row>
    <row r="405" spans="1:1">
      <c r="A405" s="63"/>
    </row>
    <row r="406" spans="1:1">
      <c r="A406" s="63"/>
    </row>
    <row r="407" spans="1:1">
      <c r="A407" s="63"/>
    </row>
    <row r="408" spans="1:1">
      <c r="A408" s="63"/>
    </row>
    <row r="409" spans="1:1">
      <c r="A409" s="63"/>
    </row>
    <row r="410" spans="1:1">
      <c r="A410" s="63"/>
    </row>
    <row r="411" spans="1:1">
      <c r="A411" s="63"/>
    </row>
    <row r="412" spans="1:1">
      <c r="A412" s="63"/>
    </row>
    <row r="413" spans="1:1">
      <c r="A413" s="63"/>
    </row>
    <row r="414" spans="1:1">
      <c r="A414" s="63"/>
    </row>
    <row r="415" spans="1:1">
      <c r="A415" s="63"/>
    </row>
    <row r="416" spans="1:1">
      <c r="A416" s="63"/>
    </row>
    <row r="417" spans="1:1">
      <c r="A417" s="63"/>
    </row>
    <row r="418" spans="1:1">
      <c r="A418" s="63"/>
    </row>
    <row r="419" spans="1:1">
      <c r="A419" s="63"/>
    </row>
    <row r="420" spans="1:1">
      <c r="A420" s="63"/>
    </row>
    <row r="421" spans="1:1">
      <c r="A421" s="63"/>
    </row>
    <row r="422" spans="1:1">
      <c r="A422" s="63"/>
    </row>
    <row r="423" spans="1:1">
      <c r="A423" s="63"/>
    </row>
    <row r="424" spans="1:1">
      <c r="A424" s="63"/>
    </row>
    <row r="425" spans="1:1">
      <c r="A425" s="63"/>
    </row>
    <row r="426" spans="1:1">
      <c r="A426" s="63"/>
    </row>
    <row r="427" spans="1:1">
      <c r="A427" s="63"/>
    </row>
    <row r="428" spans="1:1">
      <c r="A428" s="63"/>
    </row>
    <row r="429" spans="1:1">
      <c r="A429" s="63"/>
    </row>
    <row r="430" spans="1:1">
      <c r="A430" s="63"/>
    </row>
    <row r="431" spans="1:1">
      <c r="A431" s="63"/>
    </row>
    <row r="432" spans="1:1">
      <c r="A432" s="63"/>
    </row>
    <row r="433" spans="1:1">
      <c r="A433" s="63"/>
    </row>
    <row r="434" spans="1:1">
      <c r="A434" s="63"/>
    </row>
    <row r="435" spans="1:1">
      <c r="A435" s="63"/>
    </row>
    <row r="436" spans="1:1">
      <c r="A436" s="63"/>
    </row>
    <row r="437" spans="1:1">
      <c r="A437" s="63"/>
    </row>
    <row r="438" spans="1:1">
      <c r="A438" s="63"/>
    </row>
    <row r="439" spans="1:1">
      <c r="A439" s="63"/>
    </row>
    <row r="440" spans="1:1">
      <c r="A440" s="63"/>
    </row>
    <row r="441" spans="1:1">
      <c r="A441" s="63"/>
    </row>
    <row r="442" spans="1:1">
      <c r="A442" s="63"/>
    </row>
    <row r="443" spans="1:1">
      <c r="A443" s="63"/>
    </row>
    <row r="444" spans="1:1">
      <c r="A444" s="63"/>
    </row>
    <row r="445" spans="1:1">
      <c r="A445" s="63"/>
    </row>
    <row r="446" spans="1:1">
      <c r="A446" s="63"/>
    </row>
    <row r="447" spans="1:1">
      <c r="A447" s="63"/>
    </row>
    <row r="448" spans="1:1">
      <c r="A448" s="63"/>
    </row>
    <row r="449" spans="1:1">
      <c r="A449" s="63"/>
    </row>
    <row r="450" spans="1:1">
      <c r="A450" s="63"/>
    </row>
    <row r="451" spans="1:1">
      <c r="A451" s="63"/>
    </row>
    <row r="452" spans="1:1">
      <c r="A452" s="63"/>
    </row>
    <row r="453" spans="1:1">
      <c r="A453" s="63"/>
    </row>
    <row r="454" spans="1:1">
      <c r="A454" s="63"/>
    </row>
    <row r="455" spans="1:1">
      <c r="A455" s="63"/>
    </row>
    <row r="456" spans="1:1">
      <c r="A456" s="63"/>
    </row>
    <row r="457" spans="1:1">
      <c r="A457" s="63"/>
    </row>
    <row r="458" spans="1:1">
      <c r="A458" s="63"/>
    </row>
    <row r="459" spans="1:1">
      <c r="A459" s="63"/>
    </row>
    <row r="460" spans="1:1">
      <c r="A460" s="63"/>
    </row>
    <row r="461" spans="1:1">
      <c r="A461" s="63"/>
    </row>
    <row r="462" spans="1:1">
      <c r="A462" s="63"/>
    </row>
    <row r="463" spans="1:1">
      <c r="A463" s="63"/>
    </row>
    <row r="464" spans="1:1">
      <c r="A464" s="63"/>
    </row>
    <row r="465" spans="1:1">
      <c r="A465" s="63"/>
    </row>
    <row r="466" spans="1:1">
      <c r="A466" s="63"/>
    </row>
    <row r="467" spans="1:1">
      <c r="A467" s="63"/>
    </row>
    <row r="468" spans="1:1">
      <c r="A468" s="63"/>
    </row>
    <row r="469" spans="1:1">
      <c r="A469" s="63"/>
    </row>
    <row r="470" spans="1:1">
      <c r="A470" s="63"/>
    </row>
    <row r="471" spans="1:1">
      <c r="A471" s="63"/>
    </row>
    <row r="472" spans="1:1">
      <c r="A472" s="63"/>
    </row>
    <row r="473" spans="1:1">
      <c r="A473" s="63"/>
    </row>
    <row r="474" spans="1:1">
      <c r="A474" s="63"/>
    </row>
    <row r="475" spans="1:1">
      <c r="A475" s="63"/>
    </row>
    <row r="476" spans="1:1">
      <c r="A476" s="63"/>
    </row>
    <row r="477" spans="1:1">
      <c r="A477" s="63"/>
    </row>
    <row r="478" spans="1:1">
      <c r="A478" s="63"/>
    </row>
    <row r="479" spans="1:1">
      <c r="A479" s="63"/>
    </row>
    <row r="480" spans="1:1">
      <c r="A480" s="63"/>
    </row>
    <row r="481" spans="1:1">
      <c r="A481" s="63"/>
    </row>
    <row r="482" spans="1:1">
      <c r="A482" s="63"/>
    </row>
    <row r="483" spans="1:1">
      <c r="A483" s="63"/>
    </row>
    <row r="484" spans="1:1">
      <c r="A484" s="63"/>
    </row>
    <row r="485" spans="1:1">
      <c r="A485" s="63"/>
    </row>
    <row r="486" spans="1:1">
      <c r="A486" s="63"/>
    </row>
    <row r="487" spans="1:1">
      <c r="A487" s="63"/>
    </row>
    <row r="488" spans="1:1">
      <c r="A488" s="63"/>
    </row>
    <row r="489" spans="1:1">
      <c r="A489" s="63"/>
    </row>
    <row r="490" spans="1:1">
      <c r="A490" s="63"/>
    </row>
    <row r="491" spans="1:1">
      <c r="A491" s="63"/>
    </row>
    <row r="492" spans="1:1">
      <c r="A492" s="63"/>
    </row>
    <row r="493" spans="1:1">
      <c r="A493" s="63"/>
    </row>
    <row r="494" spans="1:1">
      <c r="A494" s="63"/>
    </row>
    <row r="495" spans="1:1">
      <c r="A495" s="63"/>
    </row>
    <row r="496" spans="1:1">
      <c r="A496" s="63"/>
    </row>
    <row r="497" spans="1:1">
      <c r="A497" s="63"/>
    </row>
    <row r="498" spans="1:1">
      <c r="A498" s="63"/>
    </row>
    <row r="499" spans="1:1">
      <c r="A499" s="63"/>
    </row>
    <row r="500" spans="1:1">
      <c r="A500" s="63"/>
    </row>
    <row r="501" spans="1:1">
      <c r="A501" s="63"/>
    </row>
    <row r="502" spans="1:1">
      <c r="A502" s="63"/>
    </row>
    <row r="503" spans="1:1">
      <c r="A503" s="63"/>
    </row>
    <row r="504" spans="1:1">
      <c r="A504" s="63"/>
    </row>
    <row r="505" spans="1:1">
      <c r="A505" s="63"/>
    </row>
    <row r="506" spans="1:1">
      <c r="A506" s="63"/>
    </row>
    <row r="507" spans="1:1">
      <c r="A507" s="63"/>
    </row>
    <row r="508" spans="1:1">
      <c r="A508" s="63"/>
    </row>
    <row r="509" spans="1:1">
      <c r="A509" s="63"/>
    </row>
    <row r="510" spans="1:1">
      <c r="A510" s="63"/>
    </row>
    <row r="511" spans="1:1">
      <c r="A511" s="63"/>
    </row>
    <row r="512" spans="1:1">
      <c r="A512" s="63"/>
    </row>
    <row r="513" spans="1:1">
      <c r="A513" s="63"/>
    </row>
    <row r="514" spans="1:1">
      <c r="A514" s="63"/>
    </row>
    <row r="515" spans="1:1">
      <c r="A515" s="63"/>
    </row>
    <row r="516" spans="1:1">
      <c r="A516" s="63"/>
    </row>
    <row r="517" spans="1:1">
      <c r="A517" s="63"/>
    </row>
    <row r="518" spans="1:1">
      <c r="A518" s="63"/>
    </row>
    <row r="519" spans="1:1">
      <c r="A519" s="63"/>
    </row>
    <row r="520" spans="1:1">
      <c r="A520" s="63"/>
    </row>
    <row r="521" spans="1:1">
      <c r="A521" s="63"/>
    </row>
    <row r="522" spans="1:1">
      <c r="A522" s="63"/>
    </row>
    <row r="523" spans="1:1">
      <c r="A523" s="63"/>
    </row>
    <row r="524" spans="1:1">
      <c r="A524" s="63"/>
    </row>
    <row r="525" spans="1:1">
      <c r="A525" s="63"/>
    </row>
    <row r="526" spans="1:1">
      <c r="A526" s="63"/>
    </row>
    <row r="527" spans="1:1">
      <c r="A527" s="63"/>
    </row>
    <row r="528" spans="1:1">
      <c r="A528" s="63"/>
    </row>
    <row r="529" spans="1:1">
      <c r="A529" s="63"/>
    </row>
    <row r="530" spans="1:1">
      <c r="A530" s="63"/>
    </row>
    <row r="531" spans="1:1">
      <c r="A531" s="63"/>
    </row>
    <row r="532" spans="1:1">
      <c r="A532" s="63"/>
    </row>
    <row r="533" spans="1:1">
      <c r="A533" s="63"/>
    </row>
    <row r="534" spans="1:1">
      <c r="A534" s="63"/>
    </row>
    <row r="535" spans="1:1">
      <c r="A535" s="63"/>
    </row>
    <row r="536" spans="1:1">
      <c r="A536" s="63"/>
    </row>
    <row r="537" spans="1:1">
      <c r="A537" s="63"/>
    </row>
    <row r="538" spans="1:1">
      <c r="A538" s="63"/>
    </row>
    <row r="539" spans="1:1">
      <c r="A539" s="63"/>
    </row>
    <row r="540" spans="1:1">
      <c r="A540" s="63"/>
    </row>
    <row r="541" spans="1:1">
      <c r="A541" s="63"/>
    </row>
    <row r="542" spans="1:1">
      <c r="A542" s="63"/>
    </row>
    <row r="543" spans="1:1">
      <c r="A543" s="63"/>
    </row>
    <row r="544" spans="1:1">
      <c r="A544" s="63"/>
    </row>
    <row r="545" spans="1:1">
      <c r="A545" s="63"/>
    </row>
    <row r="546" spans="1:1">
      <c r="A546" s="63"/>
    </row>
    <row r="547" spans="1:1">
      <c r="A547" s="63"/>
    </row>
    <row r="548" spans="1:1">
      <c r="A548" s="63"/>
    </row>
    <row r="549" spans="1:1">
      <c r="A549" s="63"/>
    </row>
    <row r="550" spans="1:1">
      <c r="A550" s="63"/>
    </row>
    <row r="551" spans="1:1">
      <c r="A551" s="63"/>
    </row>
    <row r="552" spans="1:1">
      <c r="A552" s="63"/>
    </row>
    <row r="553" spans="1:1">
      <c r="A553" s="63"/>
    </row>
    <row r="554" spans="1:1">
      <c r="A554" s="63"/>
    </row>
    <row r="555" spans="1:1">
      <c r="A555" s="63"/>
    </row>
    <row r="556" spans="1:1">
      <c r="A556" s="63"/>
    </row>
    <row r="557" spans="1:1">
      <c r="A557" s="63"/>
    </row>
    <row r="558" spans="1:1">
      <c r="A558" s="63"/>
    </row>
    <row r="559" spans="1:1">
      <c r="A559" s="63"/>
    </row>
    <row r="560" spans="1:1">
      <c r="A560" s="63"/>
    </row>
    <row r="561" spans="1:1">
      <c r="A561" s="63"/>
    </row>
    <row r="562" spans="1:1">
      <c r="A562" s="63"/>
    </row>
    <row r="563" spans="1:1">
      <c r="A563" s="63"/>
    </row>
    <row r="564" spans="1:1">
      <c r="A564" s="63"/>
    </row>
    <row r="565" spans="1:1">
      <c r="A565" s="63"/>
    </row>
    <row r="566" spans="1:1">
      <c r="A566" s="63"/>
    </row>
    <row r="567" spans="1:1">
      <c r="A567" s="63"/>
    </row>
    <row r="568" spans="1:1">
      <c r="A568" s="63"/>
    </row>
    <row r="569" spans="1:1">
      <c r="A569" s="63"/>
    </row>
    <row r="570" spans="1:1">
      <c r="A570" s="63"/>
    </row>
    <row r="571" spans="1:1">
      <c r="A571" s="63"/>
    </row>
    <row r="572" spans="1:1">
      <c r="A572" s="63"/>
    </row>
    <row r="573" spans="1:1">
      <c r="A573" s="63"/>
    </row>
    <row r="574" spans="1:1">
      <c r="A574" s="63"/>
    </row>
    <row r="575" spans="1:1">
      <c r="A575" s="63"/>
    </row>
    <row r="576" spans="1:1">
      <c r="A576" s="63"/>
    </row>
    <row r="577" spans="1:1">
      <c r="A577" s="63"/>
    </row>
    <row r="578" spans="1:1">
      <c r="A578" s="63"/>
    </row>
    <row r="579" spans="1:1">
      <c r="A579" s="63"/>
    </row>
    <row r="580" spans="1:1">
      <c r="A580" s="63"/>
    </row>
    <row r="581" spans="1:1">
      <c r="A581" s="63"/>
    </row>
    <row r="582" spans="1:1">
      <c r="A582" s="63"/>
    </row>
    <row r="583" spans="1:1">
      <c r="A583" s="63"/>
    </row>
    <row r="584" spans="1:1">
      <c r="A584" s="63"/>
    </row>
    <row r="585" spans="1:1">
      <c r="A585" s="63"/>
    </row>
    <row r="586" spans="1:1">
      <c r="A586" s="63"/>
    </row>
    <row r="587" spans="1:1">
      <c r="A587" s="63"/>
    </row>
    <row r="588" spans="1:1">
      <c r="A588" s="63"/>
    </row>
    <row r="589" spans="1:1">
      <c r="A589" s="63"/>
    </row>
    <row r="590" spans="1:1">
      <c r="A590" s="63"/>
    </row>
    <row r="591" spans="1:1">
      <c r="A591" s="63"/>
    </row>
    <row r="592" spans="1:1">
      <c r="A592" s="63"/>
    </row>
    <row r="593" spans="1:1">
      <c r="A593" s="63"/>
    </row>
    <row r="594" spans="1:1">
      <c r="A594" s="63"/>
    </row>
    <row r="595" spans="1:1">
      <c r="A595" s="63"/>
    </row>
    <row r="596" spans="1:1">
      <c r="A596" s="63"/>
    </row>
    <row r="597" spans="1:1">
      <c r="A597" s="63"/>
    </row>
    <row r="598" spans="1:1">
      <c r="A598" s="63"/>
    </row>
    <row r="599" spans="1:1">
      <c r="A599" s="63"/>
    </row>
    <row r="600" spans="1:1">
      <c r="A600" s="63"/>
    </row>
    <row r="601" spans="1:1">
      <c r="A601" s="63"/>
    </row>
    <row r="602" spans="1:1">
      <c r="A602" s="63"/>
    </row>
    <row r="603" spans="1:1">
      <c r="A603" s="63"/>
    </row>
    <row r="604" spans="1:1">
      <c r="A604" s="63"/>
    </row>
    <row r="605" spans="1:1">
      <c r="A605" s="63"/>
    </row>
    <row r="606" spans="1:1">
      <c r="A606" s="63"/>
    </row>
    <row r="607" spans="1:1">
      <c r="A607" s="63"/>
    </row>
    <row r="608" spans="1:1">
      <c r="A608" s="63"/>
    </row>
    <row r="609" spans="1:1">
      <c r="A609" s="63"/>
    </row>
    <row r="610" spans="1:1">
      <c r="A610" s="63"/>
    </row>
    <row r="611" spans="1:1">
      <c r="A611" s="63"/>
    </row>
    <row r="612" spans="1:1">
      <c r="A612" s="63"/>
    </row>
    <row r="613" spans="1:1">
      <c r="A613" s="63"/>
    </row>
    <row r="614" spans="1:1">
      <c r="A614" s="63"/>
    </row>
    <row r="615" spans="1:1">
      <c r="A615" s="63"/>
    </row>
    <row r="616" spans="1:1">
      <c r="A616" s="63"/>
    </row>
    <row r="617" spans="1:1">
      <c r="A617" s="63"/>
    </row>
    <row r="618" spans="1:1">
      <c r="A618" s="63"/>
    </row>
    <row r="619" spans="1:1">
      <c r="A619" s="63"/>
    </row>
    <row r="620" spans="1:1">
      <c r="A620" s="63"/>
    </row>
    <row r="621" spans="1:1">
      <c r="A621" s="63"/>
    </row>
    <row r="622" spans="1:1">
      <c r="A622" s="63"/>
    </row>
    <row r="623" spans="1:1">
      <c r="A623" s="63"/>
    </row>
    <row r="624" spans="1:1">
      <c r="A624" s="63"/>
    </row>
    <row r="625" spans="1:1">
      <c r="A625" s="63"/>
    </row>
    <row r="626" spans="1:1">
      <c r="A626" s="63"/>
    </row>
    <row r="627" spans="1:1">
      <c r="A627" s="63"/>
    </row>
    <row r="628" spans="1:1">
      <c r="A628" s="63"/>
    </row>
    <row r="629" spans="1:1">
      <c r="A629" s="63"/>
    </row>
    <row r="630" spans="1:1">
      <c r="A630" s="63"/>
    </row>
    <row r="631" spans="1:1">
      <c r="A631" s="63"/>
    </row>
    <row r="632" spans="1:1">
      <c r="A632" s="63"/>
    </row>
    <row r="633" spans="1:1">
      <c r="A633" s="63"/>
    </row>
    <row r="634" spans="1:1">
      <c r="A634" s="63"/>
    </row>
    <row r="635" spans="1:1">
      <c r="A635" s="63"/>
    </row>
    <row r="636" spans="1:1">
      <c r="A636" s="63"/>
    </row>
    <row r="637" spans="1:1">
      <c r="A637" s="63"/>
    </row>
    <row r="638" spans="1:1">
      <c r="A638" s="63"/>
    </row>
    <row r="639" spans="1:1">
      <c r="A639" s="63"/>
    </row>
    <row r="640" spans="1:1">
      <c r="A640" s="63"/>
    </row>
    <row r="641" spans="1:1">
      <c r="A641" s="63"/>
    </row>
    <row r="642" spans="1:1">
      <c r="A642" s="63"/>
    </row>
    <row r="643" spans="1:1">
      <c r="A643" s="63"/>
    </row>
    <row r="644" spans="1:1">
      <c r="A644" s="63"/>
    </row>
    <row r="645" spans="1:1">
      <c r="A645" s="63"/>
    </row>
    <row r="646" spans="1:1">
      <c r="A646" s="63"/>
    </row>
    <row r="647" spans="1:1">
      <c r="A647" s="63"/>
    </row>
    <row r="648" spans="1:1">
      <c r="A648" s="63"/>
    </row>
    <row r="649" spans="1:1">
      <c r="A649" s="63"/>
    </row>
    <row r="650" spans="1:1">
      <c r="A650" s="63"/>
    </row>
    <row r="651" spans="1:1">
      <c r="A651" s="63"/>
    </row>
    <row r="652" spans="1:1">
      <c r="A652" s="63"/>
    </row>
    <row r="653" spans="1:1">
      <c r="A653" s="63"/>
    </row>
    <row r="654" spans="1:1">
      <c r="A654" s="63"/>
    </row>
    <row r="655" spans="1:1">
      <c r="A655" s="63"/>
    </row>
    <row r="656" spans="1:1">
      <c r="A656" s="63"/>
    </row>
    <row r="657" spans="1:1">
      <c r="A657" s="63"/>
    </row>
    <row r="658" spans="1:1">
      <c r="A658" s="63"/>
    </row>
    <row r="659" spans="1:1">
      <c r="A659" s="63"/>
    </row>
    <row r="660" spans="1:1">
      <c r="A660" s="63"/>
    </row>
    <row r="661" spans="1:1">
      <c r="A661" s="63"/>
    </row>
    <row r="662" spans="1:1">
      <c r="A662" s="63"/>
    </row>
    <row r="663" spans="1:1">
      <c r="A663" s="63"/>
    </row>
    <row r="664" spans="1:1">
      <c r="A664" s="63"/>
    </row>
    <row r="665" spans="1:1">
      <c r="A665" s="63"/>
    </row>
    <row r="666" spans="1:1">
      <c r="A666" s="63"/>
    </row>
    <row r="667" spans="1:1">
      <c r="A667" s="63"/>
    </row>
    <row r="668" spans="1:1">
      <c r="A668" s="63"/>
    </row>
    <row r="669" spans="1:1">
      <c r="A669" s="63"/>
    </row>
    <row r="670" spans="1:1">
      <c r="A670" s="63"/>
    </row>
    <row r="671" spans="1:1">
      <c r="A671" s="63"/>
    </row>
    <row r="672" spans="1:1">
      <c r="A672" s="63"/>
    </row>
    <row r="673" spans="1:1">
      <c r="A673" s="63"/>
    </row>
    <row r="674" spans="1:1">
      <c r="A674" s="63"/>
    </row>
    <row r="675" spans="1:1">
      <c r="A675" s="63"/>
    </row>
    <row r="676" spans="1:1">
      <c r="A676" s="63"/>
    </row>
    <row r="677" spans="1:1">
      <c r="A677" s="63"/>
    </row>
    <row r="678" spans="1:1">
      <c r="A678" s="63"/>
    </row>
    <row r="679" spans="1:1">
      <c r="A679" s="63"/>
    </row>
    <row r="680" spans="1:1">
      <c r="A680" s="63"/>
    </row>
    <row r="681" spans="1:1">
      <c r="A681" s="63"/>
    </row>
    <row r="682" spans="1:1">
      <c r="A682" s="63"/>
    </row>
    <row r="683" spans="1:1">
      <c r="A683" s="63"/>
    </row>
    <row r="684" spans="1:1">
      <c r="A684" s="63"/>
    </row>
    <row r="685" spans="1:1">
      <c r="A685" s="63"/>
    </row>
    <row r="686" spans="1:1">
      <c r="A686" s="63"/>
    </row>
    <row r="687" spans="1:1">
      <c r="A687" s="63"/>
    </row>
    <row r="688" spans="1:1">
      <c r="A688" s="63"/>
    </row>
    <row r="689" spans="1:1">
      <c r="A689" s="63"/>
    </row>
    <row r="690" spans="1:1">
      <c r="A690" s="63"/>
    </row>
    <row r="691" spans="1:1">
      <c r="A691" s="63"/>
    </row>
    <row r="692" spans="1:1">
      <c r="A692" s="63"/>
    </row>
    <row r="693" spans="1:1">
      <c r="A693" s="63"/>
    </row>
    <row r="694" spans="1:1">
      <c r="A694" s="63"/>
    </row>
    <row r="695" spans="1:1">
      <c r="A695" s="63"/>
    </row>
    <row r="696" spans="1:1">
      <c r="A696" s="63"/>
    </row>
    <row r="697" spans="1:1">
      <c r="A697" s="63"/>
    </row>
    <row r="698" spans="1:1">
      <c r="A698" s="63"/>
    </row>
    <row r="699" spans="1:1">
      <c r="A699" s="63"/>
    </row>
    <row r="700" spans="1:1">
      <c r="A700" s="63"/>
    </row>
    <row r="701" spans="1:1">
      <c r="A701" s="63"/>
    </row>
    <row r="702" spans="1:1">
      <c r="A702" s="63"/>
    </row>
    <row r="703" spans="1:1">
      <c r="A703" s="63"/>
    </row>
    <row r="704" spans="1:1">
      <c r="A704" s="63"/>
    </row>
    <row r="705" spans="1:1">
      <c r="A705" s="63"/>
    </row>
    <row r="706" spans="1:1">
      <c r="A706" s="63"/>
    </row>
    <row r="707" spans="1:1">
      <c r="A707" s="63"/>
    </row>
    <row r="708" spans="1:1">
      <c r="A708" s="63"/>
    </row>
    <row r="709" spans="1:1">
      <c r="A709" s="63"/>
    </row>
    <row r="710" spans="1:1">
      <c r="A710" s="63"/>
    </row>
    <row r="711" spans="1:1">
      <c r="A711" s="63"/>
    </row>
    <row r="712" spans="1:1">
      <c r="A712" s="63"/>
    </row>
    <row r="713" spans="1:1">
      <c r="A713" s="63"/>
    </row>
    <row r="714" spans="1:1">
      <c r="A714" s="63"/>
    </row>
    <row r="715" spans="1:1">
      <c r="A715" s="63"/>
    </row>
    <row r="716" spans="1:1">
      <c r="A716" s="63"/>
    </row>
    <row r="717" spans="1:1">
      <c r="A717" s="63"/>
    </row>
    <row r="718" spans="1:1">
      <c r="A718" s="63"/>
    </row>
    <row r="719" spans="1:1">
      <c r="A719" s="63"/>
    </row>
    <row r="720" spans="1:1">
      <c r="A720" s="63"/>
    </row>
    <row r="721" spans="1:1">
      <c r="A721" s="63"/>
    </row>
    <row r="722" spans="1:1">
      <c r="A722" s="63"/>
    </row>
    <row r="723" spans="1:1">
      <c r="A723" s="63"/>
    </row>
    <row r="724" spans="1:1">
      <c r="A724" s="63"/>
    </row>
    <row r="725" spans="1:1">
      <c r="A725" s="63"/>
    </row>
    <row r="726" spans="1:1">
      <c r="A726" s="63"/>
    </row>
    <row r="727" spans="1:1">
      <c r="A727" s="63"/>
    </row>
    <row r="728" spans="1:1">
      <c r="A728" s="63"/>
    </row>
    <row r="729" spans="1:1">
      <c r="A729" s="63"/>
    </row>
    <row r="730" spans="1:1">
      <c r="A730" s="63"/>
    </row>
    <row r="731" spans="1:1">
      <c r="A731" s="63"/>
    </row>
    <row r="732" spans="1:1">
      <c r="A732" s="63"/>
    </row>
    <row r="733" spans="1:1">
      <c r="A733" s="63"/>
    </row>
    <row r="734" spans="1:1">
      <c r="A734" s="63"/>
    </row>
    <row r="735" spans="1:1">
      <c r="A735" s="63"/>
    </row>
    <row r="736" spans="1:1">
      <c r="A736" s="63"/>
    </row>
    <row r="737" spans="1:1">
      <c r="A737" s="63"/>
    </row>
    <row r="738" spans="1:1">
      <c r="A738" s="63"/>
    </row>
    <row r="739" spans="1:1">
      <c r="A739" s="63"/>
    </row>
    <row r="740" spans="1:1">
      <c r="A740" s="63"/>
    </row>
    <row r="741" spans="1:1">
      <c r="A741" s="63"/>
    </row>
    <row r="742" spans="1:1">
      <c r="A742" s="63"/>
    </row>
    <row r="743" spans="1:1">
      <c r="A743" s="63"/>
    </row>
    <row r="744" spans="1:1">
      <c r="A744" s="63"/>
    </row>
    <row r="745" spans="1:1">
      <c r="A745" s="63"/>
    </row>
    <row r="746" spans="1:1">
      <c r="A746" s="63"/>
    </row>
    <row r="747" spans="1:1">
      <c r="A747" s="63"/>
    </row>
    <row r="748" spans="1:1">
      <c r="A748" s="63"/>
    </row>
    <row r="749" spans="1:1">
      <c r="A749" s="63"/>
    </row>
    <row r="750" spans="1:1">
      <c r="A750" s="63"/>
    </row>
    <row r="751" spans="1:1">
      <c r="A751" s="63"/>
    </row>
    <row r="752" spans="1:1">
      <c r="A752" s="63"/>
    </row>
    <row r="753" spans="1:1">
      <c r="A753" s="63"/>
    </row>
    <row r="754" spans="1:1">
      <c r="A754" s="63"/>
    </row>
    <row r="755" spans="1:1">
      <c r="A755" s="63"/>
    </row>
    <row r="756" spans="1:1">
      <c r="A756" s="63"/>
    </row>
    <row r="757" spans="1:1">
      <c r="A757" s="63"/>
    </row>
    <row r="758" spans="1:1">
      <c r="A758" s="63"/>
    </row>
    <row r="759" spans="1:1">
      <c r="A759" s="63"/>
    </row>
    <row r="760" spans="1:1">
      <c r="A760" s="63"/>
    </row>
    <row r="761" spans="1:1">
      <c r="A761" s="63"/>
    </row>
    <row r="762" spans="1:1">
      <c r="A762" s="63"/>
    </row>
    <row r="763" spans="1:1">
      <c r="A763" s="63"/>
    </row>
    <row r="764" spans="1:1">
      <c r="A764" s="63"/>
    </row>
    <row r="765" spans="1:1">
      <c r="A765" s="63"/>
    </row>
    <row r="766" spans="1:1">
      <c r="A766" s="63"/>
    </row>
    <row r="767" spans="1:1">
      <c r="A767" s="63"/>
    </row>
    <row r="768" spans="1:1">
      <c r="A768" s="63"/>
    </row>
    <row r="769" spans="1:1">
      <c r="A769" s="63"/>
    </row>
    <row r="770" spans="1:1">
      <c r="A770" s="63"/>
    </row>
  </sheetData>
  <dataConsolidate/>
  <mergeCells count="13">
    <mergeCell ref="C3:F3"/>
    <mergeCell ref="D20:F20"/>
    <mergeCell ref="D22:F22"/>
    <mergeCell ref="B2:F2"/>
    <mergeCell ref="A26:A27"/>
    <mergeCell ref="C26:E26"/>
    <mergeCell ref="L26:N26"/>
    <mergeCell ref="O26:Q26"/>
    <mergeCell ref="B26:B27"/>
    <mergeCell ref="H26:H27"/>
    <mergeCell ref="I26:I27"/>
    <mergeCell ref="J26:J27"/>
    <mergeCell ref="K26:K27"/>
  </mergeCells>
  <dataValidations count="4">
    <dataValidation type="list" allowBlank="1" showInputMessage="1" showErrorMessage="1" promptTitle="Выберите из списка" prompt="м3;м2;м.пог;шт." sqref="F28:F67">
      <formula1>Прайс!$H$2:$H$5</formula1>
    </dataValidation>
    <dataValidation type="list" allowBlank="1" showInputMessage="1" showErrorMessage="1" prompt="Выберите из списка" sqref="B28:B1241">
      <formula1>Прайс!$B$2:$B$41</formula1>
    </dataValidation>
    <dataValidation type="list" allowBlank="1" showInputMessage="1" showErrorMessage="1" sqref="E6">
      <formula1>Прайс!$J$2:$J$4</formula1>
    </dataValidation>
    <dataValidation type="list" allowBlank="1" showInputMessage="1" showErrorMessage="1" promptTitle="Выберите" prompt="Единицу" sqref="C7:C17">
      <formula1>Прайс!$H$2:$H$5</formula1>
    </dataValidation>
  </dataValidations>
  <pageMargins left="0.7" right="0.7" top="0.75" bottom="0.75" header="0.3" footer="0.3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CA54"/>
  <sheetViews>
    <sheetView view="pageBreakPreview" zoomScaleNormal="100" zoomScaleSheetLayoutView="100" workbookViewId="0">
      <selection activeCell="A4" sqref="A4:BO5"/>
    </sheetView>
  </sheetViews>
  <sheetFormatPr defaultRowHeight="15"/>
  <cols>
    <col min="1" max="1" width="0.7109375" style="80" customWidth="1"/>
    <col min="2" max="2" width="2.28515625" style="80" customWidth="1"/>
    <col min="3" max="3" width="0.28515625" style="80" customWidth="1"/>
    <col min="4" max="4" width="2.85546875" style="80" customWidth="1"/>
    <col min="5" max="5" width="0.42578125" style="80" customWidth="1"/>
    <col min="6" max="6" width="4.42578125" style="80" customWidth="1"/>
    <col min="7" max="7" width="4" style="80" customWidth="1"/>
    <col min="8" max="9" width="0.28515625" style="80" customWidth="1"/>
    <col min="10" max="10" width="1.28515625" style="80" customWidth="1"/>
    <col min="11" max="11" width="5.5703125" style="80" customWidth="1"/>
    <col min="12" max="12" width="0.7109375" style="80" customWidth="1"/>
    <col min="13" max="13" width="14.28515625" style="80" customWidth="1"/>
    <col min="14" max="14" width="1.5703125" style="80" customWidth="1"/>
    <col min="15" max="15" width="4.28515625" style="80" customWidth="1"/>
    <col min="16" max="16" width="2.28515625" style="80" customWidth="1"/>
    <col min="17" max="17" width="0.42578125" style="80" customWidth="1"/>
    <col min="18" max="18" width="5.28515625" style="80" customWidth="1"/>
    <col min="19" max="19" width="1.5703125" style="80" customWidth="1"/>
    <col min="20" max="20" width="3.42578125" style="80" customWidth="1"/>
    <col min="21" max="21" width="4.140625" style="80" customWidth="1"/>
    <col min="22" max="22" width="3.85546875" style="80" customWidth="1"/>
    <col min="23" max="23" width="2" style="80" customWidth="1"/>
    <col min="24" max="24" width="0.7109375" style="80" customWidth="1"/>
    <col min="25" max="25" width="0.28515625" style="80" customWidth="1"/>
    <col min="26" max="26" width="3.5703125" style="80" customWidth="1"/>
    <col min="27" max="27" width="1.28515625" style="80" customWidth="1"/>
    <col min="28" max="28" width="3.85546875" style="80" customWidth="1"/>
    <col min="29" max="29" width="1" style="80" customWidth="1"/>
    <col min="30" max="30" width="1.28515625" style="80" customWidth="1"/>
    <col min="31" max="31" width="0.7109375" style="80" customWidth="1"/>
    <col min="32" max="32" width="0.42578125" style="80" customWidth="1"/>
    <col min="33" max="33" width="4.28515625" style="80" customWidth="1"/>
    <col min="34" max="34" width="0.28515625" style="80" customWidth="1"/>
    <col min="35" max="35" width="2.28515625" style="80" customWidth="1"/>
    <col min="36" max="36" width="1.140625" style="80" customWidth="1"/>
    <col min="37" max="37" width="1.7109375" style="80" customWidth="1"/>
    <col min="38" max="38" width="0.7109375" style="80" customWidth="1"/>
    <col min="39" max="39" width="0.28515625" style="80" customWidth="1"/>
    <col min="40" max="40" width="0.85546875" style="80" customWidth="1"/>
    <col min="41" max="41" width="1.85546875" style="80" customWidth="1"/>
    <col min="42" max="42" width="3.85546875" style="80" customWidth="1"/>
    <col min="43" max="43" width="1.85546875" style="80" customWidth="1"/>
    <col min="44" max="44" width="0.7109375" style="80" customWidth="1"/>
    <col min="45" max="45" width="1.140625" style="80" customWidth="1"/>
    <col min="46" max="46" width="0.28515625" style="80" customWidth="1"/>
    <col min="47" max="47" width="6" style="80" customWidth="1"/>
    <col min="48" max="48" width="1.7109375" style="80" customWidth="1"/>
    <col min="49" max="49" width="1.28515625" style="80" customWidth="1"/>
    <col min="50" max="50" width="6.5703125" style="80" customWidth="1"/>
    <col min="51" max="51" width="0.28515625" style="80" customWidth="1"/>
    <col min="52" max="52" width="1.5703125" style="80" customWidth="1"/>
    <col min="53" max="53" width="2.7109375" style="80" customWidth="1"/>
    <col min="54" max="54" width="1.7109375" style="80" customWidth="1"/>
    <col min="55" max="55" width="7.5703125" style="80" customWidth="1"/>
    <col min="56" max="56" width="0.85546875" style="80" customWidth="1"/>
    <col min="57" max="57" width="0.42578125" style="80" customWidth="1"/>
    <col min="58" max="58" width="2.7109375" style="80" customWidth="1"/>
    <col min="59" max="60" width="0.42578125" style="80" customWidth="1"/>
    <col min="61" max="61" width="1.28515625" style="80" customWidth="1"/>
    <col min="62" max="62" width="2" style="80" customWidth="1"/>
    <col min="63" max="63" width="0.28515625" style="80" customWidth="1"/>
    <col min="64" max="64" width="2.140625" style="80" customWidth="1"/>
    <col min="65" max="65" width="1.28515625" style="80" customWidth="1"/>
    <col min="66" max="66" width="0.42578125" style="80" customWidth="1"/>
    <col min="67" max="67" width="0.85546875" style="80" customWidth="1"/>
    <col min="68" max="68" width="1.28515625" style="80" customWidth="1"/>
    <col min="69" max="69" width="0.28515625" style="80" customWidth="1"/>
    <col min="70" max="70" width="2.85546875" style="80" customWidth="1"/>
    <col min="71" max="71" width="1" style="80" customWidth="1"/>
    <col min="72" max="72" width="2.28515625" style="80" customWidth="1"/>
    <col min="73" max="73" width="7" style="80" customWidth="1"/>
    <col min="74" max="74" width="0.7109375" style="80" customWidth="1"/>
    <col min="75" max="75" width="0.42578125" style="80" customWidth="1"/>
    <col min="76" max="76" width="4.28515625" style="80" customWidth="1"/>
    <col min="77" max="78" width="2.28515625" style="80" customWidth="1"/>
    <col min="79" max="79" width="4" style="80" customWidth="1"/>
    <col min="80" max="16384" width="9.140625" style="80"/>
  </cols>
  <sheetData>
    <row r="1" spans="1:79" ht="14.45" customHeight="1">
      <c r="AY1" s="144" t="s">
        <v>97</v>
      </c>
      <c r="AZ1" s="145"/>
      <c r="BA1" s="145"/>
      <c r="BB1" s="145"/>
      <c r="BC1" s="145"/>
      <c r="BD1" s="145"/>
      <c r="BE1" s="145"/>
      <c r="BF1" s="145"/>
      <c r="BG1" s="145"/>
      <c r="BH1" s="145"/>
      <c r="BI1" s="145"/>
      <c r="BJ1" s="145"/>
      <c r="BK1" s="145"/>
      <c r="BL1" s="145"/>
      <c r="BM1" s="145"/>
      <c r="BN1" s="145"/>
      <c r="BO1" s="145"/>
      <c r="BP1" s="145"/>
      <c r="BQ1" s="145"/>
      <c r="BR1" s="145"/>
      <c r="BS1" s="145"/>
      <c r="BT1" s="145"/>
      <c r="BU1" s="145"/>
      <c r="BV1" s="145"/>
      <c r="BW1" s="145"/>
      <c r="BX1" s="145"/>
      <c r="BY1" s="145"/>
      <c r="BZ1" s="145"/>
      <c r="CA1" s="145"/>
    </row>
    <row r="2" spans="1:79" ht="3" customHeight="1"/>
    <row r="3" spans="1:79" ht="14.45" customHeight="1">
      <c r="A3" s="146"/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47"/>
      <c r="AM3" s="147"/>
      <c r="AN3" s="147"/>
      <c r="AO3" s="147"/>
      <c r="AP3" s="147"/>
      <c r="AQ3" s="147"/>
      <c r="AR3" s="147"/>
      <c r="AS3" s="147"/>
      <c r="AT3" s="147"/>
      <c r="AU3" s="147"/>
      <c r="AV3" s="147"/>
      <c r="AW3" s="147"/>
      <c r="AX3" s="147"/>
      <c r="AY3" s="147"/>
      <c r="AZ3" s="147"/>
      <c r="BA3" s="147"/>
      <c r="BB3" s="147"/>
      <c r="BC3" s="147"/>
      <c r="BD3" s="147"/>
      <c r="BE3" s="147"/>
      <c r="BF3" s="147"/>
      <c r="BG3" s="147"/>
      <c r="BH3" s="147"/>
      <c r="BI3" s="147"/>
      <c r="BJ3" s="147"/>
      <c r="BK3" s="147"/>
      <c r="BL3" s="147"/>
      <c r="BM3" s="147"/>
      <c r="BN3" s="147"/>
      <c r="BO3" s="147"/>
      <c r="BP3" s="147"/>
      <c r="BQ3" s="147"/>
      <c r="BX3" s="148" t="s">
        <v>98</v>
      </c>
      <c r="BY3" s="149"/>
      <c r="BZ3" s="149"/>
      <c r="CA3" s="150"/>
    </row>
    <row r="4" spans="1:79" ht="14.45" customHeight="1">
      <c r="A4" s="146"/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47"/>
      <c r="AF4" s="147"/>
      <c r="AG4" s="147"/>
      <c r="AH4" s="147"/>
      <c r="AI4" s="147"/>
      <c r="AJ4" s="147"/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7"/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/>
      <c r="BG4" s="147"/>
      <c r="BH4" s="147"/>
      <c r="BI4" s="147"/>
      <c r="BJ4" s="147"/>
      <c r="BK4" s="147"/>
      <c r="BL4" s="147"/>
      <c r="BM4" s="147"/>
      <c r="BN4" s="147"/>
      <c r="BO4" s="147"/>
      <c r="BP4" s="151" t="s">
        <v>99</v>
      </c>
      <c r="BQ4" s="152"/>
      <c r="BR4" s="152"/>
      <c r="BS4" s="152"/>
      <c r="BT4" s="152"/>
      <c r="BU4" s="152"/>
      <c r="BV4" s="152"/>
      <c r="BW4" s="152"/>
      <c r="BX4" s="153" t="s">
        <v>100</v>
      </c>
      <c r="BY4" s="149"/>
      <c r="BZ4" s="149"/>
      <c r="CA4" s="150"/>
    </row>
    <row r="5" spans="1:79" ht="12.2" customHeight="1">
      <c r="A5" s="147"/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7"/>
      <c r="AO5" s="147"/>
      <c r="AP5" s="147"/>
      <c r="AQ5" s="147"/>
      <c r="AR5" s="147"/>
      <c r="AS5" s="147"/>
      <c r="AT5" s="147"/>
      <c r="AU5" s="147"/>
      <c r="AV5" s="147"/>
      <c r="AW5" s="147"/>
      <c r="AX5" s="147"/>
      <c r="AY5" s="147"/>
      <c r="AZ5" s="147"/>
      <c r="BA5" s="147"/>
      <c r="BB5" s="147"/>
      <c r="BC5" s="147"/>
      <c r="BD5" s="147"/>
      <c r="BE5" s="147"/>
      <c r="BF5" s="147"/>
      <c r="BG5" s="147"/>
      <c r="BH5" s="147"/>
      <c r="BI5" s="147"/>
      <c r="BJ5" s="147"/>
      <c r="BK5" s="147"/>
      <c r="BL5" s="147"/>
      <c r="BM5" s="147"/>
      <c r="BN5" s="147"/>
      <c r="BO5" s="147"/>
      <c r="BP5" s="146"/>
      <c r="BQ5" s="147"/>
      <c r="BU5" s="154" t="s">
        <v>101</v>
      </c>
      <c r="BV5" s="152"/>
      <c r="BW5" s="152"/>
      <c r="BX5" s="155"/>
      <c r="BY5" s="156"/>
      <c r="BZ5" s="156"/>
      <c r="CA5" s="157"/>
    </row>
    <row r="6" spans="1:79" ht="2.25" customHeight="1">
      <c r="BU6" s="152"/>
      <c r="BV6" s="152"/>
      <c r="BW6" s="152"/>
      <c r="BX6" s="158"/>
      <c r="BY6" s="159"/>
      <c r="BZ6" s="159"/>
      <c r="CA6" s="160"/>
    </row>
    <row r="7" spans="1:79" ht="6.95" customHeight="1">
      <c r="A7" s="161" t="s">
        <v>102</v>
      </c>
      <c r="B7" s="162"/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  <c r="X7" s="162"/>
      <c r="Y7" s="162"/>
      <c r="Z7" s="162"/>
      <c r="AA7" s="162"/>
      <c r="AB7" s="162"/>
      <c r="AC7" s="162"/>
      <c r="AD7" s="162"/>
      <c r="AE7" s="162"/>
      <c r="AF7" s="162"/>
      <c r="AG7" s="162"/>
      <c r="AH7" s="162"/>
      <c r="AI7" s="162"/>
      <c r="AJ7" s="162"/>
      <c r="AK7" s="162"/>
      <c r="AL7" s="162"/>
      <c r="AM7" s="162"/>
      <c r="AN7" s="162"/>
      <c r="AO7" s="162"/>
      <c r="AP7" s="162"/>
      <c r="AQ7" s="162"/>
      <c r="AR7" s="162"/>
      <c r="AS7" s="162"/>
      <c r="AT7" s="162"/>
      <c r="AU7" s="162"/>
      <c r="AV7" s="162"/>
      <c r="AW7" s="162"/>
      <c r="AX7" s="162"/>
      <c r="AY7" s="162"/>
      <c r="AZ7" s="162"/>
      <c r="BA7" s="162"/>
      <c r="BB7" s="162"/>
      <c r="BC7" s="162"/>
      <c r="BD7" s="162"/>
      <c r="BE7" s="162"/>
      <c r="BF7" s="162"/>
      <c r="BG7" s="162"/>
      <c r="BH7" s="162"/>
      <c r="BI7" s="162"/>
      <c r="BJ7" s="162"/>
      <c r="BK7" s="162"/>
      <c r="BL7" s="162"/>
      <c r="BM7" s="162"/>
      <c r="BN7" s="162"/>
      <c r="BO7" s="162"/>
      <c r="BP7" s="162"/>
      <c r="BQ7" s="162"/>
      <c r="BX7" s="163"/>
      <c r="BY7" s="164"/>
      <c r="BZ7" s="164"/>
      <c r="CA7" s="165"/>
    </row>
    <row r="8" spans="1:79" ht="0.75" customHeight="1">
      <c r="A8" s="172"/>
      <c r="B8" s="173"/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3"/>
      <c r="V8" s="173"/>
      <c r="W8" s="173"/>
      <c r="X8" s="173"/>
      <c r="Y8" s="173"/>
      <c r="Z8" s="173"/>
      <c r="AA8" s="173"/>
      <c r="AB8" s="173"/>
      <c r="AC8" s="173"/>
      <c r="AD8" s="173"/>
      <c r="AE8" s="173"/>
      <c r="AF8" s="173"/>
      <c r="AG8" s="173"/>
      <c r="AH8" s="173"/>
      <c r="AI8" s="173"/>
      <c r="AJ8" s="173"/>
      <c r="AK8" s="173"/>
      <c r="AL8" s="173"/>
      <c r="AM8" s="173"/>
      <c r="AN8" s="173"/>
      <c r="AO8" s="173"/>
      <c r="AP8" s="173"/>
      <c r="AQ8" s="173"/>
      <c r="AR8" s="173"/>
      <c r="AS8" s="173"/>
      <c r="AT8" s="173"/>
      <c r="AU8" s="173"/>
      <c r="AV8" s="173"/>
      <c r="AW8" s="173"/>
      <c r="AX8" s="173"/>
      <c r="AY8" s="173"/>
      <c r="AZ8" s="173"/>
      <c r="BA8" s="173"/>
      <c r="BB8" s="173"/>
      <c r="BC8" s="173"/>
      <c r="BD8" s="173"/>
      <c r="BE8" s="173"/>
      <c r="BF8" s="173"/>
      <c r="BG8" s="173"/>
      <c r="BH8" s="173"/>
      <c r="BI8" s="173"/>
      <c r="BJ8" s="173"/>
      <c r="BK8" s="173"/>
      <c r="BL8" s="173"/>
      <c r="BM8" s="173"/>
      <c r="BN8" s="173"/>
      <c r="BO8" s="173"/>
      <c r="BP8" s="173"/>
      <c r="BQ8" s="173"/>
      <c r="BR8" s="173"/>
      <c r="BS8" s="173"/>
      <c r="BT8" s="173"/>
      <c r="BU8" s="173"/>
      <c r="BV8" s="173"/>
      <c r="BW8" s="174"/>
      <c r="BX8" s="166"/>
      <c r="BY8" s="167"/>
      <c r="BZ8" s="167"/>
      <c r="CA8" s="168"/>
    </row>
    <row r="9" spans="1:79" ht="13.7" customHeight="1">
      <c r="A9" s="175"/>
      <c r="B9" s="175"/>
      <c r="C9" s="175"/>
      <c r="D9" s="175"/>
      <c r="E9" s="175"/>
      <c r="F9" s="175"/>
      <c r="G9" s="175"/>
      <c r="H9" s="175"/>
      <c r="I9" s="175"/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175"/>
      <c r="V9" s="175"/>
      <c r="W9" s="175"/>
      <c r="X9" s="175"/>
      <c r="Y9" s="175"/>
      <c r="Z9" s="175"/>
      <c r="AA9" s="175"/>
      <c r="AB9" s="175"/>
      <c r="AC9" s="175"/>
      <c r="AD9" s="175"/>
      <c r="AE9" s="175"/>
      <c r="AF9" s="175"/>
      <c r="AG9" s="175"/>
      <c r="AH9" s="175"/>
      <c r="AI9" s="175"/>
      <c r="AJ9" s="175"/>
      <c r="AK9" s="175"/>
      <c r="AL9" s="175"/>
      <c r="AM9" s="175"/>
      <c r="AN9" s="175"/>
      <c r="AO9" s="175"/>
      <c r="AP9" s="175"/>
      <c r="AQ9" s="175"/>
      <c r="AR9" s="175"/>
      <c r="AS9" s="175"/>
      <c r="AT9" s="175"/>
      <c r="AU9" s="175"/>
      <c r="AV9" s="175"/>
      <c r="AW9" s="175"/>
      <c r="AX9" s="175"/>
      <c r="AY9" s="175"/>
      <c r="AZ9" s="175"/>
      <c r="BA9" s="175"/>
      <c r="BB9" s="175"/>
      <c r="BC9" s="175"/>
      <c r="BD9" s="175"/>
      <c r="BE9" s="175"/>
      <c r="BF9" s="175"/>
      <c r="BG9" s="175"/>
      <c r="BH9" s="175"/>
      <c r="BI9" s="175"/>
      <c r="BJ9" s="175"/>
      <c r="BK9" s="175"/>
      <c r="BL9" s="175"/>
      <c r="BM9" s="175"/>
      <c r="BN9" s="175"/>
      <c r="BO9" s="175"/>
      <c r="BP9" s="175"/>
      <c r="BQ9" s="175"/>
      <c r="BR9" s="175"/>
      <c r="BS9" s="175"/>
      <c r="BT9" s="175"/>
      <c r="BU9" s="175"/>
      <c r="BV9" s="175"/>
      <c r="BW9" s="176"/>
      <c r="BX9" s="169"/>
      <c r="BY9" s="170"/>
      <c r="BZ9" s="170"/>
      <c r="CA9" s="171"/>
    </row>
    <row r="10" spans="1:79" ht="7.7" customHeight="1">
      <c r="A10" s="177" t="s">
        <v>103</v>
      </c>
      <c r="B10" s="162"/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X10" s="162"/>
      <c r="Y10" s="162"/>
      <c r="Z10" s="162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78" t="s">
        <v>104</v>
      </c>
      <c r="BE10" s="179"/>
      <c r="BF10" s="179"/>
      <c r="BG10" s="179"/>
      <c r="BH10" s="179"/>
      <c r="BI10" s="179"/>
      <c r="BJ10" s="179"/>
      <c r="BK10" s="179"/>
      <c r="BL10" s="179"/>
      <c r="BM10" s="179"/>
      <c r="BN10" s="179"/>
      <c r="BO10" s="179"/>
      <c r="BP10" s="179"/>
      <c r="BQ10" s="179"/>
      <c r="BR10" s="179"/>
      <c r="BS10" s="179"/>
      <c r="BT10" s="179"/>
      <c r="BU10" s="179"/>
      <c r="BV10" s="179"/>
      <c r="BW10" s="179"/>
      <c r="BX10" s="163"/>
      <c r="BY10" s="164"/>
      <c r="BZ10" s="164"/>
      <c r="CA10" s="165"/>
    </row>
    <row r="11" spans="1:79" ht="3.75" customHeight="1">
      <c r="BD11" s="180"/>
      <c r="BE11" s="180"/>
      <c r="BF11" s="180"/>
      <c r="BG11" s="180"/>
      <c r="BH11" s="180"/>
      <c r="BI11" s="180"/>
      <c r="BJ11" s="180"/>
      <c r="BK11" s="180"/>
      <c r="BL11" s="180"/>
      <c r="BM11" s="180"/>
      <c r="BN11" s="180"/>
      <c r="BO11" s="180"/>
      <c r="BP11" s="180"/>
      <c r="BQ11" s="180"/>
      <c r="BR11" s="180"/>
      <c r="BS11" s="180"/>
      <c r="BT11" s="180"/>
      <c r="BU11" s="180"/>
      <c r="BV11" s="180"/>
      <c r="BW11" s="180"/>
      <c r="BX11" s="166"/>
      <c r="BY11" s="167"/>
      <c r="BZ11" s="167"/>
      <c r="CA11" s="168"/>
    </row>
    <row r="12" spans="1:79" ht="0.75" customHeight="1">
      <c r="K12" s="181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7"/>
      <c r="BC12" s="147"/>
      <c r="BD12" s="147"/>
      <c r="BE12" s="147"/>
      <c r="BF12" s="147"/>
      <c r="BG12" s="147"/>
      <c r="BH12" s="147"/>
      <c r="BI12" s="147"/>
      <c r="BJ12" s="147"/>
      <c r="BK12" s="147"/>
      <c r="BL12" s="147"/>
      <c r="BM12" s="147"/>
      <c r="BN12" s="147"/>
      <c r="BO12" s="147"/>
      <c r="BP12" s="147"/>
      <c r="BQ12" s="147"/>
      <c r="BR12" s="147"/>
      <c r="BS12" s="147"/>
      <c r="BX12" s="166"/>
      <c r="BY12" s="167"/>
      <c r="BZ12" s="167"/>
      <c r="CA12" s="168"/>
    </row>
    <row r="13" spans="1:79" ht="2.25" customHeight="1"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7"/>
      <c r="Z13" s="147"/>
      <c r="AA13" s="147"/>
      <c r="AB13" s="147"/>
      <c r="AC13" s="147"/>
      <c r="AD13" s="147"/>
      <c r="AE13" s="147"/>
      <c r="AF13" s="147"/>
      <c r="AG13" s="147"/>
      <c r="AH13" s="147"/>
      <c r="AI13" s="147"/>
      <c r="AJ13" s="147"/>
      <c r="AK13" s="147"/>
      <c r="AL13" s="147"/>
      <c r="AM13" s="147"/>
      <c r="AN13" s="147"/>
      <c r="AO13" s="147"/>
      <c r="AP13" s="147"/>
      <c r="AQ13" s="147"/>
      <c r="AR13" s="147"/>
      <c r="AS13" s="147"/>
      <c r="AT13" s="147"/>
      <c r="AU13" s="147"/>
      <c r="AV13" s="147"/>
      <c r="AW13" s="147"/>
      <c r="AX13" s="147"/>
      <c r="AY13" s="147"/>
      <c r="AZ13" s="147"/>
      <c r="BA13" s="147"/>
      <c r="BB13" s="147"/>
      <c r="BC13" s="147"/>
      <c r="BD13" s="147"/>
      <c r="BE13" s="147"/>
      <c r="BF13" s="147"/>
      <c r="BG13" s="147"/>
      <c r="BH13" s="147"/>
      <c r="BI13" s="147"/>
      <c r="BJ13" s="147"/>
      <c r="BK13" s="147"/>
      <c r="BL13" s="147"/>
      <c r="BM13" s="147"/>
      <c r="BN13" s="147"/>
      <c r="BO13" s="147"/>
      <c r="BP13" s="147"/>
      <c r="BQ13" s="147"/>
      <c r="BR13" s="147"/>
      <c r="BS13" s="147"/>
      <c r="BU13" s="154" t="s">
        <v>101</v>
      </c>
      <c r="BV13" s="152"/>
      <c r="BW13" s="152"/>
      <c r="BX13" s="169"/>
      <c r="BY13" s="170"/>
      <c r="BZ13" s="170"/>
      <c r="CA13" s="171"/>
    </row>
    <row r="14" spans="1:79" ht="3.75" customHeight="1"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147"/>
      <c r="Y14" s="147"/>
      <c r="Z14" s="147"/>
      <c r="AA14" s="147"/>
      <c r="AB14" s="147"/>
      <c r="AC14" s="147"/>
      <c r="AD14" s="147"/>
      <c r="AE14" s="147"/>
      <c r="AF14" s="147"/>
      <c r="AG14" s="147"/>
      <c r="AH14" s="147"/>
      <c r="AI14" s="147"/>
      <c r="AJ14" s="147"/>
      <c r="AK14" s="147"/>
      <c r="AL14" s="147"/>
      <c r="AM14" s="147"/>
      <c r="AN14" s="147"/>
      <c r="AO14" s="147"/>
      <c r="AP14" s="147"/>
      <c r="AQ14" s="147"/>
      <c r="AR14" s="147"/>
      <c r="AS14" s="147"/>
      <c r="AT14" s="147"/>
      <c r="AU14" s="147"/>
      <c r="AV14" s="147"/>
      <c r="AW14" s="147"/>
      <c r="AX14" s="147"/>
      <c r="AY14" s="147"/>
      <c r="AZ14" s="147"/>
      <c r="BA14" s="147"/>
      <c r="BB14" s="147"/>
      <c r="BC14" s="147"/>
      <c r="BD14" s="147"/>
      <c r="BE14" s="147"/>
      <c r="BF14" s="147"/>
      <c r="BG14" s="147"/>
      <c r="BH14" s="147"/>
      <c r="BI14" s="147"/>
      <c r="BJ14" s="147"/>
      <c r="BK14" s="147"/>
      <c r="BL14" s="147"/>
      <c r="BM14" s="147"/>
      <c r="BN14" s="147"/>
      <c r="BO14" s="147"/>
      <c r="BP14" s="147"/>
      <c r="BQ14" s="147"/>
      <c r="BR14" s="147"/>
      <c r="BS14" s="147"/>
      <c r="BU14" s="152"/>
      <c r="BV14" s="152"/>
      <c r="BW14" s="152"/>
      <c r="BX14" s="155"/>
      <c r="BY14" s="156"/>
      <c r="BZ14" s="156"/>
      <c r="CA14" s="157"/>
    </row>
    <row r="15" spans="1:79" ht="18.2" customHeight="1">
      <c r="A15" s="185" t="s">
        <v>105</v>
      </c>
      <c r="B15" s="186"/>
      <c r="C15" s="186"/>
      <c r="D15" s="186"/>
      <c r="E15" s="186"/>
      <c r="F15" s="186"/>
      <c r="G15" s="186"/>
      <c r="H15" s="186"/>
      <c r="I15" s="186"/>
      <c r="J15" s="186"/>
      <c r="K15" s="147"/>
      <c r="L15" s="147"/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7"/>
      <c r="Y15" s="147"/>
      <c r="Z15" s="147"/>
      <c r="AA15" s="147"/>
      <c r="AB15" s="147"/>
      <c r="AC15" s="147"/>
      <c r="AD15" s="147"/>
      <c r="AE15" s="147"/>
      <c r="AF15" s="147"/>
      <c r="AG15" s="147"/>
      <c r="AH15" s="147"/>
      <c r="AI15" s="147"/>
      <c r="AJ15" s="147"/>
      <c r="AK15" s="147"/>
      <c r="AL15" s="147"/>
      <c r="AM15" s="147"/>
      <c r="AN15" s="147"/>
      <c r="AO15" s="147"/>
      <c r="AP15" s="147"/>
      <c r="AQ15" s="147"/>
      <c r="AR15" s="147"/>
      <c r="AS15" s="147"/>
      <c r="AT15" s="147"/>
      <c r="AU15" s="147"/>
      <c r="AV15" s="147"/>
      <c r="AW15" s="147"/>
      <c r="AX15" s="147"/>
      <c r="AY15" s="147"/>
      <c r="AZ15" s="147"/>
      <c r="BA15" s="147"/>
      <c r="BB15" s="147"/>
      <c r="BC15" s="147"/>
      <c r="BD15" s="147"/>
      <c r="BE15" s="147"/>
      <c r="BF15" s="147"/>
      <c r="BG15" s="147"/>
      <c r="BH15" s="147"/>
      <c r="BI15" s="147"/>
      <c r="BJ15" s="147"/>
      <c r="BK15" s="147"/>
      <c r="BL15" s="147"/>
      <c r="BM15" s="147"/>
      <c r="BN15" s="147"/>
      <c r="BO15" s="147"/>
      <c r="BP15" s="147"/>
      <c r="BQ15" s="147"/>
      <c r="BR15" s="147"/>
      <c r="BS15" s="147"/>
      <c r="BU15" s="152"/>
      <c r="BV15" s="152"/>
      <c r="BW15" s="152"/>
      <c r="BX15" s="182"/>
      <c r="BY15" s="183"/>
      <c r="BZ15" s="183"/>
      <c r="CA15" s="184"/>
    </row>
    <row r="16" spans="1:79" ht="1.5" customHeight="1">
      <c r="A16" s="186"/>
      <c r="B16" s="186"/>
      <c r="C16" s="186"/>
      <c r="D16" s="186"/>
      <c r="E16" s="186"/>
      <c r="F16" s="186"/>
      <c r="G16" s="186"/>
      <c r="H16" s="186"/>
      <c r="I16" s="186"/>
      <c r="J16" s="186"/>
      <c r="BU16" s="152"/>
      <c r="BV16" s="152"/>
      <c r="BW16" s="152"/>
      <c r="BX16" s="158"/>
      <c r="BY16" s="159"/>
      <c r="BZ16" s="159"/>
      <c r="CA16" s="160"/>
    </row>
    <row r="17" spans="1:79" ht="5.25" customHeight="1">
      <c r="K17" s="187" t="s">
        <v>106</v>
      </c>
      <c r="L17" s="162"/>
      <c r="M17" s="162"/>
      <c r="N17" s="162"/>
      <c r="O17" s="162"/>
      <c r="P17" s="162"/>
      <c r="Q17" s="162"/>
      <c r="R17" s="162"/>
      <c r="S17" s="162"/>
      <c r="T17" s="162"/>
      <c r="U17" s="162"/>
      <c r="V17" s="162"/>
      <c r="W17" s="162"/>
      <c r="X17" s="162"/>
      <c r="Y17" s="162"/>
      <c r="Z17" s="162"/>
      <c r="AA17" s="162"/>
      <c r="AB17" s="162"/>
      <c r="AC17" s="162"/>
      <c r="AD17" s="162"/>
      <c r="AE17" s="162"/>
      <c r="AF17" s="162"/>
      <c r="AG17" s="162"/>
      <c r="AH17" s="162"/>
      <c r="AI17" s="162"/>
      <c r="AJ17" s="162"/>
      <c r="AK17" s="162"/>
      <c r="AL17" s="162"/>
      <c r="AM17" s="162"/>
      <c r="AN17" s="162"/>
      <c r="AO17" s="162"/>
      <c r="AP17" s="162"/>
      <c r="AQ17" s="162"/>
      <c r="AR17" s="162"/>
      <c r="AS17" s="162"/>
      <c r="AT17" s="162"/>
      <c r="AU17" s="162"/>
      <c r="AV17" s="162"/>
      <c r="AW17" s="162"/>
      <c r="AX17" s="162"/>
      <c r="AY17" s="162"/>
      <c r="AZ17" s="162"/>
      <c r="BA17" s="162"/>
      <c r="BB17" s="162"/>
      <c r="BC17" s="162"/>
      <c r="BD17" s="162"/>
      <c r="BE17" s="162"/>
      <c r="BF17" s="162"/>
      <c r="BG17" s="162"/>
      <c r="BH17" s="162"/>
      <c r="BI17" s="162"/>
      <c r="BJ17" s="162"/>
      <c r="BK17" s="162"/>
      <c r="BL17" s="162"/>
      <c r="BM17" s="162"/>
      <c r="BN17" s="162"/>
      <c r="BO17" s="162"/>
      <c r="BP17" s="162"/>
      <c r="BQ17" s="162"/>
      <c r="BR17" s="162"/>
      <c r="BS17" s="162"/>
      <c r="BU17" s="154" t="s">
        <v>101</v>
      </c>
      <c r="BV17" s="152"/>
      <c r="BW17" s="152"/>
      <c r="BX17" s="155"/>
      <c r="BY17" s="156"/>
      <c r="BZ17" s="156"/>
      <c r="CA17" s="157"/>
    </row>
    <row r="18" spans="1:79" ht="2.25" customHeight="1"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X18" s="188"/>
      <c r="Y18" s="188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88"/>
      <c r="AL18" s="188"/>
      <c r="AM18" s="188"/>
      <c r="AN18" s="188"/>
      <c r="AO18" s="188"/>
      <c r="AP18" s="188"/>
      <c r="AQ18" s="188"/>
      <c r="AR18" s="188"/>
      <c r="AS18" s="188"/>
      <c r="AT18" s="188"/>
      <c r="AU18" s="188"/>
      <c r="AV18" s="188"/>
      <c r="AW18" s="188"/>
      <c r="AX18" s="188"/>
      <c r="AY18" s="188"/>
      <c r="AZ18" s="188"/>
      <c r="BA18" s="188"/>
      <c r="BB18" s="188"/>
      <c r="BC18" s="188"/>
      <c r="BD18" s="188"/>
      <c r="BE18" s="188"/>
      <c r="BF18" s="188"/>
      <c r="BG18" s="188"/>
      <c r="BH18" s="188"/>
      <c r="BI18" s="188"/>
      <c r="BJ18" s="188"/>
      <c r="BK18" s="188"/>
      <c r="BL18" s="188"/>
      <c r="BM18" s="188"/>
      <c r="BN18" s="188"/>
      <c r="BO18" s="188"/>
      <c r="BP18" s="188"/>
      <c r="BQ18" s="188"/>
      <c r="BR18" s="188"/>
      <c r="BS18" s="188"/>
      <c r="BU18" s="152"/>
      <c r="BV18" s="152"/>
      <c r="BW18" s="152"/>
      <c r="BX18" s="182"/>
      <c r="BY18" s="183"/>
      <c r="BZ18" s="183"/>
      <c r="CA18" s="184"/>
    </row>
    <row r="19" spans="1:79" ht="2.25" customHeight="1">
      <c r="K19" s="181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7"/>
      <c r="Y19" s="147"/>
      <c r="Z19" s="147"/>
      <c r="AA19" s="147"/>
      <c r="AB19" s="147"/>
      <c r="AC19" s="147"/>
      <c r="AD19" s="147"/>
      <c r="AE19" s="147"/>
      <c r="AF19" s="147"/>
      <c r="AG19" s="147"/>
      <c r="AH19" s="147"/>
      <c r="AI19" s="147"/>
      <c r="AJ19" s="147"/>
      <c r="AK19" s="147"/>
      <c r="AL19" s="147"/>
      <c r="AM19" s="147"/>
      <c r="AN19" s="147"/>
      <c r="AO19" s="147"/>
      <c r="AP19" s="147"/>
      <c r="AQ19" s="147"/>
      <c r="AR19" s="147"/>
      <c r="AS19" s="147"/>
      <c r="AT19" s="147"/>
      <c r="AU19" s="147"/>
      <c r="AV19" s="147"/>
      <c r="AW19" s="147"/>
      <c r="AX19" s="147"/>
      <c r="AY19" s="147"/>
      <c r="AZ19" s="147"/>
      <c r="BA19" s="147"/>
      <c r="BB19" s="147"/>
      <c r="BC19" s="147"/>
      <c r="BD19" s="147"/>
      <c r="BE19" s="147"/>
      <c r="BF19" s="147"/>
      <c r="BG19" s="147"/>
      <c r="BH19" s="147"/>
      <c r="BI19" s="147"/>
      <c r="BJ19" s="147"/>
      <c r="BK19" s="147"/>
      <c r="BL19" s="147"/>
      <c r="BM19" s="147"/>
      <c r="BN19" s="147"/>
      <c r="BO19" s="147"/>
      <c r="BP19" s="147"/>
      <c r="BQ19" s="147"/>
      <c r="BR19" s="147"/>
      <c r="BS19" s="147"/>
      <c r="BU19" s="152"/>
      <c r="BV19" s="152"/>
      <c r="BW19" s="152"/>
      <c r="BX19" s="182"/>
      <c r="BY19" s="183"/>
      <c r="BZ19" s="183"/>
      <c r="CA19" s="184"/>
    </row>
    <row r="20" spans="1:79" ht="18.2" customHeight="1">
      <c r="A20" s="185" t="s">
        <v>107</v>
      </c>
      <c r="B20" s="186"/>
      <c r="C20" s="186"/>
      <c r="D20" s="186"/>
      <c r="E20" s="186"/>
      <c r="F20" s="186"/>
      <c r="G20" s="186"/>
      <c r="H20" s="186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47"/>
      <c r="Z20" s="147"/>
      <c r="AA20" s="147"/>
      <c r="AB20" s="147"/>
      <c r="AC20" s="147"/>
      <c r="AD20" s="147"/>
      <c r="AE20" s="147"/>
      <c r="AF20" s="147"/>
      <c r="AG20" s="147"/>
      <c r="AH20" s="147"/>
      <c r="AI20" s="147"/>
      <c r="AJ20" s="147"/>
      <c r="AK20" s="147"/>
      <c r="AL20" s="147"/>
      <c r="AM20" s="147"/>
      <c r="AN20" s="147"/>
      <c r="AO20" s="147"/>
      <c r="AP20" s="147"/>
      <c r="AQ20" s="147"/>
      <c r="AR20" s="147"/>
      <c r="AS20" s="147"/>
      <c r="AT20" s="147"/>
      <c r="AU20" s="147"/>
      <c r="AV20" s="147"/>
      <c r="AW20" s="147"/>
      <c r="AX20" s="147"/>
      <c r="AY20" s="147"/>
      <c r="AZ20" s="147"/>
      <c r="BA20" s="147"/>
      <c r="BB20" s="147"/>
      <c r="BC20" s="147"/>
      <c r="BD20" s="147"/>
      <c r="BE20" s="147"/>
      <c r="BF20" s="147"/>
      <c r="BG20" s="147"/>
      <c r="BH20" s="147"/>
      <c r="BI20" s="147"/>
      <c r="BJ20" s="147"/>
      <c r="BK20" s="147"/>
      <c r="BL20" s="147"/>
      <c r="BM20" s="147"/>
      <c r="BN20" s="147"/>
      <c r="BO20" s="147"/>
      <c r="BP20" s="147"/>
      <c r="BQ20" s="147"/>
      <c r="BR20" s="147"/>
      <c r="BS20" s="147"/>
      <c r="BU20" s="152"/>
      <c r="BV20" s="152"/>
      <c r="BW20" s="152"/>
      <c r="BX20" s="182"/>
      <c r="BY20" s="183"/>
      <c r="BZ20" s="183"/>
      <c r="CA20" s="184"/>
    </row>
    <row r="21" spans="1:79" ht="1.5" customHeight="1"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47"/>
      <c r="V21" s="147"/>
      <c r="W21" s="147"/>
      <c r="X21" s="147"/>
      <c r="Y21" s="147"/>
      <c r="Z21" s="147"/>
      <c r="AA21" s="147"/>
      <c r="AB21" s="147"/>
      <c r="AC21" s="147"/>
      <c r="AD21" s="147"/>
      <c r="AE21" s="147"/>
      <c r="AF21" s="147"/>
      <c r="AG21" s="147"/>
      <c r="AH21" s="147"/>
      <c r="AI21" s="147"/>
      <c r="AJ21" s="147"/>
      <c r="AK21" s="147"/>
      <c r="AL21" s="147"/>
      <c r="AM21" s="147"/>
      <c r="AN21" s="147"/>
      <c r="AO21" s="147"/>
      <c r="AP21" s="147"/>
      <c r="AQ21" s="147"/>
      <c r="AR21" s="147"/>
      <c r="AS21" s="147"/>
      <c r="AT21" s="147"/>
      <c r="AU21" s="147"/>
      <c r="AV21" s="147"/>
      <c r="AW21" s="147"/>
      <c r="AX21" s="147"/>
      <c r="AY21" s="147"/>
      <c r="AZ21" s="147"/>
      <c r="BA21" s="147"/>
      <c r="BB21" s="147"/>
      <c r="BC21" s="147"/>
      <c r="BD21" s="147"/>
      <c r="BE21" s="147"/>
      <c r="BF21" s="147"/>
      <c r="BG21" s="147"/>
      <c r="BH21" s="147"/>
      <c r="BI21" s="147"/>
      <c r="BJ21" s="147"/>
      <c r="BK21" s="147"/>
      <c r="BL21" s="147"/>
      <c r="BM21" s="147"/>
      <c r="BN21" s="147"/>
      <c r="BO21" s="147"/>
      <c r="BP21" s="147"/>
      <c r="BQ21" s="147"/>
      <c r="BR21" s="147"/>
      <c r="BS21" s="147"/>
      <c r="BU21" s="152"/>
      <c r="BV21" s="152"/>
      <c r="BW21" s="152"/>
      <c r="BX21" s="158"/>
      <c r="BY21" s="159"/>
      <c r="BZ21" s="159"/>
      <c r="CA21" s="160"/>
    </row>
    <row r="22" spans="1:79" ht="7.7" customHeight="1">
      <c r="K22" s="187" t="s">
        <v>106</v>
      </c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2"/>
      <c r="AA22" s="162"/>
      <c r="AB22" s="162"/>
      <c r="AC22" s="162"/>
      <c r="AD22" s="162"/>
      <c r="AE22" s="162"/>
      <c r="AF22" s="162"/>
      <c r="AG22" s="162"/>
      <c r="AH22" s="162"/>
      <c r="AI22" s="162"/>
      <c r="AJ22" s="162"/>
      <c r="AK22" s="162"/>
      <c r="AL22" s="162"/>
      <c r="AM22" s="162"/>
      <c r="AN22" s="162"/>
      <c r="AO22" s="162"/>
      <c r="AP22" s="162"/>
      <c r="AQ22" s="162"/>
      <c r="AR22" s="162"/>
      <c r="AS22" s="162"/>
      <c r="AT22" s="162"/>
      <c r="AU22" s="162"/>
      <c r="AV22" s="162"/>
      <c r="AW22" s="162"/>
      <c r="AX22" s="162"/>
      <c r="AY22" s="162"/>
      <c r="AZ22" s="162"/>
      <c r="BA22" s="162"/>
      <c r="BB22" s="162"/>
      <c r="BC22" s="162"/>
      <c r="BD22" s="162"/>
      <c r="BE22" s="162"/>
      <c r="BF22" s="162"/>
      <c r="BG22" s="162"/>
      <c r="BH22" s="162"/>
      <c r="BI22" s="162"/>
      <c r="BJ22" s="162"/>
      <c r="BK22" s="162"/>
      <c r="BL22" s="162"/>
      <c r="BM22" s="162"/>
      <c r="BN22" s="162"/>
      <c r="BO22" s="162"/>
      <c r="BP22" s="162"/>
      <c r="BQ22" s="162"/>
      <c r="BR22" s="162"/>
      <c r="BS22" s="162"/>
      <c r="BU22" s="154" t="s">
        <v>101</v>
      </c>
      <c r="BV22" s="152"/>
      <c r="BW22" s="152"/>
      <c r="BX22" s="155"/>
      <c r="BY22" s="156"/>
      <c r="BZ22" s="156"/>
      <c r="CA22" s="157"/>
    </row>
    <row r="23" spans="1:79" ht="1.5" customHeight="1">
      <c r="BU23" s="152"/>
      <c r="BV23" s="152"/>
      <c r="BW23" s="152"/>
      <c r="BX23" s="182"/>
      <c r="BY23" s="183"/>
      <c r="BZ23" s="183"/>
      <c r="CA23" s="184"/>
    </row>
    <row r="24" spans="1:79" ht="0.75" customHeight="1">
      <c r="K24" s="181"/>
      <c r="L24" s="147"/>
      <c r="M24" s="147"/>
      <c r="N24" s="147"/>
      <c r="O24" s="147"/>
      <c r="P24" s="147"/>
      <c r="Q24" s="147"/>
      <c r="R24" s="147"/>
      <c r="S24" s="147"/>
      <c r="T24" s="147"/>
      <c r="U24" s="147"/>
      <c r="V24" s="147"/>
      <c r="W24" s="147"/>
      <c r="X24" s="147"/>
      <c r="Y24" s="147"/>
      <c r="Z24" s="147"/>
      <c r="AA24" s="147"/>
      <c r="AB24" s="147"/>
      <c r="AC24" s="147"/>
      <c r="AD24" s="147"/>
      <c r="AE24" s="147"/>
      <c r="AF24" s="147"/>
      <c r="AG24" s="147"/>
      <c r="AH24" s="147"/>
      <c r="AI24" s="147"/>
      <c r="AJ24" s="147"/>
      <c r="AK24" s="147"/>
      <c r="AL24" s="147"/>
      <c r="AM24" s="147"/>
      <c r="AN24" s="147"/>
      <c r="AO24" s="147"/>
      <c r="AP24" s="147"/>
      <c r="AQ24" s="147"/>
      <c r="AR24" s="147"/>
      <c r="AS24" s="147"/>
      <c r="AT24" s="147"/>
      <c r="AU24" s="147"/>
      <c r="AV24" s="147"/>
      <c r="AW24" s="147"/>
      <c r="AX24" s="147"/>
      <c r="AY24" s="147"/>
      <c r="AZ24" s="147"/>
      <c r="BA24" s="147"/>
      <c r="BB24" s="147"/>
      <c r="BC24" s="147"/>
      <c r="BD24" s="147"/>
      <c r="BE24" s="147"/>
      <c r="BF24" s="147"/>
      <c r="BG24" s="147"/>
      <c r="BH24" s="147"/>
      <c r="BI24" s="147"/>
      <c r="BJ24" s="147"/>
      <c r="BK24" s="147"/>
      <c r="BL24" s="147"/>
      <c r="BM24" s="147"/>
      <c r="BN24" s="147"/>
      <c r="BO24" s="147"/>
      <c r="BP24" s="147"/>
      <c r="BQ24" s="147"/>
      <c r="BR24" s="147"/>
      <c r="BS24" s="147"/>
      <c r="BU24" s="152"/>
      <c r="BV24" s="152"/>
      <c r="BW24" s="152"/>
      <c r="BX24" s="182"/>
      <c r="BY24" s="183"/>
      <c r="BZ24" s="183"/>
      <c r="CA24" s="184"/>
    </row>
    <row r="25" spans="1:79" ht="19.7" customHeight="1">
      <c r="A25" s="185" t="s">
        <v>108</v>
      </c>
      <c r="B25" s="186"/>
      <c r="C25" s="186"/>
      <c r="D25" s="186"/>
      <c r="E25" s="186"/>
      <c r="F25" s="186"/>
      <c r="G25" s="186"/>
      <c r="H25" s="186"/>
      <c r="K25" s="147"/>
      <c r="L25" s="147"/>
      <c r="M25" s="147"/>
      <c r="N25" s="147"/>
      <c r="O25" s="147"/>
      <c r="P25" s="147"/>
      <c r="Q25" s="147"/>
      <c r="R25" s="147"/>
      <c r="S25" s="147"/>
      <c r="T25" s="147"/>
      <c r="U25" s="147"/>
      <c r="V25" s="147"/>
      <c r="W25" s="147"/>
      <c r="X25" s="147"/>
      <c r="Y25" s="147"/>
      <c r="Z25" s="147"/>
      <c r="AA25" s="147"/>
      <c r="AB25" s="147"/>
      <c r="AC25" s="147"/>
      <c r="AD25" s="147"/>
      <c r="AE25" s="147"/>
      <c r="AF25" s="147"/>
      <c r="AG25" s="147"/>
      <c r="AH25" s="147"/>
      <c r="AI25" s="147"/>
      <c r="AJ25" s="147"/>
      <c r="AK25" s="147"/>
      <c r="AL25" s="147"/>
      <c r="AM25" s="147"/>
      <c r="AN25" s="147"/>
      <c r="AO25" s="147"/>
      <c r="AP25" s="147"/>
      <c r="AQ25" s="147"/>
      <c r="AR25" s="147"/>
      <c r="AS25" s="147"/>
      <c r="AT25" s="147"/>
      <c r="AU25" s="147"/>
      <c r="AV25" s="147"/>
      <c r="AW25" s="147"/>
      <c r="AX25" s="147"/>
      <c r="AY25" s="147"/>
      <c r="AZ25" s="147"/>
      <c r="BA25" s="147"/>
      <c r="BB25" s="147"/>
      <c r="BC25" s="147"/>
      <c r="BD25" s="147"/>
      <c r="BE25" s="147"/>
      <c r="BF25" s="147"/>
      <c r="BG25" s="147"/>
      <c r="BH25" s="147"/>
      <c r="BI25" s="147"/>
      <c r="BJ25" s="147"/>
      <c r="BK25" s="147"/>
      <c r="BL25" s="147"/>
      <c r="BM25" s="147"/>
      <c r="BN25" s="147"/>
      <c r="BO25" s="147"/>
      <c r="BP25" s="147"/>
      <c r="BQ25" s="147"/>
      <c r="BR25" s="147"/>
      <c r="BS25" s="147"/>
      <c r="BU25" s="152"/>
      <c r="BV25" s="152"/>
      <c r="BW25" s="152"/>
      <c r="BX25" s="158"/>
      <c r="BY25" s="159"/>
      <c r="BZ25" s="159"/>
      <c r="CA25" s="160"/>
    </row>
    <row r="26" spans="1:79" ht="7.7" customHeight="1">
      <c r="K26" s="187" t="s">
        <v>106</v>
      </c>
      <c r="L26" s="162"/>
      <c r="M26" s="162"/>
      <c r="N26" s="162"/>
      <c r="O26" s="162"/>
      <c r="P26" s="162"/>
      <c r="Q26" s="162"/>
      <c r="R26" s="162"/>
      <c r="S26" s="162"/>
      <c r="T26" s="162"/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62"/>
      <c r="AK26" s="162"/>
      <c r="AL26" s="162"/>
      <c r="AM26" s="162"/>
      <c r="AN26" s="162"/>
      <c r="AO26" s="162"/>
      <c r="AP26" s="162"/>
      <c r="AQ26" s="162"/>
      <c r="AR26" s="162"/>
      <c r="AS26" s="162"/>
      <c r="AT26" s="162"/>
      <c r="AU26" s="162"/>
      <c r="AV26" s="162"/>
      <c r="AW26" s="162"/>
      <c r="AX26" s="162"/>
      <c r="AY26" s="162"/>
      <c r="AZ26" s="162"/>
      <c r="BA26" s="162"/>
      <c r="BB26" s="162"/>
      <c r="BC26" s="162"/>
      <c r="BD26" s="162"/>
      <c r="BE26" s="162"/>
      <c r="BF26" s="162"/>
      <c r="BG26" s="162"/>
      <c r="BH26" s="162"/>
      <c r="BI26" s="162"/>
      <c r="BJ26" s="162"/>
      <c r="BK26" s="162"/>
      <c r="BL26" s="162"/>
      <c r="BM26" s="162"/>
      <c r="BN26" s="162"/>
      <c r="BO26" s="162"/>
      <c r="BP26" s="162"/>
      <c r="BQ26" s="162"/>
      <c r="BR26" s="162"/>
      <c r="BS26" s="162"/>
      <c r="BT26" s="189" t="s">
        <v>109</v>
      </c>
      <c r="BU26" s="190"/>
      <c r="BV26" s="190"/>
      <c r="BW26" s="191"/>
      <c r="BX26" s="155"/>
      <c r="BY26" s="156"/>
      <c r="BZ26" s="156"/>
      <c r="CA26" s="157"/>
    </row>
    <row r="27" spans="1:79" ht="6.95" customHeight="1">
      <c r="A27" s="185" t="s">
        <v>110</v>
      </c>
      <c r="B27" s="186"/>
      <c r="C27" s="186"/>
      <c r="D27" s="186"/>
      <c r="E27" s="186"/>
      <c r="F27" s="186"/>
      <c r="G27" s="186"/>
      <c r="H27" s="186"/>
      <c r="K27" s="195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7"/>
      <c r="AK27" s="147"/>
      <c r="AL27" s="147"/>
      <c r="AM27" s="147"/>
      <c r="AN27" s="147"/>
      <c r="AO27" s="147"/>
      <c r="AP27" s="147"/>
      <c r="AQ27" s="147"/>
      <c r="AR27" s="147"/>
      <c r="AS27" s="147"/>
      <c r="AT27" s="147"/>
      <c r="AU27" s="147"/>
      <c r="AV27" s="147"/>
      <c r="AW27" s="147"/>
      <c r="AX27" s="147"/>
      <c r="AY27" s="147"/>
      <c r="AZ27" s="147"/>
      <c r="BA27" s="147"/>
      <c r="BB27" s="147"/>
      <c r="BC27" s="147"/>
      <c r="BD27" s="147"/>
      <c r="BE27" s="147"/>
      <c r="BF27" s="147"/>
      <c r="BG27" s="147"/>
      <c r="BH27" s="147"/>
      <c r="BI27" s="147"/>
      <c r="BJ27" s="147"/>
      <c r="BK27" s="147"/>
      <c r="BL27" s="147"/>
      <c r="BM27" s="147"/>
      <c r="BN27" s="147"/>
      <c r="BO27" s="147"/>
      <c r="BP27" s="147"/>
      <c r="BQ27" s="147"/>
      <c r="BR27" s="147"/>
      <c r="BS27" s="147"/>
      <c r="BT27" s="192"/>
      <c r="BU27" s="193"/>
      <c r="BV27" s="193"/>
      <c r="BW27" s="194"/>
      <c r="BX27" s="158"/>
      <c r="BY27" s="159"/>
      <c r="BZ27" s="159"/>
      <c r="CA27" s="160"/>
    </row>
    <row r="28" spans="1:79" ht="12.95" customHeight="1">
      <c r="A28" s="186"/>
      <c r="B28" s="186"/>
      <c r="C28" s="186"/>
      <c r="D28" s="186"/>
      <c r="E28" s="186"/>
      <c r="F28" s="186"/>
      <c r="G28" s="186"/>
      <c r="H28" s="186"/>
      <c r="K28" s="147"/>
      <c r="L28" s="147"/>
      <c r="M28" s="147"/>
      <c r="N28" s="147"/>
      <c r="O28" s="147"/>
      <c r="P28" s="147"/>
      <c r="Q28" s="147"/>
      <c r="R28" s="147"/>
      <c r="S28" s="147"/>
      <c r="T28" s="147"/>
      <c r="U28" s="147"/>
      <c r="V28" s="147"/>
      <c r="W28" s="147"/>
      <c r="X28" s="147"/>
      <c r="Y28" s="147"/>
      <c r="Z28" s="147"/>
      <c r="AA28" s="147"/>
      <c r="AB28" s="147"/>
      <c r="AC28" s="147"/>
      <c r="AD28" s="147"/>
      <c r="AE28" s="147"/>
      <c r="AF28" s="147"/>
      <c r="AG28" s="147"/>
      <c r="AH28" s="147"/>
      <c r="AI28" s="147"/>
      <c r="AJ28" s="147"/>
      <c r="AK28" s="147"/>
      <c r="AL28" s="147"/>
      <c r="AM28" s="147"/>
      <c r="AN28" s="147"/>
      <c r="AO28" s="147"/>
      <c r="AP28" s="147"/>
      <c r="AQ28" s="147"/>
      <c r="AR28" s="147"/>
      <c r="AS28" s="147"/>
      <c r="AT28" s="147"/>
      <c r="AU28" s="147"/>
      <c r="AV28" s="147"/>
      <c r="AW28" s="147"/>
      <c r="AX28" s="147"/>
      <c r="AY28" s="147"/>
      <c r="AZ28" s="147"/>
      <c r="BA28" s="147"/>
      <c r="BB28" s="147"/>
      <c r="BC28" s="147"/>
      <c r="BD28" s="147"/>
      <c r="BE28" s="147"/>
      <c r="BF28" s="147"/>
      <c r="BG28" s="147"/>
      <c r="BH28" s="147"/>
      <c r="BI28" s="147"/>
      <c r="BJ28" s="147"/>
      <c r="BK28" s="147"/>
      <c r="BL28" s="147"/>
      <c r="BM28" s="147"/>
      <c r="BN28" s="147"/>
      <c r="BO28" s="147"/>
      <c r="BP28" s="147"/>
      <c r="BQ28" s="147"/>
      <c r="BR28" s="147"/>
      <c r="BS28" s="147"/>
      <c r="BT28" s="189" t="s">
        <v>111</v>
      </c>
      <c r="BU28" s="190"/>
      <c r="BV28" s="190"/>
      <c r="BW28" s="191"/>
      <c r="BX28" s="155"/>
      <c r="BY28" s="156"/>
      <c r="BZ28" s="156"/>
      <c r="CA28" s="157"/>
    </row>
    <row r="29" spans="1:79" ht="1.5" customHeight="1">
      <c r="BT29" s="192"/>
      <c r="BU29" s="193"/>
      <c r="BV29" s="193"/>
      <c r="BW29" s="194"/>
      <c r="BX29" s="158"/>
      <c r="BY29" s="159"/>
      <c r="BZ29" s="159"/>
      <c r="CA29" s="160"/>
    </row>
    <row r="30" spans="1:79" ht="7.7" customHeight="1">
      <c r="K30" s="187" t="s">
        <v>112</v>
      </c>
      <c r="L30" s="162"/>
      <c r="M30" s="162"/>
      <c r="N30" s="162"/>
      <c r="O30" s="162"/>
      <c r="P30" s="162"/>
      <c r="Q30" s="162"/>
      <c r="R30" s="162"/>
      <c r="S30" s="162"/>
      <c r="T30" s="162"/>
      <c r="U30" s="162"/>
      <c r="V30" s="162"/>
      <c r="W30" s="162"/>
      <c r="X30" s="162"/>
      <c r="Y30" s="162"/>
      <c r="Z30" s="162"/>
      <c r="AA30" s="162"/>
      <c r="AB30" s="162"/>
      <c r="AC30" s="162"/>
      <c r="AD30" s="162"/>
      <c r="AE30" s="162"/>
      <c r="AF30" s="162"/>
      <c r="AG30" s="162"/>
      <c r="AH30" s="162"/>
      <c r="AI30" s="162"/>
      <c r="AJ30" s="162"/>
      <c r="AK30" s="162"/>
      <c r="AL30" s="162"/>
      <c r="AM30" s="162"/>
      <c r="AN30" s="162"/>
      <c r="AO30" s="162"/>
      <c r="AP30" s="162"/>
      <c r="AQ30" s="162"/>
      <c r="AR30" s="162"/>
      <c r="AS30" s="162"/>
      <c r="AT30" s="162"/>
      <c r="AU30" s="162"/>
      <c r="AV30" s="162"/>
      <c r="AW30" s="162"/>
      <c r="AX30" s="162"/>
      <c r="AY30" s="162"/>
      <c r="AZ30" s="162"/>
      <c r="BA30" s="162"/>
      <c r="BB30" s="162"/>
      <c r="BC30" s="162"/>
      <c r="BD30" s="162"/>
      <c r="BE30" s="162"/>
      <c r="BF30" s="162"/>
      <c r="BG30" s="162"/>
      <c r="BH30" s="162"/>
      <c r="BI30" s="162"/>
      <c r="BJ30" s="162"/>
      <c r="BK30" s="162"/>
      <c r="BL30" s="162"/>
      <c r="BM30" s="162"/>
      <c r="BN30" s="162"/>
      <c r="BO30" s="162"/>
      <c r="BP30" s="162"/>
      <c r="BQ30" s="162"/>
      <c r="BR30" s="162"/>
      <c r="BS30" s="162"/>
      <c r="BT30" s="189" t="s">
        <v>109</v>
      </c>
      <c r="BU30" s="190"/>
      <c r="BV30" s="190"/>
      <c r="BW30" s="191"/>
      <c r="BX30" s="155"/>
      <c r="BY30" s="156"/>
      <c r="BZ30" s="156"/>
      <c r="CA30" s="157"/>
    </row>
    <row r="31" spans="1:79" ht="6.95" customHeight="1">
      <c r="BT31" s="192"/>
      <c r="BU31" s="193"/>
      <c r="BV31" s="193"/>
      <c r="BW31" s="194"/>
      <c r="BX31" s="158"/>
      <c r="BY31" s="159"/>
      <c r="BZ31" s="159"/>
      <c r="CA31" s="160"/>
    </row>
    <row r="32" spans="1:79" ht="11.45" customHeight="1">
      <c r="AE32" s="148" t="s">
        <v>113</v>
      </c>
      <c r="AF32" s="149"/>
      <c r="AG32" s="149"/>
      <c r="AH32" s="149"/>
      <c r="AI32" s="149"/>
      <c r="AJ32" s="149"/>
      <c r="AK32" s="149"/>
      <c r="AL32" s="149"/>
      <c r="AM32" s="149"/>
      <c r="AN32" s="149"/>
      <c r="AO32" s="149"/>
      <c r="AP32" s="149"/>
      <c r="AQ32" s="150"/>
      <c r="AR32" s="148" t="s">
        <v>114</v>
      </c>
      <c r="AS32" s="149"/>
      <c r="AT32" s="149"/>
      <c r="AU32" s="149"/>
      <c r="AV32" s="149"/>
      <c r="AW32" s="149"/>
      <c r="AX32" s="149"/>
      <c r="AY32" s="149"/>
      <c r="AZ32" s="150"/>
      <c r="BC32" s="196" t="s">
        <v>115</v>
      </c>
      <c r="BD32" s="152"/>
      <c r="BE32" s="152"/>
      <c r="BF32" s="152"/>
      <c r="BG32" s="152"/>
      <c r="BH32" s="152"/>
      <c r="BI32" s="152"/>
      <c r="BJ32" s="152"/>
      <c r="BK32" s="152"/>
      <c r="BL32" s="152"/>
      <c r="BM32" s="152"/>
      <c r="BN32" s="152"/>
      <c r="BO32" s="152"/>
      <c r="BP32" s="152"/>
      <c r="BQ32" s="152"/>
      <c r="BR32" s="152"/>
      <c r="BT32" s="189" t="s">
        <v>111</v>
      </c>
      <c r="BU32" s="190"/>
      <c r="BV32" s="190"/>
      <c r="BW32" s="191"/>
      <c r="BX32" s="155"/>
      <c r="BY32" s="156"/>
      <c r="BZ32" s="156"/>
      <c r="CA32" s="157"/>
    </row>
    <row r="33" spans="1:79" ht="3" customHeight="1">
      <c r="P33" s="197" t="s">
        <v>116</v>
      </c>
      <c r="Q33" s="198"/>
      <c r="R33" s="198"/>
      <c r="S33" s="198"/>
      <c r="T33" s="198"/>
      <c r="U33" s="198"/>
      <c r="V33" s="198"/>
      <c r="W33" s="198"/>
      <c r="X33" s="198"/>
      <c r="Y33" s="198"/>
      <c r="Z33" s="198"/>
      <c r="AA33" s="198"/>
      <c r="AB33" s="198"/>
      <c r="AE33" s="199"/>
      <c r="AF33" s="156"/>
      <c r="AG33" s="156"/>
      <c r="AH33" s="156"/>
      <c r="AI33" s="156"/>
      <c r="AJ33" s="156"/>
      <c r="AK33" s="156"/>
      <c r="AL33" s="156"/>
      <c r="AM33" s="156"/>
      <c r="AN33" s="156"/>
      <c r="AO33" s="156"/>
      <c r="AP33" s="156"/>
      <c r="AQ33" s="157"/>
      <c r="AR33" s="200"/>
      <c r="AS33" s="156"/>
      <c r="AT33" s="156"/>
      <c r="AU33" s="156"/>
      <c r="AV33" s="156"/>
      <c r="AW33" s="156"/>
      <c r="AX33" s="156"/>
      <c r="AY33" s="156"/>
      <c r="AZ33" s="157"/>
      <c r="BC33" s="152"/>
      <c r="BD33" s="152"/>
      <c r="BE33" s="152"/>
      <c r="BF33" s="152"/>
      <c r="BG33" s="152"/>
      <c r="BH33" s="152"/>
      <c r="BI33" s="152"/>
      <c r="BJ33" s="152"/>
      <c r="BK33" s="152"/>
      <c r="BL33" s="152"/>
      <c r="BM33" s="152"/>
      <c r="BN33" s="152"/>
      <c r="BO33" s="152"/>
      <c r="BP33" s="152"/>
      <c r="BQ33" s="152"/>
      <c r="BR33" s="152"/>
      <c r="BT33" s="192"/>
      <c r="BU33" s="193"/>
      <c r="BV33" s="193"/>
      <c r="BW33" s="194"/>
      <c r="BX33" s="158"/>
      <c r="BY33" s="159"/>
      <c r="BZ33" s="159"/>
      <c r="CA33" s="160"/>
    </row>
    <row r="34" spans="1:79" ht="11.45" customHeight="1">
      <c r="P34" s="198"/>
      <c r="Q34" s="198"/>
      <c r="R34" s="198"/>
      <c r="S34" s="198"/>
      <c r="T34" s="198"/>
      <c r="U34" s="198"/>
      <c r="V34" s="198"/>
      <c r="W34" s="198"/>
      <c r="X34" s="198"/>
      <c r="Y34" s="198"/>
      <c r="Z34" s="198"/>
      <c r="AA34" s="198"/>
      <c r="AB34" s="198"/>
      <c r="AE34" s="158"/>
      <c r="AF34" s="159"/>
      <c r="AG34" s="159"/>
      <c r="AH34" s="159"/>
      <c r="AI34" s="159"/>
      <c r="AJ34" s="159"/>
      <c r="AK34" s="159"/>
      <c r="AL34" s="159"/>
      <c r="AM34" s="159"/>
      <c r="AN34" s="159"/>
      <c r="AO34" s="159"/>
      <c r="AP34" s="159"/>
      <c r="AQ34" s="160"/>
      <c r="AR34" s="158"/>
      <c r="AS34" s="159"/>
      <c r="AT34" s="159"/>
      <c r="AU34" s="159"/>
      <c r="AV34" s="159"/>
      <c r="AW34" s="159"/>
      <c r="AX34" s="159"/>
      <c r="AY34" s="159"/>
      <c r="AZ34" s="160"/>
      <c r="BQ34" s="154" t="s">
        <v>117</v>
      </c>
      <c r="BR34" s="152"/>
      <c r="BS34" s="152"/>
      <c r="BT34" s="152"/>
      <c r="BU34" s="152"/>
      <c r="BV34" s="152"/>
      <c r="BW34" s="152"/>
      <c r="BX34" s="201"/>
      <c r="BY34" s="164"/>
      <c r="BZ34" s="164"/>
      <c r="CA34" s="165"/>
    </row>
    <row r="35" spans="1:79" ht="3" customHeight="1">
      <c r="BQ35" s="152"/>
      <c r="BR35" s="152"/>
      <c r="BS35" s="152"/>
      <c r="BT35" s="152"/>
      <c r="BU35" s="152"/>
      <c r="BV35" s="152"/>
      <c r="BW35" s="152"/>
      <c r="BX35" s="169"/>
      <c r="BY35" s="170"/>
      <c r="BZ35" s="170"/>
      <c r="CA35" s="171"/>
    </row>
    <row r="36" spans="1:79" ht="21.4" customHeight="1"/>
    <row r="37" spans="1:79" ht="15.2" customHeight="1">
      <c r="A37" s="202" t="s">
        <v>118</v>
      </c>
      <c r="B37" s="203"/>
      <c r="C37" s="203"/>
      <c r="D37" s="203"/>
      <c r="E37" s="204"/>
      <c r="F37" s="148" t="s">
        <v>119</v>
      </c>
      <c r="G37" s="149"/>
      <c r="H37" s="149"/>
      <c r="I37" s="149"/>
      <c r="J37" s="149"/>
      <c r="K37" s="149"/>
      <c r="L37" s="149"/>
      <c r="M37" s="149"/>
      <c r="N37" s="149"/>
      <c r="O37" s="149"/>
      <c r="P37" s="149"/>
      <c r="Q37" s="149"/>
      <c r="R37" s="149"/>
      <c r="S37" s="149"/>
      <c r="T37" s="149"/>
      <c r="U37" s="150"/>
      <c r="V37" s="148" t="s">
        <v>120</v>
      </c>
      <c r="W37" s="149"/>
      <c r="X37" s="149"/>
      <c r="Y37" s="149"/>
      <c r="Z37" s="149"/>
      <c r="AA37" s="149"/>
      <c r="AB37" s="208" t="s">
        <v>121</v>
      </c>
      <c r="AC37" s="157"/>
      <c r="AD37" s="148" t="s">
        <v>122</v>
      </c>
      <c r="AE37" s="149"/>
      <c r="AF37" s="149"/>
      <c r="AG37" s="149"/>
      <c r="AH37" s="149"/>
      <c r="AI37" s="149"/>
      <c r="AJ37" s="149"/>
      <c r="AK37" s="149"/>
      <c r="AL37" s="149"/>
      <c r="AM37" s="149"/>
      <c r="AN37" s="149"/>
      <c r="AO37" s="208" t="s">
        <v>123</v>
      </c>
      <c r="AP37" s="157"/>
      <c r="AQ37" s="199" t="s">
        <v>124</v>
      </c>
      <c r="AR37" s="156"/>
      <c r="AS37" s="156"/>
      <c r="AT37" s="156"/>
      <c r="AU37" s="157"/>
      <c r="AV37" s="210" t="s">
        <v>125</v>
      </c>
      <c r="AW37" s="156"/>
      <c r="AX37" s="156"/>
      <c r="AY37" s="156"/>
      <c r="AZ37" s="156"/>
      <c r="BA37" s="157"/>
      <c r="BB37" s="210" t="s">
        <v>126</v>
      </c>
      <c r="BC37" s="156"/>
      <c r="BD37" s="156"/>
      <c r="BE37" s="156"/>
      <c r="BF37" s="157"/>
      <c r="BG37" s="148" t="s">
        <v>127</v>
      </c>
      <c r="BH37" s="149"/>
      <c r="BI37" s="149"/>
      <c r="BJ37" s="149"/>
      <c r="BK37" s="149"/>
      <c r="BL37" s="149"/>
      <c r="BM37" s="149"/>
      <c r="BN37" s="149"/>
      <c r="BO37" s="149"/>
      <c r="BP37" s="149"/>
      <c r="BQ37" s="149"/>
      <c r="BR37" s="149"/>
      <c r="BS37" s="149"/>
      <c r="BT37" s="149"/>
      <c r="BU37" s="149"/>
      <c r="BV37" s="211" t="s">
        <v>128</v>
      </c>
      <c r="BW37" s="156"/>
      <c r="BX37" s="156"/>
      <c r="BY37" s="156"/>
      <c r="BZ37" s="156"/>
      <c r="CA37" s="157"/>
    </row>
    <row r="38" spans="1:79" ht="45.6" customHeight="1">
      <c r="A38" s="205"/>
      <c r="B38" s="206"/>
      <c r="C38" s="206"/>
      <c r="D38" s="206"/>
      <c r="E38" s="207"/>
      <c r="F38" s="148" t="s">
        <v>129</v>
      </c>
      <c r="G38" s="149"/>
      <c r="H38" s="149"/>
      <c r="I38" s="149"/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50"/>
      <c r="U38" s="81" t="s">
        <v>130</v>
      </c>
      <c r="V38" s="148" t="s">
        <v>131</v>
      </c>
      <c r="W38" s="150"/>
      <c r="X38" s="148" t="s">
        <v>132</v>
      </c>
      <c r="Y38" s="149"/>
      <c r="Z38" s="149"/>
      <c r="AA38" s="212"/>
      <c r="AB38" s="209"/>
      <c r="AC38" s="160"/>
      <c r="AD38" s="148" t="s">
        <v>133</v>
      </c>
      <c r="AE38" s="149"/>
      <c r="AF38" s="149"/>
      <c r="AG38" s="150"/>
      <c r="AH38" s="148" t="s">
        <v>134</v>
      </c>
      <c r="AI38" s="149"/>
      <c r="AJ38" s="149"/>
      <c r="AK38" s="149"/>
      <c r="AL38" s="149"/>
      <c r="AM38" s="149"/>
      <c r="AN38" s="212"/>
      <c r="AO38" s="209"/>
      <c r="AP38" s="160"/>
      <c r="AQ38" s="158"/>
      <c r="AR38" s="159"/>
      <c r="AS38" s="159"/>
      <c r="AT38" s="159"/>
      <c r="AU38" s="160"/>
      <c r="AV38" s="158"/>
      <c r="AW38" s="159"/>
      <c r="AX38" s="159"/>
      <c r="AY38" s="159"/>
      <c r="AZ38" s="159"/>
      <c r="BA38" s="160"/>
      <c r="BB38" s="158"/>
      <c r="BC38" s="159"/>
      <c r="BD38" s="159"/>
      <c r="BE38" s="159"/>
      <c r="BF38" s="160"/>
      <c r="BG38" s="213" t="s">
        <v>135</v>
      </c>
      <c r="BH38" s="149"/>
      <c r="BI38" s="149"/>
      <c r="BJ38" s="149"/>
      <c r="BK38" s="149"/>
      <c r="BL38" s="149"/>
      <c r="BM38" s="149"/>
      <c r="BN38" s="149"/>
      <c r="BO38" s="149"/>
      <c r="BP38" s="150"/>
      <c r="BQ38" s="148" t="s">
        <v>136</v>
      </c>
      <c r="BR38" s="149"/>
      <c r="BS38" s="149"/>
      <c r="BT38" s="149"/>
      <c r="BU38" s="212"/>
      <c r="BV38" s="209"/>
      <c r="BW38" s="159"/>
      <c r="BX38" s="159"/>
      <c r="BY38" s="159"/>
      <c r="BZ38" s="159"/>
      <c r="CA38" s="160"/>
    </row>
    <row r="39" spans="1:79" ht="11.45" customHeight="1">
      <c r="A39" s="214" t="s">
        <v>137</v>
      </c>
      <c r="B39" s="215"/>
      <c r="C39" s="215"/>
      <c r="D39" s="215"/>
      <c r="E39" s="216"/>
      <c r="F39" s="217" t="s">
        <v>138</v>
      </c>
      <c r="G39" s="215"/>
      <c r="H39" s="215"/>
      <c r="I39" s="215"/>
      <c r="J39" s="215"/>
      <c r="K39" s="215"/>
      <c r="L39" s="215"/>
      <c r="M39" s="215"/>
      <c r="N39" s="215"/>
      <c r="O39" s="215"/>
      <c r="P39" s="215"/>
      <c r="Q39" s="215"/>
      <c r="R39" s="215"/>
      <c r="S39" s="215"/>
      <c r="T39" s="216"/>
      <c r="U39" s="82" t="s">
        <v>139</v>
      </c>
      <c r="V39" s="217" t="s">
        <v>140</v>
      </c>
      <c r="W39" s="216"/>
      <c r="X39" s="217" t="s">
        <v>141</v>
      </c>
      <c r="Y39" s="215"/>
      <c r="Z39" s="215"/>
      <c r="AA39" s="216"/>
      <c r="AB39" s="217" t="s">
        <v>142</v>
      </c>
      <c r="AC39" s="216"/>
      <c r="AD39" s="217" t="s">
        <v>143</v>
      </c>
      <c r="AE39" s="215"/>
      <c r="AF39" s="215"/>
      <c r="AG39" s="216"/>
      <c r="AH39" s="217" t="s">
        <v>144</v>
      </c>
      <c r="AI39" s="215"/>
      <c r="AJ39" s="215"/>
      <c r="AK39" s="215"/>
      <c r="AL39" s="215"/>
      <c r="AM39" s="215"/>
      <c r="AN39" s="216"/>
      <c r="AO39" s="217" t="s">
        <v>145</v>
      </c>
      <c r="AP39" s="216"/>
      <c r="AQ39" s="217" t="s">
        <v>146</v>
      </c>
      <c r="AR39" s="215"/>
      <c r="AS39" s="215"/>
      <c r="AT39" s="215"/>
      <c r="AU39" s="216"/>
      <c r="AV39" s="217" t="s">
        <v>147</v>
      </c>
      <c r="AW39" s="215"/>
      <c r="AX39" s="215"/>
      <c r="AY39" s="215"/>
      <c r="AZ39" s="215"/>
      <c r="BA39" s="216"/>
      <c r="BB39" s="217" t="s">
        <v>148</v>
      </c>
      <c r="BC39" s="215"/>
      <c r="BD39" s="215"/>
      <c r="BE39" s="215"/>
      <c r="BF39" s="216"/>
      <c r="BG39" s="217" t="s">
        <v>149</v>
      </c>
      <c r="BH39" s="215"/>
      <c r="BI39" s="215"/>
      <c r="BJ39" s="215"/>
      <c r="BK39" s="215"/>
      <c r="BL39" s="215"/>
      <c r="BM39" s="215"/>
      <c r="BN39" s="215"/>
      <c r="BO39" s="215"/>
      <c r="BP39" s="216"/>
      <c r="BQ39" s="217" t="s">
        <v>150</v>
      </c>
      <c r="BR39" s="215"/>
      <c r="BS39" s="215"/>
      <c r="BT39" s="215"/>
      <c r="BU39" s="216"/>
      <c r="BV39" s="217" t="s">
        <v>151</v>
      </c>
      <c r="BW39" s="215"/>
      <c r="BX39" s="215"/>
      <c r="BY39" s="215"/>
      <c r="BZ39" s="215"/>
      <c r="CA39" s="216"/>
    </row>
    <row r="40" spans="1:79" ht="12.95" customHeight="1">
      <c r="A40" s="218"/>
      <c r="B40" s="219"/>
      <c r="C40" s="219"/>
      <c r="D40" s="219"/>
      <c r="E40" s="220"/>
      <c r="F40" s="221"/>
      <c r="G40" s="222"/>
      <c r="H40" s="222"/>
      <c r="I40" s="222"/>
      <c r="J40" s="222"/>
      <c r="K40" s="222"/>
      <c r="L40" s="222"/>
      <c r="M40" s="222"/>
      <c r="N40" s="222"/>
      <c r="O40" s="222"/>
      <c r="P40" s="222"/>
      <c r="Q40" s="222"/>
      <c r="R40" s="222"/>
      <c r="S40" s="222"/>
      <c r="T40" s="223"/>
      <c r="U40" s="83"/>
      <c r="V40" s="224"/>
      <c r="W40" s="150"/>
      <c r="X40" s="224"/>
      <c r="Y40" s="149"/>
      <c r="Z40" s="149"/>
      <c r="AA40" s="150"/>
      <c r="AB40" s="225"/>
      <c r="AC40" s="223"/>
      <c r="AD40" s="218"/>
      <c r="AE40" s="219"/>
      <c r="AF40" s="219"/>
      <c r="AG40" s="220"/>
      <c r="AH40" s="221"/>
      <c r="AI40" s="222"/>
      <c r="AJ40" s="222"/>
      <c r="AK40" s="222"/>
      <c r="AL40" s="222"/>
      <c r="AM40" s="222"/>
      <c r="AN40" s="223"/>
      <c r="AO40" s="225"/>
      <c r="AP40" s="223"/>
      <c r="AQ40" s="226"/>
      <c r="AR40" s="219"/>
      <c r="AS40" s="219"/>
      <c r="AT40" s="219"/>
      <c r="AU40" s="220"/>
      <c r="AV40" s="226"/>
      <c r="AW40" s="219"/>
      <c r="AX40" s="219"/>
      <c r="AY40" s="219"/>
      <c r="AZ40" s="219"/>
      <c r="BA40" s="220"/>
      <c r="BB40" s="226"/>
      <c r="BC40" s="219"/>
      <c r="BD40" s="219"/>
      <c r="BE40" s="219"/>
      <c r="BF40" s="220"/>
      <c r="BG40" s="224"/>
      <c r="BH40" s="149"/>
      <c r="BI40" s="149"/>
      <c r="BJ40" s="149"/>
      <c r="BK40" s="149"/>
      <c r="BL40" s="149"/>
      <c r="BM40" s="149"/>
      <c r="BN40" s="149"/>
      <c r="BO40" s="149"/>
      <c r="BP40" s="150"/>
      <c r="BQ40" s="218" t="s">
        <v>152</v>
      </c>
      <c r="BR40" s="219"/>
      <c r="BS40" s="219"/>
      <c r="BT40" s="219"/>
      <c r="BU40" s="220"/>
      <c r="BV40" s="218" t="s">
        <v>152</v>
      </c>
      <c r="BW40" s="219"/>
      <c r="BX40" s="219"/>
      <c r="BY40" s="219"/>
      <c r="BZ40" s="219"/>
      <c r="CA40" s="220"/>
    </row>
    <row r="41" spans="1:79" ht="12.95" customHeight="1">
      <c r="A41" s="218"/>
      <c r="B41" s="219"/>
      <c r="C41" s="219"/>
      <c r="D41" s="219"/>
      <c r="E41" s="220"/>
      <c r="F41" s="221"/>
      <c r="G41" s="222"/>
      <c r="H41" s="222"/>
      <c r="I41" s="222"/>
      <c r="J41" s="222"/>
      <c r="K41" s="222"/>
      <c r="L41" s="222"/>
      <c r="M41" s="222"/>
      <c r="N41" s="222"/>
      <c r="O41" s="222"/>
      <c r="P41" s="222"/>
      <c r="Q41" s="222"/>
      <c r="R41" s="222"/>
      <c r="S41" s="222"/>
      <c r="T41" s="223"/>
      <c r="U41" s="83"/>
      <c r="V41" s="224"/>
      <c r="W41" s="150"/>
      <c r="X41" s="224"/>
      <c r="Y41" s="149"/>
      <c r="Z41" s="149"/>
      <c r="AA41" s="150"/>
      <c r="AB41" s="225"/>
      <c r="AC41" s="223"/>
      <c r="AD41" s="218"/>
      <c r="AE41" s="219"/>
      <c r="AF41" s="219"/>
      <c r="AG41" s="220"/>
      <c r="AH41" s="221"/>
      <c r="AI41" s="222"/>
      <c r="AJ41" s="222"/>
      <c r="AK41" s="222"/>
      <c r="AL41" s="222"/>
      <c r="AM41" s="222"/>
      <c r="AN41" s="223"/>
      <c r="AO41" s="225"/>
      <c r="AP41" s="223"/>
      <c r="AQ41" s="226"/>
      <c r="AR41" s="219"/>
      <c r="AS41" s="219"/>
      <c r="AT41" s="219"/>
      <c r="AU41" s="220"/>
      <c r="AV41" s="226"/>
      <c r="AW41" s="219"/>
      <c r="AX41" s="219"/>
      <c r="AY41" s="219"/>
      <c r="AZ41" s="219"/>
      <c r="BA41" s="220"/>
      <c r="BB41" s="226"/>
      <c r="BC41" s="219"/>
      <c r="BD41" s="219"/>
      <c r="BE41" s="219"/>
      <c r="BF41" s="220"/>
      <c r="BG41" s="224"/>
      <c r="BH41" s="149"/>
      <c r="BI41" s="149"/>
      <c r="BJ41" s="149"/>
      <c r="BK41" s="149"/>
      <c r="BL41" s="149"/>
      <c r="BM41" s="149"/>
      <c r="BN41" s="149"/>
      <c r="BO41" s="149"/>
      <c r="BP41" s="150"/>
      <c r="BQ41" s="218" t="s">
        <v>152</v>
      </c>
      <c r="BR41" s="219"/>
      <c r="BS41" s="219"/>
      <c r="BT41" s="219"/>
      <c r="BU41" s="220"/>
      <c r="BV41" s="218" t="s">
        <v>152</v>
      </c>
      <c r="BW41" s="219"/>
      <c r="BX41" s="219"/>
      <c r="BY41" s="219"/>
      <c r="BZ41" s="219"/>
      <c r="CA41" s="220"/>
    </row>
    <row r="42" spans="1:79" ht="12.95" customHeight="1">
      <c r="A42" s="218"/>
      <c r="B42" s="219"/>
      <c r="C42" s="219"/>
      <c r="D42" s="219"/>
      <c r="E42" s="220"/>
      <c r="F42" s="221"/>
      <c r="G42" s="222"/>
      <c r="H42" s="222"/>
      <c r="I42" s="222"/>
      <c r="J42" s="222"/>
      <c r="K42" s="222"/>
      <c r="L42" s="222"/>
      <c r="M42" s="222"/>
      <c r="N42" s="222"/>
      <c r="O42" s="222"/>
      <c r="P42" s="222"/>
      <c r="Q42" s="222"/>
      <c r="R42" s="222"/>
      <c r="S42" s="222"/>
      <c r="T42" s="223"/>
      <c r="U42" s="83"/>
      <c r="V42" s="224"/>
      <c r="W42" s="150"/>
      <c r="X42" s="224"/>
      <c r="Y42" s="149"/>
      <c r="Z42" s="149"/>
      <c r="AA42" s="150"/>
      <c r="AB42" s="225"/>
      <c r="AC42" s="223"/>
      <c r="AD42" s="218"/>
      <c r="AE42" s="219"/>
      <c r="AF42" s="219"/>
      <c r="AG42" s="220"/>
      <c r="AH42" s="221"/>
      <c r="AI42" s="222"/>
      <c r="AJ42" s="222"/>
      <c r="AK42" s="222"/>
      <c r="AL42" s="222"/>
      <c r="AM42" s="222"/>
      <c r="AN42" s="223"/>
      <c r="AO42" s="225"/>
      <c r="AP42" s="223"/>
      <c r="AQ42" s="226"/>
      <c r="AR42" s="219"/>
      <c r="AS42" s="219"/>
      <c r="AT42" s="219"/>
      <c r="AU42" s="220"/>
      <c r="AV42" s="226"/>
      <c r="AW42" s="219"/>
      <c r="AX42" s="219"/>
      <c r="AY42" s="219"/>
      <c r="AZ42" s="219"/>
      <c r="BA42" s="220"/>
      <c r="BB42" s="226"/>
      <c r="BC42" s="219"/>
      <c r="BD42" s="219"/>
      <c r="BE42" s="219"/>
      <c r="BF42" s="220"/>
      <c r="BG42" s="224"/>
      <c r="BH42" s="149"/>
      <c r="BI42" s="149"/>
      <c r="BJ42" s="149"/>
      <c r="BK42" s="149"/>
      <c r="BL42" s="149"/>
      <c r="BM42" s="149"/>
      <c r="BN42" s="149"/>
      <c r="BO42" s="149"/>
      <c r="BP42" s="150"/>
      <c r="BQ42" s="218" t="s">
        <v>152</v>
      </c>
      <c r="BR42" s="219"/>
      <c r="BS42" s="219"/>
      <c r="BT42" s="219"/>
      <c r="BU42" s="220"/>
      <c r="BV42" s="218" t="s">
        <v>152</v>
      </c>
      <c r="BW42" s="219"/>
      <c r="BX42" s="219"/>
      <c r="BY42" s="219"/>
      <c r="BZ42" s="219"/>
      <c r="CA42" s="220"/>
    </row>
    <row r="43" spans="1:79" ht="12.95" customHeight="1">
      <c r="A43" s="218"/>
      <c r="B43" s="219"/>
      <c r="C43" s="219"/>
      <c r="D43" s="219"/>
      <c r="E43" s="220"/>
      <c r="F43" s="221"/>
      <c r="G43" s="222"/>
      <c r="H43" s="222"/>
      <c r="I43" s="222"/>
      <c r="J43" s="222"/>
      <c r="K43" s="222"/>
      <c r="L43" s="222"/>
      <c r="M43" s="222"/>
      <c r="N43" s="222"/>
      <c r="O43" s="222"/>
      <c r="P43" s="222"/>
      <c r="Q43" s="222"/>
      <c r="R43" s="222"/>
      <c r="S43" s="222"/>
      <c r="T43" s="223"/>
      <c r="U43" s="83"/>
      <c r="V43" s="224"/>
      <c r="W43" s="150"/>
      <c r="X43" s="224"/>
      <c r="Y43" s="149"/>
      <c r="Z43" s="149"/>
      <c r="AA43" s="150"/>
      <c r="AB43" s="225"/>
      <c r="AC43" s="223"/>
      <c r="AD43" s="218"/>
      <c r="AE43" s="219"/>
      <c r="AF43" s="219"/>
      <c r="AG43" s="220"/>
      <c r="AH43" s="221"/>
      <c r="AI43" s="222"/>
      <c r="AJ43" s="222"/>
      <c r="AK43" s="222"/>
      <c r="AL43" s="222"/>
      <c r="AM43" s="222"/>
      <c r="AN43" s="223"/>
      <c r="AO43" s="225"/>
      <c r="AP43" s="223"/>
      <c r="AQ43" s="226"/>
      <c r="AR43" s="219"/>
      <c r="AS43" s="219"/>
      <c r="AT43" s="219"/>
      <c r="AU43" s="220"/>
      <c r="AV43" s="226"/>
      <c r="AW43" s="219"/>
      <c r="AX43" s="219"/>
      <c r="AY43" s="219"/>
      <c r="AZ43" s="219"/>
      <c r="BA43" s="220"/>
      <c r="BB43" s="226"/>
      <c r="BC43" s="219"/>
      <c r="BD43" s="219"/>
      <c r="BE43" s="219"/>
      <c r="BF43" s="220"/>
      <c r="BG43" s="224"/>
      <c r="BH43" s="149"/>
      <c r="BI43" s="149"/>
      <c r="BJ43" s="149"/>
      <c r="BK43" s="149"/>
      <c r="BL43" s="149"/>
      <c r="BM43" s="149"/>
      <c r="BN43" s="149"/>
      <c r="BO43" s="149"/>
      <c r="BP43" s="150"/>
      <c r="BQ43" s="218" t="s">
        <v>152</v>
      </c>
      <c r="BR43" s="219"/>
      <c r="BS43" s="219"/>
      <c r="BT43" s="219"/>
      <c r="BU43" s="220"/>
      <c r="BV43" s="218" t="s">
        <v>152</v>
      </c>
      <c r="BW43" s="219"/>
      <c r="BX43" s="219"/>
      <c r="BY43" s="219"/>
      <c r="BZ43" s="219"/>
      <c r="CA43" s="220"/>
    </row>
    <row r="44" spans="1:79" ht="12.95" customHeight="1">
      <c r="A44" s="218"/>
      <c r="B44" s="219"/>
      <c r="C44" s="219"/>
      <c r="D44" s="219"/>
      <c r="E44" s="220"/>
      <c r="F44" s="221"/>
      <c r="G44" s="222"/>
      <c r="H44" s="222"/>
      <c r="I44" s="222"/>
      <c r="J44" s="222"/>
      <c r="K44" s="222"/>
      <c r="L44" s="222"/>
      <c r="M44" s="222"/>
      <c r="N44" s="222"/>
      <c r="O44" s="222"/>
      <c r="P44" s="222"/>
      <c r="Q44" s="222"/>
      <c r="R44" s="222"/>
      <c r="S44" s="222"/>
      <c r="T44" s="223"/>
      <c r="U44" s="83"/>
      <c r="V44" s="224"/>
      <c r="W44" s="150"/>
      <c r="X44" s="224"/>
      <c r="Y44" s="149"/>
      <c r="Z44" s="149"/>
      <c r="AA44" s="150"/>
      <c r="AB44" s="225"/>
      <c r="AC44" s="223"/>
      <c r="AD44" s="218"/>
      <c r="AE44" s="219"/>
      <c r="AF44" s="219"/>
      <c r="AG44" s="220"/>
      <c r="AH44" s="221"/>
      <c r="AI44" s="222"/>
      <c r="AJ44" s="222"/>
      <c r="AK44" s="222"/>
      <c r="AL44" s="222"/>
      <c r="AM44" s="222"/>
      <c r="AN44" s="223"/>
      <c r="AO44" s="225"/>
      <c r="AP44" s="223"/>
      <c r="AQ44" s="226"/>
      <c r="AR44" s="219"/>
      <c r="AS44" s="219"/>
      <c r="AT44" s="219"/>
      <c r="AU44" s="220"/>
      <c r="AV44" s="226"/>
      <c r="AW44" s="219"/>
      <c r="AX44" s="219"/>
      <c r="AY44" s="219"/>
      <c r="AZ44" s="219"/>
      <c r="BA44" s="220"/>
      <c r="BB44" s="226"/>
      <c r="BC44" s="219"/>
      <c r="BD44" s="219"/>
      <c r="BE44" s="219"/>
      <c r="BF44" s="220"/>
      <c r="BG44" s="224"/>
      <c r="BH44" s="149"/>
      <c r="BI44" s="149"/>
      <c r="BJ44" s="149"/>
      <c r="BK44" s="149"/>
      <c r="BL44" s="149"/>
      <c r="BM44" s="149"/>
      <c r="BN44" s="149"/>
      <c r="BO44" s="149"/>
      <c r="BP44" s="150"/>
      <c r="BQ44" s="218" t="s">
        <v>152</v>
      </c>
      <c r="BR44" s="219"/>
      <c r="BS44" s="219"/>
      <c r="BT44" s="219"/>
      <c r="BU44" s="220"/>
      <c r="BV44" s="218" t="s">
        <v>152</v>
      </c>
      <c r="BW44" s="219"/>
      <c r="BX44" s="219"/>
      <c r="BY44" s="219"/>
      <c r="BZ44" s="219"/>
      <c r="CA44" s="220"/>
    </row>
    <row r="45" spans="1:79" ht="12.95" customHeight="1">
      <c r="A45" s="218"/>
      <c r="B45" s="219"/>
      <c r="C45" s="219"/>
      <c r="D45" s="219"/>
      <c r="E45" s="220"/>
      <c r="F45" s="221"/>
      <c r="G45" s="222"/>
      <c r="H45" s="222"/>
      <c r="I45" s="222"/>
      <c r="J45" s="222"/>
      <c r="K45" s="222"/>
      <c r="L45" s="222"/>
      <c r="M45" s="222"/>
      <c r="N45" s="222"/>
      <c r="O45" s="222"/>
      <c r="P45" s="222"/>
      <c r="Q45" s="222"/>
      <c r="R45" s="222"/>
      <c r="S45" s="222"/>
      <c r="T45" s="223"/>
      <c r="U45" s="83"/>
      <c r="V45" s="224"/>
      <c r="W45" s="150"/>
      <c r="X45" s="224"/>
      <c r="Y45" s="149"/>
      <c r="Z45" s="149"/>
      <c r="AA45" s="150"/>
      <c r="AB45" s="225"/>
      <c r="AC45" s="223"/>
      <c r="AD45" s="218"/>
      <c r="AE45" s="219"/>
      <c r="AF45" s="219"/>
      <c r="AG45" s="220"/>
      <c r="AH45" s="221"/>
      <c r="AI45" s="222"/>
      <c r="AJ45" s="222"/>
      <c r="AK45" s="222"/>
      <c r="AL45" s="222"/>
      <c r="AM45" s="222"/>
      <c r="AN45" s="223"/>
      <c r="AO45" s="225"/>
      <c r="AP45" s="223"/>
      <c r="AQ45" s="226"/>
      <c r="AR45" s="219"/>
      <c r="AS45" s="219"/>
      <c r="AT45" s="219"/>
      <c r="AU45" s="220"/>
      <c r="AV45" s="226"/>
      <c r="AW45" s="219"/>
      <c r="AX45" s="219"/>
      <c r="AY45" s="219"/>
      <c r="AZ45" s="219"/>
      <c r="BA45" s="220"/>
      <c r="BB45" s="226"/>
      <c r="BC45" s="219"/>
      <c r="BD45" s="219"/>
      <c r="BE45" s="219"/>
      <c r="BF45" s="220"/>
      <c r="BG45" s="224"/>
      <c r="BH45" s="149"/>
      <c r="BI45" s="149"/>
      <c r="BJ45" s="149"/>
      <c r="BK45" s="149"/>
      <c r="BL45" s="149"/>
      <c r="BM45" s="149"/>
      <c r="BN45" s="149"/>
      <c r="BO45" s="149"/>
      <c r="BP45" s="150"/>
      <c r="BQ45" s="218" t="s">
        <v>152</v>
      </c>
      <c r="BR45" s="219"/>
      <c r="BS45" s="219"/>
      <c r="BT45" s="219"/>
      <c r="BU45" s="220"/>
      <c r="BV45" s="218" t="s">
        <v>152</v>
      </c>
      <c r="BW45" s="219"/>
      <c r="BX45" s="219"/>
      <c r="BY45" s="219"/>
      <c r="BZ45" s="219"/>
      <c r="CA45" s="220"/>
    </row>
    <row r="46" spans="1:79" ht="12.95" customHeight="1">
      <c r="A46" s="218"/>
      <c r="B46" s="219"/>
      <c r="C46" s="219"/>
      <c r="D46" s="219"/>
      <c r="E46" s="220"/>
      <c r="F46" s="221"/>
      <c r="G46" s="222"/>
      <c r="H46" s="222"/>
      <c r="I46" s="222"/>
      <c r="J46" s="222"/>
      <c r="K46" s="222"/>
      <c r="L46" s="222"/>
      <c r="M46" s="222"/>
      <c r="N46" s="222"/>
      <c r="O46" s="222"/>
      <c r="P46" s="222"/>
      <c r="Q46" s="222"/>
      <c r="R46" s="222"/>
      <c r="S46" s="222"/>
      <c r="T46" s="223"/>
      <c r="U46" s="83"/>
      <c r="V46" s="224"/>
      <c r="W46" s="150"/>
      <c r="X46" s="224"/>
      <c r="Y46" s="149"/>
      <c r="Z46" s="149"/>
      <c r="AA46" s="150"/>
      <c r="AB46" s="225"/>
      <c r="AC46" s="223"/>
      <c r="AD46" s="218"/>
      <c r="AE46" s="219"/>
      <c r="AF46" s="219"/>
      <c r="AG46" s="220"/>
      <c r="AH46" s="221"/>
      <c r="AI46" s="222"/>
      <c r="AJ46" s="222"/>
      <c r="AK46" s="222"/>
      <c r="AL46" s="222"/>
      <c r="AM46" s="222"/>
      <c r="AN46" s="223"/>
      <c r="AO46" s="225"/>
      <c r="AP46" s="223"/>
      <c r="AQ46" s="226"/>
      <c r="AR46" s="219"/>
      <c r="AS46" s="219"/>
      <c r="AT46" s="219"/>
      <c r="AU46" s="220"/>
      <c r="AV46" s="226"/>
      <c r="AW46" s="219"/>
      <c r="AX46" s="219"/>
      <c r="AY46" s="219"/>
      <c r="AZ46" s="219"/>
      <c r="BA46" s="220"/>
      <c r="BB46" s="226"/>
      <c r="BC46" s="219"/>
      <c r="BD46" s="219"/>
      <c r="BE46" s="219"/>
      <c r="BF46" s="220"/>
      <c r="BG46" s="224"/>
      <c r="BH46" s="149"/>
      <c r="BI46" s="149"/>
      <c r="BJ46" s="149"/>
      <c r="BK46" s="149"/>
      <c r="BL46" s="149"/>
      <c r="BM46" s="149"/>
      <c r="BN46" s="149"/>
      <c r="BO46" s="149"/>
      <c r="BP46" s="150"/>
      <c r="BQ46" s="218" t="s">
        <v>152</v>
      </c>
      <c r="BR46" s="219"/>
      <c r="BS46" s="219"/>
      <c r="BT46" s="219"/>
      <c r="BU46" s="220"/>
      <c r="BV46" s="218" t="s">
        <v>152</v>
      </c>
      <c r="BW46" s="219"/>
      <c r="BX46" s="219"/>
      <c r="BY46" s="219"/>
      <c r="BZ46" s="219"/>
      <c r="CA46" s="220"/>
    </row>
    <row r="47" spans="1:79" ht="12.95" customHeight="1">
      <c r="A47" s="218"/>
      <c r="B47" s="219"/>
      <c r="C47" s="219"/>
      <c r="D47" s="219"/>
      <c r="E47" s="220"/>
      <c r="F47" s="221"/>
      <c r="G47" s="222"/>
      <c r="H47" s="222"/>
      <c r="I47" s="222"/>
      <c r="J47" s="222"/>
      <c r="K47" s="222"/>
      <c r="L47" s="222"/>
      <c r="M47" s="222"/>
      <c r="N47" s="222"/>
      <c r="O47" s="222"/>
      <c r="P47" s="222"/>
      <c r="Q47" s="222"/>
      <c r="R47" s="222"/>
      <c r="S47" s="222"/>
      <c r="T47" s="223"/>
      <c r="U47" s="83"/>
      <c r="V47" s="224"/>
      <c r="W47" s="150"/>
      <c r="X47" s="224"/>
      <c r="Y47" s="149"/>
      <c r="Z47" s="149"/>
      <c r="AA47" s="150"/>
      <c r="AB47" s="225"/>
      <c r="AC47" s="223"/>
      <c r="AD47" s="218"/>
      <c r="AE47" s="219"/>
      <c r="AF47" s="219"/>
      <c r="AG47" s="220"/>
      <c r="AH47" s="221"/>
      <c r="AI47" s="222"/>
      <c r="AJ47" s="222"/>
      <c r="AK47" s="222"/>
      <c r="AL47" s="222"/>
      <c r="AM47" s="222"/>
      <c r="AN47" s="223"/>
      <c r="AO47" s="225"/>
      <c r="AP47" s="223"/>
      <c r="AQ47" s="226"/>
      <c r="AR47" s="219"/>
      <c r="AS47" s="219"/>
      <c r="AT47" s="219"/>
      <c r="AU47" s="220"/>
      <c r="AV47" s="226"/>
      <c r="AW47" s="219"/>
      <c r="AX47" s="219"/>
      <c r="AY47" s="219"/>
      <c r="AZ47" s="219"/>
      <c r="BA47" s="220"/>
      <c r="BB47" s="226"/>
      <c r="BC47" s="219"/>
      <c r="BD47" s="219"/>
      <c r="BE47" s="219"/>
      <c r="BF47" s="220"/>
      <c r="BG47" s="224"/>
      <c r="BH47" s="149"/>
      <c r="BI47" s="149"/>
      <c r="BJ47" s="149"/>
      <c r="BK47" s="149"/>
      <c r="BL47" s="149"/>
      <c r="BM47" s="149"/>
      <c r="BN47" s="149"/>
      <c r="BO47" s="149"/>
      <c r="BP47" s="150"/>
      <c r="BQ47" s="218" t="s">
        <v>152</v>
      </c>
      <c r="BR47" s="219"/>
      <c r="BS47" s="219"/>
      <c r="BT47" s="219"/>
      <c r="BU47" s="220"/>
      <c r="BV47" s="218" t="s">
        <v>152</v>
      </c>
      <c r="BW47" s="219"/>
      <c r="BX47" s="219"/>
      <c r="BY47" s="219"/>
      <c r="BZ47" s="219"/>
      <c r="CA47" s="220"/>
    </row>
    <row r="48" spans="1:79" ht="12.95" customHeight="1">
      <c r="A48" s="218"/>
      <c r="B48" s="219"/>
      <c r="C48" s="219"/>
      <c r="D48" s="219"/>
      <c r="E48" s="220"/>
      <c r="F48" s="221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3"/>
      <c r="U48" s="83"/>
      <c r="V48" s="224"/>
      <c r="W48" s="150"/>
      <c r="X48" s="224"/>
      <c r="Y48" s="149"/>
      <c r="Z48" s="149"/>
      <c r="AA48" s="150"/>
      <c r="AB48" s="225"/>
      <c r="AC48" s="223"/>
      <c r="AD48" s="218"/>
      <c r="AE48" s="219"/>
      <c r="AF48" s="219"/>
      <c r="AG48" s="220"/>
      <c r="AH48" s="221"/>
      <c r="AI48" s="222"/>
      <c r="AJ48" s="222"/>
      <c r="AK48" s="222"/>
      <c r="AL48" s="222"/>
      <c r="AM48" s="222"/>
      <c r="AN48" s="223"/>
      <c r="AO48" s="225"/>
      <c r="AP48" s="223"/>
      <c r="AQ48" s="226"/>
      <c r="AR48" s="219"/>
      <c r="AS48" s="219"/>
      <c r="AT48" s="219"/>
      <c r="AU48" s="220"/>
      <c r="AV48" s="226"/>
      <c r="AW48" s="219"/>
      <c r="AX48" s="219"/>
      <c r="AY48" s="219"/>
      <c r="AZ48" s="219"/>
      <c r="BA48" s="220"/>
      <c r="BB48" s="226"/>
      <c r="BC48" s="219"/>
      <c r="BD48" s="219"/>
      <c r="BE48" s="219"/>
      <c r="BF48" s="220"/>
      <c r="BG48" s="224"/>
      <c r="BH48" s="149"/>
      <c r="BI48" s="149"/>
      <c r="BJ48" s="149"/>
      <c r="BK48" s="149"/>
      <c r="BL48" s="149"/>
      <c r="BM48" s="149"/>
      <c r="BN48" s="149"/>
      <c r="BO48" s="149"/>
      <c r="BP48" s="150"/>
      <c r="BQ48" s="218" t="s">
        <v>152</v>
      </c>
      <c r="BR48" s="219"/>
      <c r="BS48" s="219"/>
      <c r="BT48" s="219"/>
      <c r="BU48" s="220"/>
      <c r="BV48" s="218" t="s">
        <v>152</v>
      </c>
      <c r="BW48" s="219"/>
      <c r="BX48" s="219"/>
      <c r="BY48" s="219"/>
      <c r="BZ48" s="219"/>
      <c r="CA48" s="220"/>
    </row>
    <row r="49" spans="1:79" ht="12.95" customHeight="1">
      <c r="A49" s="218"/>
      <c r="B49" s="219"/>
      <c r="C49" s="219"/>
      <c r="D49" s="219"/>
      <c r="E49" s="220"/>
      <c r="F49" s="221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3"/>
      <c r="U49" s="83"/>
      <c r="V49" s="224"/>
      <c r="W49" s="150"/>
      <c r="X49" s="224"/>
      <c r="Y49" s="149"/>
      <c r="Z49" s="149"/>
      <c r="AA49" s="150"/>
      <c r="AB49" s="225"/>
      <c r="AC49" s="223"/>
      <c r="AD49" s="218"/>
      <c r="AE49" s="219"/>
      <c r="AF49" s="219"/>
      <c r="AG49" s="220"/>
      <c r="AH49" s="221"/>
      <c r="AI49" s="222"/>
      <c r="AJ49" s="222"/>
      <c r="AK49" s="222"/>
      <c r="AL49" s="222"/>
      <c r="AM49" s="222"/>
      <c r="AN49" s="223"/>
      <c r="AO49" s="225"/>
      <c r="AP49" s="223"/>
      <c r="AQ49" s="226"/>
      <c r="AR49" s="219"/>
      <c r="AS49" s="219"/>
      <c r="AT49" s="219"/>
      <c r="AU49" s="220"/>
      <c r="AV49" s="226"/>
      <c r="AW49" s="219"/>
      <c r="AX49" s="219"/>
      <c r="AY49" s="219"/>
      <c r="AZ49" s="219"/>
      <c r="BA49" s="220"/>
      <c r="BB49" s="226"/>
      <c r="BC49" s="219"/>
      <c r="BD49" s="219"/>
      <c r="BE49" s="219"/>
      <c r="BF49" s="220"/>
      <c r="BG49" s="224"/>
      <c r="BH49" s="149"/>
      <c r="BI49" s="149"/>
      <c r="BJ49" s="149"/>
      <c r="BK49" s="149"/>
      <c r="BL49" s="149"/>
      <c r="BM49" s="149"/>
      <c r="BN49" s="149"/>
      <c r="BO49" s="149"/>
      <c r="BP49" s="150"/>
      <c r="BQ49" s="218" t="s">
        <v>152</v>
      </c>
      <c r="BR49" s="219"/>
      <c r="BS49" s="219"/>
      <c r="BT49" s="219"/>
      <c r="BU49" s="220"/>
      <c r="BV49" s="218" t="s">
        <v>152</v>
      </c>
      <c r="BW49" s="219"/>
      <c r="BX49" s="219"/>
      <c r="BY49" s="219"/>
      <c r="BZ49" s="219"/>
      <c r="CA49" s="220"/>
    </row>
    <row r="50" spans="1:79" ht="12.95" customHeight="1">
      <c r="A50" s="218"/>
      <c r="B50" s="219"/>
      <c r="C50" s="219"/>
      <c r="D50" s="219"/>
      <c r="E50" s="220"/>
      <c r="F50" s="221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3"/>
      <c r="U50" s="83"/>
      <c r="V50" s="224"/>
      <c r="W50" s="150"/>
      <c r="X50" s="224"/>
      <c r="Y50" s="149"/>
      <c r="Z50" s="149"/>
      <c r="AA50" s="150"/>
      <c r="AB50" s="225"/>
      <c r="AC50" s="223"/>
      <c r="AD50" s="218"/>
      <c r="AE50" s="219"/>
      <c r="AF50" s="219"/>
      <c r="AG50" s="220"/>
      <c r="AH50" s="221"/>
      <c r="AI50" s="222"/>
      <c r="AJ50" s="222"/>
      <c r="AK50" s="222"/>
      <c r="AL50" s="222"/>
      <c r="AM50" s="222"/>
      <c r="AN50" s="223"/>
      <c r="AO50" s="225"/>
      <c r="AP50" s="223"/>
      <c r="AQ50" s="226"/>
      <c r="AR50" s="219"/>
      <c r="AS50" s="219"/>
      <c r="AT50" s="219"/>
      <c r="AU50" s="220"/>
      <c r="AV50" s="226"/>
      <c r="AW50" s="219"/>
      <c r="AX50" s="219"/>
      <c r="AY50" s="219"/>
      <c r="AZ50" s="219"/>
      <c r="BA50" s="220"/>
      <c r="BB50" s="226"/>
      <c r="BC50" s="219"/>
      <c r="BD50" s="219"/>
      <c r="BE50" s="219"/>
      <c r="BF50" s="220"/>
      <c r="BG50" s="224"/>
      <c r="BH50" s="149"/>
      <c r="BI50" s="149"/>
      <c r="BJ50" s="149"/>
      <c r="BK50" s="149"/>
      <c r="BL50" s="149"/>
      <c r="BM50" s="149"/>
      <c r="BN50" s="149"/>
      <c r="BO50" s="149"/>
      <c r="BP50" s="150"/>
      <c r="BQ50" s="218" t="s">
        <v>152</v>
      </c>
      <c r="BR50" s="219"/>
      <c r="BS50" s="219"/>
      <c r="BT50" s="219"/>
      <c r="BU50" s="220"/>
      <c r="BV50" s="218" t="s">
        <v>152</v>
      </c>
      <c r="BW50" s="219"/>
      <c r="BX50" s="219"/>
      <c r="BY50" s="219"/>
      <c r="BZ50" s="219"/>
      <c r="CA50" s="220"/>
    </row>
    <row r="51" spans="1:79" ht="12.95" customHeight="1">
      <c r="A51" s="218"/>
      <c r="B51" s="219"/>
      <c r="C51" s="219"/>
      <c r="D51" s="219"/>
      <c r="E51" s="220"/>
      <c r="F51" s="221"/>
      <c r="G51" s="222"/>
      <c r="H51" s="222"/>
      <c r="I51" s="222"/>
      <c r="J51" s="222"/>
      <c r="K51" s="222"/>
      <c r="L51" s="222"/>
      <c r="M51" s="222"/>
      <c r="N51" s="222"/>
      <c r="O51" s="222"/>
      <c r="P51" s="222"/>
      <c r="Q51" s="222"/>
      <c r="R51" s="222"/>
      <c r="S51" s="222"/>
      <c r="T51" s="223"/>
      <c r="U51" s="83"/>
      <c r="V51" s="224"/>
      <c r="W51" s="150"/>
      <c r="X51" s="224"/>
      <c r="Y51" s="149"/>
      <c r="Z51" s="149"/>
      <c r="AA51" s="150"/>
      <c r="AB51" s="225"/>
      <c r="AC51" s="223"/>
      <c r="AD51" s="218"/>
      <c r="AE51" s="219"/>
      <c r="AF51" s="219"/>
      <c r="AG51" s="220"/>
      <c r="AH51" s="221"/>
      <c r="AI51" s="222"/>
      <c r="AJ51" s="222"/>
      <c r="AK51" s="222"/>
      <c r="AL51" s="222"/>
      <c r="AM51" s="222"/>
      <c r="AN51" s="223"/>
      <c r="AO51" s="225"/>
      <c r="AP51" s="223"/>
      <c r="AQ51" s="226"/>
      <c r="AR51" s="219"/>
      <c r="AS51" s="219"/>
      <c r="AT51" s="219"/>
      <c r="AU51" s="220"/>
      <c r="AV51" s="226"/>
      <c r="AW51" s="219"/>
      <c r="AX51" s="219"/>
      <c r="AY51" s="219"/>
      <c r="AZ51" s="219"/>
      <c r="BA51" s="220"/>
      <c r="BB51" s="226"/>
      <c r="BC51" s="219"/>
      <c r="BD51" s="219"/>
      <c r="BE51" s="219"/>
      <c r="BF51" s="220"/>
      <c r="BG51" s="224"/>
      <c r="BH51" s="149"/>
      <c r="BI51" s="149"/>
      <c r="BJ51" s="149"/>
      <c r="BK51" s="149"/>
      <c r="BL51" s="149"/>
      <c r="BM51" s="149"/>
      <c r="BN51" s="149"/>
      <c r="BO51" s="149"/>
      <c r="BP51" s="150"/>
      <c r="BQ51" s="218" t="s">
        <v>152</v>
      </c>
      <c r="BR51" s="219"/>
      <c r="BS51" s="219"/>
      <c r="BT51" s="219"/>
      <c r="BU51" s="220"/>
      <c r="BV51" s="218" t="s">
        <v>152</v>
      </c>
      <c r="BW51" s="219"/>
      <c r="BX51" s="219"/>
      <c r="BY51" s="219"/>
      <c r="BZ51" s="219"/>
      <c r="CA51" s="220"/>
    </row>
    <row r="52" spans="1:79" ht="12.95" customHeight="1">
      <c r="A52" s="218"/>
      <c r="B52" s="219"/>
      <c r="C52" s="219"/>
      <c r="D52" s="219"/>
      <c r="E52" s="220"/>
      <c r="F52" s="221"/>
      <c r="G52" s="222"/>
      <c r="H52" s="222"/>
      <c r="I52" s="222"/>
      <c r="J52" s="222"/>
      <c r="K52" s="222"/>
      <c r="L52" s="222"/>
      <c r="M52" s="222"/>
      <c r="N52" s="222"/>
      <c r="O52" s="222"/>
      <c r="P52" s="222"/>
      <c r="Q52" s="222"/>
      <c r="R52" s="222"/>
      <c r="S52" s="222"/>
      <c r="T52" s="223"/>
      <c r="U52" s="83"/>
      <c r="V52" s="224"/>
      <c r="W52" s="150"/>
      <c r="X52" s="224"/>
      <c r="Y52" s="149"/>
      <c r="Z52" s="149"/>
      <c r="AA52" s="150"/>
      <c r="AB52" s="225"/>
      <c r="AC52" s="223"/>
      <c r="AD52" s="218"/>
      <c r="AE52" s="219"/>
      <c r="AF52" s="219"/>
      <c r="AG52" s="220"/>
      <c r="AH52" s="221"/>
      <c r="AI52" s="222"/>
      <c r="AJ52" s="222"/>
      <c r="AK52" s="222"/>
      <c r="AL52" s="222"/>
      <c r="AM52" s="222"/>
      <c r="AN52" s="223"/>
      <c r="AO52" s="225"/>
      <c r="AP52" s="223"/>
      <c r="AQ52" s="226"/>
      <c r="AR52" s="219"/>
      <c r="AS52" s="219"/>
      <c r="AT52" s="219"/>
      <c r="AU52" s="220"/>
      <c r="AV52" s="226"/>
      <c r="AW52" s="219"/>
      <c r="AX52" s="219"/>
      <c r="AY52" s="219"/>
      <c r="AZ52" s="219"/>
      <c r="BA52" s="220"/>
      <c r="BB52" s="226"/>
      <c r="BC52" s="219"/>
      <c r="BD52" s="219"/>
      <c r="BE52" s="219"/>
      <c r="BF52" s="220"/>
      <c r="BG52" s="224"/>
      <c r="BH52" s="149"/>
      <c r="BI52" s="149"/>
      <c r="BJ52" s="149"/>
      <c r="BK52" s="149"/>
      <c r="BL52" s="149"/>
      <c r="BM52" s="149"/>
      <c r="BN52" s="149"/>
      <c r="BO52" s="149"/>
      <c r="BP52" s="150"/>
      <c r="BQ52" s="218" t="s">
        <v>152</v>
      </c>
      <c r="BR52" s="219"/>
      <c r="BS52" s="219"/>
      <c r="BT52" s="219"/>
      <c r="BU52" s="220"/>
      <c r="BV52" s="218" t="s">
        <v>152</v>
      </c>
      <c r="BW52" s="219"/>
      <c r="BX52" s="219"/>
      <c r="BY52" s="219"/>
      <c r="BZ52" s="219"/>
      <c r="CA52" s="220"/>
    </row>
    <row r="53" spans="1:79" ht="15.2" customHeight="1">
      <c r="A53" s="229" t="s">
        <v>153</v>
      </c>
      <c r="B53" s="190"/>
      <c r="C53" s="190"/>
      <c r="D53" s="190"/>
      <c r="E53" s="190"/>
      <c r="F53" s="190"/>
      <c r="G53" s="190"/>
      <c r="H53" s="190"/>
      <c r="I53" s="190"/>
      <c r="J53" s="190"/>
      <c r="K53" s="190"/>
      <c r="L53" s="190"/>
      <c r="M53" s="190"/>
      <c r="N53" s="190"/>
      <c r="O53" s="190"/>
      <c r="P53" s="190"/>
      <c r="Q53" s="190"/>
      <c r="R53" s="190"/>
      <c r="S53" s="190"/>
      <c r="T53" s="190"/>
      <c r="U53" s="190"/>
      <c r="V53" s="190"/>
      <c r="W53" s="190"/>
      <c r="X53" s="190"/>
      <c r="Y53" s="190"/>
      <c r="Z53" s="190"/>
      <c r="AA53" s="190"/>
      <c r="AB53" s="190"/>
      <c r="AC53" s="190"/>
      <c r="AD53" s="190"/>
      <c r="AE53" s="190"/>
      <c r="AF53" s="190"/>
      <c r="AG53" s="190"/>
      <c r="AH53" s="230"/>
      <c r="AI53" s="149"/>
      <c r="AJ53" s="149"/>
      <c r="AK53" s="149"/>
      <c r="AL53" s="149"/>
      <c r="AM53" s="149"/>
      <c r="AN53" s="150"/>
      <c r="AO53" s="230"/>
      <c r="AP53" s="150"/>
      <c r="AQ53" s="231" t="s">
        <v>152</v>
      </c>
      <c r="AR53" s="219"/>
      <c r="AS53" s="219"/>
      <c r="AT53" s="219"/>
      <c r="AU53" s="220"/>
      <c r="AV53" s="228" t="s">
        <v>154</v>
      </c>
      <c r="AW53" s="149"/>
      <c r="AX53" s="149"/>
      <c r="AY53" s="149"/>
      <c r="AZ53" s="149"/>
      <c r="BA53" s="150"/>
      <c r="BB53" s="227" t="s">
        <v>152</v>
      </c>
      <c r="BC53" s="219"/>
      <c r="BD53" s="219"/>
      <c r="BE53" s="219"/>
      <c r="BF53" s="220"/>
      <c r="BG53" s="228" t="s">
        <v>154</v>
      </c>
      <c r="BH53" s="149"/>
      <c r="BI53" s="149"/>
      <c r="BJ53" s="149"/>
      <c r="BK53" s="149"/>
      <c r="BL53" s="149"/>
      <c r="BM53" s="149"/>
      <c r="BN53" s="149"/>
      <c r="BO53" s="149"/>
      <c r="BP53" s="150"/>
      <c r="BQ53" s="227" t="s">
        <v>152</v>
      </c>
      <c r="BR53" s="219"/>
      <c r="BS53" s="219"/>
      <c r="BT53" s="219"/>
      <c r="BU53" s="220"/>
      <c r="BV53" s="227" t="s">
        <v>152</v>
      </c>
      <c r="BW53" s="219"/>
      <c r="BX53" s="219"/>
      <c r="BY53" s="219"/>
      <c r="BZ53" s="219"/>
      <c r="CA53" s="220"/>
    </row>
    <row r="54" spans="1:79" ht="0.4" customHeight="1"/>
  </sheetData>
  <mergeCells count="272">
    <mergeCell ref="BV53:CA53"/>
    <mergeCell ref="BG52:BP52"/>
    <mergeCell ref="BQ52:BU52"/>
    <mergeCell ref="BV52:CA52"/>
    <mergeCell ref="A53:AG53"/>
    <mergeCell ref="AH53:AN53"/>
    <mergeCell ref="AO53:AP53"/>
    <mergeCell ref="AQ53:AU53"/>
    <mergeCell ref="AV53:BA53"/>
    <mergeCell ref="BB53:BF53"/>
    <mergeCell ref="BG53:BP53"/>
    <mergeCell ref="AD52:AG52"/>
    <mergeCell ref="AH52:AN52"/>
    <mergeCell ref="AO52:AP52"/>
    <mergeCell ref="AQ52:AU52"/>
    <mergeCell ref="AV52:BA52"/>
    <mergeCell ref="BB52:BF52"/>
    <mergeCell ref="BQ53:BU53"/>
    <mergeCell ref="AV51:BA51"/>
    <mergeCell ref="BB51:BF51"/>
    <mergeCell ref="BG51:BP51"/>
    <mergeCell ref="BQ51:BU51"/>
    <mergeCell ref="BV51:CA51"/>
    <mergeCell ref="A52:E52"/>
    <mergeCell ref="F52:T52"/>
    <mergeCell ref="V52:W52"/>
    <mergeCell ref="X52:AA52"/>
    <mergeCell ref="AB52:AC52"/>
    <mergeCell ref="A51:E51"/>
    <mergeCell ref="F51:T51"/>
    <mergeCell ref="V51:W51"/>
    <mergeCell ref="X51:AA51"/>
    <mergeCell ref="AB51:AC51"/>
    <mergeCell ref="AD51:AG51"/>
    <mergeCell ref="AH51:AN51"/>
    <mergeCell ref="AO51:AP51"/>
    <mergeCell ref="AQ51:AU51"/>
    <mergeCell ref="AV49:BA49"/>
    <mergeCell ref="BB49:BF49"/>
    <mergeCell ref="BG49:BP49"/>
    <mergeCell ref="BQ49:BU49"/>
    <mergeCell ref="BV49:CA49"/>
    <mergeCell ref="A50:E50"/>
    <mergeCell ref="F50:T50"/>
    <mergeCell ref="V50:W50"/>
    <mergeCell ref="X50:AA50"/>
    <mergeCell ref="AB50:AC50"/>
    <mergeCell ref="AD50:AG50"/>
    <mergeCell ref="AH50:AN50"/>
    <mergeCell ref="AO50:AP50"/>
    <mergeCell ref="AQ50:AU50"/>
    <mergeCell ref="AV50:BA50"/>
    <mergeCell ref="BB50:BF50"/>
    <mergeCell ref="BG50:BP50"/>
    <mergeCell ref="BQ50:BU50"/>
    <mergeCell ref="BV50:CA50"/>
    <mergeCell ref="A49:E49"/>
    <mergeCell ref="F49:T49"/>
    <mergeCell ref="V49:W49"/>
    <mergeCell ref="X49:AA49"/>
    <mergeCell ref="AB49:AC49"/>
    <mergeCell ref="AD49:AG49"/>
    <mergeCell ref="AH49:AN49"/>
    <mergeCell ref="AO49:AP49"/>
    <mergeCell ref="AQ49:AU49"/>
    <mergeCell ref="AV47:BA47"/>
    <mergeCell ref="BB47:BF47"/>
    <mergeCell ref="BG47:BP47"/>
    <mergeCell ref="BQ47:BU47"/>
    <mergeCell ref="BV47:CA47"/>
    <mergeCell ref="A48:E48"/>
    <mergeCell ref="F48:T48"/>
    <mergeCell ref="V48:W48"/>
    <mergeCell ref="X48:AA48"/>
    <mergeCell ref="AB48:AC48"/>
    <mergeCell ref="AD48:AG48"/>
    <mergeCell ref="AH48:AN48"/>
    <mergeCell ref="AO48:AP48"/>
    <mergeCell ref="AQ48:AU48"/>
    <mergeCell ref="AV48:BA48"/>
    <mergeCell ref="BB48:BF48"/>
    <mergeCell ref="BG48:BP48"/>
    <mergeCell ref="BQ48:BU48"/>
    <mergeCell ref="BV48:CA48"/>
    <mergeCell ref="A47:E47"/>
    <mergeCell ref="F47:T47"/>
    <mergeCell ref="V47:W47"/>
    <mergeCell ref="X47:AA47"/>
    <mergeCell ref="AB47:AC47"/>
    <mergeCell ref="AD47:AG47"/>
    <mergeCell ref="AH47:AN47"/>
    <mergeCell ref="AO47:AP47"/>
    <mergeCell ref="AQ47:AU47"/>
    <mergeCell ref="AV45:BA45"/>
    <mergeCell ref="BB45:BF45"/>
    <mergeCell ref="BG45:BP45"/>
    <mergeCell ref="BQ45:BU45"/>
    <mergeCell ref="BV45:CA45"/>
    <mergeCell ref="A46:E46"/>
    <mergeCell ref="F46:T46"/>
    <mergeCell ref="V46:W46"/>
    <mergeCell ref="X46:AA46"/>
    <mergeCell ref="AB46:AC46"/>
    <mergeCell ref="AD46:AG46"/>
    <mergeCell ref="AH46:AN46"/>
    <mergeCell ref="AO46:AP46"/>
    <mergeCell ref="AQ46:AU46"/>
    <mergeCell ref="AV46:BA46"/>
    <mergeCell ref="BB46:BF46"/>
    <mergeCell ref="BG46:BP46"/>
    <mergeCell ref="BQ46:BU46"/>
    <mergeCell ref="BV46:CA46"/>
    <mergeCell ref="A45:E45"/>
    <mergeCell ref="F45:T45"/>
    <mergeCell ref="V45:W45"/>
    <mergeCell ref="X45:AA45"/>
    <mergeCell ref="AB45:AC45"/>
    <mergeCell ref="AD45:AG45"/>
    <mergeCell ref="AH45:AN45"/>
    <mergeCell ref="AO45:AP45"/>
    <mergeCell ref="AQ45:AU45"/>
    <mergeCell ref="AV43:BA43"/>
    <mergeCell ref="BB43:BF43"/>
    <mergeCell ref="BG43:BP43"/>
    <mergeCell ref="BQ43:BU43"/>
    <mergeCell ref="BV43:CA43"/>
    <mergeCell ref="A44:E44"/>
    <mergeCell ref="F44:T44"/>
    <mergeCell ref="V44:W44"/>
    <mergeCell ref="X44:AA44"/>
    <mergeCell ref="AB44:AC44"/>
    <mergeCell ref="AD44:AG44"/>
    <mergeCell ref="AH44:AN44"/>
    <mergeCell ref="AO44:AP44"/>
    <mergeCell ref="AQ44:AU44"/>
    <mergeCell ref="AV44:BA44"/>
    <mergeCell ref="BB44:BF44"/>
    <mergeCell ref="BG44:BP44"/>
    <mergeCell ref="BQ44:BU44"/>
    <mergeCell ref="BV44:CA44"/>
    <mergeCell ref="A43:E43"/>
    <mergeCell ref="F43:T43"/>
    <mergeCell ref="V43:W43"/>
    <mergeCell ref="X43:AA43"/>
    <mergeCell ref="AB43:AC43"/>
    <mergeCell ref="AD43:AG43"/>
    <mergeCell ref="AH43:AN43"/>
    <mergeCell ref="AO43:AP43"/>
    <mergeCell ref="AQ43:AU43"/>
    <mergeCell ref="AV41:BA41"/>
    <mergeCell ref="BB41:BF41"/>
    <mergeCell ref="BG41:BP41"/>
    <mergeCell ref="BQ41:BU41"/>
    <mergeCell ref="BV41:CA41"/>
    <mergeCell ref="A42:E42"/>
    <mergeCell ref="F42:T42"/>
    <mergeCell ref="V42:W42"/>
    <mergeCell ref="X42:AA42"/>
    <mergeCell ref="AB42:AC42"/>
    <mergeCell ref="AD42:AG42"/>
    <mergeCell ref="AH42:AN42"/>
    <mergeCell ref="AO42:AP42"/>
    <mergeCell ref="AQ42:AU42"/>
    <mergeCell ref="AV42:BA42"/>
    <mergeCell ref="BB42:BF42"/>
    <mergeCell ref="BG42:BP42"/>
    <mergeCell ref="BQ42:BU42"/>
    <mergeCell ref="BV42:CA42"/>
    <mergeCell ref="A41:E41"/>
    <mergeCell ref="F41:T41"/>
    <mergeCell ref="V41:W41"/>
    <mergeCell ref="X41:AA41"/>
    <mergeCell ref="AB41:AC41"/>
    <mergeCell ref="AD41:AG41"/>
    <mergeCell ref="AH41:AN41"/>
    <mergeCell ref="AO41:AP41"/>
    <mergeCell ref="AQ41:AU41"/>
    <mergeCell ref="AV39:BA39"/>
    <mergeCell ref="BB39:BF39"/>
    <mergeCell ref="BG39:BP39"/>
    <mergeCell ref="BQ39:BU39"/>
    <mergeCell ref="BV39:CA39"/>
    <mergeCell ref="A40:E40"/>
    <mergeCell ref="F40:T40"/>
    <mergeCell ref="V40:W40"/>
    <mergeCell ref="X40:AA40"/>
    <mergeCell ref="AB40:AC40"/>
    <mergeCell ref="AD40:AG40"/>
    <mergeCell ref="AH40:AN40"/>
    <mergeCell ref="AO40:AP40"/>
    <mergeCell ref="AQ40:AU40"/>
    <mergeCell ref="AV40:BA40"/>
    <mergeCell ref="BB40:BF40"/>
    <mergeCell ref="BG40:BP40"/>
    <mergeCell ref="BQ40:BU40"/>
    <mergeCell ref="BV40:CA40"/>
    <mergeCell ref="A39:E39"/>
    <mergeCell ref="F39:T39"/>
    <mergeCell ref="V39:W39"/>
    <mergeCell ref="X39:AA39"/>
    <mergeCell ref="AB39:AC39"/>
    <mergeCell ref="AD39:AG39"/>
    <mergeCell ref="AH39:AN39"/>
    <mergeCell ref="AO39:AP39"/>
    <mergeCell ref="AQ39:AU39"/>
    <mergeCell ref="BG37:BU37"/>
    <mergeCell ref="BV37:CA38"/>
    <mergeCell ref="F38:T38"/>
    <mergeCell ref="V38:W38"/>
    <mergeCell ref="X38:AA38"/>
    <mergeCell ref="AD38:AG38"/>
    <mergeCell ref="AH38:AN38"/>
    <mergeCell ref="BG38:BP38"/>
    <mergeCell ref="BQ38:BU38"/>
    <mergeCell ref="A37:E38"/>
    <mergeCell ref="F37:U37"/>
    <mergeCell ref="V37:AA37"/>
    <mergeCell ref="AB37:AC38"/>
    <mergeCell ref="AD37:AN37"/>
    <mergeCell ref="AO37:AP38"/>
    <mergeCell ref="AQ37:AU38"/>
    <mergeCell ref="AV37:BA38"/>
    <mergeCell ref="BB37:BF38"/>
    <mergeCell ref="AE32:AQ32"/>
    <mergeCell ref="AR32:AZ32"/>
    <mergeCell ref="BC32:BR33"/>
    <mergeCell ref="BT32:BW33"/>
    <mergeCell ref="BX32:CA33"/>
    <mergeCell ref="P33:AB34"/>
    <mergeCell ref="AE33:AQ34"/>
    <mergeCell ref="AR33:AZ34"/>
    <mergeCell ref="BQ34:BW35"/>
    <mergeCell ref="BX34:CA35"/>
    <mergeCell ref="K26:BS26"/>
    <mergeCell ref="BT26:BW27"/>
    <mergeCell ref="BX26:CA27"/>
    <mergeCell ref="A27:H28"/>
    <mergeCell ref="K27:BS28"/>
    <mergeCell ref="BT28:BW29"/>
    <mergeCell ref="BX28:CA29"/>
    <mergeCell ref="K30:BS30"/>
    <mergeCell ref="BT30:BW31"/>
    <mergeCell ref="BX30:CA31"/>
    <mergeCell ref="K17:BS18"/>
    <mergeCell ref="BU17:BW21"/>
    <mergeCell ref="BX17:CA21"/>
    <mergeCell ref="K19:BS21"/>
    <mergeCell ref="A20:H20"/>
    <mergeCell ref="K22:BS22"/>
    <mergeCell ref="BU22:BW25"/>
    <mergeCell ref="BX22:CA25"/>
    <mergeCell ref="K24:BS25"/>
    <mergeCell ref="A25:H25"/>
    <mergeCell ref="A7:BQ7"/>
    <mergeCell ref="BX7:CA9"/>
    <mergeCell ref="A8:BW9"/>
    <mergeCell ref="A10:BC10"/>
    <mergeCell ref="BD10:BW11"/>
    <mergeCell ref="BX10:CA13"/>
    <mergeCell ref="K12:BS15"/>
    <mergeCell ref="BU13:BW16"/>
    <mergeCell ref="BX14:CA16"/>
    <mergeCell ref="A15:J16"/>
    <mergeCell ref="AY1:CA1"/>
    <mergeCell ref="A3:BQ3"/>
    <mergeCell ref="BX3:CA3"/>
    <mergeCell ref="A4:BO5"/>
    <mergeCell ref="BP4:BW4"/>
    <mergeCell ref="BX4:CA4"/>
    <mergeCell ref="BP5:BQ5"/>
    <mergeCell ref="BU5:BW6"/>
    <mergeCell ref="BX5:CA6"/>
  </mergeCells>
  <pageMargins left="0.35433070866141736" right="0.35433070866141736" top="0.55118110236220474" bottom="0.35433070866141736" header="0.31496062992125984" footer="0.31496062992125984"/>
  <pageSetup paperSize="9" scale="83" orientation="landscape" r:id="rId1"/>
  <rowBreaks count="1" manualBreakCount="1">
    <brk id="5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4"/>
  <dimension ref="A1:N95"/>
  <sheetViews>
    <sheetView workbookViewId="0">
      <selection activeCell="S16" sqref="S16"/>
    </sheetView>
  </sheetViews>
  <sheetFormatPr defaultRowHeight="12.75"/>
  <sheetData>
    <row r="1" spans="1:14" ht="15">
      <c r="A1" s="232" t="s">
        <v>2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</row>
    <row r="4" spans="1:14" ht="25.5">
      <c r="B4" s="1" t="s">
        <v>3</v>
      </c>
      <c r="C4" s="1">
        <v>3</v>
      </c>
      <c r="D4" s="1">
        <v>3.5</v>
      </c>
      <c r="E4" s="1">
        <v>4</v>
      </c>
      <c r="F4" s="1">
        <v>4.5</v>
      </c>
      <c r="G4" s="1">
        <v>5</v>
      </c>
      <c r="H4" s="1">
        <v>5.5</v>
      </c>
      <c r="I4" s="1">
        <v>6</v>
      </c>
      <c r="J4" s="1">
        <v>6.5</v>
      </c>
      <c r="K4" s="1">
        <v>7</v>
      </c>
      <c r="L4" s="1">
        <v>7.5</v>
      </c>
      <c r="M4" s="1">
        <v>8</v>
      </c>
    </row>
    <row r="5" spans="1:14">
      <c r="B5" s="1">
        <v>10</v>
      </c>
      <c r="C5" s="2">
        <v>2.5999999999999999E-2</v>
      </c>
      <c r="D5" s="3">
        <v>3.1E-2</v>
      </c>
      <c r="E5" s="2">
        <v>3.6999999999999998E-2</v>
      </c>
      <c r="F5" s="3">
        <v>4.3999999999999997E-2</v>
      </c>
      <c r="G5" s="2">
        <v>5.0999999999999997E-2</v>
      </c>
      <c r="H5" s="3">
        <v>5.8000000000000003E-2</v>
      </c>
      <c r="I5" s="2">
        <v>6.5000000000000002E-2</v>
      </c>
      <c r="J5" s="3">
        <v>7.4999999999999997E-2</v>
      </c>
      <c r="K5" s="2">
        <v>8.2000000000000003E-2</v>
      </c>
      <c r="L5" s="3">
        <v>0.09</v>
      </c>
      <c r="M5" s="2">
        <v>0.1</v>
      </c>
    </row>
    <row r="6" spans="1:14">
      <c r="B6" s="1">
        <v>11</v>
      </c>
      <c r="C6" s="2">
        <v>3.2000000000000001E-2</v>
      </c>
      <c r="D6" s="3">
        <v>3.6999999999999998E-2</v>
      </c>
      <c r="E6" s="2">
        <v>4.4999999999999998E-2</v>
      </c>
      <c r="F6" s="3">
        <v>5.2999999999999999E-2</v>
      </c>
      <c r="G6" s="2">
        <v>6.2E-2</v>
      </c>
      <c r="H6" s="3">
        <v>7.0000000000000007E-2</v>
      </c>
      <c r="I6" s="2">
        <v>0.08</v>
      </c>
      <c r="J6" s="3">
        <v>0.09</v>
      </c>
      <c r="K6" s="2">
        <v>9.8000000000000004E-2</v>
      </c>
      <c r="L6" s="3">
        <v>0.108</v>
      </c>
      <c r="M6" s="2">
        <v>0.12</v>
      </c>
    </row>
    <row r="7" spans="1:14">
      <c r="B7" s="1">
        <v>12</v>
      </c>
      <c r="C7" s="2">
        <v>3.7999999999999999E-2</v>
      </c>
      <c r="D7" s="3">
        <v>4.5999999999999999E-2</v>
      </c>
      <c r="E7" s="2">
        <v>5.2999999999999999E-2</v>
      </c>
      <c r="F7" s="3">
        <v>6.3E-2</v>
      </c>
      <c r="G7" s="2">
        <v>7.2999999999999995E-2</v>
      </c>
      <c r="H7" s="3">
        <v>8.3000000000000004E-2</v>
      </c>
      <c r="I7" s="2">
        <v>9.2999999999999999E-2</v>
      </c>
      <c r="J7" s="3">
        <v>0.10299999999999999</v>
      </c>
      <c r="K7" s="2">
        <v>0.114</v>
      </c>
      <c r="L7" s="3">
        <v>0.125</v>
      </c>
      <c r="M7" s="2">
        <v>0.13800000000000001</v>
      </c>
    </row>
    <row r="8" spans="1:14">
      <c r="B8" s="1">
        <v>13</v>
      </c>
      <c r="C8" s="2">
        <v>4.4999999999999998E-2</v>
      </c>
      <c r="D8" s="3">
        <v>5.2999999999999999E-2</v>
      </c>
      <c r="E8" s="2">
        <v>6.2E-2</v>
      </c>
      <c r="F8" s="3">
        <v>7.3999999999999996E-2</v>
      </c>
      <c r="G8" s="2">
        <v>8.5000000000000006E-2</v>
      </c>
      <c r="H8" s="3">
        <v>9.7000000000000003E-2</v>
      </c>
      <c r="I8" s="2">
        <v>0.108</v>
      </c>
      <c r="J8" s="3">
        <v>0.12</v>
      </c>
      <c r="K8" s="2">
        <v>0.13200000000000001</v>
      </c>
      <c r="L8" s="3">
        <v>0.14399999999999999</v>
      </c>
      <c r="M8" s="2">
        <v>0.158</v>
      </c>
    </row>
    <row r="9" spans="1:14">
      <c r="B9" s="1">
        <v>14</v>
      </c>
      <c r="C9" s="2">
        <v>5.1999999999999998E-2</v>
      </c>
      <c r="D9" s="3">
        <v>6.0999999999999999E-2</v>
      </c>
      <c r="E9" s="2">
        <v>7.2999999999999995E-2</v>
      </c>
      <c r="F9" s="3">
        <v>8.4000000000000005E-2</v>
      </c>
      <c r="G9" s="2">
        <v>9.7000000000000003E-2</v>
      </c>
      <c r="H9" s="3">
        <v>0.11</v>
      </c>
      <c r="I9" s="2">
        <v>0.123</v>
      </c>
      <c r="J9" s="3">
        <v>0.13500000000000001</v>
      </c>
      <c r="K9" s="2">
        <v>0.15</v>
      </c>
      <c r="L9" s="3">
        <v>0.16400000000000001</v>
      </c>
      <c r="M9" s="2">
        <v>0.17899999999999999</v>
      </c>
    </row>
    <row r="10" spans="1:14">
      <c r="B10" s="1">
        <v>15</v>
      </c>
      <c r="C10" s="2">
        <v>0.06</v>
      </c>
      <c r="D10" s="3">
        <v>7.0999999999999994E-2</v>
      </c>
      <c r="E10" s="2">
        <v>8.4000000000000005E-2</v>
      </c>
      <c r="F10" s="3">
        <v>9.7000000000000003E-2</v>
      </c>
      <c r="G10" s="2">
        <v>0.11</v>
      </c>
      <c r="H10" s="3">
        <v>0.125</v>
      </c>
      <c r="I10" s="2">
        <v>0.13900000000000001</v>
      </c>
      <c r="J10" s="3">
        <v>0.153</v>
      </c>
      <c r="K10" s="2">
        <v>0.16900000000000001</v>
      </c>
      <c r="L10" s="3">
        <v>0.182</v>
      </c>
      <c r="M10" s="2">
        <v>0.19900000000000001</v>
      </c>
    </row>
    <row r="11" spans="1:14">
      <c r="B11" s="1">
        <v>16</v>
      </c>
      <c r="C11" s="2">
        <v>6.9000000000000006E-2</v>
      </c>
      <c r="D11" s="3">
        <v>8.2000000000000003E-2</v>
      </c>
      <c r="E11" s="2">
        <v>9.5000000000000001E-2</v>
      </c>
      <c r="F11" s="3">
        <v>0.11</v>
      </c>
      <c r="G11" s="2">
        <v>0.124</v>
      </c>
      <c r="H11" s="3">
        <v>0.14000000000000001</v>
      </c>
      <c r="I11" s="2">
        <v>0.155</v>
      </c>
      <c r="J11" s="3">
        <v>0.17199999999999999</v>
      </c>
      <c r="K11" s="2">
        <v>0.189</v>
      </c>
      <c r="L11" s="3">
        <v>0.2</v>
      </c>
      <c r="M11" s="2">
        <v>0.22</v>
      </c>
    </row>
    <row r="12" spans="1:14">
      <c r="B12" s="1">
        <v>17</v>
      </c>
      <c r="C12" s="2">
        <v>7.6999999999999999E-2</v>
      </c>
      <c r="D12" s="3">
        <v>9.1999999999999998E-2</v>
      </c>
      <c r="E12" s="2">
        <v>0.107</v>
      </c>
      <c r="F12" s="3">
        <v>0.124</v>
      </c>
      <c r="G12" s="2">
        <v>0.14000000000000001</v>
      </c>
      <c r="H12" s="3">
        <v>0.157</v>
      </c>
      <c r="I12" s="2">
        <v>0.17399999999999999</v>
      </c>
      <c r="J12" s="3">
        <v>0.191</v>
      </c>
      <c r="K12" s="2">
        <v>0.20899999999999999</v>
      </c>
      <c r="L12" s="3">
        <v>0.22500000000000001</v>
      </c>
      <c r="M12" s="2">
        <v>0.25</v>
      </c>
    </row>
    <row r="13" spans="1:14">
      <c r="B13" s="1">
        <v>18</v>
      </c>
      <c r="C13" s="2">
        <v>8.5999999999999993E-2</v>
      </c>
      <c r="D13" s="3">
        <v>0.10299999999999999</v>
      </c>
      <c r="E13" s="2">
        <v>0.12</v>
      </c>
      <c r="F13" s="3">
        <v>0.13800000000000001</v>
      </c>
      <c r="G13" s="2">
        <v>0.156</v>
      </c>
      <c r="H13" s="3">
        <v>0.17499999999999999</v>
      </c>
      <c r="I13" s="2">
        <v>0.19400000000000001</v>
      </c>
      <c r="J13" s="3">
        <v>0.21</v>
      </c>
      <c r="K13" s="2">
        <v>0.23</v>
      </c>
      <c r="L13" s="3">
        <v>0.25</v>
      </c>
      <c r="M13" s="2">
        <v>0.28000000000000003</v>
      </c>
    </row>
    <row r="14" spans="1:14">
      <c r="B14" s="1">
        <v>19</v>
      </c>
      <c r="C14" s="2">
        <v>9.7000000000000003E-2</v>
      </c>
      <c r="D14" s="3">
        <v>0.115</v>
      </c>
      <c r="E14" s="2">
        <v>0.13400000000000001</v>
      </c>
      <c r="F14" s="3">
        <v>0.154</v>
      </c>
      <c r="G14" s="2">
        <v>0.17299999999999999</v>
      </c>
      <c r="H14" s="3">
        <v>0.193</v>
      </c>
      <c r="I14" s="2">
        <v>0.21199999999999999</v>
      </c>
      <c r="J14" s="3">
        <v>0.23499999999999999</v>
      </c>
      <c r="K14" s="2">
        <v>0.255</v>
      </c>
      <c r="L14" s="3">
        <v>0.27500000000000002</v>
      </c>
      <c r="M14" s="2">
        <v>0.30499999999999999</v>
      </c>
    </row>
    <row r="15" spans="1:14">
      <c r="B15" s="1">
        <v>20</v>
      </c>
      <c r="C15" s="2">
        <v>0.107</v>
      </c>
      <c r="D15" s="3">
        <v>0.126</v>
      </c>
      <c r="E15" s="2">
        <v>0.14699999999999999</v>
      </c>
      <c r="F15" s="3">
        <v>0.17</v>
      </c>
      <c r="G15" s="2">
        <v>0.19</v>
      </c>
      <c r="H15" s="3">
        <v>0.21</v>
      </c>
      <c r="I15" s="2">
        <v>0.23</v>
      </c>
      <c r="J15" s="3">
        <v>0.26</v>
      </c>
      <c r="K15" s="2">
        <v>0.28000000000000003</v>
      </c>
      <c r="L15" s="3">
        <v>0.3</v>
      </c>
      <c r="M15" s="2">
        <v>0.33</v>
      </c>
    </row>
    <row r="16" spans="1:14">
      <c r="B16" s="1">
        <v>21</v>
      </c>
      <c r="C16" s="2">
        <v>0.11899999999999999</v>
      </c>
      <c r="D16" s="3">
        <v>0.14000000000000001</v>
      </c>
      <c r="E16" s="2">
        <v>0.16300000000000001</v>
      </c>
      <c r="F16" s="3">
        <v>0.185</v>
      </c>
      <c r="G16" s="2">
        <v>0.21</v>
      </c>
      <c r="H16" s="3">
        <v>0.23</v>
      </c>
      <c r="I16" s="2">
        <v>0.255</v>
      </c>
      <c r="J16" s="3">
        <v>0.28499999999999998</v>
      </c>
      <c r="K16" s="2">
        <v>0.31</v>
      </c>
      <c r="L16" s="3">
        <v>0.33500000000000002</v>
      </c>
      <c r="M16" s="2">
        <v>0.36499999999999999</v>
      </c>
    </row>
    <row r="17" spans="2:13">
      <c r="B17" s="1">
        <v>22</v>
      </c>
      <c r="C17" s="2">
        <v>0.13</v>
      </c>
      <c r="D17" s="3">
        <v>0.154</v>
      </c>
      <c r="E17" s="2">
        <v>0.17799999999999999</v>
      </c>
      <c r="F17" s="3">
        <v>0.2</v>
      </c>
      <c r="G17" s="2">
        <v>0.23</v>
      </c>
      <c r="H17" s="3">
        <v>0.25</v>
      </c>
      <c r="I17" s="2">
        <v>0.28000000000000003</v>
      </c>
      <c r="J17" s="3">
        <v>0.31</v>
      </c>
      <c r="K17" s="2">
        <v>0.34</v>
      </c>
      <c r="L17" s="3">
        <v>0.37</v>
      </c>
      <c r="M17" s="2">
        <v>0.4</v>
      </c>
    </row>
    <row r="18" spans="2:13">
      <c r="B18" s="1">
        <v>23</v>
      </c>
      <c r="C18" s="2">
        <v>0.14399999999999999</v>
      </c>
      <c r="D18" s="3">
        <v>0.16900000000000001</v>
      </c>
      <c r="E18" s="2">
        <v>0.19400000000000001</v>
      </c>
      <c r="F18" s="3">
        <v>0.22</v>
      </c>
      <c r="G18" s="2">
        <v>0.25</v>
      </c>
      <c r="H18" s="3">
        <v>0.27500000000000002</v>
      </c>
      <c r="I18" s="2">
        <v>0.30499999999999999</v>
      </c>
      <c r="J18" s="3">
        <v>0.33500000000000002</v>
      </c>
      <c r="K18" s="2">
        <v>0.37</v>
      </c>
      <c r="L18" s="3">
        <v>0.4</v>
      </c>
      <c r="M18" s="2">
        <v>0.435</v>
      </c>
    </row>
    <row r="19" spans="2:13">
      <c r="B19" s="1">
        <v>24</v>
      </c>
      <c r="C19" s="2">
        <v>0.157</v>
      </c>
      <c r="D19" s="3">
        <v>0.184</v>
      </c>
      <c r="E19" s="2">
        <v>0.21</v>
      </c>
      <c r="F19" s="3">
        <v>0.24</v>
      </c>
      <c r="G19" s="2">
        <v>0.27</v>
      </c>
      <c r="H19" s="3">
        <v>0.3</v>
      </c>
      <c r="I19" s="2">
        <v>0.33</v>
      </c>
      <c r="J19" s="3">
        <v>0.36</v>
      </c>
      <c r="K19" s="2">
        <v>0.4</v>
      </c>
      <c r="L19" s="3">
        <v>0.43</v>
      </c>
      <c r="M19" s="2">
        <v>0.47</v>
      </c>
    </row>
    <row r="20" spans="2:13">
      <c r="B20" s="1">
        <v>25</v>
      </c>
      <c r="C20" s="2">
        <v>0.17100000000000001</v>
      </c>
      <c r="D20" s="3">
        <v>0.19700000000000001</v>
      </c>
      <c r="E20" s="2">
        <v>0.23</v>
      </c>
      <c r="F20" s="3">
        <v>0.26</v>
      </c>
      <c r="G20" s="2">
        <v>0.29499999999999998</v>
      </c>
      <c r="H20" s="3">
        <v>0.32500000000000001</v>
      </c>
      <c r="I20" s="2">
        <v>0.36</v>
      </c>
      <c r="J20" s="3">
        <v>0.39500000000000002</v>
      </c>
      <c r="K20" s="2">
        <v>0.43</v>
      </c>
      <c r="L20" s="3">
        <v>0.46500000000000002</v>
      </c>
      <c r="M20" s="2">
        <v>0.505</v>
      </c>
    </row>
    <row r="21" spans="2:13">
      <c r="B21" s="1">
        <v>26</v>
      </c>
      <c r="C21" s="2">
        <v>0.185</v>
      </c>
      <c r="D21" s="3">
        <v>0.21</v>
      </c>
      <c r="E21" s="2">
        <v>0.25</v>
      </c>
      <c r="F21" s="3">
        <v>0.28000000000000003</v>
      </c>
      <c r="G21" s="2">
        <v>0.32</v>
      </c>
      <c r="H21" s="3">
        <v>0.35</v>
      </c>
      <c r="I21" s="2">
        <v>0.39</v>
      </c>
      <c r="J21" s="3">
        <v>0.43</v>
      </c>
      <c r="K21" s="2">
        <v>0.46</v>
      </c>
      <c r="L21" s="3">
        <v>0.5</v>
      </c>
      <c r="M21" s="2">
        <v>0.54</v>
      </c>
    </row>
    <row r="22" spans="2:13">
      <c r="B22" s="1">
        <v>27</v>
      </c>
      <c r="C22" s="2">
        <v>0.20300000000000001</v>
      </c>
      <c r="D22" s="3">
        <v>0.23</v>
      </c>
      <c r="E22" s="2">
        <v>0.27</v>
      </c>
      <c r="F22" s="3">
        <v>0.30499999999999999</v>
      </c>
      <c r="G22" s="2">
        <v>0.34499999999999997</v>
      </c>
      <c r="H22" s="3">
        <v>0.38</v>
      </c>
      <c r="I22" s="2">
        <v>0.42</v>
      </c>
      <c r="J22" s="3">
        <v>0.46</v>
      </c>
      <c r="K22" s="2">
        <v>0.495</v>
      </c>
      <c r="L22" s="3">
        <v>0.54</v>
      </c>
      <c r="M22" s="2">
        <v>0.58499999999999996</v>
      </c>
    </row>
    <row r="23" spans="2:13">
      <c r="B23" s="1">
        <v>28</v>
      </c>
      <c r="C23" s="2">
        <v>0.22</v>
      </c>
      <c r="D23" s="3">
        <v>0.25</v>
      </c>
      <c r="E23" s="2">
        <v>0.28999999999999998</v>
      </c>
      <c r="F23" s="3">
        <v>0.33</v>
      </c>
      <c r="G23" s="2">
        <v>0.37</v>
      </c>
      <c r="H23" s="3">
        <v>0.41</v>
      </c>
      <c r="I23" s="2">
        <v>0.45</v>
      </c>
      <c r="J23" s="3">
        <v>0.49</v>
      </c>
      <c r="K23" s="2">
        <v>0.53</v>
      </c>
      <c r="L23" s="3">
        <v>0.57999999999999996</v>
      </c>
      <c r="M23" s="2">
        <v>0.63</v>
      </c>
    </row>
    <row r="24" spans="2:13">
      <c r="B24" s="1">
        <v>29</v>
      </c>
      <c r="C24" s="2">
        <v>0.23499999999999999</v>
      </c>
      <c r="D24" s="3">
        <v>0.27</v>
      </c>
      <c r="E24" s="2">
        <v>0.31</v>
      </c>
      <c r="F24" s="3">
        <v>0.35499999999999998</v>
      </c>
      <c r="G24" s="2">
        <v>0.39500000000000002</v>
      </c>
      <c r="H24" s="3">
        <v>0.44</v>
      </c>
      <c r="I24" s="2">
        <v>0.48499999999999999</v>
      </c>
      <c r="J24" s="3">
        <v>0.52500000000000002</v>
      </c>
      <c r="K24" s="2">
        <v>0.56999999999999995</v>
      </c>
      <c r="L24" s="3">
        <v>0.62</v>
      </c>
      <c r="M24" s="2">
        <v>0.67500000000000004</v>
      </c>
    </row>
    <row r="25" spans="2:13">
      <c r="B25" s="1">
        <v>30</v>
      </c>
      <c r="C25" s="2">
        <v>0.25</v>
      </c>
      <c r="D25" s="3">
        <v>0.28999999999999998</v>
      </c>
      <c r="E25" s="2">
        <v>0.33</v>
      </c>
      <c r="F25" s="3">
        <v>0.38</v>
      </c>
      <c r="G25" s="2">
        <v>0.42</v>
      </c>
      <c r="H25" s="3">
        <v>0.47</v>
      </c>
      <c r="I25" s="2">
        <v>0.52</v>
      </c>
      <c r="J25" s="3">
        <v>0.56000000000000005</v>
      </c>
      <c r="K25" s="2">
        <v>0.61</v>
      </c>
      <c r="L25" s="3">
        <v>0.66</v>
      </c>
      <c r="M25" s="2">
        <v>0.72</v>
      </c>
    </row>
    <row r="26" spans="2:13">
      <c r="B26" s="1">
        <v>31</v>
      </c>
      <c r="C26" s="2">
        <v>0.26500000000000001</v>
      </c>
      <c r="D26" s="3">
        <v>0.31</v>
      </c>
      <c r="E26" s="2">
        <v>0.35499999999999998</v>
      </c>
      <c r="F26" s="3">
        <v>0.40500000000000003</v>
      </c>
      <c r="G26" s="2">
        <v>0.45</v>
      </c>
      <c r="H26" s="3">
        <v>0.5</v>
      </c>
      <c r="I26" s="2">
        <v>0.55500000000000005</v>
      </c>
      <c r="J26" s="3">
        <v>0.6</v>
      </c>
      <c r="K26" s="2">
        <v>0.65500000000000003</v>
      </c>
      <c r="L26" s="3">
        <v>0.71</v>
      </c>
      <c r="M26" s="2">
        <v>0.77</v>
      </c>
    </row>
    <row r="27" spans="2:13">
      <c r="B27" s="1">
        <v>32</v>
      </c>
      <c r="C27" s="2">
        <v>0.28000000000000003</v>
      </c>
      <c r="D27" s="3">
        <v>0.33</v>
      </c>
      <c r="E27" s="2">
        <v>0.38</v>
      </c>
      <c r="F27" s="3">
        <v>0.43</v>
      </c>
      <c r="G27" s="2">
        <v>0.48</v>
      </c>
      <c r="H27" s="3">
        <v>0.53</v>
      </c>
      <c r="I27" s="2">
        <v>0.59</v>
      </c>
      <c r="J27" s="3">
        <v>0.64</v>
      </c>
      <c r="K27" s="2">
        <v>0.7</v>
      </c>
      <c r="L27" s="3">
        <v>0.76</v>
      </c>
      <c r="M27" s="2">
        <v>0.82</v>
      </c>
    </row>
    <row r="28" spans="2:13">
      <c r="B28" s="1">
        <v>33</v>
      </c>
      <c r="C28" s="2">
        <v>0.3</v>
      </c>
      <c r="D28" s="3">
        <v>0.35</v>
      </c>
      <c r="E28" s="2">
        <v>0.40500000000000003</v>
      </c>
      <c r="F28" s="3">
        <v>0.46</v>
      </c>
      <c r="G28" s="2">
        <v>0.51</v>
      </c>
      <c r="H28" s="3">
        <v>0.56499999999999995</v>
      </c>
      <c r="I28" s="2">
        <v>0.625</v>
      </c>
      <c r="J28" s="3">
        <v>0.68</v>
      </c>
      <c r="K28" s="2">
        <v>0.74</v>
      </c>
      <c r="L28" s="3">
        <v>0.80500000000000005</v>
      </c>
      <c r="M28" s="2">
        <v>0.87</v>
      </c>
    </row>
    <row r="29" spans="2:13">
      <c r="B29" s="1">
        <v>34</v>
      </c>
      <c r="C29" s="2">
        <v>0.32</v>
      </c>
      <c r="D29" s="3">
        <v>0.37</v>
      </c>
      <c r="E29" s="2">
        <v>0.43</v>
      </c>
      <c r="F29" s="3">
        <v>0.49</v>
      </c>
      <c r="G29" s="2">
        <v>0.54</v>
      </c>
      <c r="H29" s="3">
        <v>0.6</v>
      </c>
      <c r="I29" s="2">
        <v>0.66</v>
      </c>
      <c r="J29" s="3">
        <v>0.72</v>
      </c>
      <c r="K29" s="2">
        <v>0.78</v>
      </c>
      <c r="L29" s="3">
        <v>0.85</v>
      </c>
      <c r="M29" s="2">
        <v>0.92</v>
      </c>
    </row>
    <row r="30" spans="2:13">
      <c r="B30" s="1">
        <v>35</v>
      </c>
      <c r="C30" s="2">
        <v>0.34</v>
      </c>
      <c r="D30" s="3">
        <v>0.39500000000000002</v>
      </c>
      <c r="E30" s="2">
        <v>0.45500000000000002</v>
      </c>
      <c r="F30" s="3">
        <v>0.51500000000000001</v>
      </c>
      <c r="G30" s="2">
        <v>0.56999999999999995</v>
      </c>
      <c r="H30" s="3">
        <v>0.63500000000000001</v>
      </c>
      <c r="I30" s="2">
        <v>0.7</v>
      </c>
      <c r="J30" s="3">
        <v>0.76</v>
      </c>
      <c r="K30" s="2">
        <v>0.83</v>
      </c>
      <c r="L30" s="3">
        <v>0.9</v>
      </c>
      <c r="M30" s="2">
        <v>0.97</v>
      </c>
    </row>
    <row r="31" spans="2:13">
      <c r="B31" s="1">
        <v>36</v>
      </c>
      <c r="C31" s="2">
        <v>0.36</v>
      </c>
      <c r="D31" s="3">
        <v>0.42</v>
      </c>
      <c r="E31" s="2">
        <v>0.48</v>
      </c>
      <c r="F31" s="3">
        <v>0.54</v>
      </c>
      <c r="G31" s="2">
        <v>0.6</v>
      </c>
      <c r="H31" s="3">
        <v>0.67</v>
      </c>
      <c r="I31" s="2">
        <v>0.74</v>
      </c>
      <c r="J31" s="3">
        <v>0.8</v>
      </c>
      <c r="K31" s="2">
        <v>0.88</v>
      </c>
      <c r="L31" s="3">
        <v>0.95</v>
      </c>
      <c r="M31" s="2">
        <v>1.02</v>
      </c>
    </row>
    <row r="32" spans="2:13">
      <c r="B32" s="1">
        <v>37</v>
      </c>
      <c r="C32" s="2">
        <v>0.375</v>
      </c>
      <c r="D32" s="3">
        <v>0.44</v>
      </c>
      <c r="E32" s="2">
        <v>0.505</v>
      </c>
      <c r="F32" s="3">
        <v>0.56999999999999995</v>
      </c>
      <c r="G32" s="2">
        <v>0.63500000000000001</v>
      </c>
      <c r="H32" s="3">
        <v>0.70499999999999996</v>
      </c>
      <c r="I32" s="2">
        <v>0.78</v>
      </c>
      <c r="J32" s="3">
        <v>0.85</v>
      </c>
      <c r="K32" s="2">
        <v>0.92500000000000004</v>
      </c>
      <c r="L32" s="3">
        <v>1</v>
      </c>
      <c r="M32" s="2">
        <v>1.075</v>
      </c>
    </row>
    <row r="33" spans="2:13">
      <c r="B33" s="1">
        <v>38</v>
      </c>
      <c r="C33" s="2">
        <v>0.39</v>
      </c>
      <c r="D33" s="3">
        <v>0.46</v>
      </c>
      <c r="E33" s="2">
        <v>0.53</v>
      </c>
      <c r="F33" s="3">
        <v>0.6</v>
      </c>
      <c r="G33" s="2">
        <v>0.67</v>
      </c>
      <c r="H33" s="3">
        <v>0.74</v>
      </c>
      <c r="I33" s="2">
        <v>0.82</v>
      </c>
      <c r="J33" s="3">
        <v>0.9</v>
      </c>
      <c r="K33" s="2">
        <v>0.97</v>
      </c>
      <c r="L33" s="3">
        <v>1.05</v>
      </c>
      <c r="M33" s="2">
        <v>1.1299999999999999</v>
      </c>
    </row>
    <row r="34" spans="2:13">
      <c r="B34" s="1">
        <v>39</v>
      </c>
      <c r="C34" s="2">
        <v>0.41</v>
      </c>
      <c r="D34" s="3">
        <v>0.48</v>
      </c>
      <c r="E34" s="2">
        <v>0.55500000000000005</v>
      </c>
      <c r="F34" s="3">
        <v>0.63</v>
      </c>
      <c r="G34" s="2">
        <v>0.70499999999999996</v>
      </c>
      <c r="H34" s="3">
        <v>0.78</v>
      </c>
      <c r="I34" s="2">
        <v>0.86</v>
      </c>
      <c r="J34" s="3">
        <v>0.94499999999999995</v>
      </c>
      <c r="K34" s="2">
        <v>1.02</v>
      </c>
      <c r="L34" s="3">
        <v>1.105</v>
      </c>
      <c r="M34" s="2">
        <v>1.19</v>
      </c>
    </row>
    <row r="35" spans="2:13">
      <c r="B35" s="1">
        <v>40</v>
      </c>
      <c r="C35" s="2">
        <v>0.43</v>
      </c>
      <c r="D35" s="3">
        <v>0.5</v>
      </c>
      <c r="E35" s="2">
        <v>0.57999999999999996</v>
      </c>
      <c r="F35" s="3">
        <v>0.66</v>
      </c>
      <c r="G35" s="2">
        <v>0.74</v>
      </c>
      <c r="H35" s="3">
        <v>0.82</v>
      </c>
      <c r="I35" s="2">
        <v>0.9</v>
      </c>
      <c r="J35" s="3">
        <v>0.99</v>
      </c>
      <c r="K35" s="2">
        <v>1.07</v>
      </c>
      <c r="L35" s="3">
        <v>1.1599999999999999</v>
      </c>
      <c r="M35" s="2">
        <v>1.25</v>
      </c>
    </row>
    <row r="36" spans="2:13">
      <c r="B36" s="1">
        <v>41</v>
      </c>
      <c r="C36" s="2">
        <v>0.45</v>
      </c>
      <c r="D36" s="3">
        <v>0.53</v>
      </c>
      <c r="E36" s="2">
        <v>0.61</v>
      </c>
      <c r="F36" s="3">
        <v>0.69499999999999995</v>
      </c>
      <c r="G36" s="2">
        <v>0.77500000000000002</v>
      </c>
      <c r="H36" s="3">
        <v>0.86</v>
      </c>
      <c r="I36" s="2">
        <v>0.95</v>
      </c>
      <c r="J36" s="3">
        <v>1.0349999999999999</v>
      </c>
      <c r="K36" s="2">
        <v>1.125</v>
      </c>
      <c r="L36" s="3">
        <v>1.22</v>
      </c>
      <c r="M36" s="2">
        <v>1.3149999999999999</v>
      </c>
    </row>
    <row r="37" spans="2:13">
      <c r="B37" s="1">
        <v>42</v>
      </c>
      <c r="C37" s="2">
        <v>0.47</v>
      </c>
      <c r="D37" s="3">
        <v>0.56000000000000005</v>
      </c>
      <c r="E37" s="2">
        <v>0.64</v>
      </c>
      <c r="F37" s="3">
        <v>0.73</v>
      </c>
      <c r="G37" s="2">
        <v>0.81</v>
      </c>
      <c r="H37" s="3">
        <v>0.9</v>
      </c>
      <c r="I37" s="2">
        <v>1</v>
      </c>
      <c r="J37" s="3">
        <v>1.08</v>
      </c>
      <c r="K37" s="2">
        <v>1.18</v>
      </c>
      <c r="L37" s="3">
        <v>1.28</v>
      </c>
      <c r="M37" s="2">
        <v>1.38</v>
      </c>
    </row>
    <row r="38" spans="2:13">
      <c r="B38" s="1">
        <v>43</v>
      </c>
      <c r="C38" s="2">
        <v>0.495</v>
      </c>
      <c r="D38" s="3">
        <v>0.58499999999999996</v>
      </c>
      <c r="E38" s="2">
        <v>0.67</v>
      </c>
      <c r="F38" s="3">
        <v>0.76500000000000001</v>
      </c>
      <c r="G38" s="2">
        <v>0.85</v>
      </c>
      <c r="H38" s="3">
        <v>0.94499999999999995</v>
      </c>
      <c r="I38" s="2">
        <v>1.0449999999999999</v>
      </c>
      <c r="J38" s="3">
        <v>1.1399999999999999</v>
      </c>
      <c r="K38" s="2">
        <v>1.24</v>
      </c>
      <c r="L38" s="3">
        <v>1.34</v>
      </c>
      <c r="M38" s="2">
        <v>1.4450000000000001</v>
      </c>
    </row>
    <row r="39" spans="2:13">
      <c r="B39" s="1">
        <v>44</v>
      </c>
      <c r="C39" s="2">
        <v>0.51500000000000001</v>
      </c>
      <c r="D39" s="3">
        <v>0.61</v>
      </c>
      <c r="E39" s="2">
        <v>0.7</v>
      </c>
      <c r="F39" s="3">
        <v>0.8</v>
      </c>
      <c r="G39" s="2">
        <v>0.89</v>
      </c>
      <c r="H39" s="3">
        <v>0.99</v>
      </c>
      <c r="I39" s="2">
        <v>1.0900000000000001</v>
      </c>
      <c r="J39" s="3">
        <v>1.2</v>
      </c>
      <c r="K39" s="2">
        <v>1.3</v>
      </c>
      <c r="L39" s="3">
        <v>1.4</v>
      </c>
      <c r="M39" s="2">
        <v>1.51</v>
      </c>
    </row>
    <row r="40" spans="2:13">
      <c r="B40" s="1">
        <v>45</v>
      </c>
      <c r="C40" s="2">
        <v>0.54300000000000004</v>
      </c>
      <c r="D40" s="3">
        <v>0.64</v>
      </c>
      <c r="E40" s="2">
        <v>0.73499999999999999</v>
      </c>
      <c r="F40" s="3">
        <v>0.83499999999999996</v>
      </c>
      <c r="G40" s="2">
        <v>0.93500000000000005</v>
      </c>
      <c r="H40" s="3">
        <v>1.0349999999999999</v>
      </c>
      <c r="I40" s="2">
        <v>1.1399999999999999</v>
      </c>
      <c r="J40" s="3">
        <v>1.25</v>
      </c>
      <c r="K40" s="2">
        <v>1.355</v>
      </c>
      <c r="L40" s="3">
        <v>1.4650000000000001</v>
      </c>
      <c r="M40" s="2">
        <v>1.58</v>
      </c>
    </row>
    <row r="41" spans="2:13">
      <c r="B41" s="1">
        <v>46</v>
      </c>
      <c r="C41" s="2">
        <v>0.56999999999999995</v>
      </c>
      <c r="D41" s="3">
        <v>0.67</v>
      </c>
      <c r="E41" s="2">
        <v>0.77</v>
      </c>
      <c r="F41" s="3">
        <v>0.87</v>
      </c>
      <c r="G41" s="2">
        <v>0.98</v>
      </c>
      <c r="H41" s="3">
        <v>1.08</v>
      </c>
      <c r="I41" s="2">
        <v>1.19</v>
      </c>
      <c r="J41" s="3">
        <v>1.3</v>
      </c>
      <c r="K41" s="2">
        <v>1.41</v>
      </c>
      <c r="L41" s="3">
        <v>1.53</v>
      </c>
      <c r="M41" s="2">
        <v>1.65</v>
      </c>
    </row>
    <row r="42" spans="2:13">
      <c r="B42" s="1">
        <v>47</v>
      </c>
      <c r="C42" s="2">
        <v>0.59499999999999997</v>
      </c>
      <c r="D42" s="3">
        <v>0.7</v>
      </c>
      <c r="E42" s="2">
        <v>0.80500000000000005</v>
      </c>
      <c r="F42" s="3">
        <v>0.91</v>
      </c>
      <c r="G42" s="2">
        <v>1.02</v>
      </c>
      <c r="H42" s="3">
        <v>1.1299999999999999</v>
      </c>
      <c r="I42" s="2">
        <v>1.2450000000000001</v>
      </c>
      <c r="J42" s="3">
        <v>1.355</v>
      </c>
      <c r="K42" s="2">
        <v>1.4750000000000001</v>
      </c>
      <c r="L42" s="3">
        <v>1.6</v>
      </c>
      <c r="M42" s="2">
        <v>1.7250000000000001</v>
      </c>
    </row>
    <row r="43" spans="2:13">
      <c r="B43" s="1">
        <v>48</v>
      </c>
      <c r="C43" s="2">
        <v>0.62</v>
      </c>
      <c r="D43" s="3">
        <v>0.73</v>
      </c>
      <c r="E43" s="2">
        <v>0.84</v>
      </c>
      <c r="F43" s="3">
        <v>0.95</v>
      </c>
      <c r="G43" s="2">
        <v>1.06</v>
      </c>
      <c r="H43" s="3">
        <v>1.18</v>
      </c>
      <c r="I43" s="2">
        <v>1.3</v>
      </c>
      <c r="J43" s="3">
        <v>1.41</v>
      </c>
      <c r="K43" s="2">
        <v>1.54</v>
      </c>
      <c r="L43" s="3">
        <v>1.67</v>
      </c>
      <c r="M43" s="2">
        <v>1.8</v>
      </c>
    </row>
    <row r="44" spans="2:13">
      <c r="B44" s="1">
        <v>49</v>
      </c>
      <c r="C44" s="2">
        <v>0.64500000000000002</v>
      </c>
      <c r="D44" s="3">
        <v>0.76</v>
      </c>
      <c r="E44" s="2">
        <v>0.875</v>
      </c>
      <c r="F44" s="3">
        <v>0.99</v>
      </c>
      <c r="G44" s="2">
        <v>1.105</v>
      </c>
      <c r="H44" s="3">
        <v>1.23</v>
      </c>
      <c r="I44" s="2">
        <v>1.355</v>
      </c>
      <c r="J44" s="3">
        <v>1.4750000000000001</v>
      </c>
      <c r="K44" s="2">
        <v>1.605</v>
      </c>
      <c r="L44" s="3">
        <v>1.74</v>
      </c>
      <c r="M44" s="2">
        <v>1.875</v>
      </c>
    </row>
    <row r="45" spans="2:13">
      <c r="B45" s="1">
        <v>50</v>
      </c>
      <c r="C45" s="2">
        <v>0.67</v>
      </c>
      <c r="D45" s="3">
        <v>0.79</v>
      </c>
      <c r="E45" s="2">
        <v>0.91</v>
      </c>
      <c r="F45" s="3">
        <v>1.03</v>
      </c>
      <c r="G45" s="2">
        <v>1.1499999999999999</v>
      </c>
      <c r="H45" s="3">
        <v>1.28</v>
      </c>
      <c r="I45" s="2">
        <v>1.41</v>
      </c>
      <c r="J45" s="3">
        <v>1.54</v>
      </c>
      <c r="K45" s="2">
        <v>1.67</v>
      </c>
      <c r="L45" s="3">
        <v>1.81</v>
      </c>
      <c r="M45" s="2">
        <v>1.95</v>
      </c>
    </row>
    <row r="46" spans="2:13">
      <c r="B46" s="1">
        <v>51</v>
      </c>
      <c r="C46" s="2">
        <v>0.7</v>
      </c>
      <c r="D46" s="3">
        <v>0.82499999999999996</v>
      </c>
      <c r="E46" s="2">
        <v>0.95</v>
      </c>
      <c r="F46" s="3">
        <v>1.075</v>
      </c>
      <c r="G46" s="2">
        <v>1.2</v>
      </c>
      <c r="H46" s="3">
        <v>1.335</v>
      </c>
      <c r="I46" s="2">
        <v>1.47</v>
      </c>
      <c r="J46" s="3">
        <v>1.605</v>
      </c>
      <c r="K46" s="2">
        <v>1.74</v>
      </c>
      <c r="L46" s="3">
        <v>1.89</v>
      </c>
      <c r="M46" s="2">
        <v>2.0350000000000001</v>
      </c>
    </row>
    <row r="47" spans="2:13">
      <c r="B47" s="1">
        <v>52</v>
      </c>
      <c r="C47" s="2">
        <v>0.73</v>
      </c>
      <c r="D47" s="3">
        <v>0.86</v>
      </c>
      <c r="E47" s="2">
        <v>0.99</v>
      </c>
      <c r="F47" s="3">
        <v>1.1200000000000001</v>
      </c>
      <c r="G47" s="2">
        <v>1.25</v>
      </c>
      <c r="H47" s="3">
        <v>1.39</v>
      </c>
      <c r="I47" s="2">
        <v>1.53</v>
      </c>
      <c r="J47" s="3">
        <v>1.67</v>
      </c>
      <c r="K47" s="2">
        <v>1.81</v>
      </c>
      <c r="L47" s="3">
        <v>1.97</v>
      </c>
      <c r="M47" s="2">
        <v>2.12</v>
      </c>
    </row>
    <row r="48" spans="2:13">
      <c r="B48" s="1">
        <v>53</v>
      </c>
      <c r="C48" s="2">
        <v>0.76500000000000001</v>
      </c>
      <c r="D48" s="3">
        <v>0.89500000000000002</v>
      </c>
      <c r="E48" s="2">
        <v>1.03</v>
      </c>
      <c r="F48" s="3">
        <v>1.165</v>
      </c>
      <c r="G48" s="2">
        <v>1.3</v>
      </c>
      <c r="H48" s="3">
        <v>1.4450000000000001</v>
      </c>
      <c r="I48" s="2">
        <v>1.59</v>
      </c>
      <c r="J48" s="3">
        <v>1.7350000000000001</v>
      </c>
      <c r="K48" s="2">
        <v>1.885</v>
      </c>
      <c r="L48" s="3">
        <v>2.0449999999999999</v>
      </c>
      <c r="M48" s="2">
        <v>2.2050000000000001</v>
      </c>
    </row>
    <row r="49" spans="2:13">
      <c r="B49" s="1">
        <v>54</v>
      </c>
      <c r="C49" s="2">
        <v>0.8</v>
      </c>
      <c r="D49" s="3">
        <v>0.93</v>
      </c>
      <c r="E49" s="2">
        <v>1.07</v>
      </c>
      <c r="F49" s="3">
        <v>1.21</v>
      </c>
      <c r="G49" s="2">
        <v>1.35</v>
      </c>
      <c r="H49" s="3">
        <v>1.5</v>
      </c>
      <c r="I49" s="2">
        <v>1.65</v>
      </c>
      <c r="J49" s="3">
        <v>1.8</v>
      </c>
      <c r="K49" s="2">
        <v>1.96</v>
      </c>
      <c r="L49" s="3">
        <v>2.12</v>
      </c>
      <c r="M49" s="2">
        <v>2.29</v>
      </c>
    </row>
    <row r="50" spans="2:13">
      <c r="B50" s="1">
        <v>55</v>
      </c>
      <c r="C50" s="2">
        <v>0.83</v>
      </c>
      <c r="D50" s="3">
        <v>0.97</v>
      </c>
      <c r="E50" s="2">
        <v>1.115</v>
      </c>
      <c r="F50" s="3">
        <v>1.26</v>
      </c>
      <c r="G50" s="2">
        <v>1.405</v>
      </c>
      <c r="H50" s="3">
        <v>1.56</v>
      </c>
      <c r="I50" s="2">
        <v>1.7150000000000001</v>
      </c>
      <c r="J50" s="3">
        <v>1.875</v>
      </c>
      <c r="K50" s="2">
        <v>2.0350000000000001</v>
      </c>
      <c r="L50" s="3">
        <v>2.2000000000000002</v>
      </c>
      <c r="M50" s="2">
        <v>2.375</v>
      </c>
    </row>
    <row r="51" spans="2:13">
      <c r="B51" s="1">
        <v>56</v>
      </c>
      <c r="C51" s="2">
        <v>0.86</v>
      </c>
      <c r="D51" s="3">
        <v>1.01</v>
      </c>
      <c r="E51" s="2">
        <v>1.1599999999999999</v>
      </c>
      <c r="F51" s="3">
        <v>1.31</v>
      </c>
      <c r="G51" s="2">
        <v>1.46</v>
      </c>
      <c r="H51" s="3">
        <v>1.62</v>
      </c>
      <c r="I51" s="2">
        <v>1.78</v>
      </c>
      <c r="J51" s="3">
        <v>1.95</v>
      </c>
      <c r="K51" s="2">
        <v>2.11</v>
      </c>
      <c r="L51" s="3">
        <v>2.2799999999999998</v>
      </c>
      <c r="M51" s="2">
        <v>2.46</v>
      </c>
    </row>
    <row r="52" spans="2:13">
      <c r="B52" s="1">
        <v>57</v>
      </c>
      <c r="C52" s="2">
        <v>0.89</v>
      </c>
      <c r="D52" s="3">
        <v>1.0449999999999999</v>
      </c>
      <c r="E52" s="2">
        <v>1.2050000000000001</v>
      </c>
      <c r="F52" s="3">
        <v>1.36</v>
      </c>
      <c r="G52" s="2">
        <v>1.5149999999999999</v>
      </c>
      <c r="H52" s="3">
        <v>1.68</v>
      </c>
      <c r="I52" s="2">
        <v>1.845</v>
      </c>
      <c r="J52" s="3">
        <v>2.0150000000000001</v>
      </c>
      <c r="K52" s="2">
        <v>2.19</v>
      </c>
      <c r="L52" s="3">
        <v>2.3650000000000002</v>
      </c>
      <c r="M52" s="2">
        <v>2.5449999999999999</v>
      </c>
    </row>
    <row r="53" spans="2:13">
      <c r="B53" s="1">
        <v>58</v>
      </c>
      <c r="C53" s="2">
        <v>0.92</v>
      </c>
      <c r="D53" s="3">
        <v>1.08</v>
      </c>
      <c r="E53" s="2">
        <v>1.25</v>
      </c>
      <c r="F53" s="3">
        <v>1.41</v>
      </c>
      <c r="G53" s="2">
        <v>1.57</v>
      </c>
      <c r="H53" s="3">
        <v>1.74</v>
      </c>
      <c r="I53" s="2">
        <v>1.91</v>
      </c>
      <c r="J53" s="3">
        <v>2.08</v>
      </c>
      <c r="K53" s="2">
        <v>2.27</v>
      </c>
      <c r="L53" s="3">
        <v>2.4500000000000002</v>
      </c>
      <c r="M53" s="2">
        <v>2.63</v>
      </c>
    </row>
    <row r="54" spans="2:13">
      <c r="B54" s="1">
        <v>59</v>
      </c>
      <c r="C54" s="2">
        <v>0.95499999999999996</v>
      </c>
      <c r="D54" s="3">
        <v>1.1200000000000001</v>
      </c>
      <c r="E54" s="2">
        <v>1.29</v>
      </c>
      <c r="F54" s="3">
        <v>1.46</v>
      </c>
      <c r="G54" s="2">
        <v>1.625</v>
      </c>
      <c r="H54" s="3">
        <v>1.8</v>
      </c>
      <c r="I54" s="2">
        <v>1.98</v>
      </c>
      <c r="J54" s="3">
        <v>2.1549999999999998</v>
      </c>
      <c r="K54" s="2">
        <v>2.3450000000000002</v>
      </c>
      <c r="L54" s="3">
        <v>2.5350000000000001</v>
      </c>
      <c r="M54" s="2">
        <v>2.72</v>
      </c>
    </row>
    <row r="55" spans="2:13">
      <c r="B55" s="1">
        <v>60</v>
      </c>
      <c r="C55" s="2">
        <v>0.99</v>
      </c>
      <c r="D55" s="3">
        <v>1.1599999999999999</v>
      </c>
      <c r="E55" s="2">
        <v>1.33</v>
      </c>
      <c r="F55" s="3">
        <v>1.51</v>
      </c>
      <c r="G55" s="2">
        <v>1.68</v>
      </c>
      <c r="H55" s="3">
        <v>1.86</v>
      </c>
      <c r="I55" s="2">
        <v>2.0499999999999998</v>
      </c>
      <c r="J55" s="3">
        <v>2.23</v>
      </c>
      <c r="K55" s="2">
        <v>2.42</v>
      </c>
      <c r="L55" s="3">
        <v>2.62</v>
      </c>
      <c r="M55" s="2">
        <v>2.81</v>
      </c>
    </row>
    <row r="56" spans="2:13">
      <c r="B56" s="1">
        <v>61</v>
      </c>
      <c r="C56" s="2">
        <v>1.0249999999999999</v>
      </c>
      <c r="D56" s="3">
        <v>1.2</v>
      </c>
      <c r="E56" s="2">
        <v>1.38</v>
      </c>
      <c r="F56" s="3">
        <v>1.5649999999999999</v>
      </c>
      <c r="G56" s="2">
        <v>1.74</v>
      </c>
      <c r="H56" s="3">
        <v>1.925</v>
      </c>
      <c r="I56" s="2">
        <v>2.1150000000000002</v>
      </c>
      <c r="J56" s="3">
        <v>2.2999999999999998</v>
      </c>
      <c r="K56" s="2">
        <v>2.4950000000000001</v>
      </c>
      <c r="L56" s="3">
        <v>2.7</v>
      </c>
      <c r="M56" s="2">
        <v>2.9</v>
      </c>
    </row>
    <row r="57" spans="2:13">
      <c r="B57" s="1">
        <v>62</v>
      </c>
      <c r="C57" s="2">
        <v>1.06</v>
      </c>
      <c r="D57" s="3">
        <v>1.24</v>
      </c>
      <c r="E57" s="2">
        <v>1.43</v>
      </c>
      <c r="F57" s="3">
        <v>1.62</v>
      </c>
      <c r="G57" s="2">
        <v>1.8</v>
      </c>
      <c r="H57" s="3">
        <v>1.99</v>
      </c>
      <c r="I57" s="2">
        <v>2.1800000000000002</v>
      </c>
      <c r="J57" s="3">
        <v>2.37</v>
      </c>
      <c r="K57" s="2">
        <v>2.57</v>
      </c>
      <c r="L57" s="3">
        <v>2.78</v>
      </c>
      <c r="M57" s="2">
        <v>2.99</v>
      </c>
    </row>
    <row r="58" spans="2:13">
      <c r="B58" s="1">
        <v>63</v>
      </c>
      <c r="C58" s="2">
        <v>1.095</v>
      </c>
      <c r="D58" s="3">
        <v>1.2849999999999999</v>
      </c>
      <c r="E58" s="2">
        <v>1.4750000000000001</v>
      </c>
      <c r="F58" s="3">
        <v>1.67</v>
      </c>
      <c r="G58" s="2">
        <v>1.855</v>
      </c>
      <c r="H58" s="3">
        <v>2.0499999999999998</v>
      </c>
      <c r="I58" s="2">
        <v>2.25</v>
      </c>
      <c r="J58" s="3">
        <v>2.4449999999999998</v>
      </c>
      <c r="K58" s="2">
        <v>2.65</v>
      </c>
      <c r="L58" s="3">
        <v>2.8650000000000002</v>
      </c>
      <c r="M58" s="2">
        <v>3.08</v>
      </c>
    </row>
    <row r="59" spans="2:13">
      <c r="B59" s="1">
        <v>64</v>
      </c>
      <c r="C59" s="2">
        <v>1.1299999999999999</v>
      </c>
      <c r="D59" s="3">
        <v>1.33</v>
      </c>
      <c r="E59" s="2">
        <v>1.52</v>
      </c>
      <c r="F59" s="3">
        <v>1.72</v>
      </c>
      <c r="G59" s="2">
        <v>1.91</v>
      </c>
      <c r="H59" s="3">
        <v>2.11</v>
      </c>
      <c r="I59" s="2">
        <v>2.3199999999999998</v>
      </c>
      <c r="J59" s="3">
        <v>2.52</v>
      </c>
      <c r="K59" s="2">
        <v>2.73</v>
      </c>
      <c r="L59" s="3">
        <v>2.95</v>
      </c>
      <c r="M59" s="2">
        <v>3.17</v>
      </c>
    </row>
    <row r="60" spans="2:13">
      <c r="B60" s="1">
        <v>65</v>
      </c>
      <c r="C60" s="2">
        <v>1.165</v>
      </c>
      <c r="D60" s="3">
        <v>1.365</v>
      </c>
      <c r="E60" s="2">
        <v>1.5649999999999999</v>
      </c>
      <c r="F60" s="3">
        <v>1.77</v>
      </c>
      <c r="G60" s="2">
        <v>1.9650000000000001</v>
      </c>
      <c r="H60" s="3">
        <v>2.17</v>
      </c>
      <c r="I60" s="2">
        <v>2.38</v>
      </c>
      <c r="J60" s="3">
        <v>2.59</v>
      </c>
      <c r="K60" s="2">
        <v>2.8050000000000002</v>
      </c>
      <c r="L60" s="3">
        <v>3.03</v>
      </c>
      <c r="M60" s="2">
        <v>3.2749999999999999</v>
      </c>
    </row>
    <row r="61" spans="2:13">
      <c r="B61" s="1">
        <v>66</v>
      </c>
      <c r="C61" s="2">
        <v>1.2</v>
      </c>
      <c r="D61" s="3">
        <v>1.4</v>
      </c>
      <c r="E61" s="2">
        <v>1.61</v>
      </c>
      <c r="F61" s="3">
        <v>1.82</v>
      </c>
      <c r="G61" s="2">
        <v>2.02</v>
      </c>
      <c r="H61" s="3">
        <v>2.23</v>
      </c>
      <c r="I61" s="2">
        <v>2.44</v>
      </c>
      <c r="J61" s="3">
        <v>2.66</v>
      </c>
      <c r="K61" s="2">
        <v>2.88</v>
      </c>
      <c r="L61" s="3">
        <v>3.11</v>
      </c>
      <c r="M61" s="2">
        <v>3.38</v>
      </c>
    </row>
    <row r="62" spans="2:13">
      <c r="B62" s="1">
        <v>67</v>
      </c>
      <c r="C62" s="2">
        <v>1.2350000000000001</v>
      </c>
      <c r="D62" s="3">
        <v>1.4450000000000001</v>
      </c>
      <c r="E62" s="2">
        <v>1.655</v>
      </c>
      <c r="F62" s="3">
        <v>1.87</v>
      </c>
      <c r="G62" s="2">
        <v>2.0750000000000002</v>
      </c>
      <c r="H62" s="3">
        <v>2.29</v>
      </c>
      <c r="I62" s="2">
        <v>2.5049999999999999</v>
      </c>
      <c r="J62" s="3">
        <v>2.7349999999999999</v>
      </c>
      <c r="K62" s="2">
        <v>2.9649999999999999</v>
      </c>
      <c r="L62" s="3">
        <v>3.21</v>
      </c>
      <c r="M62" s="2">
        <v>3.4849999999999999</v>
      </c>
    </row>
    <row r="63" spans="2:13">
      <c r="B63" s="1">
        <v>68</v>
      </c>
      <c r="C63" s="2">
        <v>1.27</v>
      </c>
      <c r="D63" s="3">
        <v>1.49</v>
      </c>
      <c r="E63" s="2">
        <v>1.7</v>
      </c>
      <c r="F63" s="3">
        <v>1.92</v>
      </c>
      <c r="G63" s="2">
        <v>2.13</v>
      </c>
      <c r="H63" s="3">
        <v>2.35</v>
      </c>
      <c r="I63" s="2">
        <v>2.57</v>
      </c>
      <c r="J63" s="3">
        <v>2.81</v>
      </c>
      <c r="K63" s="2">
        <v>3.05</v>
      </c>
      <c r="L63" s="3">
        <v>3.31</v>
      </c>
      <c r="M63" s="2">
        <v>3.59</v>
      </c>
    </row>
    <row r="64" spans="2:13">
      <c r="B64" s="1">
        <v>69</v>
      </c>
      <c r="C64" s="2">
        <v>1.3049999999999999</v>
      </c>
      <c r="D64" s="3">
        <v>1.53</v>
      </c>
      <c r="E64" s="2">
        <v>1.75</v>
      </c>
      <c r="F64" s="3">
        <v>1.97</v>
      </c>
      <c r="G64" s="2">
        <v>2.19</v>
      </c>
      <c r="H64" s="3">
        <v>2.415</v>
      </c>
      <c r="I64" s="2">
        <v>2.645</v>
      </c>
      <c r="J64" s="3">
        <v>2.89</v>
      </c>
      <c r="K64" s="2">
        <v>3.14</v>
      </c>
      <c r="L64" s="3">
        <v>3.41</v>
      </c>
      <c r="M64" s="2">
        <v>3.6949999999999998</v>
      </c>
    </row>
    <row r="65" spans="2:13">
      <c r="B65" s="1">
        <v>70</v>
      </c>
      <c r="C65" s="2">
        <v>1.34</v>
      </c>
      <c r="D65" s="3">
        <v>1.57</v>
      </c>
      <c r="E65" s="2">
        <v>1.8</v>
      </c>
      <c r="F65" s="3">
        <v>2.02</v>
      </c>
      <c r="G65" s="2">
        <v>2.25</v>
      </c>
      <c r="H65" s="3">
        <v>2.48</v>
      </c>
      <c r="I65" s="2">
        <v>2.72</v>
      </c>
      <c r="J65" s="3">
        <v>2.97</v>
      </c>
      <c r="K65" s="2">
        <v>3.23</v>
      </c>
      <c r="L65" s="3">
        <v>3.51</v>
      </c>
      <c r="M65" s="2">
        <v>3.8</v>
      </c>
    </row>
    <row r="66" spans="2:13">
      <c r="B66" s="1">
        <v>71</v>
      </c>
      <c r="C66" s="2">
        <v>1.375</v>
      </c>
      <c r="D66" s="3">
        <v>1.615</v>
      </c>
      <c r="E66" s="2">
        <v>1.85</v>
      </c>
      <c r="F66" s="3">
        <v>2.08</v>
      </c>
      <c r="G66" s="2">
        <v>2.3149999999999999</v>
      </c>
      <c r="H66" s="3">
        <v>2.5499999999999998</v>
      </c>
      <c r="I66" s="2">
        <v>2.7949999999999999</v>
      </c>
      <c r="J66" s="3">
        <v>3.0550000000000002</v>
      </c>
      <c r="K66" s="2">
        <v>3.3250000000000002</v>
      </c>
      <c r="L66" s="3">
        <v>3.6150000000000002</v>
      </c>
      <c r="M66" s="2">
        <v>3.91</v>
      </c>
    </row>
    <row r="67" spans="2:13">
      <c r="B67" s="1">
        <v>72</v>
      </c>
      <c r="C67" s="2">
        <v>1.41</v>
      </c>
      <c r="D67" s="3">
        <v>1.66</v>
      </c>
      <c r="E67" s="2">
        <v>1.9</v>
      </c>
      <c r="F67" s="3">
        <v>2.14</v>
      </c>
      <c r="G67" s="2">
        <v>2.38</v>
      </c>
      <c r="H67" s="3">
        <v>2.62</v>
      </c>
      <c r="I67" s="2">
        <v>2.87</v>
      </c>
      <c r="J67" s="3">
        <v>3.14</v>
      </c>
      <c r="K67" s="2">
        <v>3.42</v>
      </c>
      <c r="L67" s="3">
        <v>3.72</v>
      </c>
      <c r="M67" s="2">
        <v>4.0199999999999996</v>
      </c>
    </row>
    <row r="68" spans="2:13">
      <c r="B68" s="1">
        <v>73</v>
      </c>
      <c r="C68" s="2">
        <v>1.45</v>
      </c>
      <c r="D68" s="3">
        <v>1.7050000000000001</v>
      </c>
      <c r="E68" s="2">
        <v>1.9550000000000001</v>
      </c>
      <c r="F68" s="3">
        <v>2.2000000000000002</v>
      </c>
      <c r="G68" s="2">
        <v>2.4500000000000002</v>
      </c>
      <c r="H68" s="3">
        <v>2.6949999999999998</v>
      </c>
      <c r="I68" s="2">
        <v>2.95</v>
      </c>
      <c r="J68" s="3">
        <v>3.23</v>
      </c>
      <c r="K68" s="2">
        <v>3.52</v>
      </c>
      <c r="L68" s="3">
        <v>3.82</v>
      </c>
      <c r="M68" s="2">
        <v>4.1349999999999998</v>
      </c>
    </row>
    <row r="69" spans="2:13">
      <c r="B69" s="1">
        <v>74</v>
      </c>
      <c r="C69" s="2">
        <v>1.49</v>
      </c>
      <c r="D69" s="3">
        <v>1.75</v>
      </c>
      <c r="E69" s="2">
        <v>2.0099999999999998</v>
      </c>
      <c r="F69" s="3">
        <v>2.2599999999999998</v>
      </c>
      <c r="G69" s="2">
        <v>2.52</v>
      </c>
      <c r="H69" s="3">
        <v>2.77</v>
      </c>
      <c r="I69" s="2">
        <v>3.03</v>
      </c>
      <c r="J69" s="3">
        <v>3.32</v>
      </c>
      <c r="K69" s="2">
        <v>3.62</v>
      </c>
      <c r="L69" s="3">
        <v>3.92</v>
      </c>
      <c r="M69" s="2">
        <v>4.25</v>
      </c>
    </row>
    <row r="70" spans="2:13">
      <c r="B70" s="1">
        <v>75</v>
      </c>
      <c r="C70" s="2">
        <v>1.53</v>
      </c>
      <c r="D70" s="3">
        <v>1.8</v>
      </c>
      <c r="E70" s="2">
        <v>2.0649999999999999</v>
      </c>
      <c r="F70" s="3">
        <v>2.3250000000000002</v>
      </c>
      <c r="G70" s="2">
        <v>2.5950000000000002</v>
      </c>
      <c r="H70" s="3">
        <v>2.8450000000000002</v>
      </c>
      <c r="I70" s="2">
        <v>3.1150000000000002</v>
      </c>
      <c r="J70" s="3">
        <v>3.415</v>
      </c>
      <c r="K70" s="2">
        <v>3.7149999999999999</v>
      </c>
      <c r="L70" s="3">
        <v>4.03</v>
      </c>
      <c r="M70" s="2">
        <v>4.3650000000000002</v>
      </c>
    </row>
    <row r="71" spans="2:13">
      <c r="B71" s="1">
        <v>76</v>
      </c>
      <c r="C71" s="2">
        <v>1.57</v>
      </c>
      <c r="D71" s="3">
        <v>1.85</v>
      </c>
      <c r="E71" s="2">
        <v>2.12</v>
      </c>
      <c r="F71" s="3">
        <v>2.39</v>
      </c>
      <c r="G71" s="2">
        <v>2.67</v>
      </c>
      <c r="H71" s="3">
        <v>2.92</v>
      </c>
      <c r="I71" s="2">
        <v>3.2</v>
      </c>
      <c r="J71" s="3">
        <v>3.51</v>
      </c>
      <c r="K71" s="2">
        <v>3.81</v>
      </c>
      <c r="L71" s="3">
        <v>4.1399999999999997</v>
      </c>
      <c r="M71" s="2">
        <v>4.4800000000000004</v>
      </c>
    </row>
    <row r="72" spans="2:13">
      <c r="B72" s="1">
        <v>77</v>
      </c>
      <c r="C72" s="2">
        <v>1.615</v>
      </c>
      <c r="D72" s="3">
        <v>1.9</v>
      </c>
      <c r="E72" s="2">
        <v>2.1800000000000002</v>
      </c>
      <c r="F72" s="3">
        <v>2.4550000000000001</v>
      </c>
      <c r="G72" s="2">
        <v>2.7450000000000001</v>
      </c>
      <c r="H72" s="3">
        <v>3</v>
      </c>
      <c r="I72" s="2">
        <v>3.29</v>
      </c>
      <c r="J72" s="3">
        <v>3.605</v>
      </c>
      <c r="K72" s="2">
        <v>3.9249999999999998</v>
      </c>
      <c r="L72" s="3">
        <v>4.2549999999999999</v>
      </c>
      <c r="M72" s="2">
        <v>4.5999999999999996</v>
      </c>
    </row>
    <row r="73" spans="2:13">
      <c r="B73" s="1">
        <v>78</v>
      </c>
      <c r="C73" s="2">
        <v>1.66</v>
      </c>
      <c r="D73" s="3">
        <v>1.95</v>
      </c>
      <c r="E73" s="2">
        <v>2.2400000000000002</v>
      </c>
      <c r="F73" s="3">
        <v>2.52</v>
      </c>
      <c r="G73" s="2">
        <v>2.82</v>
      </c>
      <c r="H73" s="3">
        <v>3.08</v>
      </c>
      <c r="I73" s="2">
        <v>3.38</v>
      </c>
      <c r="J73" s="3">
        <v>3.7</v>
      </c>
      <c r="K73" s="2">
        <v>4.04</v>
      </c>
      <c r="L73" s="3">
        <v>4.37</v>
      </c>
      <c r="M73" s="2">
        <v>4.72</v>
      </c>
    </row>
    <row r="74" spans="2:13">
      <c r="B74" s="1">
        <v>79</v>
      </c>
      <c r="C74" s="2">
        <v>1.7</v>
      </c>
      <c r="D74" s="3">
        <v>2</v>
      </c>
      <c r="E74" s="2">
        <v>2.2949999999999999</v>
      </c>
      <c r="F74" s="3">
        <v>2.59</v>
      </c>
      <c r="G74" s="2">
        <v>2.895</v>
      </c>
      <c r="H74" s="3">
        <v>3.16</v>
      </c>
      <c r="I74" s="2">
        <v>3.4750000000000001</v>
      </c>
      <c r="J74" s="3">
        <v>3.8</v>
      </c>
      <c r="K74" s="2">
        <v>4.1500000000000004</v>
      </c>
      <c r="L74" s="3">
        <v>4.4850000000000003</v>
      </c>
      <c r="M74" s="2">
        <v>4.835</v>
      </c>
    </row>
    <row r="75" spans="2:13">
      <c r="B75" s="1">
        <v>80</v>
      </c>
      <c r="C75" s="2">
        <v>1.74</v>
      </c>
      <c r="D75" s="3">
        <v>2.0499999999999998</v>
      </c>
      <c r="E75" s="2">
        <v>2.35</v>
      </c>
      <c r="F75" s="3">
        <v>2.66</v>
      </c>
      <c r="G75" s="2">
        <v>2.97</v>
      </c>
      <c r="H75" s="3">
        <v>3.24</v>
      </c>
      <c r="I75" s="2">
        <v>3.57</v>
      </c>
      <c r="J75" s="3">
        <v>3.9</v>
      </c>
      <c r="K75" s="2">
        <v>4.26</v>
      </c>
      <c r="L75" s="3">
        <v>4.5999999999999996</v>
      </c>
      <c r="M75" s="2">
        <v>4.95</v>
      </c>
    </row>
    <row r="76" spans="2:13">
      <c r="B76" s="1">
        <v>81</v>
      </c>
      <c r="C76" s="2">
        <v>1.7849999999999999</v>
      </c>
      <c r="D76" s="3">
        <v>2.1</v>
      </c>
      <c r="E76" s="2">
        <v>2.41</v>
      </c>
      <c r="F76" s="3">
        <v>2.73</v>
      </c>
      <c r="G76" s="2">
        <v>3.05</v>
      </c>
      <c r="H76" s="3">
        <v>3.3250000000000002</v>
      </c>
      <c r="I76" s="2">
        <v>3.66</v>
      </c>
      <c r="J76" s="3">
        <v>4.0049999999999999</v>
      </c>
      <c r="K76" s="2">
        <v>4.3650000000000002</v>
      </c>
      <c r="L76" s="3">
        <v>4.71</v>
      </c>
      <c r="M76" s="2">
        <v>5.085</v>
      </c>
    </row>
    <row r="77" spans="2:13">
      <c r="B77" s="1">
        <v>82</v>
      </c>
      <c r="C77" s="2">
        <v>1.83</v>
      </c>
      <c r="D77" s="3">
        <v>2.15</v>
      </c>
      <c r="E77" s="2">
        <v>2.4700000000000002</v>
      </c>
      <c r="F77" s="3">
        <v>2.8</v>
      </c>
      <c r="G77" s="2">
        <v>3.13</v>
      </c>
      <c r="H77" s="3">
        <v>3.41</v>
      </c>
      <c r="I77" s="2">
        <v>3.75</v>
      </c>
      <c r="J77" s="3">
        <v>4.1100000000000003</v>
      </c>
      <c r="K77" s="2">
        <v>4.47</v>
      </c>
      <c r="L77" s="3">
        <v>4.82</v>
      </c>
      <c r="M77" s="2">
        <v>5.22</v>
      </c>
    </row>
    <row r="78" spans="2:13">
      <c r="B78" s="1">
        <v>83</v>
      </c>
      <c r="C78" s="2">
        <v>1.875</v>
      </c>
      <c r="D78" s="3">
        <v>2.2050000000000001</v>
      </c>
      <c r="E78" s="2">
        <v>2.5299999999999998</v>
      </c>
      <c r="F78" s="3">
        <v>2.87</v>
      </c>
      <c r="G78" s="2">
        <v>3.2050000000000001</v>
      </c>
      <c r="H78" s="3">
        <v>3.4950000000000001</v>
      </c>
      <c r="I78" s="2">
        <v>3.8450000000000002</v>
      </c>
      <c r="J78" s="3">
        <v>4.2149999999999999</v>
      </c>
      <c r="K78" s="2">
        <v>4.585</v>
      </c>
      <c r="L78" s="3">
        <v>4.9450000000000003</v>
      </c>
      <c r="M78" s="2">
        <v>5.3449999999999998</v>
      </c>
    </row>
    <row r="79" spans="2:13">
      <c r="B79" s="1">
        <v>84</v>
      </c>
      <c r="C79" s="2">
        <v>1.92</v>
      </c>
      <c r="D79" s="3">
        <v>2.2599999999999998</v>
      </c>
      <c r="E79" s="2">
        <v>2.59</v>
      </c>
      <c r="F79" s="3">
        <v>2.94</v>
      </c>
      <c r="G79" s="2">
        <v>3.28</v>
      </c>
      <c r="H79" s="3">
        <v>3.58</v>
      </c>
      <c r="I79" s="2">
        <v>3.94</v>
      </c>
      <c r="J79" s="3">
        <v>4.32</v>
      </c>
      <c r="K79" s="2">
        <v>4.7</v>
      </c>
      <c r="L79" s="3">
        <v>5.07</v>
      </c>
      <c r="M79" s="2">
        <v>5.47</v>
      </c>
    </row>
    <row r="80" spans="2:13">
      <c r="B80" s="1">
        <v>85</v>
      </c>
      <c r="C80" s="2">
        <v>1.9650000000000001</v>
      </c>
      <c r="D80" s="3">
        <v>2.3149999999999999</v>
      </c>
      <c r="E80" s="2">
        <v>2.65</v>
      </c>
      <c r="F80" s="3">
        <v>2.9849999999999999</v>
      </c>
      <c r="G80" s="2">
        <v>3.34</v>
      </c>
      <c r="H80" s="3">
        <v>3.6749999999999998</v>
      </c>
      <c r="I80" s="2">
        <v>4.0350000000000001</v>
      </c>
      <c r="J80" s="3">
        <v>4.43</v>
      </c>
      <c r="K80" s="2">
        <v>4.82</v>
      </c>
      <c r="L80" s="3">
        <v>5.1950000000000003</v>
      </c>
      <c r="M80" s="2">
        <v>5.5949999999999998</v>
      </c>
    </row>
    <row r="81" spans="2:13">
      <c r="B81" s="1">
        <v>86</v>
      </c>
      <c r="C81" s="2">
        <v>2.0099999999999998</v>
      </c>
      <c r="D81" s="3">
        <v>2.37</v>
      </c>
      <c r="E81" s="2">
        <v>2.71</v>
      </c>
      <c r="F81" s="3">
        <v>3.03</v>
      </c>
      <c r="G81" s="2">
        <v>3.4</v>
      </c>
      <c r="H81" s="3">
        <v>3.77</v>
      </c>
      <c r="I81" s="2">
        <v>4.13</v>
      </c>
      <c r="J81" s="3">
        <v>4.54</v>
      </c>
      <c r="K81" s="2">
        <v>4.9400000000000004</v>
      </c>
      <c r="L81" s="3">
        <v>5.32</v>
      </c>
      <c r="M81" s="2">
        <v>5.72</v>
      </c>
    </row>
    <row r="82" spans="2:13">
      <c r="B82" s="1">
        <v>87</v>
      </c>
      <c r="C82" s="2">
        <v>2.06</v>
      </c>
      <c r="D82" s="3">
        <v>2.4249999999999998</v>
      </c>
      <c r="E82" s="2">
        <v>2.78</v>
      </c>
      <c r="F82" s="3">
        <v>3.13</v>
      </c>
      <c r="G82" s="2">
        <v>3.5</v>
      </c>
      <c r="H82" s="3">
        <v>3.86</v>
      </c>
      <c r="I82" s="2">
        <v>4.2350000000000003</v>
      </c>
      <c r="J82" s="3">
        <v>4.6550000000000002</v>
      </c>
      <c r="K82" s="2">
        <v>5.0599999999999996</v>
      </c>
      <c r="L82" s="3">
        <v>5.4450000000000003</v>
      </c>
      <c r="M82" s="2">
        <v>5.86</v>
      </c>
    </row>
    <row r="83" spans="2:13">
      <c r="B83" s="1">
        <v>88</v>
      </c>
      <c r="C83" s="2">
        <v>2.11</v>
      </c>
      <c r="D83" s="3">
        <v>2.48</v>
      </c>
      <c r="E83" s="2">
        <v>2.85</v>
      </c>
      <c r="F83" s="3">
        <v>3.23</v>
      </c>
      <c r="G83" s="2">
        <v>3.6</v>
      </c>
      <c r="H83" s="3">
        <v>3.95</v>
      </c>
      <c r="I83" s="2">
        <v>4.34</v>
      </c>
      <c r="J83" s="3">
        <v>4.7699999999999996</v>
      </c>
      <c r="K83" s="2">
        <v>5.18</v>
      </c>
      <c r="L83" s="3">
        <v>5.57</v>
      </c>
      <c r="M83" s="2">
        <v>6</v>
      </c>
    </row>
    <row r="84" spans="2:13">
      <c r="B84" s="1">
        <v>89</v>
      </c>
      <c r="C84" s="2">
        <v>2.16</v>
      </c>
      <c r="D84" s="3">
        <v>2.5350000000000001</v>
      </c>
      <c r="E84" s="2">
        <v>2.915</v>
      </c>
      <c r="F84" s="3">
        <v>3.3</v>
      </c>
      <c r="G84" s="2">
        <v>3.6850000000000001</v>
      </c>
      <c r="H84" s="3">
        <v>4.0449999999999999</v>
      </c>
      <c r="I84" s="2">
        <v>4.45</v>
      </c>
      <c r="J84" s="3">
        <v>4.88</v>
      </c>
      <c r="K84" s="2">
        <v>5.3</v>
      </c>
      <c r="L84" s="3">
        <v>5.7</v>
      </c>
      <c r="M84" s="2">
        <v>6.1349999999999998</v>
      </c>
    </row>
    <row r="85" spans="2:13">
      <c r="B85" s="1">
        <v>90</v>
      </c>
      <c r="C85" s="2">
        <v>2.21</v>
      </c>
      <c r="D85" s="3">
        <v>2.59</v>
      </c>
      <c r="E85" s="2">
        <v>2.98</v>
      </c>
      <c r="F85" s="3">
        <v>3.37</v>
      </c>
      <c r="G85" s="2">
        <v>3.77</v>
      </c>
      <c r="H85" s="3">
        <v>4.1399999999999997</v>
      </c>
      <c r="I85" s="2">
        <v>4.5599999999999996</v>
      </c>
      <c r="J85" s="3">
        <v>4.99</v>
      </c>
      <c r="K85" s="2">
        <v>5.42</v>
      </c>
      <c r="L85" s="3">
        <v>5.83</v>
      </c>
      <c r="M85" s="2">
        <v>6.27</v>
      </c>
    </row>
    <row r="86" spans="2:13">
      <c r="B86" s="1">
        <v>91</v>
      </c>
      <c r="C86" s="2">
        <v>2.2549999999999999</v>
      </c>
      <c r="D86" s="3">
        <v>2.65</v>
      </c>
      <c r="E86" s="2">
        <v>3.0449999999999999</v>
      </c>
      <c r="F86" s="3">
        <v>3.45</v>
      </c>
      <c r="G86" s="2">
        <v>3.855</v>
      </c>
      <c r="H86" s="3">
        <v>4.24</v>
      </c>
      <c r="I86" s="2">
        <v>4.67</v>
      </c>
      <c r="J86" s="3">
        <v>5.1050000000000004</v>
      </c>
      <c r="K86" s="2">
        <v>5.5449999999999999</v>
      </c>
      <c r="L86" s="3">
        <v>5.96</v>
      </c>
      <c r="M86" s="2">
        <v>6.41</v>
      </c>
    </row>
    <row r="87" spans="2:13">
      <c r="B87" s="1">
        <v>92</v>
      </c>
      <c r="C87" s="2">
        <v>2.2999999999999998</v>
      </c>
      <c r="D87" s="3">
        <v>2.71</v>
      </c>
      <c r="E87" s="2">
        <v>3.11</v>
      </c>
      <c r="F87" s="3">
        <v>3.53</v>
      </c>
      <c r="G87" s="2">
        <v>3.94</v>
      </c>
      <c r="H87" s="3">
        <v>4.34</v>
      </c>
      <c r="I87" s="2">
        <v>4.78</v>
      </c>
      <c r="J87" s="3">
        <v>5.22</v>
      </c>
      <c r="K87" s="2">
        <v>5.67</v>
      </c>
      <c r="L87" s="3">
        <v>6.09</v>
      </c>
      <c r="M87" s="2">
        <v>6.55</v>
      </c>
    </row>
    <row r="88" spans="2:13">
      <c r="B88" s="1">
        <v>93</v>
      </c>
      <c r="C88" s="2">
        <v>2.355</v>
      </c>
      <c r="D88" s="3">
        <v>2.77</v>
      </c>
      <c r="E88" s="2">
        <v>3.18</v>
      </c>
      <c r="F88" s="3">
        <v>3.605</v>
      </c>
      <c r="G88" s="2">
        <v>4.0250000000000004</v>
      </c>
      <c r="H88" s="3">
        <v>4.43</v>
      </c>
      <c r="I88" s="2">
        <v>4.8899999999999997</v>
      </c>
      <c r="J88" s="3">
        <v>5.3449999999999998</v>
      </c>
      <c r="K88" s="2">
        <v>5.7949999999999999</v>
      </c>
      <c r="L88" s="3">
        <v>6.2249999999999996</v>
      </c>
      <c r="M88" s="2">
        <v>6.69</v>
      </c>
    </row>
    <row r="89" spans="2:13">
      <c r="B89" s="1">
        <v>94</v>
      </c>
      <c r="C89" s="2">
        <v>2.41</v>
      </c>
      <c r="D89" s="3">
        <v>2.83</v>
      </c>
      <c r="E89" s="2">
        <v>3.25</v>
      </c>
      <c r="F89" s="3">
        <v>3.68</v>
      </c>
      <c r="G89" s="2">
        <v>4.1100000000000003</v>
      </c>
      <c r="H89" s="3">
        <v>4.5199999999999996</v>
      </c>
      <c r="I89" s="2">
        <v>5</v>
      </c>
      <c r="J89" s="3">
        <v>5.47</v>
      </c>
      <c r="K89" s="2">
        <v>5.92</v>
      </c>
      <c r="L89" s="3">
        <v>6.36</v>
      </c>
      <c r="M89" s="2">
        <v>6.83</v>
      </c>
    </row>
    <row r="90" spans="2:13">
      <c r="B90" s="1">
        <v>95</v>
      </c>
      <c r="C90" s="2">
        <v>2.46</v>
      </c>
      <c r="D90" s="3">
        <v>2.89</v>
      </c>
      <c r="E90" s="2">
        <v>3.32</v>
      </c>
      <c r="F90" s="3">
        <v>3.76</v>
      </c>
      <c r="G90" s="2">
        <v>4.2</v>
      </c>
      <c r="H90" s="3">
        <v>4.625</v>
      </c>
      <c r="I90" s="2">
        <v>5.1100000000000003</v>
      </c>
      <c r="J90" s="3">
        <v>5.58</v>
      </c>
      <c r="K90" s="2">
        <v>6.0449999999999999</v>
      </c>
      <c r="L90" s="3">
        <v>6.4950000000000001</v>
      </c>
      <c r="M90" s="2">
        <v>6.9749999999999996</v>
      </c>
    </row>
    <row r="91" spans="2:13">
      <c r="B91" s="1">
        <v>96</v>
      </c>
      <c r="C91" s="2">
        <v>2.5099999999999998</v>
      </c>
      <c r="D91" s="3">
        <v>2.95</v>
      </c>
      <c r="E91" s="2">
        <v>3.39</v>
      </c>
      <c r="F91" s="3">
        <v>3.84</v>
      </c>
      <c r="G91" s="2">
        <v>4.29</v>
      </c>
      <c r="H91" s="3">
        <v>4.7300000000000004</v>
      </c>
      <c r="I91" s="2">
        <v>5.22</v>
      </c>
      <c r="J91" s="3">
        <v>5.69</v>
      </c>
      <c r="K91" s="2">
        <v>6.17</v>
      </c>
      <c r="L91" s="3">
        <v>6.63</v>
      </c>
      <c r="M91" s="2">
        <v>7.12</v>
      </c>
    </row>
    <row r="92" spans="2:13">
      <c r="B92" s="1">
        <v>97</v>
      </c>
      <c r="C92" s="2">
        <v>2.5649999999999999</v>
      </c>
      <c r="D92" s="3">
        <v>3.01</v>
      </c>
      <c r="E92" s="2">
        <v>3.46</v>
      </c>
      <c r="F92" s="3">
        <v>3.92</v>
      </c>
      <c r="G92" s="2">
        <v>4.38</v>
      </c>
      <c r="H92" s="3">
        <v>4.83</v>
      </c>
      <c r="I92" s="2">
        <v>5.335</v>
      </c>
      <c r="J92" s="3">
        <v>5.81</v>
      </c>
      <c r="K92" s="2">
        <v>6.3</v>
      </c>
      <c r="L92" s="3">
        <v>6.77</v>
      </c>
      <c r="M92" s="2">
        <v>7.28</v>
      </c>
    </row>
    <row r="93" spans="2:13">
      <c r="B93" s="1">
        <v>98</v>
      </c>
      <c r="C93" s="2">
        <v>2.62</v>
      </c>
      <c r="D93" s="3">
        <v>3.07</v>
      </c>
      <c r="E93" s="2">
        <v>3.53</v>
      </c>
      <c r="F93" s="3">
        <v>4</v>
      </c>
      <c r="G93" s="2">
        <v>4.47</v>
      </c>
      <c r="H93" s="3">
        <v>4.93</v>
      </c>
      <c r="I93" s="2">
        <v>5.45</v>
      </c>
      <c r="J93" s="3">
        <v>5.93</v>
      </c>
      <c r="K93" s="2">
        <v>6.43</v>
      </c>
      <c r="L93" s="3">
        <v>6.91</v>
      </c>
      <c r="M93" s="2">
        <v>7.44</v>
      </c>
    </row>
    <row r="94" spans="2:13">
      <c r="B94" s="1">
        <v>99</v>
      </c>
      <c r="C94" s="2">
        <v>2.67</v>
      </c>
      <c r="D94" s="3">
        <v>3.1349999999999998</v>
      </c>
      <c r="E94" s="2">
        <v>3.6</v>
      </c>
      <c r="F94" s="3">
        <v>4.085</v>
      </c>
      <c r="G94" s="2">
        <v>4.5599999999999996</v>
      </c>
      <c r="H94" s="3">
        <v>5.0350000000000001</v>
      </c>
      <c r="I94" s="2">
        <v>5.5650000000000004</v>
      </c>
      <c r="J94" s="3">
        <v>6.06</v>
      </c>
      <c r="K94" s="2">
        <v>6.5650000000000004</v>
      </c>
      <c r="L94" s="3">
        <v>7.0549999999999997</v>
      </c>
      <c r="M94" s="2">
        <v>7.585</v>
      </c>
    </row>
    <row r="95" spans="2:13">
      <c r="B95" s="1">
        <v>100</v>
      </c>
      <c r="C95" s="2">
        <v>2.72</v>
      </c>
      <c r="D95" s="3">
        <v>3.2</v>
      </c>
      <c r="E95" s="2">
        <v>3.67</v>
      </c>
      <c r="F95" s="3">
        <v>4.17</v>
      </c>
      <c r="G95" s="2">
        <v>4.6500000000000004</v>
      </c>
      <c r="H95" s="3">
        <v>5.14</v>
      </c>
      <c r="I95" s="2">
        <v>5.68</v>
      </c>
      <c r="J95" s="3">
        <v>6.19</v>
      </c>
      <c r="K95" s="2">
        <v>6.7</v>
      </c>
      <c r="L95" s="3">
        <v>7.2</v>
      </c>
      <c r="M95" s="2">
        <v>7.73</v>
      </c>
    </row>
  </sheetData>
  <mergeCells count="1">
    <mergeCell ref="A1:N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5"/>
  <dimension ref="A1:S42"/>
  <sheetViews>
    <sheetView workbookViewId="0">
      <selection activeCell="J10" sqref="J10"/>
    </sheetView>
  </sheetViews>
  <sheetFormatPr defaultRowHeight="12.75"/>
  <cols>
    <col min="1" max="1" width="9.140625" style="4"/>
    <col min="2" max="2" width="47" style="4" customWidth="1"/>
    <col min="3" max="3" width="23.140625" style="4" customWidth="1"/>
    <col min="4" max="4" width="21.5703125" style="4" customWidth="1"/>
    <col min="5" max="5" width="16.42578125" style="4" customWidth="1"/>
    <col min="6" max="9" width="9.140625" style="4"/>
    <col min="10" max="10" width="22.140625" style="4" customWidth="1"/>
    <col min="11" max="16384" width="9.140625" style="4"/>
  </cols>
  <sheetData>
    <row r="1" spans="1:19" s="70" customFormat="1" ht="47.25" customHeight="1" thickBot="1">
      <c r="A1" s="67" t="s">
        <v>28</v>
      </c>
      <c r="B1" s="68" t="s">
        <v>29</v>
      </c>
      <c r="C1" s="68" t="s">
        <v>52</v>
      </c>
      <c r="D1" s="68" t="s">
        <v>51</v>
      </c>
      <c r="E1" s="69" t="s">
        <v>53</v>
      </c>
      <c r="H1" s="70" t="s">
        <v>62</v>
      </c>
      <c r="J1" s="70" t="s">
        <v>165</v>
      </c>
      <c r="L1" s="233" t="s">
        <v>4</v>
      </c>
      <c r="M1" s="233"/>
      <c r="N1" s="233" t="s">
        <v>85</v>
      </c>
      <c r="O1" s="233"/>
      <c r="P1" s="233" t="s">
        <v>87</v>
      </c>
      <c r="Q1" s="233"/>
      <c r="R1" s="233" t="s">
        <v>86</v>
      </c>
      <c r="S1" s="233"/>
    </row>
    <row r="2" spans="1:19" s="70" customFormat="1" ht="24.75" customHeight="1">
      <c r="A2" s="71">
        <v>1</v>
      </c>
      <c r="B2" s="72" t="s">
        <v>69</v>
      </c>
      <c r="C2" s="64">
        <v>1320</v>
      </c>
      <c r="D2" s="64">
        <v>1610</v>
      </c>
      <c r="E2" s="65">
        <f t="shared" ref="E2:E34" si="0">D2/8+D2</f>
        <v>1811.25</v>
      </c>
      <c r="H2" s="73" t="s">
        <v>8</v>
      </c>
      <c r="I2" s="99"/>
      <c r="J2" s="99" t="s">
        <v>168</v>
      </c>
      <c r="L2" s="70">
        <v>12.5</v>
      </c>
      <c r="M2" s="70">
        <v>2</v>
      </c>
      <c r="N2" s="70">
        <v>14</v>
      </c>
      <c r="O2" s="70">
        <v>1</v>
      </c>
      <c r="P2" s="70">
        <v>27</v>
      </c>
      <c r="Q2" s="70">
        <v>2</v>
      </c>
      <c r="S2" s="70">
        <v>4</v>
      </c>
    </row>
    <row r="3" spans="1:19" s="70" customFormat="1" ht="24.75" customHeight="1">
      <c r="A3" s="74">
        <f>A2+1</f>
        <v>2</v>
      </c>
      <c r="B3" s="75" t="s">
        <v>80</v>
      </c>
      <c r="C3" s="66">
        <v>1200</v>
      </c>
      <c r="D3" s="66">
        <v>1450</v>
      </c>
      <c r="E3" s="65">
        <f t="shared" si="0"/>
        <v>1631.25</v>
      </c>
      <c r="H3" s="73" t="s">
        <v>7</v>
      </c>
      <c r="I3" s="99"/>
      <c r="J3" s="99" t="s">
        <v>166</v>
      </c>
      <c r="L3" s="70">
        <v>88</v>
      </c>
      <c r="M3" s="70">
        <v>2.2000000000000002</v>
      </c>
      <c r="N3" s="70">
        <v>90</v>
      </c>
      <c r="O3" s="70">
        <v>1.5</v>
      </c>
      <c r="P3" s="70">
        <v>136</v>
      </c>
      <c r="Q3" s="70">
        <v>2.5</v>
      </c>
      <c r="S3" s="70">
        <v>6</v>
      </c>
    </row>
    <row r="4" spans="1:19" s="70" customFormat="1" ht="26.25" customHeight="1">
      <c r="A4" s="74">
        <f t="shared" ref="A4:A42" si="1">A3+1</f>
        <v>3</v>
      </c>
      <c r="B4" s="75" t="s">
        <v>30</v>
      </c>
      <c r="C4" s="66">
        <v>690</v>
      </c>
      <c r="D4" s="66">
        <v>900</v>
      </c>
      <c r="E4" s="65">
        <f t="shared" si="0"/>
        <v>1012.5</v>
      </c>
      <c r="H4" s="73" t="s">
        <v>77</v>
      </c>
      <c r="I4" s="99"/>
      <c r="J4" s="99" t="s">
        <v>167</v>
      </c>
      <c r="M4" s="70">
        <v>2.5</v>
      </c>
      <c r="O4" s="70">
        <v>2.2000000000000002</v>
      </c>
      <c r="Q4" s="70">
        <v>3</v>
      </c>
    </row>
    <row r="5" spans="1:19" s="70" customFormat="1" ht="24.75" customHeight="1">
      <c r="A5" s="74">
        <f t="shared" si="1"/>
        <v>4</v>
      </c>
      <c r="B5" s="75" t="s">
        <v>31</v>
      </c>
      <c r="C5" s="66">
        <v>1758</v>
      </c>
      <c r="D5" s="66">
        <v>2300</v>
      </c>
      <c r="E5" s="65">
        <f t="shared" si="0"/>
        <v>2587.5</v>
      </c>
      <c r="H5" s="73" t="s">
        <v>13</v>
      </c>
      <c r="I5" s="99"/>
      <c r="J5" s="99"/>
      <c r="M5" s="70">
        <v>2.7</v>
      </c>
      <c r="O5" s="70">
        <v>3</v>
      </c>
    </row>
    <row r="6" spans="1:19" s="70" customFormat="1" ht="24.75" customHeight="1">
      <c r="A6" s="74">
        <f t="shared" si="1"/>
        <v>5</v>
      </c>
      <c r="B6" s="75" t="s">
        <v>32</v>
      </c>
      <c r="C6" s="66">
        <v>520</v>
      </c>
      <c r="D6" s="66">
        <v>520</v>
      </c>
      <c r="E6" s="65">
        <f t="shared" si="0"/>
        <v>585</v>
      </c>
      <c r="I6" s="99"/>
      <c r="J6" s="99"/>
      <c r="M6" s="70">
        <v>3</v>
      </c>
    </row>
    <row r="7" spans="1:19" s="70" customFormat="1" ht="24.75" customHeight="1">
      <c r="A7" s="74">
        <f t="shared" si="1"/>
        <v>6</v>
      </c>
      <c r="B7" s="75" t="s">
        <v>70</v>
      </c>
      <c r="C7" s="66">
        <v>2200</v>
      </c>
      <c r="D7" s="66">
        <v>2750</v>
      </c>
      <c r="E7" s="65">
        <f t="shared" si="0"/>
        <v>3093.75</v>
      </c>
    </row>
    <row r="8" spans="1:19" s="70" customFormat="1" ht="24.75" customHeight="1">
      <c r="A8" s="74">
        <f t="shared" si="1"/>
        <v>7</v>
      </c>
      <c r="B8" s="75" t="s">
        <v>71</v>
      </c>
      <c r="C8" s="66">
        <v>2500</v>
      </c>
      <c r="D8" s="66">
        <v>2950</v>
      </c>
      <c r="E8" s="65">
        <f t="shared" si="0"/>
        <v>3318.75</v>
      </c>
    </row>
    <row r="9" spans="1:19" s="70" customFormat="1" ht="24.75" customHeight="1">
      <c r="A9" s="74">
        <f t="shared" si="1"/>
        <v>8</v>
      </c>
      <c r="B9" s="75" t="s">
        <v>72</v>
      </c>
      <c r="C9" s="66">
        <v>2800</v>
      </c>
      <c r="D9" s="66">
        <v>3300</v>
      </c>
      <c r="E9" s="65">
        <f t="shared" si="0"/>
        <v>3712.5</v>
      </c>
    </row>
    <row r="10" spans="1:19" s="70" customFormat="1" ht="36" customHeight="1">
      <c r="A10" s="74">
        <f t="shared" si="1"/>
        <v>9</v>
      </c>
      <c r="B10" s="75" t="s">
        <v>33</v>
      </c>
      <c r="C10" s="66">
        <v>5800</v>
      </c>
      <c r="D10" s="66">
        <v>7200</v>
      </c>
      <c r="E10" s="65">
        <f t="shared" si="0"/>
        <v>8100</v>
      </c>
    </row>
    <row r="11" spans="1:19" s="70" customFormat="1" ht="40.5" customHeight="1">
      <c r="A11" s="74">
        <f t="shared" si="1"/>
        <v>10</v>
      </c>
      <c r="B11" s="75" t="s">
        <v>34</v>
      </c>
      <c r="C11" s="66">
        <v>5410</v>
      </c>
      <c r="D11" s="66">
        <v>6400</v>
      </c>
      <c r="E11" s="65">
        <f t="shared" si="0"/>
        <v>7200</v>
      </c>
    </row>
    <row r="12" spans="1:19" s="70" customFormat="1" ht="24.75" customHeight="1">
      <c r="A12" s="74">
        <f t="shared" si="1"/>
        <v>11</v>
      </c>
      <c r="B12" s="75" t="s">
        <v>35</v>
      </c>
      <c r="C12" s="66">
        <v>3900</v>
      </c>
      <c r="D12" s="66">
        <v>4600</v>
      </c>
      <c r="E12" s="65">
        <f t="shared" si="0"/>
        <v>5175</v>
      </c>
    </row>
    <row r="13" spans="1:19" s="70" customFormat="1" ht="41.25" customHeight="1">
      <c r="A13" s="74">
        <f t="shared" si="1"/>
        <v>12</v>
      </c>
      <c r="B13" s="75" t="s">
        <v>36</v>
      </c>
      <c r="C13" s="66">
        <v>8860</v>
      </c>
      <c r="D13" s="66">
        <v>11490</v>
      </c>
      <c r="E13" s="65">
        <f t="shared" si="0"/>
        <v>12926.25</v>
      </c>
    </row>
    <row r="14" spans="1:19" s="70" customFormat="1" ht="40.5" customHeight="1">
      <c r="A14" s="74">
        <f t="shared" si="1"/>
        <v>13</v>
      </c>
      <c r="B14" s="75" t="s">
        <v>37</v>
      </c>
      <c r="C14" s="66">
        <v>7250</v>
      </c>
      <c r="D14" s="66">
        <v>9430</v>
      </c>
      <c r="E14" s="65">
        <f t="shared" si="0"/>
        <v>10608.75</v>
      </c>
    </row>
    <row r="15" spans="1:19" s="70" customFormat="1" ht="36.75" customHeight="1">
      <c r="A15" s="74">
        <f t="shared" si="1"/>
        <v>14</v>
      </c>
      <c r="B15" s="75" t="s">
        <v>38</v>
      </c>
      <c r="C15" s="66">
        <v>3800</v>
      </c>
      <c r="D15" s="66">
        <v>4500</v>
      </c>
      <c r="E15" s="65">
        <f t="shared" si="0"/>
        <v>5062.5</v>
      </c>
    </row>
    <row r="16" spans="1:19" s="70" customFormat="1" ht="33.75" customHeight="1">
      <c r="A16" s="74">
        <f t="shared" si="1"/>
        <v>15</v>
      </c>
      <c r="B16" s="75" t="s">
        <v>39</v>
      </c>
      <c r="C16" s="66">
        <v>2200</v>
      </c>
      <c r="D16" s="66">
        <v>2700</v>
      </c>
      <c r="E16" s="65">
        <f t="shared" si="0"/>
        <v>3037.5</v>
      </c>
    </row>
    <row r="17" spans="1:5" s="70" customFormat="1" ht="24.75" customHeight="1">
      <c r="A17" s="74">
        <f t="shared" si="1"/>
        <v>16</v>
      </c>
      <c r="B17" s="75" t="s">
        <v>96</v>
      </c>
      <c r="C17" s="66">
        <v>19700</v>
      </c>
      <c r="D17" s="66">
        <v>22730</v>
      </c>
      <c r="E17" s="65">
        <f t="shared" si="0"/>
        <v>25571.25</v>
      </c>
    </row>
    <row r="18" spans="1:5" s="70" customFormat="1" ht="24.75" customHeight="1">
      <c r="A18" s="74">
        <f t="shared" si="1"/>
        <v>17</v>
      </c>
      <c r="B18" s="75" t="s">
        <v>95</v>
      </c>
      <c r="C18" s="66">
        <v>16940</v>
      </c>
      <c r="D18" s="66">
        <v>20500</v>
      </c>
      <c r="E18" s="65">
        <f t="shared" si="0"/>
        <v>23062.5</v>
      </c>
    </row>
    <row r="19" spans="1:5" s="70" customFormat="1" ht="24.75" customHeight="1">
      <c r="A19" s="74">
        <f t="shared" si="1"/>
        <v>18</v>
      </c>
      <c r="B19" s="75" t="s">
        <v>94</v>
      </c>
      <c r="C19" s="66">
        <v>15100</v>
      </c>
      <c r="D19" s="66">
        <v>16540</v>
      </c>
      <c r="E19" s="65">
        <f t="shared" si="0"/>
        <v>18607.5</v>
      </c>
    </row>
    <row r="20" spans="1:5" s="70" customFormat="1" ht="24.75" customHeight="1">
      <c r="A20" s="74">
        <f t="shared" si="1"/>
        <v>19</v>
      </c>
      <c r="B20" s="75" t="s">
        <v>93</v>
      </c>
      <c r="C20" s="66">
        <v>12200</v>
      </c>
      <c r="D20" s="66">
        <v>14500</v>
      </c>
      <c r="E20" s="65">
        <f t="shared" si="0"/>
        <v>16312.5</v>
      </c>
    </row>
    <row r="21" spans="1:5" s="70" customFormat="1" ht="24.75" customHeight="1">
      <c r="A21" s="74">
        <f t="shared" si="1"/>
        <v>20</v>
      </c>
      <c r="B21" s="75" t="s">
        <v>40</v>
      </c>
      <c r="C21" s="66">
        <v>14380</v>
      </c>
      <c r="D21" s="66">
        <v>18690</v>
      </c>
      <c r="E21" s="65">
        <f t="shared" si="0"/>
        <v>21026.25</v>
      </c>
    </row>
    <row r="22" spans="1:5" s="70" customFormat="1" ht="24.75" customHeight="1">
      <c r="A22" s="74">
        <f t="shared" si="1"/>
        <v>21</v>
      </c>
      <c r="B22" s="75" t="s">
        <v>41</v>
      </c>
      <c r="C22" s="66">
        <v>10930</v>
      </c>
      <c r="D22" s="66">
        <v>12020</v>
      </c>
      <c r="E22" s="65">
        <f t="shared" si="0"/>
        <v>13522.5</v>
      </c>
    </row>
    <row r="23" spans="1:5" s="70" customFormat="1" ht="24.75" customHeight="1">
      <c r="A23" s="74">
        <f t="shared" si="1"/>
        <v>22</v>
      </c>
      <c r="B23" s="75" t="s">
        <v>91</v>
      </c>
      <c r="C23" s="66">
        <v>13800</v>
      </c>
      <c r="D23" s="66">
        <v>17940</v>
      </c>
      <c r="E23" s="65">
        <f t="shared" si="0"/>
        <v>20182.5</v>
      </c>
    </row>
    <row r="24" spans="1:5" s="70" customFormat="1" ht="24.75" customHeight="1">
      <c r="A24" s="74">
        <f t="shared" si="1"/>
        <v>23</v>
      </c>
      <c r="B24" s="75" t="s">
        <v>92</v>
      </c>
      <c r="C24" s="66">
        <v>10350</v>
      </c>
      <c r="D24" s="66">
        <v>11500</v>
      </c>
      <c r="E24" s="65">
        <f t="shared" si="0"/>
        <v>12937.5</v>
      </c>
    </row>
    <row r="25" spans="1:5" s="70" customFormat="1" ht="24.75" customHeight="1">
      <c r="A25" s="74">
        <f t="shared" si="1"/>
        <v>24</v>
      </c>
      <c r="B25" s="75" t="s">
        <v>42</v>
      </c>
      <c r="C25" s="66">
        <v>14380</v>
      </c>
      <c r="D25" s="66">
        <v>18690</v>
      </c>
      <c r="E25" s="65">
        <f t="shared" si="0"/>
        <v>21026.25</v>
      </c>
    </row>
    <row r="26" spans="1:5" s="70" customFormat="1" ht="24.75" customHeight="1">
      <c r="A26" s="74">
        <f t="shared" si="1"/>
        <v>25</v>
      </c>
      <c r="B26" s="75" t="s">
        <v>43</v>
      </c>
      <c r="C26" s="66">
        <v>10930</v>
      </c>
      <c r="D26" s="66">
        <v>12020</v>
      </c>
      <c r="E26" s="65">
        <f t="shared" si="0"/>
        <v>13522.5</v>
      </c>
    </row>
    <row r="27" spans="1:5" s="70" customFormat="1" ht="24.75" customHeight="1">
      <c r="A27" s="74">
        <f t="shared" si="1"/>
        <v>26</v>
      </c>
      <c r="B27" s="75" t="s">
        <v>44</v>
      </c>
      <c r="C27" s="66">
        <v>7820</v>
      </c>
      <c r="D27" s="66">
        <v>10120</v>
      </c>
      <c r="E27" s="65">
        <f t="shared" si="0"/>
        <v>11385</v>
      </c>
    </row>
    <row r="28" spans="1:5" s="70" customFormat="1" ht="24.75" customHeight="1">
      <c r="A28" s="74">
        <f t="shared" si="1"/>
        <v>27</v>
      </c>
      <c r="B28" s="75" t="s">
        <v>18</v>
      </c>
      <c r="C28" s="66">
        <v>5800</v>
      </c>
      <c r="D28" s="66">
        <v>7200</v>
      </c>
      <c r="E28" s="65">
        <f t="shared" si="0"/>
        <v>8100</v>
      </c>
    </row>
    <row r="29" spans="1:5" s="70" customFormat="1" ht="24.75" customHeight="1">
      <c r="A29" s="74">
        <f t="shared" si="1"/>
        <v>28</v>
      </c>
      <c r="B29" s="75" t="s">
        <v>45</v>
      </c>
      <c r="C29" s="66">
        <v>12650</v>
      </c>
      <c r="D29" s="66">
        <v>14380</v>
      </c>
      <c r="E29" s="65">
        <f t="shared" si="0"/>
        <v>16177.5</v>
      </c>
    </row>
    <row r="30" spans="1:5" s="70" customFormat="1" ht="24.75" customHeight="1">
      <c r="A30" s="74">
        <f t="shared" si="1"/>
        <v>29</v>
      </c>
      <c r="B30" s="75" t="s">
        <v>46</v>
      </c>
      <c r="C30" s="66">
        <v>5520</v>
      </c>
      <c r="D30" s="66"/>
      <c r="E30" s="65">
        <f t="shared" si="0"/>
        <v>0</v>
      </c>
    </row>
    <row r="31" spans="1:5" s="70" customFormat="1" ht="24.75" customHeight="1">
      <c r="A31" s="74">
        <f t="shared" si="1"/>
        <v>30</v>
      </c>
      <c r="B31" s="75" t="s">
        <v>47</v>
      </c>
      <c r="C31" s="66">
        <v>16</v>
      </c>
      <c r="D31" s="66"/>
      <c r="E31" s="65">
        <f t="shared" si="0"/>
        <v>0</v>
      </c>
    </row>
    <row r="32" spans="1:5" s="70" customFormat="1" ht="24.75" customHeight="1">
      <c r="A32" s="74">
        <f t="shared" si="1"/>
        <v>31</v>
      </c>
      <c r="B32" s="75" t="s">
        <v>48</v>
      </c>
      <c r="C32" s="66">
        <v>14</v>
      </c>
      <c r="D32" s="66"/>
      <c r="E32" s="65">
        <f t="shared" si="0"/>
        <v>0</v>
      </c>
    </row>
    <row r="33" spans="1:5" s="70" customFormat="1" ht="24.75" customHeight="1">
      <c r="A33" s="74">
        <f t="shared" si="1"/>
        <v>32</v>
      </c>
      <c r="B33" s="75" t="s">
        <v>49</v>
      </c>
      <c r="C33" s="66">
        <v>1380</v>
      </c>
      <c r="D33" s="66"/>
      <c r="E33" s="65">
        <f t="shared" si="0"/>
        <v>0</v>
      </c>
    </row>
    <row r="34" spans="1:5" s="70" customFormat="1" ht="24.75" customHeight="1">
      <c r="A34" s="74">
        <f t="shared" si="1"/>
        <v>33</v>
      </c>
      <c r="B34" s="75" t="s">
        <v>50</v>
      </c>
      <c r="C34" s="66">
        <v>1350</v>
      </c>
      <c r="D34" s="66">
        <v>1680</v>
      </c>
      <c r="E34" s="65">
        <f t="shared" si="0"/>
        <v>1890</v>
      </c>
    </row>
    <row r="35" spans="1:5" s="70" customFormat="1" ht="24.75" customHeight="1">
      <c r="A35" s="74">
        <f t="shared" si="1"/>
        <v>34</v>
      </c>
      <c r="B35" s="75" t="s">
        <v>88</v>
      </c>
      <c r="C35" s="66">
        <v>24</v>
      </c>
      <c r="D35" s="66"/>
      <c r="E35" s="65">
        <f>C35/8+C35</f>
        <v>27</v>
      </c>
    </row>
    <row r="36" spans="1:5" s="70" customFormat="1" ht="24.75" customHeight="1">
      <c r="A36" s="74">
        <f t="shared" si="1"/>
        <v>35</v>
      </c>
      <c r="B36" s="75" t="s">
        <v>89</v>
      </c>
      <c r="C36" s="66">
        <v>22</v>
      </c>
      <c r="D36" s="66"/>
      <c r="E36" s="65">
        <f>C36/8+C36</f>
        <v>24.75</v>
      </c>
    </row>
    <row r="37" spans="1:5" s="70" customFormat="1" ht="24.75" customHeight="1">
      <c r="A37" s="74">
        <f t="shared" si="1"/>
        <v>36</v>
      </c>
      <c r="B37" s="75" t="s">
        <v>90</v>
      </c>
      <c r="C37" s="66">
        <v>19</v>
      </c>
      <c r="D37" s="66"/>
      <c r="E37" s="65">
        <f>C37/8+C37</f>
        <v>21.375</v>
      </c>
    </row>
    <row r="38" spans="1:5" s="70" customFormat="1" ht="15">
      <c r="A38" s="74">
        <f t="shared" si="1"/>
        <v>37</v>
      </c>
      <c r="B38" s="78" t="s">
        <v>79</v>
      </c>
      <c r="C38" s="76">
        <v>3000</v>
      </c>
      <c r="D38" s="76"/>
      <c r="E38" s="76"/>
    </row>
    <row r="39" spans="1:5" ht="15.75">
      <c r="A39" s="74">
        <f t="shared" si="1"/>
        <v>38</v>
      </c>
      <c r="B39" s="79" t="s">
        <v>81</v>
      </c>
      <c r="C39" s="77"/>
      <c r="D39" s="23"/>
      <c r="E39" s="23">
        <v>751.42</v>
      </c>
    </row>
    <row r="40" spans="1:5" ht="15.75">
      <c r="A40" s="74">
        <f t="shared" si="1"/>
        <v>39</v>
      </c>
      <c r="B40" s="79" t="s">
        <v>82</v>
      </c>
      <c r="C40" s="77"/>
      <c r="D40" s="23"/>
      <c r="E40" s="23">
        <v>751.42</v>
      </c>
    </row>
    <row r="41" spans="1:5" ht="31.5">
      <c r="A41" s="74">
        <f t="shared" si="1"/>
        <v>40</v>
      </c>
      <c r="B41" s="79" t="s">
        <v>83</v>
      </c>
      <c r="C41" s="77"/>
      <c r="D41" s="23"/>
      <c r="E41" s="23">
        <v>844.65</v>
      </c>
    </row>
    <row r="42" spans="1:5" ht="15.75">
      <c r="A42" s="74">
        <f t="shared" si="1"/>
        <v>41</v>
      </c>
      <c r="B42" s="79" t="s">
        <v>84</v>
      </c>
      <c r="C42" s="77"/>
      <c r="D42" s="23"/>
      <c r="E42" s="23">
        <v>466.13</v>
      </c>
    </row>
  </sheetData>
  <mergeCells count="4">
    <mergeCell ref="L1:M1"/>
    <mergeCell ref="N1:O1"/>
    <mergeCell ref="P1:Q1"/>
    <mergeCell ref="R1:S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6"/>
  <dimension ref="A2:O39"/>
  <sheetViews>
    <sheetView zoomScaleNormal="100" workbookViewId="0">
      <selection activeCell="I17" sqref="I17"/>
    </sheetView>
  </sheetViews>
  <sheetFormatPr defaultRowHeight="12.75"/>
  <cols>
    <col min="1" max="1" width="9.140625" style="4"/>
    <col min="2" max="2" width="10.5703125" style="4" bestFit="1" customWidth="1"/>
    <col min="3" max="3" width="10.5703125" style="4" customWidth="1"/>
    <col min="4" max="7" width="9.140625" style="4"/>
    <col min="8" max="8" width="14.7109375" style="4" bestFit="1" customWidth="1"/>
    <col min="9" max="9" width="10.7109375" style="4" customWidth="1"/>
    <col min="10" max="10" width="9.140625" style="4" customWidth="1"/>
    <col min="11" max="11" width="10.5703125" style="4" customWidth="1"/>
    <col min="12" max="12" width="10.28515625" style="4" customWidth="1"/>
    <col min="13" max="13" width="11.42578125" style="4" customWidth="1"/>
    <col min="14" max="14" width="10.85546875" style="4" customWidth="1"/>
    <col min="15" max="15" width="10.42578125" style="4" customWidth="1"/>
    <col min="16" max="16384" width="9.140625" style="4"/>
  </cols>
  <sheetData>
    <row r="2" spans="1:15">
      <c r="G2" s="8"/>
      <c r="H2" s="8"/>
      <c r="I2" s="8"/>
      <c r="J2" s="8"/>
      <c r="K2" s="8"/>
      <c r="L2" s="8"/>
    </row>
    <row r="3" spans="1:15">
      <c r="G3" s="8"/>
      <c r="H3" s="235"/>
      <c r="I3" s="235"/>
      <c r="J3" s="235"/>
      <c r="K3" s="8"/>
      <c r="L3" s="8"/>
    </row>
    <row r="4" spans="1:15">
      <c r="I4" s="8"/>
      <c r="J4" s="8"/>
    </row>
    <row r="5" spans="1:15">
      <c r="A5" s="4" t="s">
        <v>6</v>
      </c>
      <c r="B5" s="4">
        <v>2.7</v>
      </c>
      <c r="C5" s="4" t="s">
        <v>9</v>
      </c>
      <c r="H5" s="9"/>
      <c r="I5" s="9"/>
      <c r="J5" s="9"/>
      <c r="M5" s="9"/>
    </row>
    <row r="6" spans="1:15">
      <c r="A6" s="4" t="s">
        <v>5</v>
      </c>
      <c r="B6" s="4">
        <v>88</v>
      </c>
      <c r="C6" s="4" t="s">
        <v>10</v>
      </c>
      <c r="H6" s="9"/>
      <c r="I6" s="9"/>
      <c r="J6" s="9"/>
      <c r="M6" s="9"/>
    </row>
    <row r="7" spans="1:15">
      <c r="A7" s="4" t="s">
        <v>14</v>
      </c>
      <c r="B7" s="4">
        <v>12.5</v>
      </c>
      <c r="C7" s="4" t="s">
        <v>10</v>
      </c>
      <c r="H7" s="9"/>
      <c r="I7" s="9"/>
      <c r="J7" s="9"/>
    </row>
    <row r="11" spans="1:15" ht="13.5" thickBot="1">
      <c r="D11" s="8"/>
      <c r="E11" s="8"/>
      <c r="F11" s="8"/>
      <c r="G11" s="8"/>
      <c r="H11" s="235" t="s">
        <v>75</v>
      </c>
      <c r="I11" s="235"/>
      <c r="J11" s="235"/>
      <c r="K11" s="235"/>
      <c r="L11" s="235"/>
      <c r="M11" s="235"/>
      <c r="N11" s="235"/>
      <c r="O11" s="235"/>
    </row>
    <row r="12" spans="1:15" ht="15">
      <c r="A12" s="8"/>
      <c r="B12" s="8"/>
      <c r="C12" s="8"/>
      <c r="D12" s="8"/>
      <c r="E12" s="8"/>
      <c r="H12" s="236">
        <v>1</v>
      </c>
      <c r="I12" s="237"/>
      <c r="J12" s="237"/>
      <c r="K12" s="238"/>
      <c r="L12" s="239">
        <v>909</v>
      </c>
      <c r="M12" s="240"/>
      <c r="N12" s="240"/>
      <c r="O12" s="241"/>
    </row>
    <row r="13" spans="1:15" ht="15">
      <c r="A13"/>
      <c r="B13"/>
      <c r="C13"/>
      <c r="D13"/>
      <c r="H13" s="46" t="s">
        <v>8</v>
      </c>
      <c r="I13" s="44" t="s">
        <v>7</v>
      </c>
      <c r="J13" s="44" t="s">
        <v>73</v>
      </c>
      <c r="K13" s="50" t="s">
        <v>74</v>
      </c>
      <c r="L13" s="53" t="s">
        <v>8</v>
      </c>
      <c r="M13" s="54" t="s">
        <v>7</v>
      </c>
      <c r="N13" s="54" t="s">
        <v>73</v>
      </c>
      <c r="O13" s="55" t="s">
        <v>74</v>
      </c>
    </row>
    <row r="14" spans="1:15" ht="15">
      <c r="A14"/>
      <c r="B14"/>
      <c r="C14"/>
      <c r="D14"/>
      <c r="F14" s="4">
        <v>1</v>
      </c>
      <c r="G14" s="4" t="s">
        <v>8</v>
      </c>
      <c r="H14" s="47">
        <f>H12</f>
        <v>1</v>
      </c>
      <c r="I14" s="45">
        <f>H12/B7*1000</f>
        <v>80</v>
      </c>
      <c r="J14" s="45">
        <f>H12/((B5*B6*B7)/1000000)</f>
        <v>336.70033670033666</v>
      </c>
      <c r="K14" s="51">
        <f>(H12/B7*1000)/B6*1000</f>
        <v>909.09090909090901</v>
      </c>
      <c r="L14" s="56">
        <f>H14*L12</f>
        <v>909</v>
      </c>
      <c r="M14" s="57">
        <f>I14*L12</f>
        <v>72720</v>
      </c>
      <c r="N14" s="57">
        <f>J14*L12</f>
        <v>306060.60606060602</v>
      </c>
      <c r="O14" s="58">
        <f>K14*L12</f>
        <v>826363.63636363624</v>
      </c>
    </row>
    <row r="15" spans="1:15" ht="15">
      <c r="A15" s="234"/>
      <c r="B15" s="234"/>
      <c r="C15" s="234"/>
      <c r="D15"/>
      <c r="F15" s="4">
        <v>1</v>
      </c>
      <c r="G15" s="4" t="s">
        <v>7</v>
      </c>
      <c r="H15" s="47">
        <f>H12*B7/1000</f>
        <v>1.2500000000000001E-2</v>
      </c>
      <c r="I15" s="45">
        <f>H12</f>
        <v>1</v>
      </c>
      <c r="J15" s="45">
        <f>H12/(B5*B6)*1000</f>
        <v>4.2087542087542085</v>
      </c>
      <c r="K15" s="51">
        <f>H15/B7*1000/B6*1000</f>
        <v>11.363636363636363</v>
      </c>
      <c r="L15" s="56">
        <f>H15*L12</f>
        <v>11.362500000000001</v>
      </c>
      <c r="M15" s="57">
        <f>I15*L12</f>
        <v>909</v>
      </c>
      <c r="N15" s="57">
        <f>J15*L12</f>
        <v>3825.7575757575755</v>
      </c>
      <c r="O15" s="58">
        <f>K15*L12</f>
        <v>10329.545454545454</v>
      </c>
    </row>
    <row r="16" spans="1:15" ht="15">
      <c r="A16"/>
      <c r="B16"/>
      <c r="C16"/>
      <c r="D16"/>
      <c r="F16" s="4">
        <v>1</v>
      </c>
      <c r="G16" s="4" t="s">
        <v>13</v>
      </c>
      <c r="H16" s="47">
        <f>(B5*B6*B7)/1000000</f>
        <v>2.9700000000000004E-3</v>
      </c>
      <c r="I16" s="45">
        <f>(B5*B6)/1000</f>
        <v>0.23760000000000003</v>
      </c>
      <c r="J16" s="45">
        <f>H12</f>
        <v>1</v>
      </c>
      <c r="K16" s="51">
        <f>H16/B7*1000/B6*1000</f>
        <v>2.7000000000000006</v>
      </c>
      <c r="L16" s="56">
        <f>H16*L12</f>
        <v>2.6997300000000002</v>
      </c>
      <c r="M16" s="57">
        <f>L12*I16</f>
        <v>215.97840000000002</v>
      </c>
      <c r="N16" s="57">
        <f>J16*L12</f>
        <v>909</v>
      </c>
      <c r="O16" s="58">
        <f>K16*L12</f>
        <v>2454.3000000000006</v>
      </c>
    </row>
    <row r="17" spans="1:15" ht="15.75" thickBot="1">
      <c r="A17"/>
      <c r="B17"/>
      <c r="C17"/>
      <c r="D17"/>
      <c r="F17" s="4">
        <v>1</v>
      </c>
      <c r="G17" s="4" t="s">
        <v>78</v>
      </c>
      <c r="H17" s="48">
        <f>(B5*B6*B7/1000000)/B5</f>
        <v>1.1000000000000001E-3</v>
      </c>
      <c r="I17" s="49">
        <f>B5*B6/B5/1000</f>
        <v>8.7999999999999995E-2</v>
      </c>
      <c r="J17" s="49">
        <f>H12/B5</f>
        <v>0.37037037037037035</v>
      </c>
      <c r="K17" s="52">
        <f>H12</f>
        <v>1</v>
      </c>
      <c r="L17" s="59">
        <f>H17*L12</f>
        <v>0.99990000000000001</v>
      </c>
      <c r="M17" s="60">
        <f>I17*L12</f>
        <v>79.99199999999999</v>
      </c>
      <c r="N17" s="60">
        <f>J17*L12</f>
        <v>336.66666666666663</v>
      </c>
      <c r="O17" s="61">
        <f>K17*L12</f>
        <v>909</v>
      </c>
    </row>
    <row r="18" spans="1:15">
      <c r="A18"/>
      <c r="B18"/>
      <c r="C18"/>
      <c r="D18"/>
    </row>
    <row r="19" spans="1:15">
      <c r="A19"/>
      <c r="B19"/>
      <c r="C19"/>
      <c r="D19"/>
    </row>
    <row r="20" spans="1:15">
      <c r="A20" s="234"/>
      <c r="B20" s="234"/>
      <c r="C20" s="234"/>
      <c r="D20"/>
    </row>
    <row r="21" spans="1:15">
      <c r="A21"/>
      <c r="B21"/>
      <c r="C21"/>
      <c r="D21"/>
    </row>
    <row r="22" spans="1:15">
      <c r="A22"/>
      <c r="B22"/>
      <c r="C22"/>
      <c r="D22"/>
    </row>
    <row r="23" spans="1:15">
      <c r="A23"/>
      <c r="B23"/>
      <c r="C23"/>
      <c r="D23"/>
    </row>
    <row r="24" spans="1:15">
      <c r="A24"/>
      <c r="B24"/>
      <c r="C24"/>
      <c r="D24"/>
    </row>
    <row r="25" spans="1:15">
      <c r="A25" s="234"/>
      <c r="B25" s="234"/>
      <c r="C25" s="234"/>
      <c r="D25"/>
    </row>
    <row r="26" spans="1:15">
      <c r="A26"/>
      <c r="B26"/>
      <c r="C26"/>
      <c r="D26"/>
    </row>
    <row r="27" spans="1:15">
      <c r="A27"/>
      <c r="B27"/>
      <c r="C27"/>
      <c r="D27"/>
    </row>
    <row r="28" spans="1:15">
      <c r="A28"/>
      <c r="B28"/>
      <c r="C28"/>
      <c r="D28"/>
    </row>
    <row r="29" spans="1:15">
      <c r="A29"/>
      <c r="B29"/>
      <c r="C29"/>
      <c r="D29"/>
    </row>
    <row r="30" spans="1:15">
      <c r="A30"/>
      <c r="B30"/>
      <c r="C30"/>
      <c r="D30"/>
    </row>
    <row r="31" spans="1:15">
      <c r="A31"/>
      <c r="B31"/>
      <c r="C31"/>
      <c r="D31"/>
    </row>
    <row r="32" spans="1:15">
      <c r="A32"/>
      <c r="B32"/>
      <c r="C32"/>
      <c r="D32"/>
    </row>
    <row r="33" spans="1:14">
      <c r="A33"/>
      <c r="B33"/>
      <c r="C33"/>
      <c r="D33"/>
    </row>
    <row r="34" spans="1:14">
      <c r="A34"/>
      <c r="B34"/>
      <c r="C34"/>
      <c r="D34"/>
      <c r="M34" s="6"/>
      <c r="N34" s="6"/>
    </row>
    <row r="35" spans="1:14">
      <c r="A35"/>
      <c r="B35"/>
      <c r="C35"/>
      <c r="D35"/>
      <c r="L35" s="7"/>
      <c r="M35" s="7"/>
      <c r="N35" s="6"/>
    </row>
    <row r="36" spans="1:14">
      <c r="L36" s="7"/>
      <c r="M36" s="7"/>
      <c r="N36" s="6"/>
    </row>
    <row r="37" spans="1:14">
      <c r="M37" s="6"/>
      <c r="N37" s="6"/>
    </row>
    <row r="38" spans="1:14">
      <c r="M38" s="6"/>
      <c r="N38" s="6"/>
    </row>
    <row r="39" spans="1:14">
      <c r="M39" s="6"/>
      <c r="N39" s="6"/>
    </row>
  </sheetData>
  <mergeCells count="7">
    <mergeCell ref="L12:O12"/>
    <mergeCell ref="H11:O11"/>
    <mergeCell ref="A25:C25"/>
    <mergeCell ref="A15:C15"/>
    <mergeCell ref="A20:C20"/>
    <mergeCell ref="H3:J3"/>
    <mergeCell ref="H12:K12"/>
  </mergeCells>
  <pageMargins left="0.7" right="0.7" top="0.75" bottom="0.75" header="0.3" footer="0.3"/>
  <pageSetup paperSize="9" scale="5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7"/>
  <dimension ref="A1:W111"/>
  <sheetViews>
    <sheetView zoomScaleNormal="100" workbookViewId="0">
      <pane ySplit="1" topLeftCell="A5" activePane="bottomLeft" state="frozen"/>
      <selection pane="bottomLeft" activeCell="H9" sqref="H9"/>
    </sheetView>
  </sheetViews>
  <sheetFormatPr defaultRowHeight="12.75"/>
  <cols>
    <col min="1" max="1" width="21.85546875" style="4" customWidth="1"/>
    <col min="2" max="2" width="9.5703125" style="4" customWidth="1"/>
    <col min="3" max="3" width="7.85546875" style="4" customWidth="1"/>
    <col min="4" max="4" width="9.28515625" style="4" customWidth="1"/>
    <col min="5" max="5" width="10.5703125" style="4" customWidth="1"/>
    <col min="6" max="6" width="11.28515625" style="4" customWidth="1"/>
    <col min="7" max="7" width="10.7109375" style="4" customWidth="1"/>
    <col min="8" max="8" width="12.140625" style="4" customWidth="1"/>
    <col min="9" max="9" width="10.5703125" style="4" customWidth="1"/>
    <col min="10" max="10" width="11.5703125" style="4" customWidth="1"/>
    <col min="11" max="11" width="12.42578125" style="4" bestFit="1" customWidth="1"/>
    <col min="12" max="13" width="9.140625" style="4"/>
    <col min="14" max="23" width="7.85546875" style="4" customWidth="1"/>
    <col min="24" max="16384" width="9.140625" style="4"/>
  </cols>
  <sheetData>
    <row r="1" spans="1:10" s="19" customFormat="1" ht="15.75" thickBot="1">
      <c r="A1" s="20" t="s">
        <v>29</v>
      </c>
      <c r="B1" s="22" t="s">
        <v>54</v>
      </c>
      <c r="C1" s="21" t="s">
        <v>5</v>
      </c>
      <c r="D1" s="21" t="s">
        <v>14</v>
      </c>
      <c r="E1" s="21" t="s">
        <v>6</v>
      </c>
      <c r="F1" s="21" t="s">
        <v>12</v>
      </c>
      <c r="G1" s="21" t="s">
        <v>11</v>
      </c>
      <c r="H1" s="21" t="s">
        <v>15</v>
      </c>
      <c r="I1" s="21" t="s">
        <v>16</v>
      </c>
      <c r="J1" s="21" t="s">
        <v>17</v>
      </c>
    </row>
    <row r="2" spans="1:10" s="41" customFormat="1">
      <c r="A2" s="242" t="s">
        <v>4</v>
      </c>
      <c r="B2" s="242" t="s">
        <v>55</v>
      </c>
      <c r="C2" s="38">
        <v>88</v>
      </c>
      <c r="D2" s="38">
        <v>12.5</v>
      </c>
      <c r="E2" s="38">
        <v>2</v>
      </c>
      <c r="F2" s="39">
        <f t="shared" ref="F2:F21" si="0">(C2*D2*E2)/1000000</f>
        <v>2.2000000000000001E-3</v>
      </c>
      <c r="G2" s="40">
        <f t="shared" ref="G2:G21" si="1">C2*E2/1000</f>
        <v>0.17599999999999999</v>
      </c>
      <c r="H2" s="39">
        <f t="shared" ref="H2:H21" si="2">1/F2</f>
        <v>454.5454545454545</v>
      </c>
      <c r="I2" s="39">
        <f t="shared" ref="I2:I21" si="3">E2/C2*1000</f>
        <v>22.727272727272727</v>
      </c>
      <c r="J2" s="39">
        <f t="shared" ref="J2:J21" si="4">H2/I2</f>
        <v>20</v>
      </c>
    </row>
    <row r="3" spans="1:10" s="41" customFormat="1">
      <c r="A3" s="243"/>
      <c r="B3" s="243"/>
      <c r="C3" s="38">
        <v>88</v>
      </c>
      <c r="D3" s="38">
        <v>12.5</v>
      </c>
      <c r="E3" s="38">
        <v>2.5</v>
      </c>
      <c r="F3" s="39">
        <f t="shared" si="0"/>
        <v>2.7499999999999998E-3</v>
      </c>
      <c r="G3" s="40">
        <f t="shared" si="1"/>
        <v>0.22</v>
      </c>
      <c r="H3" s="39">
        <f t="shared" si="2"/>
        <v>363.63636363636368</v>
      </c>
      <c r="I3" s="39">
        <f t="shared" si="3"/>
        <v>28.409090909090907</v>
      </c>
      <c r="J3" s="39">
        <f t="shared" si="4"/>
        <v>12.800000000000002</v>
      </c>
    </row>
    <row r="4" spans="1:10" s="41" customFormat="1">
      <c r="A4" s="243"/>
      <c r="B4" s="243"/>
      <c r="C4" s="38">
        <v>88</v>
      </c>
      <c r="D4" s="38">
        <v>12.5</v>
      </c>
      <c r="E4" s="38">
        <v>2.7</v>
      </c>
      <c r="F4" s="39">
        <f t="shared" si="0"/>
        <v>2.97E-3</v>
      </c>
      <c r="G4" s="40">
        <f t="shared" si="1"/>
        <v>0.23760000000000003</v>
      </c>
      <c r="H4" s="39">
        <f t="shared" si="2"/>
        <v>336.70033670033672</v>
      </c>
      <c r="I4" s="39">
        <f t="shared" si="3"/>
        <v>30.681818181818183</v>
      </c>
      <c r="J4" s="39">
        <f t="shared" si="4"/>
        <v>10.973936899862826</v>
      </c>
    </row>
    <row r="5" spans="1:10" s="41" customFormat="1">
      <c r="A5" s="243"/>
      <c r="B5" s="243"/>
      <c r="C5" s="38">
        <v>88</v>
      </c>
      <c r="D5" s="38">
        <v>12.5</v>
      </c>
      <c r="E5" s="38">
        <v>3</v>
      </c>
      <c r="F5" s="39">
        <f t="shared" si="0"/>
        <v>3.3E-3</v>
      </c>
      <c r="G5" s="40">
        <f t="shared" si="1"/>
        <v>0.26400000000000001</v>
      </c>
      <c r="H5" s="39">
        <f t="shared" si="2"/>
        <v>303.03030303030306</v>
      </c>
      <c r="I5" s="39">
        <f t="shared" si="3"/>
        <v>34.090909090909086</v>
      </c>
      <c r="J5" s="39">
        <f t="shared" si="4"/>
        <v>8.8888888888888911</v>
      </c>
    </row>
    <row r="6" spans="1:10" s="41" customFormat="1">
      <c r="A6" s="243"/>
      <c r="B6" s="244"/>
      <c r="C6" s="38">
        <v>88</v>
      </c>
      <c r="D6" s="38">
        <v>12.5</v>
      </c>
      <c r="E6" s="38">
        <v>3.5</v>
      </c>
      <c r="F6" s="39">
        <f t="shared" si="0"/>
        <v>3.8500000000000001E-3</v>
      </c>
      <c r="G6" s="40">
        <f t="shared" si="1"/>
        <v>0.308</v>
      </c>
      <c r="H6" s="39">
        <f t="shared" si="2"/>
        <v>259.74025974025972</v>
      </c>
      <c r="I6" s="39">
        <f t="shared" si="3"/>
        <v>39.772727272727273</v>
      </c>
      <c r="J6" s="39">
        <f t="shared" si="4"/>
        <v>6.5306122448979584</v>
      </c>
    </row>
    <row r="7" spans="1:10" s="29" customFormat="1">
      <c r="A7" s="243"/>
      <c r="B7" s="251" t="s">
        <v>56</v>
      </c>
      <c r="C7" s="11">
        <v>88</v>
      </c>
      <c r="D7" s="11">
        <v>12.5</v>
      </c>
      <c r="E7" s="11">
        <v>2</v>
      </c>
      <c r="F7" s="10">
        <f t="shared" si="0"/>
        <v>2.2000000000000001E-3</v>
      </c>
      <c r="G7" s="28">
        <f t="shared" si="1"/>
        <v>0.17599999999999999</v>
      </c>
      <c r="H7" s="10">
        <f t="shared" si="2"/>
        <v>454.5454545454545</v>
      </c>
      <c r="I7" s="10">
        <f t="shared" si="3"/>
        <v>22.727272727272727</v>
      </c>
      <c r="J7" s="10">
        <f t="shared" si="4"/>
        <v>20</v>
      </c>
    </row>
    <row r="8" spans="1:10" s="29" customFormat="1">
      <c r="A8" s="243"/>
      <c r="B8" s="252"/>
      <c r="C8" s="11">
        <v>88</v>
      </c>
      <c r="D8" s="11">
        <v>12.5</v>
      </c>
      <c r="E8" s="11">
        <v>2.5</v>
      </c>
      <c r="F8" s="10">
        <f t="shared" si="0"/>
        <v>2.7499999999999998E-3</v>
      </c>
      <c r="G8" s="28">
        <f t="shared" si="1"/>
        <v>0.22</v>
      </c>
      <c r="H8" s="10">
        <f t="shared" si="2"/>
        <v>363.63636363636368</v>
      </c>
      <c r="I8" s="10">
        <f t="shared" si="3"/>
        <v>28.409090909090907</v>
      </c>
      <c r="J8" s="10">
        <f t="shared" si="4"/>
        <v>12.800000000000002</v>
      </c>
    </row>
    <row r="9" spans="1:10" s="29" customFormat="1">
      <c r="A9" s="243"/>
      <c r="B9" s="252"/>
      <c r="C9" s="11">
        <v>88</v>
      </c>
      <c r="D9" s="11">
        <v>12.5</v>
      </c>
      <c r="E9" s="11">
        <v>2.7</v>
      </c>
      <c r="F9" s="10">
        <f t="shared" si="0"/>
        <v>2.97E-3</v>
      </c>
      <c r="G9" s="28">
        <f t="shared" si="1"/>
        <v>0.23760000000000003</v>
      </c>
      <c r="H9" s="10">
        <f t="shared" si="2"/>
        <v>336.70033670033672</v>
      </c>
      <c r="I9" s="10">
        <f t="shared" si="3"/>
        <v>30.681818181818183</v>
      </c>
      <c r="J9" s="10">
        <f t="shared" si="4"/>
        <v>10.973936899862826</v>
      </c>
    </row>
    <row r="10" spans="1:10" s="29" customFormat="1">
      <c r="A10" s="243"/>
      <c r="B10" s="252"/>
      <c r="C10" s="11">
        <v>88</v>
      </c>
      <c r="D10" s="11">
        <v>12.5</v>
      </c>
      <c r="E10" s="11">
        <v>3</v>
      </c>
      <c r="F10" s="10">
        <f t="shared" si="0"/>
        <v>3.3E-3</v>
      </c>
      <c r="G10" s="28">
        <f t="shared" si="1"/>
        <v>0.26400000000000001</v>
      </c>
      <c r="H10" s="10">
        <f t="shared" si="2"/>
        <v>303.03030303030306</v>
      </c>
      <c r="I10" s="10">
        <f t="shared" si="3"/>
        <v>34.090909090909086</v>
      </c>
      <c r="J10" s="10">
        <f t="shared" si="4"/>
        <v>8.8888888888888911</v>
      </c>
    </row>
    <row r="11" spans="1:10" s="29" customFormat="1">
      <c r="A11" s="243"/>
      <c r="B11" s="253"/>
      <c r="C11" s="11">
        <v>88</v>
      </c>
      <c r="D11" s="11">
        <v>12.5</v>
      </c>
      <c r="E11" s="11">
        <v>3.5</v>
      </c>
      <c r="F11" s="10">
        <f t="shared" si="0"/>
        <v>3.8500000000000001E-3</v>
      </c>
      <c r="G11" s="28">
        <f t="shared" si="1"/>
        <v>0.308</v>
      </c>
      <c r="H11" s="10">
        <f t="shared" si="2"/>
        <v>259.74025974025972</v>
      </c>
      <c r="I11" s="10">
        <f t="shared" si="3"/>
        <v>39.772727272727273</v>
      </c>
      <c r="J11" s="10">
        <f t="shared" si="4"/>
        <v>6.5306122448979584</v>
      </c>
    </row>
    <row r="12" spans="1:10" s="33" customFormat="1">
      <c r="A12" s="243"/>
      <c r="B12" s="254" t="s">
        <v>57</v>
      </c>
      <c r="C12" s="30">
        <v>88</v>
      </c>
      <c r="D12" s="30">
        <v>12.5</v>
      </c>
      <c r="E12" s="30">
        <v>2</v>
      </c>
      <c r="F12" s="31">
        <f t="shared" si="0"/>
        <v>2.2000000000000001E-3</v>
      </c>
      <c r="G12" s="32">
        <f t="shared" si="1"/>
        <v>0.17599999999999999</v>
      </c>
      <c r="H12" s="31">
        <f t="shared" si="2"/>
        <v>454.5454545454545</v>
      </c>
      <c r="I12" s="31">
        <f t="shared" si="3"/>
        <v>22.727272727272727</v>
      </c>
      <c r="J12" s="31">
        <f t="shared" si="4"/>
        <v>20</v>
      </c>
    </row>
    <row r="13" spans="1:10" s="33" customFormat="1">
      <c r="A13" s="243"/>
      <c r="B13" s="255"/>
      <c r="C13" s="30">
        <v>88</v>
      </c>
      <c r="D13" s="30">
        <v>12.5</v>
      </c>
      <c r="E13" s="30">
        <v>2.5</v>
      </c>
      <c r="F13" s="31">
        <f t="shared" si="0"/>
        <v>2.7499999999999998E-3</v>
      </c>
      <c r="G13" s="32">
        <f t="shared" si="1"/>
        <v>0.22</v>
      </c>
      <c r="H13" s="31">
        <f t="shared" si="2"/>
        <v>363.63636363636368</v>
      </c>
      <c r="I13" s="31">
        <f t="shared" si="3"/>
        <v>28.409090909090907</v>
      </c>
      <c r="J13" s="31">
        <f t="shared" si="4"/>
        <v>12.800000000000002</v>
      </c>
    </row>
    <row r="14" spans="1:10" s="33" customFormat="1">
      <c r="A14" s="243"/>
      <c r="B14" s="255"/>
      <c r="C14" s="30">
        <v>88</v>
      </c>
      <c r="D14" s="30">
        <v>12.5</v>
      </c>
      <c r="E14" s="30">
        <v>2.7</v>
      </c>
      <c r="F14" s="31">
        <f t="shared" si="0"/>
        <v>2.97E-3</v>
      </c>
      <c r="G14" s="32">
        <f t="shared" si="1"/>
        <v>0.23760000000000003</v>
      </c>
      <c r="H14" s="31">
        <f t="shared" si="2"/>
        <v>336.70033670033672</v>
      </c>
      <c r="I14" s="31">
        <f t="shared" si="3"/>
        <v>30.681818181818183</v>
      </c>
      <c r="J14" s="31">
        <f t="shared" si="4"/>
        <v>10.973936899862826</v>
      </c>
    </row>
    <row r="15" spans="1:10" s="33" customFormat="1">
      <c r="A15" s="243"/>
      <c r="B15" s="255"/>
      <c r="C15" s="30">
        <v>88</v>
      </c>
      <c r="D15" s="30">
        <v>12.5</v>
      </c>
      <c r="E15" s="30">
        <v>3</v>
      </c>
      <c r="F15" s="31">
        <f t="shared" si="0"/>
        <v>3.3E-3</v>
      </c>
      <c r="G15" s="32">
        <f t="shared" si="1"/>
        <v>0.26400000000000001</v>
      </c>
      <c r="H15" s="31">
        <f t="shared" si="2"/>
        <v>303.03030303030306</v>
      </c>
      <c r="I15" s="31">
        <f t="shared" si="3"/>
        <v>34.090909090909086</v>
      </c>
      <c r="J15" s="31">
        <f t="shared" si="4"/>
        <v>8.8888888888888911</v>
      </c>
    </row>
    <row r="16" spans="1:10" s="33" customFormat="1">
      <c r="A16" s="243"/>
      <c r="B16" s="256"/>
      <c r="C16" s="30">
        <v>88</v>
      </c>
      <c r="D16" s="30">
        <v>12.5</v>
      </c>
      <c r="E16" s="30">
        <v>3.5</v>
      </c>
      <c r="F16" s="31">
        <f t="shared" si="0"/>
        <v>3.8500000000000001E-3</v>
      </c>
      <c r="G16" s="32">
        <f t="shared" si="1"/>
        <v>0.308</v>
      </c>
      <c r="H16" s="31">
        <f t="shared" si="2"/>
        <v>259.74025974025972</v>
      </c>
      <c r="I16" s="31">
        <f t="shared" si="3"/>
        <v>39.772727272727273</v>
      </c>
      <c r="J16" s="31">
        <f t="shared" si="4"/>
        <v>6.5306122448979584</v>
      </c>
    </row>
    <row r="17" spans="1:10" s="37" customFormat="1">
      <c r="A17" s="243"/>
      <c r="B17" s="257" t="s">
        <v>58</v>
      </c>
      <c r="C17" s="34">
        <v>88</v>
      </c>
      <c r="D17" s="34">
        <v>12.5</v>
      </c>
      <c r="E17" s="34">
        <v>2</v>
      </c>
      <c r="F17" s="35">
        <f t="shared" si="0"/>
        <v>2.2000000000000001E-3</v>
      </c>
      <c r="G17" s="36">
        <f t="shared" si="1"/>
        <v>0.17599999999999999</v>
      </c>
      <c r="H17" s="35">
        <f t="shared" si="2"/>
        <v>454.5454545454545</v>
      </c>
      <c r="I17" s="35">
        <f t="shared" si="3"/>
        <v>22.727272727272727</v>
      </c>
      <c r="J17" s="35">
        <f t="shared" si="4"/>
        <v>20</v>
      </c>
    </row>
    <row r="18" spans="1:10" s="37" customFormat="1">
      <c r="A18" s="243"/>
      <c r="B18" s="258"/>
      <c r="C18" s="34">
        <v>88</v>
      </c>
      <c r="D18" s="34">
        <v>12.5</v>
      </c>
      <c r="E18" s="34">
        <v>2.5</v>
      </c>
      <c r="F18" s="35">
        <f t="shared" si="0"/>
        <v>2.7499999999999998E-3</v>
      </c>
      <c r="G18" s="36">
        <f t="shared" si="1"/>
        <v>0.22</v>
      </c>
      <c r="H18" s="35">
        <f t="shared" si="2"/>
        <v>363.63636363636368</v>
      </c>
      <c r="I18" s="35">
        <f t="shared" si="3"/>
        <v>28.409090909090907</v>
      </c>
      <c r="J18" s="35">
        <f t="shared" si="4"/>
        <v>12.800000000000002</v>
      </c>
    </row>
    <row r="19" spans="1:10" s="37" customFormat="1">
      <c r="A19" s="243"/>
      <c r="B19" s="258"/>
      <c r="C19" s="34">
        <v>88</v>
      </c>
      <c r="D19" s="34">
        <v>12.5</v>
      </c>
      <c r="E19" s="34">
        <v>2.7</v>
      </c>
      <c r="F19" s="35">
        <f t="shared" si="0"/>
        <v>2.97E-3</v>
      </c>
      <c r="G19" s="36">
        <f t="shared" si="1"/>
        <v>0.23760000000000003</v>
      </c>
      <c r="H19" s="35">
        <f t="shared" si="2"/>
        <v>336.70033670033672</v>
      </c>
      <c r="I19" s="35">
        <f t="shared" si="3"/>
        <v>30.681818181818183</v>
      </c>
      <c r="J19" s="35">
        <f t="shared" si="4"/>
        <v>10.973936899862826</v>
      </c>
    </row>
    <row r="20" spans="1:10" s="37" customFormat="1">
      <c r="A20" s="243"/>
      <c r="B20" s="258"/>
      <c r="C20" s="34">
        <v>88</v>
      </c>
      <c r="D20" s="34">
        <v>12.5</v>
      </c>
      <c r="E20" s="34">
        <v>3</v>
      </c>
      <c r="F20" s="35">
        <f t="shared" si="0"/>
        <v>3.3E-3</v>
      </c>
      <c r="G20" s="36">
        <f t="shared" si="1"/>
        <v>0.26400000000000001</v>
      </c>
      <c r="H20" s="35">
        <f t="shared" si="2"/>
        <v>303.03030303030306</v>
      </c>
      <c r="I20" s="35">
        <f t="shared" si="3"/>
        <v>34.090909090909086</v>
      </c>
      <c r="J20" s="35">
        <f t="shared" si="4"/>
        <v>8.8888888888888911</v>
      </c>
    </row>
    <row r="21" spans="1:10" s="37" customFormat="1">
      <c r="A21" s="244"/>
      <c r="B21" s="259"/>
      <c r="C21" s="34">
        <v>88</v>
      </c>
      <c r="D21" s="34">
        <v>12.5</v>
      </c>
      <c r="E21" s="34">
        <v>3.5</v>
      </c>
      <c r="F21" s="35">
        <f t="shared" si="0"/>
        <v>3.8500000000000001E-3</v>
      </c>
      <c r="G21" s="36">
        <f t="shared" si="1"/>
        <v>0.308</v>
      </c>
      <c r="H21" s="35">
        <f t="shared" si="2"/>
        <v>259.74025974025972</v>
      </c>
      <c r="I21" s="35">
        <f t="shared" si="3"/>
        <v>39.772727272727273</v>
      </c>
      <c r="J21" s="35">
        <f t="shared" si="4"/>
        <v>6.5306122448979584</v>
      </c>
    </row>
    <row r="22" spans="1:10">
      <c r="A22" s="245" t="s">
        <v>1</v>
      </c>
      <c r="B22" s="5"/>
      <c r="C22" s="23">
        <v>90</v>
      </c>
      <c r="D22" s="23">
        <v>21</v>
      </c>
      <c r="E22" s="23">
        <v>3</v>
      </c>
      <c r="F22" s="24">
        <f t="shared" ref="F22:F33" si="5">(C22*D22*E22)/1000000</f>
        <v>5.6699999999999997E-3</v>
      </c>
      <c r="G22" s="24"/>
      <c r="H22" s="24">
        <f t="shared" ref="H22:H33" si="6">1/F22</f>
        <v>176.3668430335097</v>
      </c>
      <c r="I22" s="24">
        <f t="shared" ref="I22:I33" si="7">E22/C22*1000</f>
        <v>33.333333333333336</v>
      </c>
      <c r="J22" s="24">
        <f t="shared" ref="J22:J33" si="8">H22/I22</f>
        <v>5.2910052910052903</v>
      </c>
    </row>
    <row r="23" spans="1:10">
      <c r="A23" s="246"/>
      <c r="B23" s="5"/>
      <c r="C23" s="23">
        <v>90</v>
      </c>
      <c r="D23" s="23">
        <v>30</v>
      </c>
      <c r="E23" s="23">
        <v>3</v>
      </c>
      <c r="F23" s="24">
        <f t="shared" si="5"/>
        <v>8.0999999999999996E-3</v>
      </c>
      <c r="G23" s="24"/>
      <c r="H23" s="24">
        <f t="shared" si="6"/>
        <v>123.4567901234568</v>
      </c>
      <c r="I23" s="24">
        <f t="shared" si="7"/>
        <v>33.333333333333336</v>
      </c>
      <c r="J23" s="24">
        <f t="shared" si="8"/>
        <v>3.7037037037037037</v>
      </c>
    </row>
    <row r="24" spans="1:10">
      <c r="A24" s="246"/>
      <c r="B24" s="5"/>
      <c r="C24" s="23">
        <v>90</v>
      </c>
      <c r="D24" s="23">
        <v>45</v>
      </c>
      <c r="E24" s="23">
        <v>3</v>
      </c>
      <c r="F24" s="24">
        <f t="shared" si="5"/>
        <v>1.2149999999999999E-2</v>
      </c>
      <c r="G24" s="24"/>
      <c r="H24" s="24">
        <f t="shared" si="6"/>
        <v>82.304526748971199</v>
      </c>
      <c r="I24" s="24">
        <f t="shared" si="7"/>
        <v>33.333333333333336</v>
      </c>
      <c r="J24" s="24">
        <f t="shared" si="8"/>
        <v>2.4691358024691357</v>
      </c>
    </row>
    <row r="25" spans="1:10">
      <c r="A25" s="246"/>
      <c r="B25" s="5"/>
      <c r="C25" s="23">
        <v>100</v>
      </c>
      <c r="D25" s="23">
        <v>21</v>
      </c>
      <c r="E25" s="23">
        <v>3</v>
      </c>
      <c r="F25" s="24">
        <f t="shared" si="5"/>
        <v>6.3E-3</v>
      </c>
      <c r="G25" s="24"/>
      <c r="H25" s="24">
        <f t="shared" si="6"/>
        <v>158.73015873015873</v>
      </c>
      <c r="I25" s="24">
        <f t="shared" si="7"/>
        <v>30</v>
      </c>
      <c r="J25" s="24">
        <f t="shared" si="8"/>
        <v>5.2910052910052912</v>
      </c>
    </row>
    <row r="26" spans="1:10">
      <c r="A26" s="246"/>
      <c r="B26" s="5"/>
      <c r="C26" s="23">
        <v>100</v>
      </c>
      <c r="D26" s="23">
        <v>30</v>
      </c>
      <c r="E26" s="23">
        <v>3</v>
      </c>
      <c r="F26" s="24">
        <f t="shared" si="5"/>
        <v>8.9999999999999993E-3</v>
      </c>
      <c r="G26" s="24"/>
      <c r="H26" s="24">
        <f t="shared" si="6"/>
        <v>111.11111111111111</v>
      </c>
      <c r="I26" s="24">
        <f t="shared" si="7"/>
        <v>30</v>
      </c>
      <c r="J26" s="24">
        <f t="shared" si="8"/>
        <v>3.7037037037037037</v>
      </c>
    </row>
    <row r="27" spans="1:10">
      <c r="A27" s="246"/>
      <c r="B27" s="5"/>
      <c r="C27" s="23">
        <v>100</v>
      </c>
      <c r="D27" s="23">
        <v>45</v>
      </c>
      <c r="E27" s="23">
        <v>3</v>
      </c>
      <c r="F27" s="24">
        <f t="shared" si="5"/>
        <v>1.35E-2</v>
      </c>
      <c r="G27" s="24"/>
      <c r="H27" s="24">
        <f t="shared" si="6"/>
        <v>74.074074074074076</v>
      </c>
      <c r="I27" s="24">
        <f t="shared" si="7"/>
        <v>30</v>
      </c>
      <c r="J27" s="24">
        <f t="shared" si="8"/>
        <v>2.4691358024691357</v>
      </c>
    </row>
    <row r="28" spans="1:10">
      <c r="A28" s="246"/>
      <c r="B28" s="5"/>
      <c r="C28" s="23">
        <v>120</v>
      </c>
      <c r="D28" s="23">
        <v>21</v>
      </c>
      <c r="E28" s="23">
        <v>3</v>
      </c>
      <c r="F28" s="24">
        <f t="shared" si="5"/>
        <v>7.5599999999999999E-3</v>
      </c>
      <c r="G28" s="24"/>
      <c r="H28" s="24">
        <f t="shared" si="6"/>
        <v>132.27513227513228</v>
      </c>
      <c r="I28" s="24">
        <f t="shared" si="7"/>
        <v>25</v>
      </c>
      <c r="J28" s="24">
        <f t="shared" si="8"/>
        <v>5.2910052910052912</v>
      </c>
    </row>
    <row r="29" spans="1:10">
      <c r="A29" s="246"/>
      <c r="B29" s="5"/>
      <c r="C29" s="23">
        <v>120</v>
      </c>
      <c r="D29" s="23">
        <v>30</v>
      </c>
      <c r="E29" s="23">
        <v>3</v>
      </c>
      <c r="F29" s="24">
        <f t="shared" si="5"/>
        <v>1.0800000000000001E-2</v>
      </c>
      <c r="G29" s="24"/>
      <c r="H29" s="24">
        <f t="shared" si="6"/>
        <v>92.592592592592581</v>
      </c>
      <c r="I29" s="24">
        <f t="shared" si="7"/>
        <v>25</v>
      </c>
      <c r="J29" s="24">
        <f t="shared" si="8"/>
        <v>3.7037037037037033</v>
      </c>
    </row>
    <row r="30" spans="1:10">
      <c r="A30" s="246"/>
      <c r="B30" s="5"/>
      <c r="C30" s="23">
        <v>120</v>
      </c>
      <c r="D30" s="23">
        <v>45</v>
      </c>
      <c r="E30" s="23">
        <v>3</v>
      </c>
      <c r="F30" s="24">
        <f t="shared" si="5"/>
        <v>1.6199999999999999E-2</v>
      </c>
      <c r="G30" s="24"/>
      <c r="H30" s="24">
        <f t="shared" si="6"/>
        <v>61.728395061728399</v>
      </c>
      <c r="I30" s="24">
        <f t="shared" si="7"/>
        <v>25</v>
      </c>
      <c r="J30" s="24">
        <f t="shared" si="8"/>
        <v>2.4691358024691361</v>
      </c>
    </row>
    <row r="31" spans="1:10">
      <c r="A31" s="246"/>
      <c r="B31" s="5"/>
      <c r="C31" s="23">
        <v>135</v>
      </c>
      <c r="D31" s="23">
        <v>21</v>
      </c>
      <c r="E31" s="23">
        <v>3</v>
      </c>
      <c r="F31" s="24">
        <f t="shared" si="5"/>
        <v>8.5050000000000004E-3</v>
      </c>
      <c r="G31" s="24"/>
      <c r="H31" s="24">
        <f t="shared" si="6"/>
        <v>117.57789535567312</v>
      </c>
      <c r="I31" s="24">
        <f t="shared" si="7"/>
        <v>22.222222222222221</v>
      </c>
      <c r="J31" s="24">
        <f t="shared" si="8"/>
        <v>5.2910052910052903</v>
      </c>
    </row>
    <row r="32" spans="1:10">
      <c r="A32" s="246"/>
      <c r="B32" s="5"/>
      <c r="C32" s="23">
        <v>135</v>
      </c>
      <c r="D32" s="23">
        <v>30</v>
      </c>
      <c r="E32" s="23">
        <v>3</v>
      </c>
      <c r="F32" s="24">
        <f t="shared" si="5"/>
        <v>1.2149999999999999E-2</v>
      </c>
      <c r="G32" s="24"/>
      <c r="H32" s="24">
        <f t="shared" si="6"/>
        <v>82.304526748971199</v>
      </c>
      <c r="I32" s="24">
        <f t="shared" si="7"/>
        <v>22.222222222222221</v>
      </c>
      <c r="J32" s="24">
        <f t="shared" si="8"/>
        <v>3.7037037037037042</v>
      </c>
    </row>
    <row r="33" spans="1:15">
      <c r="A33" s="247"/>
      <c r="B33" s="5"/>
      <c r="C33" s="23">
        <v>135</v>
      </c>
      <c r="D33" s="23">
        <v>45</v>
      </c>
      <c r="E33" s="23">
        <v>3</v>
      </c>
      <c r="F33" s="24">
        <f t="shared" si="5"/>
        <v>1.8225000000000002E-2</v>
      </c>
      <c r="G33" s="24"/>
      <c r="H33" s="24">
        <f t="shared" si="6"/>
        <v>54.869684499314126</v>
      </c>
      <c r="I33" s="24">
        <f t="shared" si="7"/>
        <v>22.222222222222221</v>
      </c>
      <c r="J33" s="24">
        <f t="shared" si="8"/>
        <v>2.4691358024691357</v>
      </c>
    </row>
    <row r="34" spans="1:15">
      <c r="A34" s="251" t="s">
        <v>18</v>
      </c>
      <c r="B34" s="27"/>
      <c r="C34" s="11">
        <v>100</v>
      </c>
      <c r="D34" s="11">
        <v>100</v>
      </c>
      <c r="E34" s="11">
        <v>4</v>
      </c>
      <c r="F34" s="10">
        <f>(C34*D34*E34)/1000000</f>
        <v>0.04</v>
      </c>
      <c r="G34" s="10">
        <f t="shared" ref="G34:G55" si="9">C34*E34/1000</f>
        <v>0.4</v>
      </c>
      <c r="H34" s="10">
        <f>1/F34</f>
        <v>25</v>
      </c>
      <c r="I34" s="10">
        <f>E34/C34*1000</f>
        <v>40</v>
      </c>
      <c r="J34" s="10">
        <f>H34/I34</f>
        <v>0.625</v>
      </c>
      <c r="N34" s="235"/>
      <c r="O34" s="235"/>
    </row>
    <row r="35" spans="1:15">
      <c r="A35" s="252"/>
      <c r="B35" s="27"/>
      <c r="C35" s="11">
        <v>100</v>
      </c>
      <c r="D35" s="11">
        <v>120</v>
      </c>
      <c r="E35" s="11">
        <v>4</v>
      </c>
      <c r="F35" s="10">
        <f t="shared" ref="F35:F50" si="10">(C35*D35*E35)/1000000</f>
        <v>4.8000000000000001E-2</v>
      </c>
      <c r="G35" s="10">
        <f t="shared" si="9"/>
        <v>0.4</v>
      </c>
      <c r="H35" s="10">
        <f t="shared" ref="H35:H50" si="11">1/F35</f>
        <v>20.833333333333332</v>
      </c>
      <c r="I35" s="10">
        <f t="shared" ref="I35:I50" si="12">E35/C35*1000</f>
        <v>40</v>
      </c>
      <c r="J35" s="10">
        <f t="shared" ref="J35:J50" si="13">H35/I35</f>
        <v>0.52083333333333326</v>
      </c>
    </row>
    <row r="36" spans="1:15">
      <c r="A36" s="252"/>
      <c r="B36" s="27"/>
      <c r="C36" s="11">
        <v>100</v>
      </c>
      <c r="D36" s="11">
        <v>150</v>
      </c>
      <c r="E36" s="11">
        <v>4</v>
      </c>
      <c r="F36" s="10">
        <f t="shared" si="10"/>
        <v>0.06</v>
      </c>
      <c r="G36" s="10">
        <f t="shared" si="9"/>
        <v>0.4</v>
      </c>
      <c r="H36" s="10">
        <f t="shared" si="11"/>
        <v>16.666666666666668</v>
      </c>
      <c r="I36" s="10">
        <f t="shared" si="12"/>
        <v>40</v>
      </c>
      <c r="J36" s="10">
        <f t="shared" si="13"/>
        <v>0.41666666666666669</v>
      </c>
    </row>
    <row r="37" spans="1:15">
      <c r="A37" s="252"/>
      <c r="B37" s="27"/>
      <c r="C37" s="11">
        <v>100</v>
      </c>
      <c r="D37" s="11">
        <v>200</v>
      </c>
      <c r="E37" s="11">
        <v>4</v>
      </c>
      <c r="F37" s="10">
        <f t="shared" si="10"/>
        <v>0.08</v>
      </c>
      <c r="G37" s="10">
        <f t="shared" si="9"/>
        <v>0.4</v>
      </c>
      <c r="H37" s="10">
        <f t="shared" si="11"/>
        <v>12.5</v>
      </c>
      <c r="I37" s="10">
        <f t="shared" si="12"/>
        <v>40</v>
      </c>
      <c r="J37" s="10">
        <f t="shared" si="13"/>
        <v>0.3125</v>
      </c>
    </row>
    <row r="38" spans="1:15">
      <c r="A38" s="252"/>
      <c r="B38" s="27"/>
      <c r="C38" s="11">
        <v>120</v>
      </c>
      <c r="D38" s="11">
        <v>120</v>
      </c>
      <c r="E38" s="11">
        <v>4</v>
      </c>
      <c r="F38" s="10">
        <f t="shared" si="10"/>
        <v>5.7599999999999998E-2</v>
      </c>
      <c r="G38" s="10">
        <f t="shared" si="9"/>
        <v>0.48</v>
      </c>
      <c r="H38" s="10">
        <f t="shared" si="11"/>
        <v>17.361111111111111</v>
      </c>
      <c r="I38" s="10">
        <f t="shared" si="12"/>
        <v>33.333333333333336</v>
      </c>
      <c r="J38" s="10">
        <f t="shared" si="13"/>
        <v>0.52083333333333326</v>
      </c>
    </row>
    <row r="39" spans="1:15">
      <c r="A39" s="252"/>
      <c r="B39" s="27"/>
      <c r="C39" s="11">
        <v>120</v>
      </c>
      <c r="D39" s="11">
        <v>150</v>
      </c>
      <c r="E39" s="11">
        <v>4</v>
      </c>
      <c r="F39" s="10">
        <f t="shared" si="10"/>
        <v>7.1999999999999995E-2</v>
      </c>
      <c r="G39" s="10">
        <f t="shared" si="9"/>
        <v>0.48</v>
      </c>
      <c r="H39" s="10">
        <f t="shared" si="11"/>
        <v>13.888888888888889</v>
      </c>
      <c r="I39" s="10">
        <f t="shared" si="12"/>
        <v>33.333333333333336</v>
      </c>
      <c r="J39" s="10">
        <f t="shared" si="13"/>
        <v>0.41666666666666663</v>
      </c>
    </row>
    <row r="40" spans="1:15">
      <c r="A40" s="252"/>
      <c r="B40" s="27"/>
      <c r="C40" s="11">
        <v>120</v>
      </c>
      <c r="D40" s="11">
        <v>200</v>
      </c>
      <c r="E40" s="11">
        <v>4</v>
      </c>
      <c r="F40" s="10">
        <f t="shared" si="10"/>
        <v>9.6000000000000002E-2</v>
      </c>
      <c r="G40" s="10">
        <f t="shared" si="9"/>
        <v>0.48</v>
      </c>
      <c r="H40" s="10">
        <f t="shared" si="11"/>
        <v>10.416666666666666</v>
      </c>
      <c r="I40" s="10">
        <f t="shared" si="12"/>
        <v>33.333333333333336</v>
      </c>
      <c r="J40" s="10">
        <f t="shared" si="13"/>
        <v>0.31249999999999994</v>
      </c>
    </row>
    <row r="41" spans="1:15">
      <c r="A41" s="252"/>
      <c r="B41" s="27"/>
      <c r="C41" s="11">
        <v>150</v>
      </c>
      <c r="D41" s="11">
        <v>150</v>
      </c>
      <c r="E41" s="11">
        <v>4</v>
      </c>
      <c r="F41" s="10">
        <f t="shared" si="10"/>
        <v>0.09</v>
      </c>
      <c r="G41" s="10">
        <f t="shared" si="9"/>
        <v>0.6</v>
      </c>
      <c r="H41" s="10">
        <f t="shared" si="11"/>
        <v>11.111111111111111</v>
      </c>
      <c r="I41" s="10">
        <f t="shared" si="12"/>
        <v>26.666666666666668</v>
      </c>
      <c r="J41" s="10">
        <f t="shared" si="13"/>
        <v>0.41666666666666663</v>
      </c>
    </row>
    <row r="42" spans="1:15">
      <c r="A42" s="252"/>
      <c r="B42" s="27"/>
      <c r="C42" s="11">
        <v>150</v>
      </c>
      <c r="D42" s="11">
        <v>200</v>
      </c>
      <c r="E42" s="11">
        <v>4</v>
      </c>
      <c r="F42" s="10">
        <f t="shared" si="10"/>
        <v>0.12</v>
      </c>
      <c r="G42" s="10">
        <f t="shared" si="9"/>
        <v>0.6</v>
      </c>
      <c r="H42" s="10">
        <f t="shared" si="11"/>
        <v>8.3333333333333339</v>
      </c>
      <c r="I42" s="10">
        <f t="shared" si="12"/>
        <v>26.666666666666668</v>
      </c>
      <c r="J42" s="10">
        <f t="shared" si="13"/>
        <v>0.3125</v>
      </c>
    </row>
    <row r="43" spans="1:15">
      <c r="A43" s="252"/>
      <c r="B43" s="27"/>
      <c r="C43" s="11">
        <v>200</v>
      </c>
      <c r="D43" s="11">
        <v>200</v>
      </c>
      <c r="E43" s="11">
        <v>4</v>
      </c>
      <c r="F43" s="10">
        <f t="shared" si="10"/>
        <v>0.16</v>
      </c>
      <c r="G43" s="10">
        <f t="shared" si="9"/>
        <v>0.8</v>
      </c>
      <c r="H43" s="10">
        <f t="shared" si="11"/>
        <v>6.25</v>
      </c>
      <c r="I43" s="10">
        <f t="shared" si="12"/>
        <v>20</v>
      </c>
      <c r="J43" s="10">
        <f t="shared" si="13"/>
        <v>0.3125</v>
      </c>
    </row>
    <row r="44" spans="1:15">
      <c r="A44" s="252"/>
      <c r="B44" s="27"/>
      <c r="C44" s="11">
        <v>250</v>
      </c>
      <c r="D44" s="11">
        <v>250</v>
      </c>
      <c r="E44" s="11">
        <v>4</v>
      </c>
      <c r="F44" s="10">
        <f t="shared" si="10"/>
        <v>0.25</v>
      </c>
      <c r="G44" s="10">
        <f t="shared" si="9"/>
        <v>1</v>
      </c>
      <c r="H44" s="10">
        <f t="shared" si="11"/>
        <v>4</v>
      </c>
      <c r="I44" s="10">
        <f t="shared" si="12"/>
        <v>16</v>
      </c>
      <c r="J44" s="10">
        <f t="shared" si="13"/>
        <v>0.25</v>
      </c>
    </row>
    <row r="45" spans="1:15">
      <c r="A45" s="252"/>
      <c r="B45" s="27"/>
      <c r="C45" s="11">
        <v>100</v>
      </c>
      <c r="D45" s="11">
        <v>100</v>
      </c>
      <c r="E45" s="11">
        <v>6</v>
      </c>
      <c r="F45" s="10">
        <f t="shared" si="10"/>
        <v>0.06</v>
      </c>
      <c r="G45" s="10">
        <f t="shared" si="9"/>
        <v>0.6</v>
      </c>
      <c r="H45" s="10">
        <f t="shared" si="11"/>
        <v>16.666666666666668</v>
      </c>
      <c r="I45" s="10">
        <f t="shared" si="12"/>
        <v>60</v>
      </c>
      <c r="J45" s="10">
        <f t="shared" si="13"/>
        <v>0.27777777777777779</v>
      </c>
    </row>
    <row r="46" spans="1:15">
      <c r="A46" s="252"/>
      <c r="B46" s="27"/>
      <c r="C46" s="11">
        <v>100</v>
      </c>
      <c r="D46" s="11">
        <v>120</v>
      </c>
      <c r="E46" s="11">
        <v>6</v>
      </c>
      <c r="F46" s="10">
        <f t="shared" si="10"/>
        <v>7.1999999999999995E-2</v>
      </c>
      <c r="G46" s="10">
        <f t="shared" si="9"/>
        <v>0.6</v>
      </c>
      <c r="H46" s="10">
        <f t="shared" si="11"/>
        <v>13.888888888888889</v>
      </c>
      <c r="I46" s="10">
        <f t="shared" si="12"/>
        <v>60</v>
      </c>
      <c r="J46" s="10">
        <f t="shared" si="13"/>
        <v>0.23148148148148148</v>
      </c>
    </row>
    <row r="47" spans="1:15">
      <c r="A47" s="252"/>
      <c r="B47" s="27"/>
      <c r="C47" s="11">
        <v>100</v>
      </c>
      <c r="D47" s="11">
        <v>150</v>
      </c>
      <c r="E47" s="11">
        <v>6</v>
      </c>
      <c r="F47" s="10">
        <f t="shared" si="10"/>
        <v>0.09</v>
      </c>
      <c r="G47" s="10">
        <f t="shared" si="9"/>
        <v>0.6</v>
      </c>
      <c r="H47" s="10">
        <f t="shared" si="11"/>
        <v>11.111111111111111</v>
      </c>
      <c r="I47" s="10">
        <f t="shared" si="12"/>
        <v>60</v>
      </c>
      <c r="J47" s="10">
        <f t="shared" si="13"/>
        <v>0.18518518518518517</v>
      </c>
    </row>
    <row r="48" spans="1:15">
      <c r="A48" s="252"/>
      <c r="B48" s="27"/>
      <c r="C48" s="11">
        <v>100</v>
      </c>
      <c r="D48" s="11">
        <v>200</v>
      </c>
      <c r="E48" s="11">
        <v>6</v>
      </c>
      <c r="F48" s="10">
        <f t="shared" si="10"/>
        <v>0.12</v>
      </c>
      <c r="G48" s="10">
        <f t="shared" si="9"/>
        <v>0.6</v>
      </c>
      <c r="H48" s="10">
        <f t="shared" si="11"/>
        <v>8.3333333333333339</v>
      </c>
      <c r="I48" s="10">
        <f t="shared" si="12"/>
        <v>60</v>
      </c>
      <c r="J48" s="10">
        <f t="shared" si="13"/>
        <v>0.1388888888888889</v>
      </c>
    </row>
    <row r="49" spans="1:10">
      <c r="A49" s="252"/>
      <c r="B49" s="27"/>
      <c r="C49" s="11">
        <v>120</v>
      </c>
      <c r="D49" s="11">
        <v>120</v>
      </c>
      <c r="E49" s="11">
        <v>6</v>
      </c>
      <c r="F49" s="10">
        <f t="shared" si="10"/>
        <v>8.6400000000000005E-2</v>
      </c>
      <c r="G49" s="10">
        <f t="shared" si="9"/>
        <v>0.72</v>
      </c>
      <c r="H49" s="10">
        <f t="shared" si="11"/>
        <v>11.574074074074073</v>
      </c>
      <c r="I49" s="10">
        <f t="shared" si="12"/>
        <v>50</v>
      </c>
      <c r="J49" s="10">
        <f t="shared" si="13"/>
        <v>0.23148148148148145</v>
      </c>
    </row>
    <row r="50" spans="1:10">
      <c r="A50" s="252"/>
      <c r="B50" s="27"/>
      <c r="C50" s="11">
        <v>120</v>
      </c>
      <c r="D50" s="11">
        <v>150</v>
      </c>
      <c r="E50" s="11">
        <v>6</v>
      </c>
      <c r="F50" s="10">
        <f t="shared" si="10"/>
        <v>0.108</v>
      </c>
      <c r="G50" s="10">
        <f t="shared" si="9"/>
        <v>0.72</v>
      </c>
      <c r="H50" s="10">
        <f t="shared" si="11"/>
        <v>9.2592592592592595</v>
      </c>
      <c r="I50" s="10">
        <f t="shared" si="12"/>
        <v>50</v>
      </c>
      <c r="J50" s="10">
        <f t="shared" si="13"/>
        <v>0.1851851851851852</v>
      </c>
    </row>
    <row r="51" spans="1:10">
      <c r="A51" s="252"/>
      <c r="B51" s="27"/>
      <c r="C51" s="11">
        <v>120</v>
      </c>
      <c r="D51" s="11">
        <v>200</v>
      </c>
      <c r="E51" s="11">
        <v>6</v>
      </c>
      <c r="F51" s="10">
        <f>(C51*D51*E51)/1000000</f>
        <v>0.14399999999999999</v>
      </c>
      <c r="G51" s="10">
        <f t="shared" si="9"/>
        <v>0.72</v>
      </c>
      <c r="H51" s="10">
        <f>1/F51</f>
        <v>6.9444444444444446</v>
      </c>
      <c r="I51" s="10">
        <f>E51/C51*1000</f>
        <v>50</v>
      </c>
      <c r="J51" s="10">
        <f>H51/I51</f>
        <v>0.1388888888888889</v>
      </c>
    </row>
    <row r="52" spans="1:10">
      <c r="A52" s="252"/>
      <c r="B52" s="27"/>
      <c r="C52" s="11">
        <v>150</v>
      </c>
      <c r="D52" s="11">
        <v>150</v>
      </c>
      <c r="E52" s="11">
        <v>6</v>
      </c>
      <c r="F52" s="10">
        <f>(C52*D52*E52)/1000000</f>
        <v>0.13500000000000001</v>
      </c>
      <c r="G52" s="10">
        <f t="shared" si="9"/>
        <v>0.9</v>
      </c>
      <c r="H52" s="10">
        <f>1/F52</f>
        <v>7.4074074074074066</v>
      </c>
      <c r="I52" s="10">
        <f>E52/C52*1000</f>
        <v>40</v>
      </c>
      <c r="J52" s="10">
        <f>H52/I52</f>
        <v>0.18518518518518517</v>
      </c>
    </row>
    <row r="53" spans="1:10">
      <c r="A53" s="252"/>
      <c r="B53" s="27"/>
      <c r="C53" s="11">
        <v>150</v>
      </c>
      <c r="D53" s="11">
        <v>200</v>
      </c>
      <c r="E53" s="11">
        <v>6</v>
      </c>
      <c r="F53" s="10">
        <f>(C53*D53*E53)/1000000</f>
        <v>0.18</v>
      </c>
      <c r="G53" s="10">
        <f t="shared" si="9"/>
        <v>0.9</v>
      </c>
      <c r="H53" s="10">
        <f>1/F53</f>
        <v>5.5555555555555554</v>
      </c>
      <c r="I53" s="10">
        <f>E53/C53*1000</f>
        <v>40</v>
      </c>
      <c r="J53" s="10">
        <f>H53/I53</f>
        <v>0.1388888888888889</v>
      </c>
    </row>
    <row r="54" spans="1:10">
      <c r="A54" s="252"/>
      <c r="B54" s="27"/>
      <c r="C54" s="11">
        <v>200</v>
      </c>
      <c r="D54" s="11">
        <v>200</v>
      </c>
      <c r="E54" s="11">
        <v>6</v>
      </c>
      <c r="F54" s="10">
        <f>(C54*D54*E54)/1000000</f>
        <v>0.24</v>
      </c>
      <c r="G54" s="10">
        <f t="shared" si="9"/>
        <v>1.2</v>
      </c>
      <c r="H54" s="10">
        <f>1/F54</f>
        <v>4.166666666666667</v>
      </c>
      <c r="I54" s="10">
        <f>E54/C54*1000</f>
        <v>30</v>
      </c>
      <c r="J54" s="10">
        <f>H54/I54</f>
        <v>0.1388888888888889</v>
      </c>
    </row>
    <row r="55" spans="1:10">
      <c r="A55" s="253"/>
      <c r="B55" s="27"/>
      <c r="C55" s="11">
        <v>250</v>
      </c>
      <c r="D55" s="11">
        <v>250</v>
      </c>
      <c r="E55" s="11">
        <v>6</v>
      </c>
      <c r="F55" s="10">
        <f>(C55*D55*E55)/1000000</f>
        <v>0.375</v>
      </c>
      <c r="G55" s="10">
        <f t="shared" si="9"/>
        <v>1.5</v>
      </c>
      <c r="H55" s="10">
        <f>1/F55</f>
        <v>2.6666666666666665</v>
      </c>
      <c r="I55" s="10">
        <f>E55/C55*1000</f>
        <v>24</v>
      </c>
      <c r="J55" s="10">
        <f>H55/I55</f>
        <v>0.1111111111111111</v>
      </c>
    </row>
    <row r="56" spans="1:10" customFormat="1">
      <c r="A56" s="251" t="s">
        <v>19</v>
      </c>
      <c r="B56" s="27"/>
      <c r="C56" s="11">
        <v>50</v>
      </c>
      <c r="D56" s="11">
        <v>50</v>
      </c>
      <c r="E56" s="11">
        <v>4</v>
      </c>
      <c r="F56" s="10">
        <f t="shared" ref="F56:F67" si="14">(C56*D56*E56)/1000000</f>
        <v>0.01</v>
      </c>
      <c r="G56" s="10">
        <f t="shared" ref="G56:G67" si="15">C56*E56/1000</f>
        <v>0.2</v>
      </c>
      <c r="H56" s="10">
        <f t="shared" ref="H56:H67" si="16">1/F56</f>
        <v>100</v>
      </c>
      <c r="I56" s="10">
        <f t="shared" ref="I56:I67" si="17">E56/C56*1000</f>
        <v>80</v>
      </c>
      <c r="J56" s="10">
        <f t="shared" ref="J56:J67" si="18">H56/I56</f>
        <v>1.25</v>
      </c>
    </row>
    <row r="57" spans="1:10" customFormat="1">
      <c r="A57" s="252"/>
      <c r="B57" s="27"/>
      <c r="C57" s="11">
        <v>50</v>
      </c>
      <c r="D57" s="11">
        <v>75</v>
      </c>
      <c r="E57" s="11">
        <v>4</v>
      </c>
      <c r="F57" s="10">
        <f t="shared" si="14"/>
        <v>1.4999999999999999E-2</v>
      </c>
      <c r="G57" s="10">
        <f t="shared" si="15"/>
        <v>0.2</v>
      </c>
      <c r="H57" s="10">
        <f t="shared" si="16"/>
        <v>66.666666666666671</v>
      </c>
      <c r="I57" s="10">
        <f t="shared" si="17"/>
        <v>80</v>
      </c>
      <c r="J57" s="10">
        <f t="shared" si="18"/>
        <v>0.83333333333333337</v>
      </c>
    </row>
    <row r="58" spans="1:10" customFormat="1">
      <c r="A58" s="252"/>
      <c r="B58" s="27"/>
      <c r="C58" s="11">
        <v>50</v>
      </c>
      <c r="D58" s="11">
        <v>100</v>
      </c>
      <c r="E58" s="11">
        <v>4</v>
      </c>
      <c r="F58" s="10">
        <f t="shared" si="14"/>
        <v>0.02</v>
      </c>
      <c r="G58" s="10">
        <f t="shared" si="15"/>
        <v>0.2</v>
      </c>
      <c r="H58" s="10">
        <f t="shared" si="16"/>
        <v>50</v>
      </c>
      <c r="I58" s="10">
        <f t="shared" si="17"/>
        <v>80</v>
      </c>
      <c r="J58" s="10">
        <f t="shared" si="18"/>
        <v>0.625</v>
      </c>
    </row>
    <row r="59" spans="1:10" customFormat="1">
      <c r="A59" s="252"/>
      <c r="B59" s="27"/>
      <c r="C59" s="11">
        <v>75</v>
      </c>
      <c r="D59" s="11">
        <v>75</v>
      </c>
      <c r="E59" s="11">
        <v>4</v>
      </c>
      <c r="F59" s="10">
        <f t="shared" si="14"/>
        <v>2.2499999999999999E-2</v>
      </c>
      <c r="G59" s="10">
        <f t="shared" si="15"/>
        <v>0.3</v>
      </c>
      <c r="H59" s="10">
        <f t="shared" si="16"/>
        <v>44.444444444444443</v>
      </c>
      <c r="I59" s="10">
        <f t="shared" si="17"/>
        <v>53.333333333333336</v>
      </c>
      <c r="J59" s="10">
        <f t="shared" si="18"/>
        <v>0.83333333333333326</v>
      </c>
    </row>
    <row r="60" spans="1:10" customFormat="1">
      <c r="A60" s="252"/>
      <c r="B60" s="27"/>
      <c r="C60" s="11">
        <v>75</v>
      </c>
      <c r="D60" s="11">
        <v>100</v>
      </c>
      <c r="E60" s="11">
        <v>4</v>
      </c>
      <c r="F60" s="10">
        <f t="shared" si="14"/>
        <v>0.03</v>
      </c>
      <c r="G60" s="10">
        <f t="shared" si="15"/>
        <v>0.3</v>
      </c>
      <c r="H60" s="10">
        <f t="shared" si="16"/>
        <v>33.333333333333336</v>
      </c>
      <c r="I60" s="10">
        <f t="shared" si="17"/>
        <v>53.333333333333336</v>
      </c>
      <c r="J60" s="10">
        <f t="shared" si="18"/>
        <v>0.625</v>
      </c>
    </row>
    <row r="61" spans="1:10" customFormat="1">
      <c r="A61" s="252"/>
      <c r="B61" s="27"/>
      <c r="C61" s="11">
        <v>100</v>
      </c>
      <c r="D61" s="11">
        <v>100</v>
      </c>
      <c r="E61" s="11">
        <v>6</v>
      </c>
      <c r="F61" s="10">
        <f t="shared" si="14"/>
        <v>0.06</v>
      </c>
      <c r="G61" s="10">
        <f t="shared" si="15"/>
        <v>0.6</v>
      </c>
      <c r="H61" s="10">
        <f t="shared" si="16"/>
        <v>16.666666666666668</v>
      </c>
      <c r="I61" s="10">
        <f t="shared" si="17"/>
        <v>60</v>
      </c>
      <c r="J61" s="10">
        <f t="shared" si="18"/>
        <v>0.27777777777777779</v>
      </c>
    </row>
    <row r="62" spans="1:10" customFormat="1">
      <c r="A62" s="252"/>
      <c r="B62" s="27"/>
      <c r="C62" s="11">
        <v>50</v>
      </c>
      <c r="D62" s="11">
        <v>50</v>
      </c>
      <c r="E62" s="11">
        <v>6</v>
      </c>
      <c r="F62" s="10">
        <f t="shared" si="14"/>
        <v>1.4999999999999999E-2</v>
      </c>
      <c r="G62" s="10">
        <f t="shared" si="15"/>
        <v>0.3</v>
      </c>
      <c r="H62" s="10">
        <f t="shared" si="16"/>
        <v>66.666666666666671</v>
      </c>
      <c r="I62" s="10">
        <f t="shared" si="17"/>
        <v>120</v>
      </c>
      <c r="J62" s="10">
        <f t="shared" si="18"/>
        <v>0.55555555555555558</v>
      </c>
    </row>
    <row r="63" spans="1:10" customFormat="1">
      <c r="A63" s="252"/>
      <c r="B63" s="27"/>
      <c r="C63" s="11">
        <v>50</v>
      </c>
      <c r="D63" s="11">
        <v>75</v>
      </c>
      <c r="E63" s="11">
        <v>6</v>
      </c>
      <c r="F63" s="10">
        <f t="shared" si="14"/>
        <v>2.2499999999999999E-2</v>
      </c>
      <c r="G63" s="10">
        <f t="shared" si="15"/>
        <v>0.3</v>
      </c>
      <c r="H63" s="10">
        <f t="shared" si="16"/>
        <v>44.444444444444443</v>
      </c>
      <c r="I63" s="10">
        <f t="shared" si="17"/>
        <v>120</v>
      </c>
      <c r="J63" s="10">
        <f t="shared" si="18"/>
        <v>0.37037037037037035</v>
      </c>
    </row>
    <row r="64" spans="1:10" customFormat="1">
      <c r="A64" s="252"/>
      <c r="B64" s="27"/>
      <c r="C64" s="11">
        <v>50</v>
      </c>
      <c r="D64" s="11">
        <v>100</v>
      </c>
      <c r="E64" s="11">
        <v>6</v>
      </c>
      <c r="F64" s="10">
        <f t="shared" si="14"/>
        <v>0.03</v>
      </c>
      <c r="G64" s="10">
        <f t="shared" si="15"/>
        <v>0.3</v>
      </c>
      <c r="H64" s="10">
        <f t="shared" si="16"/>
        <v>33.333333333333336</v>
      </c>
      <c r="I64" s="10">
        <f t="shared" si="17"/>
        <v>120</v>
      </c>
      <c r="J64" s="10">
        <f t="shared" si="18"/>
        <v>0.27777777777777779</v>
      </c>
    </row>
    <row r="65" spans="1:10" customFormat="1">
      <c r="A65" s="252"/>
      <c r="B65" s="27"/>
      <c r="C65" s="11">
        <v>75</v>
      </c>
      <c r="D65" s="11">
        <v>75</v>
      </c>
      <c r="E65" s="11">
        <v>6</v>
      </c>
      <c r="F65" s="10">
        <f t="shared" si="14"/>
        <v>3.3750000000000002E-2</v>
      </c>
      <c r="G65" s="10">
        <f t="shared" si="15"/>
        <v>0.45</v>
      </c>
      <c r="H65" s="10">
        <f t="shared" si="16"/>
        <v>29.629629629629626</v>
      </c>
      <c r="I65" s="10">
        <f t="shared" si="17"/>
        <v>80</v>
      </c>
      <c r="J65" s="10">
        <f t="shared" si="18"/>
        <v>0.37037037037037035</v>
      </c>
    </row>
    <row r="66" spans="1:10" customFormat="1">
      <c r="A66" s="252"/>
      <c r="B66" s="27"/>
      <c r="C66" s="11">
        <v>75</v>
      </c>
      <c r="D66" s="11">
        <v>100</v>
      </c>
      <c r="E66" s="11">
        <v>6</v>
      </c>
      <c r="F66" s="10">
        <f t="shared" si="14"/>
        <v>4.4999999999999998E-2</v>
      </c>
      <c r="G66" s="10">
        <f t="shared" si="15"/>
        <v>0.45</v>
      </c>
      <c r="H66" s="10">
        <f t="shared" si="16"/>
        <v>22.222222222222221</v>
      </c>
      <c r="I66" s="10">
        <f t="shared" si="17"/>
        <v>80</v>
      </c>
      <c r="J66" s="10">
        <f t="shared" si="18"/>
        <v>0.27777777777777779</v>
      </c>
    </row>
    <row r="67" spans="1:10" customFormat="1">
      <c r="A67" s="253"/>
      <c r="B67" s="27"/>
      <c r="C67" s="11">
        <v>100</v>
      </c>
      <c r="D67" s="11">
        <v>100</v>
      </c>
      <c r="E67" s="11">
        <v>6</v>
      </c>
      <c r="F67" s="10">
        <f t="shared" si="14"/>
        <v>0.06</v>
      </c>
      <c r="G67" s="10">
        <f t="shared" si="15"/>
        <v>0.6</v>
      </c>
      <c r="H67" s="10">
        <f t="shared" si="16"/>
        <v>16.666666666666668</v>
      </c>
      <c r="I67" s="10">
        <f t="shared" si="17"/>
        <v>60</v>
      </c>
      <c r="J67" s="10">
        <f t="shared" si="18"/>
        <v>0.27777777777777779</v>
      </c>
    </row>
    <row r="68" spans="1:10" customFormat="1">
      <c r="A68" s="248" t="s">
        <v>20</v>
      </c>
      <c r="B68" s="23"/>
      <c r="C68" s="23"/>
      <c r="D68" s="23"/>
      <c r="E68" s="23"/>
      <c r="F68" s="26"/>
      <c r="G68" s="26"/>
      <c r="H68" s="26"/>
      <c r="I68" s="26"/>
      <c r="J68" s="26"/>
    </row>
    <row r="69" spans="1:10" customFormat="1">
      <c r="A69" s="249"/>
      <c r="B69" s="23"/>
      <c r="C69" s="23"/>
      <c r="D69" s="23"/>
      <c r="E69" s="23"/>
      <c r="F69" s="26"/>
      <c r="G69" s="26"/>
      <c r="H69" s="26"/>
      <c r="I69" s="26"/>
      <c r="J69" s="26"/>
    </row>
    <row r="70" spans="1:10" customFormat="1">
      <c r="A70" s="249"/>
      <c r="B70" s="23"/>
      <c r="C70" s="23"/>
      <c r="D70" s="23"/>
      <c r="E70" s="23"/>
      <c r="F70" s="26"/>
      <c r="G70" s="26"/>
      <c r="H70" s="26"/>
      <c r="I70" s="26"/>
      <c r="J70" s="26"/>
    </row>
    <row r="71" spans="1:10" customFormat="1">
      <c r="A71" s="249"/>
      <c r="B71" s="23"/>
      <c r="C71" s="23"/>
      <c r="D71" s="23"/>
      <c r="E71" s="23"/>
      <c r="F71" s="26"/>
      <c r="G71" s="26"/>
      <c r="H71" s="26"/>
      <c r="I71" s="26"/>
      <c r="J71" s="26"/>
    </row>
    <row r="72" spans="1:10" customFormat="1">
      <c r="A72" s="249"/>
      <c r="B72" s="23"/>
      <c r="C72" s="23"/>
      <c r="D72" s="23"/>
      <c r="E72" s="23"/>
      <c r="F72" s="26"/>
      <c r="G72" s="26"/>
      <c r="H72" s="26"/>
      <c r="I72" s="26"/>
      <c r="J72" s="26"/>
    </row>
    <row r="73" spans="1:10" customFormat="1">
      <c r="A73" s="249"/>
      <c r="B73" s="23"/>
      <c r="C73" s="23"/>
      <c r="D73" s="23"/>
      <c r="E73" s="23"/>
      <c r="F73" s="26"/>
      <c r="G73" s="26"/>
      <c r="H73" s="26"/>
      <c r="I73" s="26"/>
      <c r="J73" s="26"/>
    </row>
    <row r="74" spans="1:10" customFormat="1">
      <c r="A74" s="249"/>
      <c r="B74" s="23"/>
      <c r="C74" s="23"/>
      <c r="D74" s="23"/>
      <c r="E74" s="23"/>
      <c r="F74" s="26"/>
      <c r="G74" s="26"/>
      <c r="H74" s="26"/>
      <c r="I74" s="26"/>
      <c r="J74" s="26"/>
    </row>
    <row r="75" spans="1:10" customFormat="1">
      <c r="A75" s="249"/>
      <c r="B75" s="23"/>
      <c r="C75" s="23"/>
      <c r="D75" s="23"/>
      <c r="E75" s="23"/>
      <c r="F75" s="26"/>
      <c r="G75" s="26"/>
      <c r="H75" s="26"/>
      <c r="I75" s="26"/>
      <c r="J75" s="26"/>
    </row>
    <row r="76" spans="1:10" customFormat="1">
      <c r="A76" s="249"/>
      <c r="B76" s="23"/>
      <c r="C76" s="23"/>
      <c r="D76" s="23"/>
      <c r="E76" s="23"/>
      <c r="F76" s="26"/>
      <c r="G76" s="26"/>
      <c r="H76" s="26"/>
      <c r="I76" s="26"/>
      <c r="J76" s="26"/>
    </row>
    <row r="77" spans="1:10" customFormat="1">
      <c r="A77" s="249"/>
      <c r="B77" s="23"/>
      <c r="C77" s="23"/>
      <c r="D77" s="23"/>
      <c r="E77" s="23"/>
      <c r="F77" s="26"/>
      <c r="G77" s="26"/>
      <c r="H77" s="26"/>
      <c r="I77" s="26"/>
      <c r="J77" s="26"/>
    </row>
    <row r="78" spans="1:10" customFormat="1">
      <c r="A78" s="249"/>
      <c r="B78" s="23"/>
      <c r="C78" s="23"/>
      <c r="D78" s="23"/>
      <c r="E78" s="23"/>
      <c r="F78" s="26"/>
      <c r="G78" s="26"/>
      <c r="H78" s="26"/>
      <c r="I78" s="26"/>
      <c r="J78" s="26"/>
    </row>
    <row r="79" spans="1:10" customFormat="1">
      <c r="A79" s="249"/>
      <c r="B79" s="23"/>
      <c r="C79" s="23"/>
      <c r="D79" s="23"/>
      <c r="E79" s="23"/>
      <c r="F79" s="26"/>
      <c r="G79" s="26"/>
      <c r="H79" s="26"/>
      <c r="I79" s="26"/>
      <c r="J79" s="26"/>
    </row>
    <row r="80" spans="1:10" customFormat="1">
      <c r="A80" s="249"/>
      <c r="B80" s="23"/>
      <c r="C80" s="23"/>
      <c r="D80" s="23"/>
      <c r="E80" s="23"/>
      <c r="F80" s="26"/>
      <c r="G80" s="26"/>
      <c r="H80" s="26"/>
      <c r="I80" s="26"/>
      <c r="J80" s="26"/>
    </row>
    <row r="81" spans="1:23" customFormat="1">
      <c r="A81" s="250"/>
      <c r="B81" s="23"/>
      <c r="C81" s="23"/>
      <c r="D81" s="23"/>
      <c r="E81" s="23"/>
      <c r="F81" s="26"/>
      <c r="G81" s="26"/>
      <c r="H81" s="26"/>
      <c r="I81" s="26"/>
      <c r="J81" s="26"/>
    </row>
    <row r="82" spans="1:23">
      <c r="A82" s="245" t="s">
        <v>0</v>
      </c>
      <c r="B82" s="5"/>
      <c r="C82" s="23">
        <v>100</v>
      </c>
      <c r="D82" s="23">
        <v>22</v>
      </c>
      <c r="E82" s="23">
        <v>4</v>
      </c>
      <c r="F82" s="24">
        <f t="shared" ref="F82:F105" si="19">(C82*D82*E82)/1000000</f>
        <v>8.8000000000000005E-3</v>
      </c>
      <c r="G82" s="25">
        <f t="shared" ref="G82:G92" si="20">C82*E82/1000</f>
        <v>0.4</v>
      </c>
      <c r="H82" s="24">
        <f t="shared" ref="H82:H105" si="21">1/F82</f>
        <v>113.63636363636363</v>
      </c>
      <c r="I82" s="24">
        <f t="shared" ref="I82:I105" si="22">E82/C82*1000</f>
        <v>40</v>
      </c>
      <c r="J82" s="24">
        <f t="shared" ref="J82:J105" si="23">H82/I82</f>
        <v>2.8409090909090908</v>
      </c>
    </row>
    <row r="83" spans="1:23">
      <c r="A83" s="246"/>
      <c r="B83" s="5"/>
      <c r="C83" s="23">
        <v>150</v>
      </c>
      <c r="D83" s="23">
        <v>22</v>
      </c>
      <c r="E83" s="23">
        <v>4</v>
      </c>
      <c r="F83" s="24">
        <f t="shared" si="19"/>
        <v>1.32E-2</v>
      </c>
      <c r="G83" s="25">
        <f t="shared" si="20"/>
        <v>0.6</v>
      </c>
      <c r="H83" s="24">
        <f t="shared" si="21"/>
        <v>75.757575757575765</v>
      </c>
      <c r="I83" s="24">
        <f t="shared" si="22"/>
        <v>26.666666666666668</v>
      </c>
      <c r="J83" s="24">
        <f t="shared" si="23"/>
        <v>2.8409090909090913</v>
      </c>
    </row>
    <row r="84" spans="1:23">
      <c r="A84" s="246"/>
      <c r="B84" s="5"/>
      <c r="C84" s="23">
        <v>200</v>
      </c>
      <c r="D84" s="23">
        <v>22</v>
      </c>
      <c r="E84" s="23">
        <v>4</v>
      </c>
      <c r="F84" s="24">
        <f t="shared" si="19"/>
        <v>1.7600000000000001E-2</v>
      </c>
      <c r="G84" s="25">
        <f t="shared" si="20"/>
        <v>0.8</v>
      </c>
      <c r="H84" s="24">
        <f t="shared" si="21"/>
        <v>56.818181818181813</v>
      </c>
      <c r="I84" s="24">
        <f t="shared" si="22"/>
        <v>20</v>
      </c>
      <c r="J84" s="24">
        <f t="shared" si="23"/>
        <v>2.8409090909090908</v>
      </c>
    </row>
    <row r="85" spans="1:23">
      <c r="A85" s="246"/>
      <c r="B85" s="5"/>
      <c r="C85" s="23">
        <v>100</v>
      </c>
      <c r="D85" s="23">
        <v>25</v>
      </c>
      <c r="E85" s="23">
        <v>4</v>
      </c>
      <c r="F85" s="24">
        <f t="shared" si="19"/>
        <v>0.01</v>
      </c>
      <c r="G85" s="25">
        <f t="shared" si="20"/>
        <v>0.4</v>
      </c>
      <c r="H85" s="24">
        <f t="shared" si="21"/>
        <v>100</v>
      </c>
      <c r="I85" s="24">
        <f t="shared" si="22"/>
        <v>40</v>
      </c>
      <c r="J85" s="24">
        <f t="shared" si="23"/>
        <v>2.5</v>
      </c>
    </row>
    <row r="86" spans="1:23">
      <c r="A86" s="246"/>
      <c r="B86" s="5"/>
      <c r="C86" s="23">
        <v>150</v>
      </c>
      <c r="D86" s="23">
        <v>25</v>
      </c>
      <c r="E86" s="23">
        <v>4</v>
      </c>
      <c r="F86" s="24">
        <f t="shared" si="19"/>
        <v>1.4999999999999999E-2</v>
      </c>
      <c r="G86" s="25">
        <f t="shared" si="20"/>
        <v>0.6</v>
      </c>
      <c r="H86" s="24">
        <f t="shared" si="21"/>
        <v>66.666666666666671</v>
      </c>
      <c r="I86" s="24">
        <f t="shared" si="22"/>
        <v>26.666666666666668</v>
      </c>
      <c r="J86" s="24">
        <f t="shared" si="23"/>
        <v>2.5</v>
      </c>
    </row>
    <row r="87" spans="1:23">
      <c r="A87" s="246"/>
      <c r="B87" s="5"/>
      <c r="C87" s="23">
        <v>200</v>
      </c>
      <c r="D87" s="23">
        <v>25</v>
      </c>
      <c r="E87" s="23">
        <v>4</v>
      </c>
      <c r="F87" s="24">
        <f t="shared" si="19"/>
        <v>0.02</v>
      </c>
      <c r="G87" s="25">
        <f t="shared" si="20"/>
        <v>0.8</v>
      </c>
      <c r="H87" s="24">
        <f t="shared" si="21"/>
        <v>50</v>
      </c>
      <c r="I87" s="24">
        <f t="shared" si="22"/>
        <v>20</v>
      </c>
      <c r="J87" s="24">
        <f t="shared" si="23"/>
        <v>2.5</v>
      </c>
    </row>
    <row r="88" spans="1:23">
      <c r="A88" s="246"/>
      <c r="B88" s="5"/>
      <c r="C88" s="23">
        <v>100</v>
      </c>
      <c r="D88" s="23">
        <v>40</v>
      </c>
      <c r="E88" s="23">
        <v>4</v>
      </c>
      <c r="F88" s="24">
        <f t="shared" si="19"/>
        <v>1.6E-2</v>
      </c>
      <c r="G88" s="25">
        <f t="shared" si="20"/>
        <v>0.4</v>
      </c>
      <c r="H88" s="24">
        <f t="shared" si="21"/>
        <v>62.5</v>
      </c>
      <c r="I88" s="24">
        <f t="shared" si="22"/>
        <v>40</v>
      </c>
      <c r="J88" s="24">
        <f t="shared" si="23"/>
        <v>1.5625</v>
      </c>
    </row>
    <row r="89" spans="1:23">
      <c r="A89" s="246"/>
      <c r="B89" s="5"/>
      <c r="C89" s="23">
        <v>150</v>
      </c>
      <c r="D89" s="23">
        <v>40</v>
      </c>
      <c r="E89" s="23">
        <v>4</v>
      </c>
      <c r="F89" s="24">
        <f t="shared" si="19"/>
        <v>2.4E-2</v>
      </c>
      <c r="G89" s="25">
        <f t="shared" si="20"/>
        <v>0.6</v>
      </c>
      <c r="H89" s="24">
        <f t="shared" si="21"/>
        <v>41.666666666666664</v>
      </c>
      <c r="I89" s="24">
        <f t="shared" si="22"/>
        <v>26.666666666666668</v>
      </c>
      <c r="J89" s="24">
        <f t="shared" si="23"/>
        <v>1.5624999999999998</v>
      </c>
    </row>
    <row r="90" spans="1:23">
      <c r="A90" s="246"/>
      <c r="B90" s="5"/>
      <c r="C90" s="23">
        <v>200</v>
      </c>
      <c r="D90" s="23">
        <v>40</v>
      </c>
      <c r="E90" s="23">
        <v>4</v>
      </c>
      <c r="F90" s="24">
        <f t="shared" si="19"/>
        <v>3.2000000000000001E-2</v>
      </c>
      <c r="G90" s="25">
        <f t="shared" si="20"/>
        <v>0.8</v>
      </c>
      <c r="H90" s="24">
        <f t="shared" si="21"/>
        <v>31.25</v>
      </c>
      <c r="I90" s="24">
        <f t="shared" si="22"/>
        <v>20</v>
      </c>
      <c r="J90" s="24">
        <f t="shared" si="23"/>
        <v>1.5625</v>
      </c>
      <c r="P90" s="234"/>
      <c r="Q90" s="234"/>
      <c r="R90" s="234"/>
      <c r="S90" s="234"/>
      <c r="T90" s="234"/>
      <c r="U90" s="234"/>
      <c r="V90" s="234"/>
      <c r="W90" s="234"/>
    </row>
    <row r="91" spans="1:23">
      <c r="A91" s="246"/>
      <c r="B91" s="5"/>
      <c r="C91" s="23">
        <v>100</v>
      </c>
      <c r="D91" s="23">
        <v>50</v>
      </c>
      <c r="E91" s="23">
        <v>4</v>
      </c>
      <c r="F91" s="24">
        <f t="shared" si="19"/>
        <v>0.02</v>
      </c>
      <c r="G91" s="25">
        <f t="shared" si="20"/>
        <v>0.4</v>
      </c>
      <c r="H91" s="24">
        <f t="shared" si="21"/>
        <v>50</v>
      </c>
      <c r="I91" s="24">
        <f t="shared" si="22"/>
        <v>40</v>
      </c>
      <c r="J91" s="24">
        <f t="shared" si="23"/>
        <v>1.25</v>
      </c>
      <c r="P91"/>
      <c r="Q91"/>
      <c r="R91"/>
      <c r="S91"/>
      <c r="T91"/>
      <c r="U91"/>
      <c r="V91"/>
      <c r="W91"/>
    </row>
    <row r="92" spans="1:23">
      <c r="A92" s="246"/>
      <c r="B92" s="5"/>
      <c r="C92" s="23">
        <v>150</v>
      </c>
      <c r="D92" s="23">
        <v>50</v>
      </c>
      <c r="E92" s="23">
        <v>4</v>
      </c>
      <c r="F92" s="24">
        <f t="shared" si="19"/>
        <v>0.03</v>
      </c>
      <c r="G92" s="25">
        <f t="shared" si="20"/>
        <v>0.6</v>
      </c>
      <c r="H92" s="24">
        <f t="shared" si="21"/>
        <v>33.333333333333336</v>
      </c>
      <c r="I92" s="24">
        <f t="shared" si="22"/>
        <v>26.666666666666668</v>
      </c>
      <c r="J92" s="24">
        <f t="shared" si="23"/>
        <v>1.25</v>
      </c>
      <c r="P92"/>
      <c r="Q92"/>
      <c r="R92"/>
      <c r="S92"/>
      <c r="T92"/>
      <c r="U92"/>
      <c r="V92"/>
      <c r="W92"/>
    </row>
    <row r="93" spans="1:23">
      <c r="A93" s="246"/>
      <c r="B93" s="5"/>
      <c r="C93" s="23">
        <v>200</v>
      </c>
      <c r="D93" s="23">
        <v>50</v>
      </c>
      <c r="E93" s="23">
        <v>4</v>
      </c>
      <c r="F93" s="24">
        <f t="shared" si="19"/>
        <v>0.04</v>
      </c>
      <c r="G93" s="25">
        <f t="shared" ref="G93:G98" si="24">C93*E93/1000</f>
        <v>0.8</v>
      </c>
      <c r="H93" s="24">
        <f t="shared" si="21"/>
        <v>25</v>
      </c>
      <c r="I93" s="24">
        <f t="shared" si="22"/>
        <v>20</v>
      </c>
      <c r="J93" s="24">
        <f t="shared" si="23"/>
        <v>1.25</v>
      </c>
      <c r="P93"/>
      <c r="Q93"/>
      <c r="R93"/>
      <c r="S93"/>
      <c r="T93"/>
      <c r="U93"/>
      <c r="V93"/>
      <c r="W93"/>
    </row>
    <row r="94" spans="1:23">
      <c r="A94" s="246"/>
      <c r="B94" s="5"/>
      <c r="C94" s="23">
        <v>100</v>
      </c>
      <c r="D94" s="23">
        <v>32</v>
      </c>
      <c r="E94" s="23">
        <v>4</v>
      </c>
      <c r="F94" s="24">
        <f t="shared" si="19"/>
        <v>1.2800000000000001E-2</v>
      </c>
      <c r="G94" s="25">
        <f t="shared" si="24"/>
        <v>0.4</v>
      </c>
      <c r="H94" s="24">
        <f t="shared" si="21"/>
        <v>78.125</v>
      </c>
      <c r="I94" s="24">
        <f t="shared" si="22"/>
        <v>40</v>
      </c>
      <c r="J94" s="24">
        <f t="shared" si="23"/>
        <v>1.953125</v>
      </c>
      <c r="P94"/>
      <c r="Q94"/>
      <c r="R94"/>
      <c r="S94"/>
      <c r="T94"/>
      <c r="U94"/>
      <c r="V94"/>
      <c r="W94"/>
    </row>
    <row r="95" spans="1:23">
      <c r="A95" s="246"/>
      <c r="B95" s="5"/>
      <c r="C95" s="23">
        <v>150</v>
      </c>
      <c r="D95" s="23">
        <v>32</v>
      </c>
      <c r="E95" s="23">
        <v>4</v>
      </c>
      <c r="F95" s="24">
        <f t="shared" si="19"/>
        <v>1.9199999999999998E-2</v>
      </c>
      <c r="G95" s="25">
        <f t="shared" si="24"/>
        <v>0.6</v>
      </c>
      <c r="H95" s="24">
        <f t="shared" si="21"/>
        <v>52.083333333333336</v>
      </c>
      <c r="I95" s="24">
        <f t="shared" si="22"/>
        <v>26.666666666666668</v>
      </c>
      <c r="J95" s="24">
        <f t="shared" si="23"/>
        <v>1.953125</v>
      </c>
      <c r="P95"/>
      <c r="Q95"/>
      <c r="R95"/>
      <c r="S95"/>
      <c r="T95"/>
      <c r="U95"/>
      <c r="V95"/>
      <c r="W95"/>
    </row>
    <row r="96" spans="1:23">
      <c r="A96" s="246"/>
      <c r="B96" s="5"/>
      <c r="C96" s="23">
        <v>200</v>
      </c>
      <c r="D96" s="23">
        <v>32</v>
      </c>
      <c r="E96" s="23">
        <v>4</v>
      </c>
      <c r="F96" s="24">
        <f t="shared" si="19"/>
        <v>2.5600000000000001E-2</v>
      </c>
      <c r="G96" s="25">
        <f t="shared" si="24"/>
        <v>0.8</v>
      </c>
      <c r="H96" s="24">
        <f t="shared" si="21"/>
        <v>39.0625</v>
      </c>
      <c r="I96" s="24">
        <f t="shared" si="22"/>
        <v>20</v>
      </c>
      <c r="J96" s="24">
        <f t="shared" si="23"/>
        <v>1.953125</v>
      </c>
      <c r="P96"/>
      <c r="Q96"/>
      <c r="R96"/>
      <c r="S96"/>
      <c r="T96"/>
      <c r="U96"/>
      <c r="V96"/>
      <c r="W96"/>
    </row>
    <row r="97" spans="1:23">
      <c r="A97" s="246"/>
      <c r="B97" s="5"/>
      <c r="C97" s="23">
        <v>100</v>
      </c>
      <c r="D97" s="23">
        <v>25</v>
      </c>
      <c r="E97" s="23">
        <v>4</v>
      </c>
      <c r="F97" s="24">
        <f t="shared" si="19"/>
        <v>0.01</v>
      </c>
      <c r="G97" s="25">
        <f t="shared" si="24"/>
        <v>0.4</v>
      </c>
      <c r="H97" s="24">
        <f t="shared" si="21"/>
        <v>100</v>
      </c>
      <c r="I97" s="24">
        <f t="shared" si="22"/>
        <v>40</v>
      </c>
      <c r="J97" s="24">
        <f t="shared" si="23"/>
        <v>2.5</v>
      </c>
      <c r="P97"/>
      <c r="Q97"/>
      <c r="R97"/>
      <c r="S97"/>
      <c r="T97"/>
      <c r="U97"/>
      <c r="V97"/>
      <c r="W97"/>
    </row>
    <row r="98" spans="1:23">
      <c r="A98" s="246"/>
      <c r="B98" s="5"/>
      <c r="C98" s="23">
        <v>150</v>
      </c>
      <c r="D98" s="23">
        <v>25</v>
      </c>
      <c r="E98" s="23">
        <v>4</v>
      </c>
      <c r="F98" s="24">
        <f t="shared" si="19"/>
        <v>1.4999999999999999E-2</v>
      </c>
      <c r="G98" s="25">
        <f t="shared" si="24"/>
        <v>0.6</v>
      </c>
      <c r="H98" s="24">
        <f t="shared" si="21"/>
        <v>66.666666666666671</v>
      </c>
      <c r="I98" s="24">
        <f t="shared" si="22"/>
        <v>26.666666666666668</v>
      </c>
      <c r="J98" s="24">
        <f t="shared" si="23"/>
        <v>2.5</v>
      </c>
      <c r="P98"/>
      <c r="Q98"/>
      <c r="R98"/>
      <c r="S98"/>
      <c r="T98"/>
      <c r="U98"/>
      <c r="V98"/>
      <c r="W98"/>
    </row>
    <row r="99" spans="1:23">
      <c r="A99" s="246"/>
      <c r="B99" s="5"/>
      <c r="C99" s="23"/>
      <c r="D99" s="23"/>
      <c r="E99" s="23"/>
      <c r="F99" s="24">
        <f t="shared" si="19"/>
        <v>0</v>
      </c>
      <c r="G99" s="25">
        <f t="shared" ref="G99:G105" si="25">C99*E99/1000</f>
        <v>0</v>
      </c>
      <c r="H99" s="24" t="e">
        <f t="shared" si="21"/>
        <v>#DIV/0!</v>
      </c>
      <c r="I99" s="24" t="e">
        <f t="shared" si="22"/>
        <v>#DIV/0!</v>
      </c>
      <c r="J99" s="24" t="e">
        <f t="shared" si="23"/>
        <v>#DIV/0!</v>
      </c>
      <c r="P99"/>
      <c r="Q99"/>
      <c r="R99"/>
      <c r="S99"/>
      <c r="T99"/>
      <c r="U99"/>
      <c r="V99"/>
      <c r="W99"/>
    </row>
    <row r="100" spans="1:23">
      <c r="A100" s="246"/>
      <c r="B100" s="5"/>
      <c r="C100" s="23"/>
      <c r="D100" s="23"/>
      <c r="E100" s="23"/>
      <c r="F100" s="24">
        <f t="shared" si="19"/>
        <v>0</v>
      </c>
      <c r="G100" s="25">
        <f t="shared" si="25"/>
        <v>0</v>
      </c>
      <c r="H100" s="24" t="e">
        <f t="shared" si="21"/>
        <v>#DIV/0!</v>
      </c>
      <c r="I100" s="24" t="e">
        <f t="shared" si="22"/>
        <v>#DIV/0!</v>
      </c>
      <c r="J100" s="24" t="e">
        <f t="shared" si="23"/>
        <v>#DIV/0!</v>
      </c>
    </row>
    <row r="101" spans="1:23">
      <c r="A101" s="246"/>
      <c r="B101" s="5"/>
      <c r="C101" s="23"/>
      <c r="D101" s="23"/>
      <c r="E101" s="23"/>
      <c r="F101" s="24">
        <f t="shared" si="19"/>
        <v>0</v>
      </c>
      <c r="G101" s="25">
        <f t="shared" si="25"/>
        <v>0</v>
      </c>
      <c r="H101" s="24" t="e">
        <f t="shared" si="21"/>
        <v>#DIV/0!</v>
      </c>
      <c r="I101" s="24" t="e">
        <f t="shared" si="22"/>
        <v>#DIV/0!</v>
      </c>
      <c r="J101" s="24" t="e">
        <f t="shared" si="23"/>
        <v>#DIV/0!</v>
      </c>
    </row>
    <row r="102" spans="1:23">
      <c r="A102" s="246"/>
      <c r="B102" s="5"/>
      <c r="C102" s="23"/>
      <c r="D102" s="23"/>
      <c r="E102" s="23"/>
      <c r="F102" s="24">
        <f t="shared" si="19"/>
        <v>0</v>
      </c>
      <c r="G102" s="25">
        <f t="shared" si="25"/>
        <v>0</v>
      </c>
      <c r="H102" s="24" t="e">
        <f t="shared" si="21"/>
        <v>#DIV/0!</v>
      </c>
      <c r="I102" s="24" t="e">
        <f t="shared" si="22"/>
        <v>#DIV/0!</v>
      </c>
      <c r="J102" s="24" t="e">
        <f t="shared" si="23"/>
        <v>#DIV/0!</v>
      </c>
    </row>
    <row r="103" spans="1:23">
      <c r="A103" s="246"/>
      <c r="B103" s="5"/>
      <c r="C103" s="23"/>
      <c r="D103" s="23"/>
      <c r="E103" s="23"/>
      <c r="F103" s="24">
        <f t="shared" si="19"/>
        <v>0</v>
      </c>
      <c r="G103" s="25">
        <f t="shared" si="25"/>
        <v>0</v>
      </c>
      <c r="H103" s="24" t="e">
        <f t="shared" si="21"/>
        <v>#DIV/0!</v>
      </c>
      <c r="I103" s="24" t="e">
        <f t="shared" si="22"/>
        <v>#DIV/0!</v>
      </c>
      <c r="J103" s="24" t="e">
        <f t="shared" si="23"/>
        <v>#DIV/0!</v>
      </c>
    </row>
    <row r="104" spans="1:23">
      <c r="A104" s="246"/>
      <c r="B104" s="5"/>
      <c r="C104" s="23"/>
      <c r="D104" s="23"/>
      <c r="E104" s="23"/>
      <c r="F104" s="24">
        <f t="shared" si="19"/>
        <v>0</v>
      </c>
      <c r="G104" s="25">
        <f t="shared" si="25"/>
        <v>0</v>
      </c>
      <c r="H104" s="24" t="e">
        <f t="shared" si="21"/>
        <v>#DIV/0!</v>
      </c>
      <c r="I104" s="24" t="e">
        <f t="shared" si="22"/>
        <v>#DIV/0!</v>
      </c>
      <c r="J104" s="24" t="e">
        <f t="shared" si="23"/>
        <v>#DIV/0!</v>
      </c>
    </row>
    <row r="105" spans="1:23">
      <c r="A105" s="246"/>
      <c r="B105" s="5"/>
      <c r="C105" s="23"/>
      <c r="D105" s="23"/>
      <c r="E105" s="23"/>
      <c r="F105" s="24">
        <f t="shared" si="19"/>
        <v>0</v>
      </c>
      <c r="G105" s="25">
        <f t="shared" si="25"/>
        <v>0</v>
      </c>
      <c r="H105" s="24" t="e">
        <f t="shared" si="21"/>
        <v>#DIV/0!</v>
      </c>
      <c r="I105" s="24" t="e">
        <f t="shared" si="22"/>
        <v>#DIV/0!</v>
      </c>
      <c r="J105" s="24" t="e">
        <f t="shared" si="23"/>
        <v>#DIV/0!</v>
      </c>
    </row>
    <row r="106" spans="1:23">
      <c r="A106" s="246"/>
      <c r="B106" s="5"/>
      <c r="C106" s="23"/>
      <c r="D106" s="23"/>
      <c r="E106" s="23"/>
      <c r="F106" s="24"/>
      <c r="G106" s="25"/>
      <c r="H106" s="24"/>
      <c r="I106" s="24"/>
      <c r="J106" s="24"/>
    </row>
    <row r="107" spans="1:23">
      <c r="A107" s="246"/>
      <c r="B107" s="5"/>
      <c r="C107" s="23"/>
      <c r="D107" s="23"/>
      <c r="E107" s="23"/>
      <c r="F107" s="24"/>
      <c r="G107" s="25"/>
      <c r="H107" s="24"/>
      <c r="I107" s="24"/>
      <c r="J107" s="24"/>
    </row>
    <row r="108" spans="1:23">
      <c r="A108" s="246"/>
      <c r="B108" s="5"/>
      <c r="C108" s="23"/>
      <c r="D108" s="23"/>
      <c r="E108" s="23"/>
      <c r="F108" s="24"/>
      <c r="G108" s="25"/>
      <c r="H108" s="24"/>
      <c r="I108" s="24"/>
      <c r="J108" s="24"/>
    </row>
    <row r="109" spans="1:23">
      <c r="A109" s="246"/>
      <c r="B109" s="5"/>
      <c r="C109" s="23"/>
      <c r="D109" s="23"/>
      <c r="E109" s="23"/>
      <c r="F109" s="24"/>
      <c r="G109" s="25"/>
      <c r="H109" s="24"/>
      <c r="I109" s="24"/>
      <c r="J109" s="24"/>
    </row>
    <row r="110" spans="1:23">
      <c r="A110" s="246"/>
      <c r="B110" s="5"/>
      <c r="C110" s="23"/>
      <c r="D110" s="23"/>
      <c r="E110" s="23"/>
      <c r="F110" s="24"/>
      <c r="G110" s="25"/>
      <c r="H110" s="24"/>
      <c r="I110" s="24"/>
      <c r="J110" s="24"/>
    </row>
    <row r="111" spans="1:23">
      <c r="A111" s="247"/>
      <c r="B111" s="5"/>
      <c r="C111" s="23"/>
      <c r="D111" s="23"/>
      <c r="E111" s="23"/>
      <c r="F111" s="24"/>
      <c r="G111" s="25"/>
      <c r="H111" s="24"/>
      <c r="I111" s="24"/>
      <c r="J111" s="24"/>
    </row>
  </sheetData>
  <mergeCells count="15">
    <mergeCell ref="B2:B6"/>
    <mergeCell ref="B7:B11"/>
    <mergeCell ref="B12:B16"/>
    <mergeCell ref="B17:B21"/>
    <mergeCell ref="N34:O34"/>
    <mergeCell ref="P90:Q90"/>
    <mergeCell ref="R90:S90"/>
    <mergeCell ref="T90:U90"/>
    <mergeCell ref="V90:W90"/>
    <mergeCell ref="A2:A21"/>
    <mergeCell ref="A82:A111"/>
    <mergeCell ref="A68:A81"/>
    <mergeCell ref="A56:A67"/>
    <mergeCell ref="A34:A55"/>
    <mergeCell ref="A22:A33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11</vt:i4>
      </vt:variant>
    </vt:vector>
  </HeadingPairs>
  <TitlesOfParts>
    <vt:vector size="17" baseType="lpstr">
      <vt:lpstr>Продажа</vt:lpstr>
      <vt:lpstr>ТН Торг 12</vt:lpstr>
      <vt:lpstr>кубатурник кругляка</vt:lpstr>
      <vt:lpstr>Прайс</vt:lpstr>
      <vt:lpstr>Калькулятор</vt:lpstr>
      <vt:lpstr>расчет кубатуры пиломатериала</vt:lpstr>
      <vt:lpstr>Блок_хаус_длина</vt:lpstr>
      <vt:lpstr>Вид_цены</vt:lpstr>
      <vt:lpstr>Евровагонка_длина</vt:lpstr>
      <vt:lpstr>Прайс!Единицы</vt:lpstr>
      <vt:lpstr>Прайс!Наименование</vt:lpstr>
      <vt:lpstr>Наличник_длина</vt:lpstr>
      <vt:lpstr>Продажа!Область_печати</vt:lpstr>
      <vt:lpstr>Пиломатериал_длина</vt:lpstr>
      <vt:lpstr>Прайс!Прайс_мелк</vt:lpstr>
      <vt:lpstr>Прайс!Прайс_опт</vt:lpstr>
      <vt:lpstr>Прайс!Прайс_розн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DNS</dc:creator>
  <cp:lastModifiedBy>RePack by SPecialiST</cp:lastModifiedBy>
  <cp:lastPrinted>2015-04-28T03:54:08Z</cp:lastPrinted>
  <dcterms:created xsi:type="dcterms:W3CDTF">2015-04-21T10:03:22Z</dcterms:created>
  <dcterms:modified xsi:type="dcterms:W3CDTF">2015-05-08T11:57:34Z</dcterms:modified>
</cp:coreProperties>
</file>