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5250" windowHeight="6690" tabRatio="851"/>
  </bookViews>
  <sheets>
    <sheet name="Продажа" sheetId="7" r:id="rId1"/>
    <sheet name="Прайс" sheetId="8" r:id="rId2"/>
  </sheets>
  <externalReferences>
    <externalReference r:id="rId3"/>
  </externalReferences>
  <definedNames>
    <definedName name="Блок_хаус_длина">Прайс!$Q$2:$Q$6</definedName>
    <definedName name="Вид_цены">Прайс!$J$2:$J$4</definedName>
    <definedName name="Евровагонка_длина">Прайс!$M$2:$M$7</definedName>
    <definedName name="Единицы" localSheetId="1">Прайс!$H$2:$H$5</definedName>
    <definedName name="Наименование" localSheetId="1">Прайс!$B$2:$B$41</definedName>
    <definedName name="Наличник_длина">Прайс!$O$2:$O$6</definedName>
    <definedName name="_xlnm.Print_Area" localSheetId="0">Продажа!$A$1:$F$23</definedName>
    <definedName name="Пиломатериал_длина">Прайс!$S$2:$S$3</definedName>
    <definedName name="Прайс_мелк" localSheetId="1">Прайс!$E$2:$E$37</definedName>
    <definedName name="Прайс_опт" localSheetId="1">Прайс!$C$2:$C$37</definedName>
    <definedName name="Прайс_розн" localSheetId="1">Прайс!$D$2:$D$37</definedName>
  </definedNames>
  <calcPr calcId="145621"/>
</workbook>
</file>

<file path=xl/calcChain.xml><?xml version="1.0" encoding="utf-8"?>
<calcChain xmlns="http://schemas.openxmlformats.org/spreadsheetml/2006/main">
  <c r="B10" i="7" l="1" a="1"/>
  <c r="B10" i="7" s="1"/>
  <c r="B14" i="7" a="1"/>
  <c r="B14" i="7" s="1"/>
  <c r="B7" i="7" a="1"/>
  <c r="B7" i="7" s="1"/>
  <c r="F1" i="7"/>
  <c r="C32" i="7"/>
  <c r="J32" i="7" s="1"/>
  <c r="D32" i="7"/>
  <c r="I32" i="7" s="1"/>
  <c r="K32" i="7" s="1"/>
  <c r="H32" i="7"/>
  <c r="L32" i="7"/>
  <c r="O32" i="7" s="1"/>
  <c r="M32" i="7"/>
  <c r="P32" i="7"/>
  <c r="D29" i="7"/>
  <c r="D30" i="7"/>
  <c r="H30" i="7" s="1"/>
  <c r="D31" i="7"/>
  <c r="H31" i="7"/>
  <c r="D28" i="7"/>
  <c r="I28" i="7"/>
  <c r="C29" i="7"/>
  <c r="C30" i="7"/>
  <c r="C31" i="7"/>
  <c r="J31" i="7" s="1"/>
  <c r="C28" i="7"/>
  <c r="L31" i="7"/>
  <c r="M31" i="7"/>
  <c r="H28" i="7"/>
  <c r="E36" i="8"/>
  <c r="A3" i="8"/>
  <c r="A4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E37" i="8"/>
  <c r="E35" i="8"/>
  <c r="L30" i="7"/>
  <c r="M30" i="7"/>
  <c r="M29" i="7"/>
  <c r="P29" i="7" s="1"/>
  <c r="L29" i="7"/>
  <c r="O29" i="7" s="1"/>
  <c r="M28" i="7"/>
  <c r="L28" i="7"/>
  <c r="O28" i="7"/>
  <c r="E8" i="8"/>
  <c r="E9" i="8"/>
  <c r="E10" i="8"/>
  <c r="E11" i="8"/>
  <c r="E12" i="8"/>
  <c r="E13" i="8"/>
  <c r="E14" i="8"/>
  <c r="E15" i="8"/>
  <c r="E16" i="8"/>
  <c r="E17" i="8"/>
  <c r="E18" i="8"/>
  <c r="E19" i="8"/>
  <c r="N30" i="7" s="1"/>
  <c r="N28" i="7"/>
  <c r="Q28" i="7" s="1"/>
  <c r="E20" i="8"/>
  <c r="N31" i="7" s="1"/>
  <c r="Q31" i="7" s="1"/>
  <c r="E21" i="8"/>
  <c r="E22" i="8"/>
  <c r="E23" i="8"/>
  <c r="N32" i="7" s="1"/>
  <c r="E24" i="8"/>
  <c r="E25" i="8"/>
  <c r="E26" i="8"/>
  <c r="E27" i="8"/>
  <c r="E28" i="8"/>
  <c r="E29" i="8"/>
  <c r="E30" i="8"/>
  <c r="E31" i="8"/>
  <c r="E32" i="8"/>
  <c r="E33" i="8"/>
  <c r="E34" i="8"/>
  <c r="E3" i="8"/>
  <c r="E4" i="8"/>
  <c r="E5" i="8"/>
  <c r="E6" i="8"/>
  <c r="E7" i="8"/>
  <c r="E2" i="8"/>
  <c r="J29" i="7"/>
  <c r="N29" i="7"/>
  <c r="J30" i="7"/>
  <c r="I29" i="7"/>
  <c r="I30" i="7"/>
  <c r="J28" i="7"/>
  <c r="K28" i="7"/>
  <c r="P28" i="7"/>
  <c r="I31" i="7"/>
  <c r="P31" i="7"/>
  <c r="O31" i="7"/>
  <c r="H29" i="7"/>
  <c r="K29" i="7" s="1"/>
  <c r="Q29" i="7"/>
  <c r="B15" i="7" l="1" a="1"/>
  <c r="B15" i="7" s="1"/>
  <c r="B11" i="7" a="1"/>
  <c r="B11" i="7" s="1"/>
  <c r="B13" i="7" a="1"/>
  <c r="B13" i="7" s="1"/>
  <c r="B17" i="7" a="1"/>
  <c r="B17" i="7" s="1"/>
  <c r="B9" i="7" a="1"/>
  <c r="B9" i="7" s="1"/>
  <c r="E9" i="7" s="1"/>
  <c r="F9" i="7" s="1"/>
  <c r="B16" i="7" a="1"/>
  <c r="B16" i="7" s="1"/>
  <c r="B12" i="7" a="1"/>
  <c r="B12" i="7" s="1"/>
  <c r="B8" i="7" a="1"/>
  <c r="B8" i="7" s="1"/>
  <c r="A7" i="7"/>
  <c r="A9" i="7"/>
  <c r="K30" i="7"/>
  <c r="Q30" i="7"/>
  <c r="Q32" i="7"/>
  <c r="P30" i="7"/>
  <c r="O30" i="7"/>
  <c r="K31" i="7"/>
  <c r="E11" i="7" l="1"/>
  <c r="F11" i="7" s="1"/>
  <c r="A11" i="7"/>
  <c r="E8" i="7"/>
  <c r="F8" i="7" s="1"/>
  <c r="A8" i="7"/>
  <c r="E15" i="7"/>
  <c r="F15" i="7" s="1"/>
  <c r="A15" i="7"/>
  <c r="E12" i="7"/>
  <c r="F12" i="7" s="1"/>
  <c r="A12" i="7"/>
  <c r="E14" i="7"/>
  <c r="F14" i="7" s="1"/>
  <c r="A14" i="7"/>
  <c r="E13" i="7"/>
  <c r="F13" i="7" s="1"/>
  <c r="A13" i="7"/>
  <c r="E17" i="7"/>
  <c r="F17" i="7" s="1"/>
  <c r="A17" i="7"/>
  <c r="E16" i="7"/>
  <c r="F16" i="7" s="1"/>
  <c r="A16" i="7"/>
  <c r="E10" i="7"/>
  <c r="F10" i="7" s="1"/>
  <c r="A10" i="7"/>
  <c r="E7" i="7"/>
  <c r="F7" i="7" s="1"/>
  <c r="F18" i="7" l="1"/>
</calcChain>
</file>

<file path=xl/sharedStrings.xml><?xml version="1.0" encoding="utf-8"?>
<sst xmlns="http://schemas.openxmlformats.org/spreadsheetml/2006/main" count="107" uniqueCount="88">
  <si>
    <t>Евровагонка</t>
  </si>
  <si>
    <t>м2</t>
  </si>
  <si>
    <t>м3</t>
  </si>
  <si>
    <t>шт</t>
  </si>
  <si>
    <t>Брус строительный</t>
  </si>
  <si>
    <t>Шт</t>
  </si>
  <si>
    <t>Оптовая</t>
  </si>
  <si>
    <t>Розничная</t>
  </si>
  <si>
    <t>Штучная</t>
  </si>
  <si>
    <t>Пог. М</t>
  </si>
  <si>
    <t>Продукция</t>
  </si>
  <si>
    <t>Размеры</t>
  </si>
  <si>
    <t>№ п/п</t>
  </si>
  <si>
    <t>Наименование</t>
  </si>
  <si>
    <t>Древесина деловая лиственных пород в хлыстах</t>
  </si>
  <si>
    <t>Древесина деловая хвойных пород в хлыстах</t>
  </si>
  <si>
    <t>Дрова</t>
  </si>
  <si>
    <t>Пиломатериал обрезной хвойных пород ест.влажности 1-3 сорт по ГОСТ 8486-86</t>
  </si>
  <si>
    <t>Пиломатериал обрезной хвойных пород ест.влажности 4 сорт по ГОСТ 8486-86</t>
  </si>
  <si>
    <t>Пиломатериалы необрезные хвойных пород</t>
  </si>
  <si>
    <t>Пиломатериал обрезной хвойных пород сухой 1-3 сорт по ГОСТ 8486-86</t>
  </si>
  <si>
    <t>Пиломатериал обрезной хвойных пород сухой 4 сорт по ГОСТ 8486-86</t>
  </si>
  <si>
    <t>Пиломатериал обрезной лиственных пород ест.влажности 1-3 сорт по ГОСТ 2695-83</t>
  </si>
  <si>
    <t>Пиломатериал необрезной лиственных пород ест.влажности 1-3 сорт по ГОСТ 2695-83</t>
  </si>
  <si>
    <t>Доска пола сорт АВ</t>
  </si>
  <si>
    <t>Доска пола сорт С</t>
  </si>
  <si>
    <t>Фальш-брус сорт АВ</t>
  </si>
  <si>
    <t>Фальш-брус сорт С</t>
  </si>
  <si>
    <t>Брус монтажный</t>
  </si>
  <si>
    <t>Брус строганный</t>
  </si>
  <si>
    <t>Заготовка тарная</t>
  </si>
  <si>
    <t>Плинтус Сорт АВ</t>
  </si>
  <si>
    <t>Плинтус Сорт С</t>
  </si>
  <si>
    <t>Щепа технологическая</t>
  </si>
  <si>
    <t>Горбыль (хвойных пород)</t>
  </si>
  <si>
    <t>Розничная цена от 1 до 3 м3</t>
  </si>
  <si>
    <t>Оптовая цена более 3 м3</t>
  </si>
  <si>
    <t>Мелко Розничная цена до 1м3</t>
  </si>
  <si>
    <t>Выбрать</t>
  </si>
  <si>
    <t>ед. расчета</t>
  </si>
  <si>
    <t>кол-во</t>
  </si>
  <si>
    <t>Единицы</t>
  </si>
  <si>
    <t>Введите</t>
  </si>
  <si>
    <t>Ширина в мм.</t>
  </si>
  <si>
    <t>Толщина в мм.</t>
  </si>
  <si>
    <t>Длина в м.</t>
  </si>
  <si>
    <t>Цена за 1 м3</t>
  </si>
  <si>
    <t>Итого стоимость всего объема</t>
  </si>
  <si>
    <t>Баланс хвойный от 8-16 см</t>
  </si>
  <si>
    <t>Пиловочник хвойный от 16-22см.</t>
  </si>
  <si>
    <t>Пиловочник хвойный от 22-26см.</t>
  </si>
  <si>
    <t>Пиловочник хвойный от 26см.</t>
  </si>
  <si>
    <t>Дата</t>
  </si>
  <si>
    <t>м пог</t>
  </si>
  <si>
    <t>Срезки</t>
  </si>
  <si>
    <r>
      <t>Пиловочник береза от 16 см</t>
    </r>
    <r>
      <rPr>
        <b/>
        <sz val="11"/>
        <rFont val="Times New Roman"/>
        <family val="1"/>
        <charset val="204"/>
      </rPr>
      <t xml:space="preserve"> </t>
    </r>
  </si>
  <si>
    <t>Ecorock – 30 1200*600*50 - 12 шт.</t>
  </si>
  <si>
    <t>Ecorock – 30 1200*600*100 – 6 шт.</t>
  </si>
  <si>
    <t>Baswool – Лайт – 35 (НГ) 1200*600*50 – 12 шт.</t>
  </si>
  <si>
    <t>Baswool – Лайт – 45 (НГ) 1200*600*50 – 6 шт.</t>
  </si>
  <si>
    <t>Наличник</t>
  </si>
  <si>
    <t>Пиломатериал</t>
  </si>
  <si>
    <t>Блок-хаус</t>
  </si>
  <si>
    <t>Наличник сорт А цена за пог. М</t>
  </si>
  <si>
    <t>Наличник сорт В цена за пог. М</t>
  </si>
  <si>
    <t>Наличник сорт С цена за пог. М</t>
  </si>
  <si>
    <t>Блок-хаус сорт АВ</t>
  </si>
  <si>
    <t>Блок-хаус сорт С</t>
  </si>
  <si>
    <t>Евровагонка сорт С</t>
  </si>
  <si>
    <t>Евровагонка сорт В</t>
  </si>
  <si>
    <t>Евровагонка сорт А</t>
  </si>
  <si>
    <t>Евровагонка сорт Экстра</t>
  </si>
  <si>
    <t>Ед.</t>
  </si>
  <si>
    <t>Сумма</t>
  </si>
  <si>
    <t>Итого</t>
  </si>
  <si>
    <t>Принял</t>
  </si>
  <si>
    <t>Отпущено</t>
  </si>
  <si>
    <t>________________________</t>
  </si>
  <si>
    <t>НАКЛАДНАЯ</t>
  </si>
  <si>
    <t xml:space="preserve">ООО ЛПК "Селена" </t>
  </si>
  <si>
    <t>Выдал</t>
  </si>
  <si>
    <t>Кол.</t>
  </si>
  <si>
    <t>Вид цены</t>
  </si>
  <si>
    <t>Розничная от 1 до 3 м3</t>
  </si>
  <si>
    <t>Штучная до 1 м3</t>
  </si>
  <si>
    <t>Оптовая более 3м3</t>
  </si>
  <si>
    <t>Ищет в А28А50 дату и если она равна F1, то копирует строки с продукцией за этот день в накладную</t>
  </si>
  <si>
    <r>
      <t>Оптовая более 3м</t>
    </r>
    <r>
      <rPr>
        <b/>
        <vertAlign val="superscript"/>
        <sz val="12"/>
        <rFont val="Calibri"/>
        <family val="2"/>
        <charset val="204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</si>
</sst>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0.000"/>
    <numFmt numFmtId="181" formatCode="dd/mm/yy;@"/>
    <numFmt numFmtId="182" formatCode="#,##0.00;;"/>
  </numFmts>
  <fonts count="24" x14ac:knownFonts="1"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9"/>
      <color rgb="FF000000"/>
      <name val="Verdana"/>
      <family val="2"/>
      <charset val="204"/>
    </font>
    <font>
      <sz val="5"/>
      <color rgb="FF000000"/>
      <name val="Verdana"/>
      <family val="2"/>
      <charset val="204"/>
    </font>
    <font>
      <sz val="7"/>
      <color rgb="FF000000"/>
      <name val="Verdana"/>
      <family val="2"/>
      <charset val="204"/>
    </font>
    <font>
      <sz val="1"/>
      <color rgb="FF000000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6500"/>
      <name val="Times New Roman"/>
      <family val="1"/>
      <charset val="204"/>
    </font>
    <font>
      <b/>
      <sz val="10.5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</borders>
  <cellStyleXfs count="58">
    <xf numFmtId="0" fontId="0" fillId="0" borderId="0"/>
    <xf numFmtId="0" fontId="5" fillId="2" borderId="0">
      <alignment horizontal="center" vertical="center"/>
    </xf>
    <xf numFmtId="0" fontId="6" fillId="2" borderId="0">
      <alignment horizontal="center" vertical="top"/>
    </xf>
    <xf numFmtId="0" fontId="7" fillId="2" borderId="0">
      <alignment horizontal="center" vertical="center"/>
    </xf>
    <xf numFmtId="0" fontId="7" fillId="2" borderId="0">
      <alignment horizontal="center" vertical="center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center"/>
    </xf>
    <xf numFmtId="0" fontId="7" fillId="2" borderId="0">
      <alignment horizontal="right"/>
    </xf>
    <xf numFmtId="0" fontId="7" fillId="2" borderId="0">
      <alignment horizontal="right" vertical="center"/>
    </xf>
    <xf numFmtId="0" fontId="8" fillId="2" borderId="0">
      <alignment horizontal="center"/>
    </xf>
    <xf numFmtId="0" fontId="7" fillId="2" borderId="0">
      <alignment horizontal="right" vertical="center"/>
    </xf>
    <xf numFmtId="0" fontId="6" fillId="2" borderId="0">
      <alignment horizontal="center" vertical="top"/>
    </xf>
    <xf numFmtId="0" fontId="7" fillId="2" borderId="0">
      <alignment horizontal="center" vertical="center"/>
    </xf>
    <xf numFmtId="0" fontId="7" fillId="2" borderId="0">
      <alignment horizontal="center" vertical="center"/>
    </xf>
    <xf numFmtId="0" fontId="7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center" vertical="top"/>
    </xf>
    <xf numFmtId="0" fontId="7" fillId="2" borderId="0">
      <alignment horizontal="center" vertical="top"/>
    </xf>
    <xf numFmtId="0" fontId="7" fillId="2" borderId="0">
      <alignment horizontal="right" vertical="center"/>
    </xf>
    <xf numFmtId="0" fontId="7" fillId="2" borderId="0">
      <alignment horizontal="left" vertical="center"/>
    </xf>
    <xf numFmtId="0" fontId="7" fillId="2" borderId="0">
      <alignment horizontal="center" vertical="center"/>
    </xf>
    <xf numFmtId="0" fontId="7" fillId="2" borderId="0">
      <alignment horizontal="center" vertical="center"/>
    </xf>
    <xf numFmtId="0" fontId="7" fillId="2" borderId="0">
      <alignment horizontal="left"/>
    </xf>
    <xf numFmtId="0" fontId="7" fillId="2" borderId="0">
      <alignment horizontal="left" vertical="center"/>
    </xf>
    <xf numFmtId="0" fontId="7" fillId="2" borderId="0">
      <alignment horizontal="right" vertical="center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left"/>
    </xf>
    <xf numFmtId="0" fontId="9" fillId="2" borderId="0">
      <alignment horizontal="center" vertical="center"/>
    </xf>
    <xf numFmtId="0" fontId="7" fillId="2" borderId="0">
      <alignment horizontal="right" vertical="center"/>
    </xf>
    <xf numFmtId="0" fontId="10" fillId="2" borderId="0">
      <alignment horizontal="left"/>
    </xf>
    <xf numFmtId="0" fontId="7" fillId="2" borderId="0">
      <alignment horizontal="left" vertical="center"/>
    </xf>
    <xf numFmtId="0" fontId="7" fillId="2" borderId="0">
      <alignment horizontal="left"/>
    </xf>
    <xf numFmtId="0" fontId="7" fillId="2" borderId="0">
      <alignment horizontal="left" vertical="center"/>
    </xf>
    <xf numFmtId="0" fontId="9" fillId="2" borderId="0">
      <alignment horizontal="center" vertical="center"/>
    </xf>
    <xf numFmtId="0" fontId="7" fillId="2" borderId="0">
      <alignment horizontal="left" vertical="center"/>
    </xf>
    <xf numFmtId="0" fontId="7" fillId="2" borderId="0">
      <alignment horizontal="left" vertical="center"/>
    </xf>
    <xf numFmtId="0" fontId="11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center" vertical="center"/>
    </xf>
    <xf numFmtId="0" fontId="7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right" vertical="center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left"/>
    </xf>
    <xf numFmtId="0" fontId="7" fillId="2" borderId="0">
      <alignment horizontal="left"/>
    </xf>
    <xf numFmtId="0" fontId="6" fillId="2" borderId="0">
      <alignment horizontal="right" vertical="top"/>
    </xf>
    <xf numFmtId="0" fontId="6" fillId="2" borderId="0">
      <alignment horizontal="center" vertical="top"/>
    </xf>
    <xf numFmtId="0" fontId="12" fillId="3" borderId="0" applyNumberFormat="0" applyBorder="0" applyAlignment="0" applyProtection="0"/>
    <xf numFmtId="0" fontId="4" fillId="0" borderId="0"/>
    <xf numFmtId="0" fontId="13" fillId="0" borderId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2" fillId="3" borderId="28" xfId="55" applyBorder="1" applyAlignment="1">
      <alignment horizontal="center" vertical="center" wrapText="1"/>
    </xf>
    <xf numFmtId="0" fontId="12" fillId="3" borderId="29" xfId="55" applyBorder="1" applyAlignment="1">
      <alignment horizontal="center" vertical="center" wrapText="1"/>
    </xf>
    <xf numFmtId="0" fontId="12" fillId="3" borderId="30" xfId="55" applyBorder="1" applyAlignment="1">
      <alignment horizontal="center" vertical="center" wrapText="1"/>
    </xf>
    <xf numFmtId="0" fontId="12" fillId="3" borderId="31" xfId="55" applyBorder="1" applyAlignment="1">
      <alignment horizontal="center" vertical="center" wrapText="1"/>
    </xf>
    <xf numFmtId="0" fontId="12" fillId="3" borderId="1" xfId="55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3" borderId="3" xfId="55" applyBorder="1" applyAlignment="1">
      <alignment horizontal="center" vertical="center" wrapText="1"/>
    </xf>
    <xf numFmtId="0" fontId="12" fillId="3" borderId="4" xfId="55" applyBorder="1" applyAlignment="1">
      <alignment horizontal="center" vertical="center" wrapText="1"/>
    </xf>
    <xf numFmtId="17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3" borderId="0" xfId="55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15" fillId="0" borderId="8" xfId="57" applyFont="1" applyBorder="1" applyAlignment="1">
      <alignment horizontal="left"/>
    </xf>
    <xf numFmtId="0" fontId="15" fillId="0" borderId="8" xfId="57" applyFont="1" applyBorder="1" applyAlignment="1">
      <alignment horizontal="right"/>
    </xf>
    <xf numFmtId="0" fontId="15" fillId="0" borderId="8" xfId="57" applyNumberFormat="1" applyFont="1" applyBorder="1" applyAlignment="1">
      <alignment horizontal="right"/>
    </xf>
    <xf numFmtId="0" fontId="16" fillId="5" borderId="2" xfId="57" applyFont="1" applyFill="1" applyBorder="1" applyAlignment="1">
      <alignment horizontal="center" vertical="center"/>
    </xf>
    <xf numFmtId="0" fontId="16" fillId="5" borderId="2" xfId="57" applyFont="1" applyFill="1" applyBorder="1" applyAlignment="1">
      <alignment horizontal="center" vertical="center" wrapText="1"/>
    </xf>
    <xf numFmtId="0" fontId="16" fillId="5" borderId="2" xfId="57" applyNumberFormat="1" applyFont="1" applyFill="1" applyBorder="1" applyAlignment="1">
      <alignment horizontal="center" vertical="center" wrapText="1"/>
    </xf>
    <xf numFmtId="2" fontId="17" fillId="0" borderId="2" xfId="57" applyNumberFormat="1" applyFont="1" applyBorder="1" applyAlignment="1">
      <alignment horizontal="center"/>
    </xf>
    <xf numFmtId="0" fontId="17" fillId="0" borderId="2" xfId="57" applyNumberFormat="1" applyFont="1" applyBorder="1" applyAlignment="1">
      <alignment horizontal="center"/>
    </xf>
    <xf numFmtId="0" fontId="17" fillId="0" borderId="7" xfId="57" applyNumberFormat="1" applyFont="1" applyBorder="1" applyAlignment="1">
      <alignment horizontal="center"/>
    </xf>
    <xf numFmtId="0" fontId="18" fillId="0" borderId="2" xfId="57" applyFont="1" applyBorder="1"/>
    <xf numFmtId="0" fontId="18" fillId="0" borderId="2" xfId="57" applyNumberFormat="1" applyFont="1" applyBorder="1"/>
    <xf numFmtId="0" fontId="16" fillId="6" borderId="2" xfId="57" applyNumberFormat="1" applyFont="1" applyFill="1" applyBorder="1" applyAlignment="1">
      <alignment horizontal="center" vertical="center" wrapText="1"/>
    </xf>
    <xf numFmtId="0" fontId="19" fillId="0" borderId="0" xfId="57" applyFont="1" applyBorder="1" applyAlignment="1">
      <alignment horizontal="right"/>
    </xf>
    <xf numFmtId="0" fontId="20" fillId="0" borderId="0" xfId="57" applyFont="1" applyBorder="1" applyAlignment="1">
      <alignment horizontal="right"/>
    </xf>
    <xf numFmtId="0" fontId="4" fillId="0" borderId="0" xfId="56"/>
    <xf numFmtId="0" fontId="18" fillId="0" borderId="9" xfId="57" applyFont="1" applyBorder="1"/>
    <xf numFmtId="0" fontId="20" fillId="0" borderId="10" xfId="57" applyFont="1" applyBorder="1" applyAlignment="1"/>
    <xf numFmtId="14" fontId="20" fillId="0" borderId="10" xfId="57" applyNumberFormat="1" applyFont="1" applyBorder="1" applyAlignment="1"/>
    <xf numFmtId="0" fontId="18" fillId="0" borderId="11" xfId="57" applyFont="1" applyBorder="1"/>
    <xf numFmtId="0" fontId="21" fillId="0" borderId="0" xfId="57" applyFont="1" applyBorder="1" applyAlignment="1">
      <alignment horizontal="left"/>
    </xf>
    <xf numFmtId="0" fontId="22" fillId="0" borderId="0" xfId="57" applyFont="1" applyBorder="1" applyAlignment="1">
      <alignment horizontal="center"/>
    </xf>
    <xf numFmtId="0" fontId="22" fillId="0" borderId="12" xfId="57" applyFont="1" applyBorder="1" applyAlignment="1">
      <alignment horizontal="center"/>
    </xf>
    <xf numFmtId="0" fontId="15" fillId="0" borderId="13" xfId="57" applyFont="1" applyBorder="1" applyAlignment="1">
      <alignment horizontal="right"/>
    </xf>
    <xf numFmtId="0" fontId="18" fillId="7" borderId="14" xfId="57" applyFont="1" applyFill="1" applyBorder="1" applyAlignment="1">
      <alignment horizontal="center" vertical="center"/>
    </xf>
    <xf numFmtId="0" fontId="16" fillId="5" borderId="15" xfId="57" applyFont="1" applyFill="1" applyBorder="1" applyAlignment="1">
      <alignment horizontal="center" vertical="center" wrapText="1"/>
    </xf>
    <xf numFmtId="0" fontId="18" fillId="0" borderId="14" xfId="57" applyFont="1" applyBorder="1"/>
    <xf numFmtId="0" fontId="18" fillId="0" borderId="0" xfId="57" applyFont="1" applyBorder="1"/>
    <xf numFmtId="0" fontId="18" fillId="0" borderId="12" xfId="57" applyFont="1" applyBorder="1"/>
    <xf numFmtId="0" fontId="18" fillId="0" borderId="16" xfId="57" applyFont="1" applyBorder="1"/>
    <xf numFmtId="0" fontId="18" fillId="0" borderId="17" xfId="57" applyFont="1" applyBorder="1"/>
    <xf numFmtId="0" fontId="18" fillId="0" borderId="18" xfId="57" applyFont="1" applyBorder="1"/>
    <xf numFmtId="0" fontId="17" fillId="0" borderId="2" xfId="57" applyFont="1" applyBorder="1" applyAlignment="1">
      <alignment wrapText="1"/>
    </xf>
    <xf numFmtId="2" fontId="16" fillId="6" borderId="15" xfId="57" applyNumberFormat="1" applyFont="1" applyFill="1" applyBorder="1" applyAlignment="1">
      <alignment horizontal="right" wrapText="1"/>
    </xf>
    <xf numFmtId="22" fontId="0" fillId="0" borderId="0" xfId="0" applyNumberFormat="1" applyAlignment="1">
      <alignment horizontal="center" vertical="center" wrapText="1"/>
    </xf>
    <xf numFmtId="181" fontId="20" fillId="0" borderId="19" xfId="57" applyNumberFormat="1" applyFont="1" applyBorder="1" applyAlignment="1">
      <alignment horizontal="center" vertical="center"/>
    </xf>
    <xf numFmtId="22" fontId="0" fillId="4" borderId="0" xfId="0" applyNumberFormat="1" applyFill="1" applyAlignment="1">
      <alignment horizontal="center" vertical="center" wrapText="1"/>
    </xf>
    <xf numFmtId="0" fontId="12" fillId="3" borderId="35" xfId="55" applyBorder="1" applyAlignment="1">
      <alignment horizontal="center" vertical="center" wrapText="1"/>
    </xf>
    <xf numFmtId="0" fontId="12" fillId="3" borderId="36" xfId="55" applyBorder="1" applyAlignment="1">
      <alignment horizontal="center" vertical="center" wrapText="1"/>
    </xf>
    <xf numFmtId="0" fontId="12" fillId="3" borderId="37" xfId="55" applyBorder="1" applyAlignment="1">
      <alignment horizontal="center" vertical="center" wrapText="1"/>
    </xf>
    <xf numFmtId="0" fontId="12" fillId="3" borderId="38" xfId="55" applyBorder="1" applyAlignment="1">
      <alignment horizontal="center" vertical="center" wrapText="1"/>
    </xf>
    <xf numFmtId="0" fontId="12" fillId="3" borderId="9" xfId="55" applyBorder="1" applyAlignment="1">
      <alignment horizontal="center" vertical="center" wrapText="1"/>
    </xf>
    <xf numFmtId="0" fontId="12" fillId="3" borderId="16" xfId="55" applyBorder="1" applyAlignment="1">
      <alignment horizontal="center" vertical="center" wrapText="1"/>
    </xf>
    <xf numFmtId="0" fontId="12" fillId="3" borderId="22" xfId="55" applyBorder="1" applyAlignment="1">
      <alignment horizontal="center" vertical="center" wrapText="1"/>
    </xf>
    <xf numFmtId="0" fontId="12" fillId="3" borderId="23" xfId="55" applyBorder="1" applyAlignment="1">
      <alignment horizontal="center" vertical="center" wrapText="1"/>
    </xf>
    <xf numFmtId="0" fontId="12" fillId="3" borderId="24" xfId="55" applyBorder="1" applyAlignment="1">
      <alignment horizontal="center" vertical="center" wrapText="1"/>
    </xf>
    <xf numFmtId="0" fontId="12" fillId="3" borderId="25" xfId="55" applyBorder="1" applyAlignment="1">
      <alignment horizontal="center" vertical="center" wrapText="1"/>
    </xf>
    <xf numFmtId="0" fontId="12" fillId="3" borderId="26" xfId="55" applyBorder="1" applyAlignment="1">
      <alignment horizontal="center" vertical="center" wrapText="1"/>
    </xf>
    <xf numFmtId="0" fontId="12" fillId="3" borderId="27" xfId="55" applyBorder="1" applyAlignment="1">
      <alignment horizontal="center" vertical="center" wrapText="1"/>
    </xf>
    <xf numFmtId="0" fontId="22" fillId="0" borderId="0" xfId="57" applyFont="1" applyBorder="1" applyAlignment="1">
      <alignment horizontal="center"/>
    </xf>
    <xf numFmtId="0" fontId="22" fillId="0" borderId="12" xfId="57" applyFont="1" applyBorder="1" applyAlignment="1">
      <alignment horizontal="center"/>
    </xf>
    <xf numFmtId="0" fontId="18" fillId="0" borderId="8" xfId="57" applyFont="1" applyBorder="1" applyAlignment="1">
      <alignment horizontal="center"/>
    </xf>
    <xf numFmtId="0" fontId="18" fillId="0" borderId="13" xfId="57" applyFont="1" applyBorder="1" applyAlignment="1">
      <alignment horizontal="center"/>
    </xf>
    <xf numFmtId="0" fontId="12" fillId="3" borderId="20" xfId="55" applyBorder="1" applyAlignment="1">
      <alignment horizontal="center" vertical="center" wrapText="1"/>
    </xf>
    <xf numFmtId="0" fontId="12" fillId="3" borderId="1" xfId="55" applyBorder="1" applyAlignment="1">
      <alignment horizontal="center" vertical="center" wrapText="1"/>
    </xf>
    <xf numFmtId="0" fontId="12" fillId="3" borderId="3" xfId="55" applyBorder="1" applyAlignment="1">
      <alignment horizontal="center" vertical="center" wrapText="1"/>
    </xf>
    <xf numFmtId="0" fontId="12" fillId="3" borderId="21" xfId="55" applyBorder="1" applyAlignment="1">
      <alignment horizontal="center" vertical="center" wrapText="1"/>
    </xf>
    <xf numFmtId="0" fontId="12" fillId="3" borderId="4" xfId="55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82" fontId="17" fillId="0" borderId="15" xfId="57" applyNumberFormat="1" applyFont="1" applyBorder="1" applyAlignment="1">
      <alignment horizontal="right"/>
    </xf>
    <xf numFmtId="4" fontId="17" fillId="0" borderId="2" xfId="57" applyNumberFormat="1" applyFont="1" applyBorder="1"/>
    <xf numFmtId="14" fontId="0" fillId="8" borderId="0" xfId="0" applyNumberFormat="1" applyFill="1" applyAlignment="1">
      <alignment horizontal="center" vertical="center" wrapText="1"/>
    </xf>
  </cellXfs>
  <cellStyles count="58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21" xfId="15"/>
    <cellStyle name="S22" xfId="16"/>
    <cellStyle name="S23" xfId="17"/>
    <cellStyle name="S24" xfId="18"/>
    <cellStyle name="S25" xfId="19"/>
    <cellStyle name="S26" xfId="20"/>
    <cellStyle name="S27" xfId="21"/>
    <cellStyle name="S28" xfId="22"/>
    <cellStyle name="S29" xfId="23"/>
    <cellStyle name="S3" xfId="24"/>
    <cellStyle name="S30" xfId="25"/>
    <cellStyle name="S31" xfId="26"/>
    <cellStyle name="S32" xfId="27"/>
    <cellStyle name="S33" xfId="28"/>
    <cellStyle name="S34" xfId="29"/>
    <cellStyle name="S35" xfId="30"/>
    <cellStyle name="S36" xfId="31"/>
    <cellStyle name="S37" xfId="32"/>
    <cellStyle name="S38" xfId="33"/>
    <cellStyle name="S39" xfId="34"/>
    <cellStyle name="S4" xfId="35"/>
    <cellStyle name="S40" xfId="36"/>
    <cellStyle name="S41" xfId="37"/>
    <cellStyle name="S42" xfId="38"/>
    <cellStyle name="S43" xfId="39"/>
    <cellStyle name="S44" xfId="40"/>
    <cellStyle name="S45" xfId="41"/>
    <cellStyle name="S46" xfId="42"/>
    <cellStyle name="S47" xfId="43"/>
    <cellStyle name="S48" xfId="44"/>
    <cellStyle name="S49" xfId="45"/>
    <cellStyle name="S5" xfId="46"/>
    <cellStyle name="S50" xfId="47"/>
    <cellStyle name="S51" xfId="48"/>
    <cellStyle name="S52" xfId="49"/>
    <cellStyle name="S53" xfId="50"/>
    <cellStyle name="S6" xfId="51"/>
    <cellStyle name="S7" xfId="52"/>
    <cellStyle name="S8" xfId="53"/>
    <cellStyle name="S9" xfId="54"/>
    <cellStyle name="Нейтральный" xfId="55" builtinId="28"/>
    <cellStyle name="Обычный" xfId="0" builtinId="0"/>
    <cellStyle name="Обычный 2" xfId="56"/>
    <cellStyle name="Обычный 3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8856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Прайс"/>
    </sheetNames>
    <sheetDataSet>
      <sheetData sheetId="0"/>
      <sheetData sheetId="1">
        <row r="2">
          <cell r="B2" t="str">
            <v>Баланс хвойный от 8-16 см</v>
          </cell>
          <cell r="C2">
            <v>1320</v>
          </cell>
          <cell r="D2">
            <v>1610</v>
          </cell>
          <cell r="E2">
            <v>1811.25</v>
          </cell>
        </row>
        <row r="3">
          <cell r="B3" t="str">
            <v xml:space="preserve">Пиловочник береза от 16 см </v>
          </cell>
          <cell r="C3">
            <v>1200</v>
          </cell>
          <cell r="D3">
            <v>1450</v>
          </cell>
          <cell r="E3">
            <v>1631.25</v>
          </cell>
        </row>
        <row r="4">
          <cell r="B4" t="str">
            <v>Древесина деловая лиственных пород в хлыстах</v>
          </cell>
          <cell r="C4">
            <v>690</v>
          </cell>
          <cell r="D4">
            <v>900</v>
          </cell>
          <cell r="E4">
            <v>1012.5</v>
          </cell>
        </row>
        <row r="5">
          <cell r="B5" t="str">
            <v>Древесина деловая хвойных пород в хлыстах</v>
          </cell>
          <cell r="C5">
            <v>1758</v>
          </cell>
          <cell r="D5">
            <v>2300</v>
          </cell>
          <cell r="E5">
            <v>2587.5</v>
          </cell>
        </row>
        <row r="6">
          <cell r="B6" t="str">
            <v>Дрова</v>
          </cell>
          <cell r="C6">
            <v>520</v>
          </cell>
          <cell r="D6">
            <v>520</v>
          </cell>
          <cell r="E6">
            <v>585</v>
          </cell>
        </row>
        <row r="7">
          <cell r="B7" t="str">
            <v>Пиловочник хвойный от 16-22см.</v>
          </cell>
          <cell r="C7">
            <v>2200</v>
          </cell>
          <cell r="D7">
            <v>2750</v>
          </cell>
          <cell r="E7">
            <v>3093.75</v>
          </cell>
        </row>
        <row r="8">
          <cell r="B8" t="str">
            <v>Пиловочник хвойный от 22-26см.</v>
          </cell>
          <cell r="C8">
            <v>2500</v>
          </cell>
          <cell r="D8">
            <v>2950</v>
          </cell>
          <cell r="E8">
            <v>3318.75</v>
          </cell>
        </row>
        <row r="9">
          <cell r="B9" t="str">
            <v>Пиловочник хвойный от 26см.</v>
          </cell>
          <cell r="C9">
            <v>2800</v>
          </cell>
          <cell r="D9">
            <v>3300</v>
          </cell>
          <cell r="E9">
            <v>3712.5</v>
          </cell>
        </row>
        <row r="10">
          <cell r="B10" t="str">
            <v>Пиломатериал обрезной хвойных пород ест.влажности 1-3 сорт по ГОСТ 8486-86</v>
          </cell>
          <cell r="C10">
            <v>5800</v>
          </cell>
          <cell r="D10">
            <v>7200</v>
          </cell>
          <cell r="E10">
            <v>8100</v>
          </cell>
        </row>
        <row r="11">
          <cell r="B11" t="str">
            <v>Пиломатериал обрезной хвойных пород ест.влажности 4 сорт по ГОСТ 8486-86</v>
          </cell>
          <cell r="C11">
            <v>5410</v>
          </cell>
          <cell r="D11">
            <v>6400</v>
          </cell>
          <cell r="E11">
            <v>7200</v>
          </cell>
        </row>
        <row r="12">
          <cell r="B12" t="str">
            <v>Пиломатериалы необрезные хвойных пород</v>
          </cell>
          <cell r="C12">
            <v>3900</v>
          </cell>
          <cell r="D12">
            <v>4600</v>
          </cell>
          <cell r="E12">
            <v>5175</v>
          </cell>
        </row>
        <row r="13">
          <cell r="B13" t="str">
            <v>Пиломатериал обрезной хвойных пород сухой 1-3 сорт по ГОСТ 8486-86</v>
          </cell>
          <cell r="C13">
            <v>8860</v>
          </cell>
          <cell r="D13">
            <v>11490</v>
          </cell>
          <cell r="E13">
            <v>12926.25</v>
          </cell>
        </row>
        <row r="14">
          <cell r="B14" t="str">
            <v>Пиломатериал обрезной хвойных пород сухой 4 сорт по ГОСТ 8486-86</v>
          </cell>
          <cell r="C14">
            <v>7250</v>
          </cell>
          <cell r="D14">
            <v>9430</v>
          </cell>
          <cell r="E14">
            <v>10608.75</v>
          </cell>
        </row>
        <row r="15">
          <cell r="B15" t="str">
            <v>Пиломатериал обрезной лиственных пород ест.влажности 1-3 сорт по ГОСТ 2695-83</v>
          </cell>
          <cell r="C15">
            <v>3800</v>
          </cell>
          <cell r="D15">
            <v>4500</v>
          </cell>
          <cell r="E15">
            <v>5062.5</v>
          </cell>
        </row>
        <row r="16">
          <cell r="B16" t="str">
            <v>Пиломатериал необрезной лиственных пород ест.влажности 1-3 сорт по ГОСТ 2695-83</v>
          </cell>
          <cell r="C16">
            <v>2200</v>
          </cell>
          <cell r="D16">
            <v>2700</v>
          </cell>
          <cell r="E16">
            <v>3037.5</v>
          </cell>
        </row>
        <row r="17">
          <cell r="B17" t="str">
            <v>Евровагонка сорт Экстра</v>
          </cell>
          <cell r="C17">
            <v>19700</v>
          </cell>
          <cell r="D17">
            <v>22730</v>
          </cell>
          <cell r="E17">
            <v>25571.25</v>
          </cell>
        </row>
        <row r="18">
          <cell r="B18" t="str">
            <v>Евровагонка сорт А</v>
          </cell>
          <cell r="C18">
            <v>16940</v>
          </cell>
          <cell r="D18">
            <v>20500</v>
          </cell>
          <cell r="E18">
            <v>23062.5</v>
          </cell>
        </row>
        <row r="19">
          <cell r="B19" t="str">
            <v>Евровагонка сорт В</v>
          </cell>
          <cell r="C19">
            <v>15100</v>
          </cell>
          <cell r="D19">
            <v>16540</v>
          </cell>
          <cell r="E19">
            <v>18607.5</v>
          </cell>
        </row>
        <row r="20">
          <cell r="B20" t="str">
            <v>Евровагонка сорт С</v>
          </cell>
          <cell r="C20">
            <v>12200</v>
          </cell>
          <cell r="D20">
            <v>14500</v>
          </cell>
          <cell r="E20">
            <v>16312.5</v>
          </cell>
        </row>
        <row r="21">
          <cell r="B21" t="str">
            <v>Доска пола сорт АВ</v>
          </cell>
          <cell r="C21">
            <v>14380</v>
          </cell>
          <cell r="D21">
            <v>18690</v>
          </cell>
          <cell r="E21">
            <v>21026.25</v>
          </cell>
        </row>
        <row r="22">
          <cell r="B22" t="str">
            <v>Доска пола сорт С</v>
          </cell>
          <cell r="C22">
            <v>10930</v>
          </cell>
          <cell r="D22">
            <v>12020</v>
          </cell>
          <cell r="E22">
            <v>13522.5</v>
          </cell>
        </row>
        <row r="23">
          <cell r="B23" t="str">
            <v>Блок-хаус сорт АВ</v>
          </cell>
          <cell r="C23">
            <v>13800</v>
          </cell>
          <cell r="D23">
            <v>17940</v>
          </cell>
          <cell r="E23">
            <v>20182.5</v>
          </cell>
        </row>
        <row r="24">
          <cell r="B24" t="str">
            <v>Блок-хаус сорт С</v>
          </cell>
          <cell r="C24">
            <v>10350</v>
          </cell>
          <cell r="D24">
            <v>11500</v>
          </cell>
          <cell r="E24">
            <v>12937.5</v>
          </cell>
        </row>
        <row r="25">
          <cell r="B25" t="str">
            <v>Фальш-брус сорт АВ</v>
          </cell>
          <cell r="C25">
            <v>14380</v>
          </cell>
          <cell r="D25">
            <v>18690</v>
          </cell>
          <cell r="E25">
            <v>21026.25</v>
          </cell>
        </row>
        <row r="26">
          <cell r="B26" t="str">
            <v>Фальш-брус сорт С</v>
          </cell>
          <cell r="C26">
            <v>10930</v>
          </cell>
          <cell r="D26">
            <v>12020</v>
          </cell>
          <cell r="E26">
            <v>13522.5</v>
          </cell>
        </row>
        <row r="27">
          <cell r="B27" t="str">
            <v>Брус монтажный</v>
          </cell>
          <cell r="C27">
            <v>7820</v>
          </cell>
          <cell r="D27">
            <v>10120</v>
          </cell>
          <cell r="E27">
            <v>11385</v>
          </cell>
        </row>
        <row r="28">
          <cell r="B28" t="str">
            <v>Брус строительный</v>
          </cell>
          <cell r="C28">
            <v>5800</v>
          </cell>
          <cell r="D28">
            <v>7200</v>
          </cell>
          <cell r="E28">
            <v>8100</v>
          </cell>
        </row>
        <row r="29">
          <cell r="B29" t="str">
            <v>Брус строганный</v>
          </cell>
          <cell r="C29">
            <v>12650</v>
          </cell>
          <cell r="D29">
            <v>14380</v>
          </cell>
          <cell r="E29">
            <v>16177.5</v>
          </cell>
        </row>
        <row r="30">
          <cell r="B30" t="str">
            <v>Заготовка тарная</v>
          </cell>
          <cell r="C30">
            <v>5520</v>
          </cell>
          <cell r="E30">
            <v>0</v>
          </cell>
        </row>
        <row r="31">
          <cell r="B31" t="str">
            <v>Плинтус Сорт АВ</v>
          </cell>
          <cell r="C31">
            <v>16</v>
          </cell>
          <cell r="E31">
            <v>0</v>
          </cell>
        </row>
        <row r="32">
          <cell r="B32" t="str">
            <v>Плинтус Сорт С</v>
          </cell>
          <cell r="C32">
            <v>14</v>
          </cell>
          <cell r="E32">
            <v>0</v>
          </cell>
        </row>
        <row r="33">
          <cell r="B33" t="str">
            <v>Щепа технологическая</v>
          </cell>
          <cell r="C33">
            <v>1380</v>
          </cell>
          <cell r="E33">
            <v>0</v>
          </cell>
        </row>
        <row r="34">
          <cell r="B34" t="str">
            <v>Горбыль (хвойных пород)</v>
          </cell>
          <cell r="C34">
            <v>1350</v>
          </cell>
          <cell r="D34">
            <v>1680</v>
          </cell>
          <cell r="E34">
            <v>1890</v>
          </cell>
        </row>
        <row r="35">
          <cell r="B35" t="str">
            <v>Наличник сорт А цена за пог. М</v>
          </cell>
          <cell r="C35">
            <v>24</v>
          </cell>
          <cell r="E35">
            <v>27</v>
          </cell>
        </row>
        <row r="36">
          <cell r="B36" t="str">
            <v>Наличник сорт В цена за пог. М</v>
          </cell>
          <cell r="C36">
            <v>22</v>
          </cell>
          <cell r="E36">
            <v>24.75</v>
          </cell>
        </row>
        <row r="37">
          <cell r="B37" t="str">
            <v>Наличник сорт С цена за пог. М</v>
          </cell>
          <cell r="C37">
            <v>19</v>
          </cell>
          <cell r="E37">
            <v>21.375</v>
          </cell>
        </row>
        <row r="38">
          <cell r="B38" t="str">
            <v>Срезки</v>
          </cell>
          <cell r="C38">
            <v>3000</v>
          </cell>
        </row>
        <row r="39">
          <cell r="B39" t="str">
            <v>Ecorock – 30 1200*600*50 - 12 шт.</v>
          </cell>
          <cell r="E39">
            <v>751.42</v>
          </cell>
        </row>
        <row r="40">
          <cell r="B40" t="str">
            <v>Ecorock – 30 1200*600*100 – 6 шт.</v>
          </cell>
          <cell r="E40">
            <v>751.42</v>
          </cell>
        </row>
        <row r="41">
          <cell r="B41" t="str">
            <v>Baswool – Лайт – 35 (НГ) 1200*600*50 – 12 шт.</v>
          </cell>
          <cell r="E41">
            <v>844.65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770"/>
  <sheetViews>
    <sheetView tabSelected="1" zoomScaleNormal="100" workbookViewId="0">
      <selection activeCell="K13" sqref="K13"/>
    </sheetView>
  </sheetViews>
  <sheetFormatPr defaultRowHeight="12.75" x14ac:dyDescent="0.2"/>
  <cols>
    <col min="1" max="1" width="11.5703125" style="2" bestFit="1" customWidth="1"/>
    <col min="2" max="2" width="47.140625" style="2" customWidth="1"/>
    <col min="3" max="3" width="15.42578125" style="2" bestFit="1" customWidth="1"/>
    <col min="4" max="4" width="9.85546875" style="2" customWidth="1"/>
    <col min="5" max="5" width="14.85546875" style="2" customWidth="1"/>
    <col min="6" max="6" width="15.85546875" style="2" customWidth="1"/>
    <col min="7" max="7" width="11.7109375" style="2" customWidth="1"/>
    <col min="8" max="9" width="9.140625" style="2"/>
    <col min="10" max="10" width="11.5703125" style="2" customWidth="1"/>
    <col min="11" max="11" width="10.85546875" style="2" customWidth="1"/>
    <col min="12" max="12" width="11" style="2" customWidth="1"/>
    <col min="13" max="13" width="11.42578125" style="2" customWidth="1"/>
    <col min="14" max="14" width="10.42578125" style="2" customWidth="1"/>
    <col min="15" max="15" width="11.42578125" style="2" customWidth="1"/>
    <col min="16" max="17" width="11.85546875" style="2" customWidth="1"/>
    <col min="18" max="18" width="14.28515625" style="3" customWidth="1"/>
    <col min="19" max="16384" width="9.140625" style="3"/>
  </cols>
  <sheetData>
    <row r="1" spans="1:6" ht="21" x14ac:dyDescent="0.35">
      <c r="A1" s="45"/>
      <c r="B1" s="46" t="s">
        <v>79</v>
      </c>
      <c r="C1" s="46"/>
      <c r="D1" s="46"/>
      <c r="E1" s="47" t="s">
        <v>52</v>
      </c>
      <c r="F1" s="64">
        <f ca="1">TODAY()</f>
        <v>42132</v>
      </c>
    </row>
    <row r="2" spans="1:6" ht="23.25" x14ac:dyDescent="0.35">
      <c r="A2" s="48"/>
      <c r="B2" s="78" t="s">
        <v>78</v>
      </c>
      <c r="C2" s="78"/>
      <c r="D2" s="78"/>
      <c r="E2" s="78"/>
      <c r="F2" s="79"/>
    </row>
    <row r="3" spans="1:6" ht="23.25" x14ac:dyDescent="0.35">
      <c r="A3" s="48"/>
      <c r="B3" s="49" t="s">
        <v>76</v>
      </c>
      <c r="C3" s="78" t="s">
        <v>77</v>
      </c>
      <c r="D3" s="78"/>
      <c r="E3" s="78"/>
      <c r="F3" s="79"/>
    </row>
    <row r="4" spans="1:6" ht="23.25" x14ac:dyDescent="0.35">
      <c r="A4" s="48"/>
      <c r="B4" s="49"/>
      <c r="C4" s="50"/>
      <c r="D4" s="50"/>
      <c r="E4" s="50"/>
      <c r="F4" s="51"/>
    </row>
    <row r="5" spans="1:6" ht="14.25" x14ac:dyDescent="0.25">
      <c r="A5" s="48"/>
      <c r="B5" s="30"/>
      <c r="C5" s="31"/>
      <c r="D5" s="32"/>
      <c r="E5" s="31"/>
      <c r="F5" s="52"/>
    </row>
    <row r="6" spans="1:6" ht="33.75" x14ac:dyDescent="0.2">
      <c r="A6" s="53"/>
      <c r="B6" s="33" t="s">
        <v>13</v>
      </c>
      <c r="C6" s="34" t="s">
        <v>72</v>
      </c>
      <c r="D6" s="35" t="s">
        <v>81</v>
      </c>
      <c r="E6" s="34" t="s">
        <v>87</v>
      </c>
      <c r="F6" s="54" t="s">
        <v>73</v>
      </c>
    </row>
    <row r="7" spans="1:6" ht="15.75" x14ac:dyDescent="0.25">
      <c r="A7" s="55">
        <f ca="1">IF(B7="","",SUM(A6,1))</f>
        <v>1</v>
      </c>
      <c r="B7" s="61" t="str">
        <f t="array" aca="1" ref="B7" ca="1">IFERROR(INDEX(B$28:B$50,SMALL(IF(A$28:A$50=$F$1,ROW(A$1:A$22)),ROW(A1))),"")</f>
        <v>Евровагонка сорт В</v>
      </c>
      <c r="C7" s="36" t="s">
        <v>2</v>
      </c>
      <c r="D7" s="37">
        <v>11</v>
      </c>
      <c r="E7" s="89">
        <f ca="1">IFERROR(IF($E$6="Оптовая более 3м3",VLOOKUP(B7,[1]Прайс!$B$2:$C$41,2,0),IF(AND($E$6="Розничная от 1 до 3 м3"),VLOOKUP(B7,[1]Прайс!$B$2:$D$41,3,0),IF(AND($E$6="Штучная до 1 м3"),VLOOKUP(B7,[1]Прайс!$B$2:$E$41,4,0)))),"")</f>
        <v>15100</v>
      </c>
      <c r="F7" s="88">
        <f ca="1">PRODUCT(E7,D7)</f>
        <v>166100</v>
      </c>
    </row>
    <row r="8" spans="1:6" ht="15.75" x14ac:dyDescent="0.25">
      <c r="A8" s="55">
        <f t="shared" ref="A8:A17" ca="1" si="0">IF(B8="","",SUM(A7,1))</f>
        <v>2</v>
      </c>
      <c r="B8" s="61" t="str">
        <f t="array" aca="1" ref="B8" ca="1">IFERROR(INDEX(B$28:B$50,SMALL(IF(A$28:A$50=$F$1,ROW(A$1:A$22)),ROW(A2))),"")</f>
        <v>Блок-хаус сорт АВ</v>
      </c>
      <c r="C8" s="36" t="s">
        <v>2</v>
      </c>
      <c r="D8" s="38">
        <v>4</v>
      </c>
      <c r="E8" s="89">
        <f ca="1">IFERROR(IF($E$6="Оптовая более 3м3",VLOOKUP(B8,[1]Прайс!$B$2:$C$41,2,0),IF(AND($E$6="Розничная от 1 до 3 м3"),VLOOKUP(B8,[1]Прайс!$B$2:$D$41,3,0),IF(AND($E$6="Штучная до 1 м3"),VLOOKUP(B8,[1]Прайс!$B$2:$E$41,4,0)))),"")</f>
        <v>13800</v>
      </c>
      <c r="F8" s="88">
        <f t="shared" ref="F8:F17" ca="1" si="1">PRODUCT(E8,D8)</f>
        <v>55200</v>
      </c>
    </row>
    <row r="9" spans="1:6" ht="15.75" x14ac:dyDescent="0.25">
      <c r="A9" s="55" t="str">
        <f t="shared" ca="1" si="0"/>
        <v/>
      </c>
      <c r="B9" s="61" t="str">
        <f t="array" aca="1" ref="B9" ca="1">IFERROR(INDEX(B$28:B$50,SMALL(IF(A$28:A$50=$F$1,ROW(A$1:A$22)),ROW(A3))),"")</f>
        <v/>
      </c>
      <c r="C9" s="36"/>
      <c r="D9" s="37"/>
      <c r="E9" s="89" t="str">
        <f ca="1">IFERROR(IF($E$6="Оптовая более 3м3",VLOOKUP(B9,[1]Прайс!$B$2:$C$41,2,0),IF(AND($E$6="Розничная от 1 до 3 м3"),VLOOKUP(B9,[1]Прайс!$B$2:$D$41,3,0),IF(AND($E$6="Штучная до 1 м3"),VLOOKUP(B9,[1]Прайс!$B$2:$E$41,4,0)))),"")</f>
        <v/>
      </c>
      <c r="F9" s="88">
        <f t="shared" ca="1" si="1"/>
        <v>0</v>
      </c>
    </row>
    <row r="10" spans="1:6" ht="15.75" x14ac:dyDescent="0.25">
      <c r="A10" s="55" t="str">
        <f t="shared" ca="1" si="0"/>
        <v/>
      </c>
      <c r="B10" s="61" t="str">
        <f t="array" aca="1" ref="B10" ca="1">IFERROR(INDEX(B$28:B$50,SMALL(IF(A$28:A$50=$F$1,ROW(A$1:A$22)),ROW(A4))),"")</f>
        <v/>
      </c>
      <c r="C10" s="36"/>
      <c r="D10" s="37"/>
      <c r="E10" s="89" t="str">
        <f ca="1">IFERROR(IF($E$6="Оптовая более 3м3",VLOOKUP(B10,[1]Прайс!$B$2:$C$41,2,0),IF(AND($E$6="Розничная от 1 до 3 м3"),VLOOKUP(B10,[1]Прайс!$B$2:$D$41,3,0),IF(AND($E$6="Штучная до 1 м3"),VLOOKUP(B10,[1]Прайс!$B$2:$E$41,4,0)))),"")</f>
        <v/>
      </c>
      <c r="F10" s="88">
        <f t="shared" ca="1" si="1"/>
        <v>0</v>
      </c>
    </row>
    <row r="11" spans="1:6" ht="15.75" x14ac:dyDescent="0.25">
      <c r="A11" s="55" t="str">
        <f t="shared" ca="1" si="0"/>
        <v/>
      </c>
      <c r="B11" s="61" t="str">
        <f t="array" aca="1" ref="B11" ca="1">IFERROR(INDEX(B$28:B$50,SMALL(IF(A$28:A$50=$F$1,ROW(A$1:A$22)),ROW(A5))),"")</f>
        <v/>
      </c>
      <c r="C11" s="36"/>
      <c r="D11" s="37"/>
      <c r="E11" s="89" t="str">
        <f ca="1">IFERROR(IF($E$6="Оптовая более 3м3",VLOOKUP(B11,[1]Прайс!$B$2:$C$41,2,0),IF(AND($E$6="Розничная от 1 до 3 м3"),VLOOKUP(B11,[1]Прайс!$B$2:$D$41,3,0),IF(AND($E$6="Штучная до 1 м3"),VLOOKUP(B11,[1]Прайс!$B$2:$E$41,4,0)))),"")</f>
        <v/>
      </c>
      <c r="F11" s="88">
        <f t="shared" ca="1" si="1"/>
        <v>0</v>
      </c>
    </row>
    <row r="12" spans="1:6" ht="15.75" x14ac:dyDescent="0.25">
      <c r="A12" s="55" t="str">
        <f t="shared" ca="1" si="0"/>
        <v/>
      </c>
      <c r="B12" s="61" t="str">
        <f t="array" aca="1" ref="B12" ca="1">IFERROR(INDEX(B$28:B$50,SMALL(IF(A$28:A$50=$F$1,ROW(A$1:A$22)),ROW(A6))),"")</f>
        <v/>
      </c>
      <c r="C12" s="39"/>
      <c r="D12" s="40"/>
      <c r="E12" s="89" t="str">
        <f ca="1">IFERROR(IF($E$6="Оптовая более 3м3",VLOOKUP(B12,[1]Прайс!$B$2:$C$41,2,0),IF(AND($E$6="Розничная от 1 до 3 м3"),VLOOKUP(B12,[1]Прайс!$B$2:$D$41,3,0),IF(AND($E$6="Штучная до 1 м3"),VLOOKUP(B12,[1]Прайс!$B$2:$E$41,4,0)))),"")</f>
        <v/>
      </c>
      <c r="F12" s="88">
        <f t="shared" ca="1" si="1"/>
        <v>0</v>
      </c>
    </row>
    <row r="13" spans="1:6" ht="15.75" x14ac:dyDescent="0.25">
      <c r="A13" s="55" t="str">
        <f t="shared" ca="1" si="0"/>
        <v/>
      </c>
      <c r="B13" s="61" t="str">
        <f t="array" aca="1" ref="B13" ca="1">IFERROR(INDEX(B$28:B$50,SMALL(IF(A$28:A$50=$F$1,ROW(A$1:A$22)),ROW(A7))),"")</f>
        <v/>
      </c>
      <c r="C13" s="39"/>
      <c r="D13" s="40"/>
      <c r="E13" s="89" t="str">
        <f ca="1">IFERROR(IF($E$6="Оптовая более 3м3",VLOOKUP(B13,[1]Прайс!$B$2:$C$41,2,0),IF(AND($E$6="Розничная от 1 до 3 м3"),VLOOKUP(B13,[1]Прайс!$B$2:$D$41,3,0),IF(AND($E$6="Штучная до 1 м3"),VLOOKUP(B13,[1]Прайс!$B$2:$E$41,4,0)))),"")</f>
        <v/>
      </c>
      <c r="F13" s="88">
        <f t="shared" ca="1" si="1"/>
        <v>0</v>
      </c>
    </row>
    <row r="14" spans="1:6" ht="15.75" x14ac:dyDescent="0.25">
      <c r="A14" s="55" t="str">
        <f t="shared" ca="1" si="0"/>
        <v/>
      </c>
      <c r="B14" s="61" t="str">
        <f t="array" aca="1" ref="B14" ca="1">IFERROR(INDEX(B$28:B$50,SMALL(IF(A$28:A$50=$F$1,ROW(A$1:A$22)),ROW(A8))),"")</f>
        <v/>
      </c>
      <c r="C14" s="39"/>
      <c r="D14" s="40"/>
      <c r="E14" s="89" t="str">
        <f ca="1">IFERROR(IF($E$6="Оптовая более 3м3",VLOOKUP(B14,[1]Прайс!$B$2:$C$41,2,0),IF(AND($E$6="Розничная от 1 до 3 м3"),VLOOKUP(B14,[1]Прайс!$B$2:$D$41,3,0),IF(AND($E$6="Штучная до 1 м3"),VLOOKUP(B14,[1]Прайс!$B$2:$E$41,4,0)))),"")</f>
        <v/>
      </c>
      <c r="F14" s="88">
        <f t="shared" ca="1" si="1"/>
        <v>0</v>
      </c>
    </row>
    <row r="15" spans="1:6" ht="15.75" x14ac:dyDescent="0.25">
      <c r="A15" s="55" t="str">
        <f t="shared" ca="1" si="0"/>
        <v/>
      </c>
      <c r="B15" s="61" t="str">
        <f t="array" aca="1" ref="B15" ca="1">IFERROR(INDEX(B$28:B$50,SMALL(IF(A$28:A$50=$F$1,ROW(A$1:A$22)),ROW(A9))),"")</f>
        <v/>
      </c>
      <c r="C15" s="39"/>
      <c r="D15" s="40"/>
      <c r="E15" s="89" t="str">
        <f ca="1">IFERROR(IF($E$6="Оптовая более 3м3",VLOOKUP(B15,[1]Прайс!$B$2:$C$41,2,0),IF(AND($E$6="Розничная от 1 до 3 м3"),VLOOKUP(B15,[1]Прайс!$B$2:$D$41,3,0),IF(AND($E$6="Штучная до 1 м3"),VLOOKUP(B15,[1]Прайс!$B$2:$E$41,4,0)))),"")</f>
        <v/>
      </c>
      <c r="F15" s="88">
        <f t="shared" ca="1" si="1"/>
        <v>0</v>
      </c>
    </row>
    <row r="16" spans="1:6" ht="15.75" x14ac:dyDescent="0.25">
      <c r="A16" s="55" t="str">
        <f t="shared" ca="1" si="0"/>
        <v/>
      </c>
      <c r="B16" s="61" t="str">
        <f t="array" aca="1" ref="B16" ca="1">IFERROR(INDEX(B$28:B$50,SMALL(IF(A$28:A$50=$F$1,ROW(A$1:A$22)),ROW(A10))),"")</f>
        <v/>
      </c>
      <c r="C16" s="39"/>
      <c r="D16" s="40"/>
      <c r="E16" s="89" t="str">
        <f ca="1">IFERROR(IF($E$6="Оптовая более 3м3",VLOOKUP(B16,[1]Прайс!$B$2:$C$41,2,0),IF(AND($E$6="Розничная от 1 до 3 м3"),VLOOKUP(B16,[1]Прайс!$B$2:$D$41,3,0),IF(AND($E$6="Штучная до 1 м3"),VLOOKUP(B16,[1]Прайс!$B$2:$E$41,4,0)))),"")</f>
        <v/>
      </c>
      <c r="F16" s="88">
        <f t="shared" ca="1" si="1"/>
        <v>0</v>
      </c>
    </row>
    <row r="17" spans="1:17" ht="15.75" x14ac:dyDescent="0.25">
      <c r="A17" s="55" t="str">
        <f t="shared" ca="1" si="0"/>
        <v/>
      </c>
      <c r="B17" s="61" t="str">
        <f t="array" aca="1" ref="B17" ca="1">IFERROR(INDEX(B$28:B$50,SMALL(IF(A$28:A$50=$F$1,ROW(A$1:A$22)),ROW(A11))),"")</f>
        <v/>
      </c>
      <c r="C17" s="39"/>
      <c r="D17" s="40"/>
      <c r="E17" s="89" t="str">
        <f ca="1">IFERROR(IF($E$6="Оптовая более 3м3",VLOOKUP(B17,[1]Прайс!$B$2:$C$41,2,0),IF(AND($E$6="Розничная от 1 до 3 м3"),VLOOKUP(B17,[1]Прайс!$B$2:$D$41,3,0),IF(AND($E$6="Штучная до 1 м3"),VLOOKUP(B17,[1]Прайс!$B$2:$E$41,4,0)))),"")</f>
        <v/>
      </c>
      <c r="F17" s="88">
        <f t="shared" ca="1" si="1"/>
        <v>0</v>
      </c>
    </row>
    <row r="18" spans="1:17" ht="15.75" x14ac:dyDescent="0.25">
      <c r="A18" s="48"/>
      <c r="B18" s="56"/>
      <c r="C18" s="56"/>
      <c r="D18" s="41" t="s">
        <v>74</v>
      </c>
      <c r="E18" s="41"/>
      <c r="F18" s="62">
        <f ca="1">SUM(F7:F17)</f>
        <v>221300</v>
      </c>
    </row>
    <row r="19" spans="1:17" x14ac:dyDescent="0.2">
      <c r="A19" s="48"/>
      <c r="B19" s="56"/>
      <c r="C19" s="56"/>
      <c r="D19" s="56"/>
      <c r="E19" s="56"/>
      <c r="F19" s="57"/>
    </row>
    <row r="20" spans="1:17" ht="18.75" x14ac:dyDescent="0.3">
      <c r="A20" s="48"/>
      <c r="B20" s="42" t="s">
        <v>80</v>
      </c>
      <c r="C20" s="56"/>
      <c r="D20" s="80"/>
      <c r="E20" s="80"/>
      <c r="F20" s="81"/>
    </row>
    <row r="21" spans="1:17" ht="21" x14ac:dyDescent="0.35">
      <c r="A21" s="48"/>
      <c r="B21" s="43"/>
      <c r="C21" s="56"/>
      <c r="D21" s="56"/>
      <c r="E21" s="56"/>
      <c r="F21" s="57"/>
    </row>
    <row r="22" spans="1:17" ht="18.75" x14ac:dyDescent="0.3">
      <c r="A22" s="48"/>
      <c r="B22" s="42" t="s">
        <v>75</v>
      </c>
      <c r="C22" s="56"/>
      <c r="D22" s="80"/>
      <c r="E22" s="80"/>
      <c r="F22" s="81"/>
    </row>
    <row r="23" spans="1:17" ht="13.5" thickBot="1" x14ac:dyDescent="0.25">
      <c r="A23" s="58"/>
      <c r="B23" s="59"/>
      <c r="C23" s="59"/>
      <c r="D23" s="59"/>
      <c r="E23" s="59"/>
      <c r="F23" s="60"/>
    </row>
    <row r="25" spans="1:17" ht="13.5" thickBot="1" x14ac:dyDescent="0.25"/>
    <row r="26" spans="1:17" ht="30" customHeight="1" thickBot="1" x14ac:dyDescent="0.25">
      <c r="A26" s="82" t="s">
        <v>52</v>
      </c>
      <c r="B26" s="70" t="s">
        <v>10</v>
      </c>
      <c r="C26" s="84" t="s">
        <v>11</v>
      </c>
      <c r="D26" s="85"/>
      <c r="E26" s="86"/>
      <c r="F26" s="10" t="s">
        <v>38</v>
      </c>
      <c r="G26" s="11" t="s">
        <v>42</v>
      </c>
      <c r="H26" s="72" t="s">
        <v>2</v>
      </c>
      <c r="I26" s="74" t="s">
        <v>1</v>
      </c>
      <c r="J26" s="74" t="s">
        <v>5</v>
      </c>
      <c r="K26" s="76" t="s">
        <v>9</v>
      </c>
      <c r="L26" s="66" t="s">
        <v>46</v>
      </c>
      <c r="M26" s="67"/>
      <c r="N26" s="68"/>
      <c r="O26" s="69" t="s">
        <v>47</v>
      </c>
      <c r="P26" s="67"/>
      <c r="Q26" s="68"/>
    </row>
    <row r="27" spans="1:17" ht="30.75" thickBot="1" x14ac:dyDescent="0.25">
      <c r="A27" s="83"/>
      <c r="B27" s="71"/>
      <c r="C27" s="8" t="s">
        <v>43</v>
      </c>
      <c r="D27" s="8" t="s">
        <v>44</v>
      </c>
      <c r="E27" s="8" t="s">
        <v>45</v>
      </c>
      <c r="F27" s="8" t="s">
        <v>39</v>
      </c>
      <c r="G27" s="8" t="s">
        <v>40</v>
      </c>
      <c r="H27" s="73"/>
      <c r="I27" s="75"/>
      <c r="J27" s="75"/>
      <c r="K27" s="77"/>
      <c r="L27" s="7" t="s">
        <v>6</v>
      </c>
      <c r="M27" s="5" t="s">
        <v>7</v>
      </c>
      <c r="N27" s="6" t="s">
        <v>8</v>
      </c>
      <c r="O27" s="4" t="s">
        <v>6</v>
      </c>
      <c r="P27" s="5" t="s">
        <v>7</v>
      </c>
      <c r="Q27" s="6" t="s">
        <v>8</v>
      </c>
    </row>
    <row r="28" spans="1:17" x14ac:dyDescent="0.2">
      <c r="A28" s="13">
        <v>42121</v>
      </c>
      <c r="B28" s="2" t="s">
        <v>71</v>
      </c>
      <c r="C28" s="2">
        <f>IF(OR(B28="Евровагонка сорт Экстра",B28="Евровагонка сорт А",B28="Евровагонка сорт В",B28="Евровагонка сорт С"),88,IF(OR(B28="Блок-хаус сорт АВ",B28="Блок-хаус сорт С"),136,IF(OR(B28="Наличник сорт А цена за пог. М",B28="Наличник сорт В цена за пог. М",B28="Наличник сорт С цена за пог. М"),90)))</f>
        <v>88</v>
      </c>
      <c r="D28" s="2">
        <f>IF(OR(B28="Евровагонка сорт Экстра",B28="Евровагонка сорт А",B28="Евровагонка сорт В",B28="Евровагонка сорт С"),12.5,IF(OR(B28="Блок-хаус сорт АВ",B28="Блок-хаус сорт С"),27,IF(OR(B28="Наличник сорт А цена за пог. М",B28="Наличник сорт В цена за пог. М",B28="Наличник сорт С цена за пог. М"),14)))</f>
        <v>12.5</v>
      </c>
      <c r="E28" s="2">
        <v>2.7</v>
      </c>
      <c r="F28" s="2" t="s">
        <v>1</v>
      </c>
      <c r="G28" s="2">
        <v>1</v>
      </c>
      <c r="H28" s="12">
        <f>IF(F28="м3",G28,IF(AND(F28="м2"),G28*D28/1000,IF(AND(F28="шт"),C28*D28*E28/1000000*G28,IF(AND(F28="м пог"),((C28*D28*E28/1000000)/E28)*G28,"ОШИБКА"))))</f>
        <v>1.2500000000000001E-2</v>
      </c>
      <c r="I28" s="12">
        <f>IF(F28="м2",G28,IF(AND(F28="м3"),G28/D28*1000,IF(AND(F28="шт"),C28*E28/1000*G28,IF(AND(F28="м пог"),E28*C28/E28/1000,"ОШИБКА"))))</f>
        <v>1</v>
      </c>
      <c r="J28" s="12">
        <f>IF(F28="шт",G28,IF(AND(F28="м3"),G28/((C28*D28*E28)/1000000),IF(AND(F28="м2"),G28/(C28*E28)*1000,IF(AND(F28="м пог"),G28/E28,"ОШИБКА"))))</f>
        <v>4.2087542087542085</v>
      </c>
      <c r="K28" s="12">
        <f>IF(F28="м пог",G28,IF(AND(F28="м3"),(I28/C28*1000),IF(AND(F28="м2"),H28/D28*1000/C28*1000,IF(AND(F28="шт"),H28/D28*1000/C28*1000,"ОШИБКА"))))</f>
        <v>11.363636363636363</v>
      </c>
      <c r="L28" s="12">
        <f>VLOOKUP(B28,Прайс!$B$2:$C$41,2,0)</f>
        <v>19700</v>
      </c>
      <c r="M28" s="12">
        <f>VLOOKUP(B28,Прайс!$B$2:$D$41,3,0)</f>
        <v>22730</v>
      </c>
      <c r="N28" s="12">
        <f>VLOOKUP(B28,Прайс!$B$2:$E$41,4,0)</f>
        <v>25571.25</v>
      </c>
      <c r="O28" s="12">
        <f>L28*H28</f>
        <v>246.25</v>
      </c>
      <c r="P28" s="12">
        <f>M28*H28</f>
        <v>284.125</v>
      </c>
      <c r="Q28" s="12">
        <f>H28*N28</f>
        <v>319.640625</v>
      </c>
    </row>
    <row r="29" spans="1:17" x14ac:dyDescent="0.2">
      <c r="A29" s="13">
        <v>42123</v>
      </c>
      <c r="B29" s="2" t="s">
        <v>70</v>
      </c>
      <c r="C29" s="2">
        <f>IF(OR(B29="Евровагонка сорт Экстра",B29="Евровагонка сорт А",B29="Евровагонка сорт В",B29="Евровагонка сорт С"),88,IF(OR(B29="Блок-хаус сорт АВ",B29="Блок-хаус сорт С"),136,IF(OR(B29="Наличник сорт А цена за пог. М",B29="Наличник сорт В цена за пог. М",B29="Наличник сорт С цена за пог. М"),90)))</f>
        <v>88</v>
      </c>
      <c r="D29" s="2">
        <f>IF(OR(B29="Евровагонка сорт Экстра",B29="Евровагонка сорт А",B29="Евровагонка сорт В",B29="Евровагонка сорт С"),12.5,IF(OR(B29="Блок-хаус сорт АВ",B29="Блок-хаус сорт С"),27,IF(OR(B29="Наличник сорт А цена за пог. М",B29="Наличник сорт В цена за пог. М",B29="Наличник сорт С цена за пог. М"),14)))</f>
        <v>12.5</v>
      </c>
      <c r="E29" s="2">
        <v>2.7</v>
      </c>
      <c r="F29" s="2" t="s">
        <v>1</v>
      </c>
      <c r="G29" s="2">
        <v>1</v>
      </c>
      <c r="H29" s="12">
        <f>IF(F29="м3",G29,IF(AND(F29="м2"),G29*D29/1000,IF(AND(F29="шт"),C29*D29*E29/1000000*G29,IF(AND(F29="м пог"),((C29*D29*E29/1000000)/E29)*G29,"ОШИБКА"))))</f>
        <v>1.2500000000000001E-2</v>
      </c>
      <c r="I29" s="12">
        <f>IF(F29="м2",G29,IF(AND(F29="м3"),G29/D29*1000,IF(AND(F29="шт"),C29*E29/1000*G29,IF(AND(F29="м пог"),E29*C29/E29/1000,"ОШИБКА"))))</f>
        <v>1</v>
      </c>
      <c r="J29" s="12">
        <f>IF(F29="шт",G29,IF(AND(F29="м3"),G29/((C29*D29*E29)/1000000),IF(AND(F29="м2"),G29/(C29*E29)*1000,IF(AND(F29="м пог"),G29/E29,"ОШИБКА"))))</f>
        <v>4.2087542087542085</v>
      </c>
      <c r="K29" s="12">
        <f>IF(F29="м пог",G29,IF(AND(F29="м3"),(I29/C29*1000),IF(AND(F29="м2"),H29/D29*1000/C29*1000,IF(AND(F29="шт"),H29/D29*1000/C29*1000,"ОШИБКА"))))</f>
        <v>11.363636363636363</v>
      </c>
      <c r="L29" s="12">
        <f>VLOOKUP(B29,Прайс!$B$2:$C$41,2,0)</f>
        <v>16940</v>
      </c>
      <c r="M29" s="12">
        <f>VLOOKUP(B29,Прайс!$B$2:$D$41,3,0)</f>
        <v>20500</v>
      </c>
      <c r="N29" s="12">
        <f>VLOOKUP(B29,Прайс!$B$2:$E$41,4,0)</f>
        <v>23062.5</v>
      </c>
      <c r="O29" s="12">
        <f>L29*H29</f>
        <v>211.75</v>
      </c>
      <c r="P29" s="12">
        <f>M29*H29</f>
        <v>256.25</v>
      </c>
      <c r="Q29" s="12">
        <f>H29*N29</f>
        <v>288.28125</v>
      </c>
    </row>
    <row r="30" spans="1:17" x14ac:dyDescent="0.2">
      <c r="A30" s="13">
        <v>42132</v>
      </c>
      <c r="B30" s="2" t="s">
        <v>69</v>
      </c>
      <c r="C30" s="2">
        <f>IF(OR(B30="Евровагонка сорт Экстра",B30="Евровагонка сорт А",B30="Евровагонка сорт В",B30="Евровагонка сорт С"),88,IF(OR(B30="Блок-хаус сорт АВ",B30="Блок-хаус сорт С"),136,IF(OR(B30="Наличник сорт А цена за пог. М",B30="Наличник сорт В цена за пог. М",B30="Наличник сорт С цена за пог. М"),90)))</f>
        <v>88</v>
      </c>
      <c r="D30" s="2">
        <f>IF(OR(B30="Евровагонка сорт Экстра",B30="Евровагонка сорт А",B30="Евровагонка сорт В",B30="Евровагонка сорт С"),12.5,IF(OR(B30="Блок-хаус сорт АВ",B30="Блок-хаус сорт С"),27,IF(OR(B30="Наличник сорт А цена за пог. М",B30="Наличник сорт В цена за пог. М",B30="Наличник сорт С цена за пог. М"),14)))</f>
        <v>12.5</v>
      </c>
      <c r="E30" s="2">
        <v>2.7</v>
      </c>
      <c r="F30" s="2" t="s">
        <v>1</v>
      </c>
      <c r="G30" s="2">
        <v>1</v>
      </c>
      <c r="H30" s="12">
        <f>IF(F30="м3",G30,IF(AND(F30="м2"),G30*D30/1000,IF(AND(F30="шт"),C30*D30*E30/1000000*G30,IF(AND(F30="м пог"),((C30*D30*E30/1000000)/E30)*G30,"ОШИБКА"))))</f>
        <v>1.2500000000000001E-2</v>
      </c>
      <c r="I30" s="12">
        <f>IF(F30="м2",G30,IF(AND(F30="м3"),G30/D30*1000,IF(AND(F30="шт"),C30*E30/1000*G30,IF(AND(F30="м пог"),E30*C30/E30/1000,"ОШИБКА"))))</f>
        <v>1</v>
      </c>
      <c r="J30" s="12">
        <f>IF(F30="шт",G30,IF(AND(F30="м3"),G30/((C30*D30*E30)/1000000),IF(AND(F30="м2"),G30/(C30*E30)*1000,IF(AND(F30="м пог"),G30/E30,"ОШИБКА"))))</f>
        <v>4.2087542087542085</v>
      </c>
      <c r="K30" s="12">
        <f>IF(F30="м пог",G30,IF(AND(F30="м3"),(I30/C30*1000),IF(AND(F30="м2"),H30/D30*1000/C30*1000,IF(AND(F30="шт"),H30/D30*1000/C30*1000,"ОШИБКА"))))</f>
        <v>11.363636363636363</v>
      </c>
      <c r="L30" s="12">
        <f>VLOOKUP(B30,Прайс!$B$2:$C$41,2,0)</f>
        <v>15100</v>
      </c>
      <c r="M30" s="12">
        <f>VLOOKUP(B30,Прайс!$B$2:$D$41,3,0)</f>
        <v>16540</v>
      </c>
      <c r="N30" s="12">
        <f>VLOOKUP(B30,Прайс!$B$2:$E$41,4,0)</f>
        <v>18607.5</v>
      </c>
      <c r="O30" s="12">
        <f>L30*H30</f>
        <v>188.75</v>
      </c>
      <c r="P30" s="12">
        <f>M30*H30</f>
        <v>206.75</v>
      </c>
      <c r="Q30" s="12">
        <f>H30*N30</f>
        <v>232.59375</v>
      </c>
    </row>
    <row r="31" spans="1:17" x14ac:dyDescent="0.2">
      <c r="A31" s="90">
        <v>41037</v>
      </c>
      <c r="B31" s="2" t="s">
        <v>68</v>
      </c>
      <c r="C31" s="2">
        <f>IF(OR(B31="Евровагонка сорт Экстра",B31="Евровагонка сорт А",B31="Евровагонка сорт В",B31="Евровагонка сорт С"),88,IF(OR(B31="Блок-хаус сорт АВ",B31="Блок-хаус сорт С"),136,IF(OR(B31="Наличник сорт А цена за пог. М",B31="Наличник сорт В цена за пог. М",B31="Наличник сорт С цена за пог. М"),90)))</f>
        <v>88</v>
      </c>
      <c r="D31" s="2">
        <f>IF(OR(B31="Евровагонка сорт Экстра",B31="Евровагонка сорт А",B31="Евровагонка сорт В",B31="Евровагонка сорт С"),12.5,IF(OR(B31="Блок-хаус сорт АВ",B31="Блок-хаус сорт С"),27,IF(OR(B31="Наличник сорт А цена за пог. М",B31="Наличник сорт В цена за пог. М",B31="Наличник сорт С цена за пог. М"),14)))</f>
        <v>12.5</v>
      </c>
      <c r="E31" s="2">
        <v>2.7</v>
      </c>
      <c r="F31" s="2" t="s">
        <v>1</v>
      </c>
      <c r="G31" s="2">
        <v>1</v>
      </c>
      <c r="H31" s="12">
        <f>IF(F31="м3",G31,IF(AND(F31="м2"),G31*D31/1000,IF(AND(F31="шт"),C31*D31*E31/1000000*G31,IF(AND(F31="м пог"),((C31*D31*E31/1000000)/E31)*G31,"ОШИБКА"))))</f>
        <v>1.2500000000000001E-2</v>
      </c>
      <c r="I31" s="12">
        <f>IF(F31="м2",G31,IF(AND(F31="м3"),G31/D31*1000,IF(AND(F31="шт"),C31*E31/1000*G31,IF(AND(F31="м пог"),E31*C31/E31/1000,"ОШИБКА"))))</f>
        <v>1</v>
      </c>
      <c r="J31" s="12">
        <f>IF(F31="шт",G31,IF(AND(F31="м3"),G31/((C31*D31*E31)/1000000),IF(AND(F31="м2"),G31/(C31*E31)*1000,IF(AND(F31="м пог"),G31/E31,"ОШИБКА"))))</f>
        <v>4.2087542087542085</v>
      </c>
      <c r="K31" s="12">
        <f>IF(F31="м пог",G31,IF(AND(F31="м3"),(I31/C31*1000),IF(AND(F31="м2"),H31/D31*1000/C31*1000,IF(AND(F31="шт"),H31/D31*1000/C31*1000,"ОШИБКА"))))</f>
        <v>11.363636363636363</v>
      </c>
      <c r="L31" s="12">
        <f>VLOOKUP(B31,Прайс!$B$2:$C$41,2,0)</f>
        <v>12200</v>
      </c>
      <c r="M31" s="12">
        <f>VLOOKUP(B31,Прайс!$B$2:$D$41,3,0)</f>
        <v>14500</v>
      </c>
      <c r="N31" s="12">
        <f>VLOOKUP(B31,Прайс!$B$2:$E$41,4,0)</f>
        <v>16312.5</v>
      </c>
      <c r="O31" s="12">
        <f>L31*H31</f>
        <v>152.5</v>
      </c>
      <c r="P31" s="12">
        <f>M31*H31</f>
        <v>181.25</v>
      </c>
      <c r="Q31" s="12">
        <f>H31*N31</f>
        <v>203.90625</v>
      </c>
    </row>
    <row r="32" spans="1:17" x14ac:dyDescent="0.2">
      <c r="A32" s="13">
        <v>42132</v>
      </c>
      <c r="B32" s="2" t="s">
        <v>66</v>
      </c>
      <c r="C32" s="2">
        <f>IF(OR(B32="Евровагонка сорт Экстра",B32="Евровагонка сорт А",B32="Евровагонка сорт В",B32="Евровагонка сорт С"),88,IF(OR(B32="Блок-хаус сорт АВ",B32="Блок-хаус сорт С"),136,IF(OR(B32="Наличник сорт А цена за пог. М",B32="Наличник сорт В цена за пог. М",B32="Наличник сорт С цена за пог. М"),90)))</f>
        <v>136</v>
      </c>
      <c r="D32" s="2">
        <f>IF(OR(B32="Евровагонка сорт Экстра",B32="Евровагонка сорт А",B32="Евровагонка сорт В",B32="Евровагонка сорт С"),12.5,IF(OR(B32="Блок-хаус сорт АВ",B32="Блок-хаус сорт С"),27,IF(OR(B32="Наличник сорт А цена за пог. М",B32="Наличник сорт В цена за пог. М",B32="Наличник сорт С цена за пог. М"),14)))</f>
        <v>27</v>
      </c>
      <c r="E32" s="2">
        <v>3.7</v>
      </c>
      <c r="F32" s="2" t="s">
        <v>2</v>
      </c>
      <c r="G32" s="2">
        <v>2</v>
      </c>
      <c r="H32" s="12">
        <f>IF(F32="м3",G32,IF(AND(F32="м2"),G32*D32/1000,IF(AND(F32="шт"),C32*D32*E32/1000000*G32,IF(AND(F32="м пог"),((C32*D32*E32/1000000)/E32)*G32,"ОШИБКА"))))</f>
        <v>2</v>
      </c>
      <c r="I32" s="12">
        <f>IF(F32="м2",G32,IF(AND(F32="м3"),G32/D32*1000,IF(AND(F32="шт"),C32*E32/1000*G32,IF(AND(F32="м пог"),E32*C32/E32/1000,"ОШИБКА"))))</f>
        <v>74.074074074074076</v>
      </c>
      <c r="J32" s="12">
        <f>IF(F32="шт",G32,IF(AND(F32="м3"),G32/((C32*D32*E32)/1000000),IF(AND(F32="м2"),G32/(C32*E32)*1000,IF(AND(F32="м пог"),G32/E32,"ОШИБКА"))))</f>
        <v>147.20602955897073</v>
      </c>
      <c r="K32" s="12">
        <f>IF(F32="м пог",G32,IF(AND(F32="м3"),(I32/C32*1000),IF(AND(F32="м2"),H32/D32*1000/C32*1000,IF(AND(F32="шт"),H32/D32*1000/C32*1000,"ОШИБКА"))))</f>
        <v>544.6623093681917</v>
      </c>
      <c r="L32" s="12">
        <f>VLOOKUP(B32,Прайс!$B$2:$C$41,2,0)</f>
        <v>13800</v>
      </c>
      <c r="M32" s="12">
        <f>VLOOKUP(B32,Прайс!$B$2:$D$41,3,0)</f>
        <v>17940</v>
      </c>
      <c r="N32" s="12">
        <f>VLOOKUP(B32,Прайс!$B$2:$E$41,4,0)</f>
        <v>20182.5</v>
      </c>
      <c r="O32" s="12">
        <f>L32*H32</f>
        <v>27600</v>
      </c>
      <c r="P32" s="12">
        <f>M32*H32</f>
        <v>35880</v>
      </c>
      <c r="Q32" s="12">
        <f>H32*N32</f>
        <v>40365</v>
      </c>
    </row>
    <row r="33" spans="1:17" x14ac:dyDescent="0.2">
      <c r="A33" s="13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x14ac:dyDescent="0.2">
      <c r="A34" s="13"/>
      <c r="C34" s="63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x14ac:dyDescent="0.2">
      <c r="A35" s="13"/>
      <c r="C35" s="63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ht="89.25" x14ac:dyDescent="0.2">
      <c r="A36" s="13"/>
      <c r="C36" s="65" t="s">
        <v>86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">
      <c r="A37" s="13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x14ac:dyDescent="0.2">
      <c r="A38" s="13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x14ac:dyDescent="0.2">
      <c r="A39" s="13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x14ac:dyDescent="0.2">
      <c r="A40" s="13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x14ac:dyDescent="0.2">
      <c r="A41" s="13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2">
      <c r="A42" s="13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2">
      <c r="A43" s="13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2">
      <c r="A44" s="13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">
      <c r="A45" s="13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x14ac:dyDescent="0.2">
      <c r="A46" s="13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x14ac:dyDescent="0.2">
      <c r="A47" s="13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 x14ac:dyDescent="0.2">
      <c r="A48" s="13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 x14ac:dyDescent="0.2">
      <c r="A49" s="13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 x14ac:dyDescent="0.2">
      <c r="A50" s="13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 x14ac:dyDescent="0.2">
      <c r="A51" s="13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 x14ac:dyDescent="0.2">
      <c r="A52" s="13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">
      <c r="A53" s="13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1:17" x14ac:dyDescent="0.2">
      <c r="A54" s="13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 x14ac:dyDescent="0.2">
      <c r="A55" s="13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x14ac:dyDescent="0.2">
      <c r="A56" s="13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x14ac:dyDescent="0.2">
      <c r="A57" s="13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x14ac:dyDescent="0.2">
      <c r="A58" s="13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 x14ac:dyDescent="0.2">
      <c r="A59" s="13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x14ac:dyDescent="0.2">
      <c r="A60" s="13"/>
    </row>
    <row r="61" spans="1:17" x14ac:dyDescent="0.2">
      <c r="A61" s="13"/>
    </row>
    <row r="62" spans="1:17" x14ac:dyDescent="0.2">
      <c r="A62" s="13"/>
    </row>
    <row r="63" spans="1:17" x14ac:dyDescent="0.2">
      <c r="A63" s="13"/>
    </row>
    <row r="64" spans="1:17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</sheetData>
  <dataConsolidate/>
  <mergeCells count="13">
    <mergeCell ref="C3:F3"/>
    <mergeCell ref="D20:F20"/>
    <mergeCell ref="D22:F22"/>
    <mergeCell ref="B2:F2"/>
    <mergeCell ref="A26:A27"/>
    <mergeCell ref="C26:E26"/>
    <mergeCell ref="L26:N26"/>
    <mergeCell ref="O26:Q26"/>
    <mergeCell ref="B26:B27"/>
    <mergeCell ref="H26:H27"/>
    <mergeCell ref="I26:I27"/>
    <mergeCell ref="J26:J27"/>
    <mergeCell ref="K26:K27"/>
  </mergeCells>
  <pageMargins left="0.7" right="0.7" top="0.75" bottom="0.75" header="0.3" footer="0.3"/>
  <pageSetup paperSize="9"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Выберите из списка" prompt="м3;м2;м.пог;шт.">
          <x14:formula1>
            <xm:f>Прайс!$H$2:$H$5</xm:f>
          </x14:formula1>
          <xm:sqref>F28:F67</xm:sqref>
        </x14:dataValidation>
        <x14:dataValidation type="list" allowBlank="1" showInputMessage="1" showErrorMessage="1" prompt="Выберите из списка">
          <x14:formula1>
            <xm:f>Прайс!$B$2:$B$41</xm:f>
          </x14:formula1>
          <xm:sqref>B28:B1241</xm:sqref>
        </x14:dataValidation>
        <x14:dataValidation type="list" allowBlank="1" showInputMessage="1" showErrorMessage="1">
          <x14:formula1>
            <xm:f>Прайс!$J$2:$J$4</xm:f>
          </x14:formula1>
          <xm:sqref>E6</xm:sqref>
        </x14:dataValidation>
        <x14:dataValidation type="list" allowBlank="1" showInputMessage="1" showErrorMessage="1" promptTitle="Выберите" prompt="Единицу">
          <x14:formula1>
            <xm:f>[1]Прайс!#REF!</xm:f>
          </x14:formula1>
          <xm:sqref>C7:C17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42"/>
  <sheetViews>
    <sheetView workbookViewId="0">
      <selection activeCell="G14" sqref="G14"/>
    </sheetView>
  </sheetViews>
  <sheetFormatPr defaultRowHeight="12.75" x14ac:dyDescent="0.2"/>
  <cols>
    <col min="1" max="1" width="9.140625" style="1"/>
    <col min="2" max="2" width="47" style="1" customWidth="1"/>
    <col min="3" max="3" width="23.140625" style="1" customWidth="1"/>
    <col min="4" max="4" width="21.5703125" style="1" customWidth="1"/>
    <col min="5" max="5" width="16.42578125" style="1" customWidth="1"/>
    <col min="6" max="9" width="9.140625" style="1"/>
    <col min="10" max="10" width="22.140625" style="1" customWidth="1"/>
    <col min="11" max="16384" width="9.140625" style="1"/>
  </cols>
  <sheetData>
    <row r="1" spans="1:19" s="20" customFormat="1" ht="47.25" customHeight="1" thickBot="1" x14ac:dyDescent="0.25">
      <c r="A1" s="17" t="s">
        <v>12</v>
      </c>
      <c r="B1" s="18" t="s">
        <v>13</v>
      </c>
      <c r="C1" s="18" t="s">
        <v>36</v>
      </c>
      <c r="D1" s="18" t="s">
        <v>35</v>
      </c>
      <c r="E1" s="19" t="s">
        <v>37</v>
      </c>
      <c r="H1" s="20" t="s">
        <v>41</v>
      </c>
      <c r="J1" s="20" t="s">
        <v>82</v>
      </c>
      <c r="L1" s="87" t="s">
        <v>0</v>
      </c>
      <c r="M1" s="87"/>
      <c r="N1" s="87" t="s">
        <v>60</v>
      </c>
      <c r="O1" s="87"/>
      <c r="P1" s="87" t="s">
        <v>62</v>
      </c>
      <c r="Q1" s="87"/>
      <c r="R1" s="87" t="s">
        <v>61</v>
      </c>
      <c r="S1" s="87"/>
    </row>
    <row r="2" spans="1:19" s="20" customFormat="1" ht="24.75" customHeight="1" x14ac:dyDescent="0.25">
      <c r="A2" s="21">
        <v>1</v>
      </c>
      <c r="B2" s="22" t="s">
        <v>48</v>
      </c>
      <c r="C2" s="14">
        <v>1320</v>
      </c>
      <c r="D2" s="14">
        <v>1610</v>
      </c>
      <c r="E2" s="15">
        <f t="shared" ref="E2:E34" si="0">D2/8+D2</f>
        <v>1811.25</v>
      </c>
      <c r="H2" s="23" t="s">
        <v>2</v>
      </c>
      <c r="I2" s="44"/>
      <c r="J2" s="44" t="s">
        <v>85</v>
      </c>
      <c r="L2" s="20">
        <v>12.5</v>
      </c>
      <c r="M2" s="20">
        <v>2</v>
      </c>
      <c r="N2" s="20">
        <v>14</v>
      </c>
      <c r="O2" s="20">
        <v>1</v>
      </c>
      <c r="P2" s="20">
        <v>27</v>
      </c>
      <c r="Q2" s="20">
        <v>2</v>
      </c>
      <c r="S2" s="20">
        <v>4</v>
      </c>
    </row>
    <row r="3" spans="1:19" s="20" customFormat="1" ht="24.75" customHeight="1" x14ac:dyDescent="0.25">
      <c r="A3" s="24">
        <f>A2+1</f>
        <v>2</v>
      </c>
      <c r="B3" s="25" t="s">
        <v>55</v>
      </c>
      <c r="C3" s="16">
        <v>1200</v>
      </c>
      <c r="D3" s="16">
        <v>1450</v>
      </c>
      <c r="E3" s="15">
        <f t="shared" si="0"/>
        <v>1631.25</v>
      </c>
      <c r="H3" s="23" t="s">
        <v>1</v>
      </c>
      <c r="I3" s="44"/>
      <c r="J3" s="44" t="s">
        <v>83</v>
      </c>
      <c r="L3" s="20">
        <v>88</v>
      </c>
      <c r="M3" s="20">
        <v>2.2000000000000002</v>
      </c>
      <c r="N3" s="20">
        <v>90</v>
      </c>
      <c r="O3" s="20">
        <v>1.5</v>
      </c>
      <c r="P3" s="20">
        <v>136</v>
      </c>
      <c r="Q3" s="20">
        <v>2.5</v>
      </c>
      <c r="S3" s="20">
        <v>6</v>
      </c>
    </row>
    <row r="4" spans="1:19" s="20" customFormat="1" ht="26.25" customHeight="1" x14ac:dyDescent="0.25">
      <c r="A4" s="24">
        <f t="shared" ref="A4:A42" si="1">A3+1</f>
        <v>3</v>
      </c>
      <c r="B4" s="25" t="s">
        <v>14</v>
      </c>
      <c r="C4" s="16">
        <v>690</v>
      </c>
      <c r="D4" s="16">
        <v>900</v>
      </c>
      <c r="E4" s="15">
        <f t="shared" si="0"/>
        <v>1012.5</v>
      </c>
      <c r="H4" s="23" t="s">
        <v>53</v>
      </c>
      <c r="I4" s="44"/>
      <c r="J4" s="44" t="s">
        <v>84</v>
      </c>
      <c r="M4" s="20">
        <v>2.5</v>
      </c>
      <c r="O4" s="20">
        <v>2.2000000000000002</v>
      </c>
      <c r="Q4" s="20">
        <v>3</v>
      </c>
    </row>
    <row r="5" spans="1:19" s="20" customFormat="1" ht="24.75" customHeight="1" x14ac:dyDescent="0.25">
      <c r="A5" s="24">
        <f t="shared" si="1"/>
        <v>4</v>
      </c>
      <c r="B5" s="25" t="s">
        <v>15</v>
      </c>
      <c r="C5" s="16">
        <v>1758</v>
      </c>
      <c r="D5" s="16">
        <v>2300</v>
      </c>
      <c r="E5" s="15">
        <f t="shared" si="0"/>
        <v>2587.5</v>
      </c>
      <c r="H5" s="23" t="s">
        <v>3</v>
      </c>
      <c r="I5" s="44"/>
      <c r="J5" s="44"/>
      <c r="M5" s="20">
        <v>2.7</v>
      </c>
      <c r="O5" s="20">
        <v>3</v>
      </c>
    </row>
    <row r="6" spans="1:19" s="20" customFormat="1" ht="24.75" customHeight="1" x14ac:dyDescent="0.25">
      <c r="A6" s="24">
        <f t="shared" si="1"/>
        <v>5</v>
      </c>
      <c r="B6" s="25" t="s">
        <v>16</v>
      </c>
      <c r="C6" s="16">
        <v>520</v>
      </c>
      <c r="D6" s="16">
        <v>520</v>
      </c>
      <c r="E6" s="15">
        <f t="shared" si="0"/>
        <v>585</v>
      </c>
      <c r="I6" s="44"/>
      <c r="J6" s="44"/>
      <c r="M6" s="20">
        <v>3</v>
      </c>
    </row>
    <row r="7" spans="1:19" s="20" customFormat="1" ht="24.75" customHeight="1" x14ac:dyDescent="0.2">
      <c r="A7" s="24">
        <f t="shared" si="1"/>
        <v>6</v>
      </c>
      <c r="B7" s="25" t="s">
        <v>49</v>
      </c>
      <c r="C7" s="16">
        <v>2200</v>
      </c>
      <c r="D7" s="16">
        <v>2750</v>
      </c>
      <c r="E7" s="15">
        <f t="shared" si="0"/>
        <v>3093.75</v>
      </c>
    </row>
    <row r="8" spans="1:19" s="20" customFormat="1" ht="24.75" customHeight="1" x14ac:dyDescent="0.2">
      <c r="A8" s="24">
        <f t="shared" si="1"/>
        <v>7</v>
      </c>
      <c r="B8" s="25" t="s">
        <v>50</v>
      </c>
      <c r="C8" s="16">
        <v>2500</v>
      </c>
      <c r="D8" s="16">
        <v>2950</v>
      </c>
      <c r="E8" s="15">
        <f t="shared" si="0"/>
        <v>3318.75</v>
      </c>
    </row>
    <row r="9" spans="1:19" s="20" customFormat="1" ht="24.75" customHeight="1" x14ac:dyDescent="0.2">
      <c r="A9" s="24">
        <f t="shared" si="1"/>
        <v>8</v>
      </c>
      <c r="B9" s="25" t="s">
        <v>51</v>
      </c>
      <c r="C9" s="16">
        <v>2800</v>
      </c>
      <c r="D9" s="16">
        <v>3300</v>
      </c>
      <c r="E9" s="15">
        <f t="shared" si="0"/>
        <v>3712.5</v>
      </c>
    </row>
    <row r="10" spans="1:19" s="20" customFormat="1" ht="36" customHeight="1" x14ac:dyDescent="0.2">
      <c r="A10" s="24">
        <f t="shared" si="1"/>
        <v>9</v>
      </c>
      <c r="B10" s="25" t="s">
        <v>17</v>
      </c>
      <c r="C10" s="16">
        <v>5800</v>
      </c>
      <c r="D10" s="16">
        <v>7200</v>
      </c>
      <c r="E10" s="15">
        <f t="shared" si="0"/>
        <v>8100</v>
      </c>
    </row>
    <row r="11" spans="1:19" s="20" customFormat="1" ht="40.5" customHeight="1" x14ac:dyDescent="0.2">
      <c r="A11" s="24">
        <f t="shared" si="1"/>
        <v>10</v>
      </c>
      <c r="B11" s="25" t="s">
        <v>18</v>
      </c>
      <c r="C11" s="16">
        <v>5410</v>
      </c>
      <c r="D11" s="16">
        <v>6400</v>
      </c>
      <c r="E11" s="15">
        <f t="shared" si="0"/>
        <v>7200</v>
      </c>
    </row>
    <row r="12" spans="1:19" s="20" customFormat="1" ht="24.75" customHeight="1" x14ac:dyDescent="0.2">
      <c r="A12" s="24">
        <f t="shared" si="1"/>
        <v>11</v>
      </c>
      <c r="B12" s="25" t="s">
        <v>19</v>
      </c>
      <c r="C12" s="16">
        <v>3900</v>
      </c>
      <c r="D12" s="16">
        <v>4600</v>
      </c>
      <c r="E12" s="15">
        <f t="shared" si="0"/>
        <v>5175</v>
      </c>
    </row>
    <row r="13" spans="1:19" s="20" customFormat="1" ht="41.25" customHeight="1" x14ac:dyDescent="0.2">
      <c r="A13" s="24">
        <f t="shared" si="1"/>
        <v>12</v>
      </c>
      <c r="B13" s="25" t="s">
        <v>20</v>
      </c>
      <c r="C13" s="16">
        <v>8860</v>
      </c>
      <c r="D13" s="16">
        <v>11490</v>
      </c>
      <c r="E13" s="15">
        <f t="shared" si="0"/>
        <v>12926.25</v>
      </c>
    </row>
    <row r="14" spans="1:19" s="20" customFormat="1" ht="40.5" customHeight="1" x14ac:dyDescent="0.2">
      <c r="A14" s="24">
        <f t="shared" si="1"/>
        <v>13</v>
      </c>
      <c r="B14" s="25" t="s">
        <v>21</v>
      </c>
      <c r="C14" s="16">
        <v>7250</v>
      </c>
      <c r="D14" s="16">
        <v>9430</v>
      </c>
      <c r="E14" s="15">
        <f t="shared" si="0"/>
        <v>10608.75</v>
      </c>
    </row>
    <row r="15" spans="1:19" s="20" customFormat="1" ht="36.75" customHeight="1" x14ac:dyDescent="0.2">
      <c r="A15" s="24">
        <f t="shared" si="1"/>
        <v>14</v>
      </c>
      <c r="B15" s="25" t="s">
        <v>22</v>
      </c>
      <c r="C15" s="16">
        <v>3800</v>
      </c>
      <c r="D15" s="16">
        <v>4500</v>
      </c>
      <c r="E15" s="15">
        <f t="shared" si="0"/>
        <v>5062.5</v>
      </c>
    </row>
    <row r="16" spans="1:19" s="20" customFormat="1" ht="33.75" customHeight="1" x14ac:dyDescent="0.2">
      <c r="A16" s="24">
        <f t="shared" si="1"/>
        <v>15</v>
      </c>
      <c r="B16" s="25" t="s">
        <v>23</v>
      </c>
      <c r="C16" s="16">
        <v>2200</v>
      </c>
      <c r="D16" s="16">
        <v>2700</v>
      </c>
      <c r="E16" s="15">
        <f t="shared" si="0"/>
        <v>3037.5</v>
      </c>
    </row>
    <row r="17" spans="1:5" s="20" customFormat="1" ht="24.75" customHeight="1" x14ac:dyDescent="0.2">
      <c r="A17" s="24">
        <f t="shared" si="1"/>
        <v>16</v>
      </c>
      <c r="B17" s="25" t="s">
        <v>71</v>
      </c>
      <c r="C17" s="16">
        <v>19700</v>
      </c>
      <c r="D17" s="16">
        <v>22730</v>
      </c>
      <c r="E17" s="15">
        <f t="shared" si="0"/>
        <v>25571.25</v>
      </c>
    </row>
    <row r="18" spans="1:5" s="20" customFormat="1" ht="24.75" customHeight="1" x14ac:dyDescent="0.2">
      <c r="A18" s="24">
        <f t="shared" si="1"/>
        <v>17</v>
      </c>
      <c r="B18" s="25" t="s">
        <v>70</v>
      </c>
      <c r="C18" s="16">
        <v>16940</v>
      </c>
      <c r="D18" s="16">
        <v>20500</v>
      </c>
      <c r="E18" s="15">
        <f t="shared" si="0"/>
        <v>23062.5</v>
      </c>
    </row>
    <row r="19" spans="1:5" s="20" customFormat="1" ht="24.75" customHeight="1" x14ac:dyDescent="0.2">
      <c r="A19" s="24">
        <f t="shared" si="1"/>
        <v>18</v>
      </c>
      <c r="B19" s="25" t="s">
        <v>69</v>
      </c>
      <c r="C19" s="16">
        <v>15100</v>
      </c>
      <c r="D19" s="16">
        <v>16540</v>
      </c>
      <c r="E19" s="15">
        <f t="shared" si="0"/>
        <v>18607.5</v>
      </c>
    </row>
    <row r="20" spans="1:5" s="20" customFormat="1" ht="24.75" customHeight="1" x14ac:dyDescent="0.2">
      <c r="A20" s="24">
        <f t="shared" si="1"/>
        <v>19</v>
      </c>
      <c r="B20" s="25" t="s">
        <v>68</v>
      </c>
      <c r="C20" s="16">
        <v>12200</v>
      </c>
      <c r="D20" s="16">
        <v>14500</v>
      </c>
      <c r="E20" s="15">
        <f t="shared" si="0"/>
        <v>16312.5</v>
      </c>
    </row>
    <row r="21" spans="1:5" s="20" customFormat="1" ht="24.75" customHeight="1" x14ac:dyDescent="0.2">
      <c r="A21" s="24">
        <f t="shared" si="1"/>
        <v>20</v>
      </c>
      <c r="B21" s="25" t="s">
        <v>24</v>
      </c>
      <c r="C21" s="16">
        <v>14380</v>
      </c>
      <c r="D21" s="16">
        <v>18690</v>
      </c>
      <c r="E21" s="15">
        <f t="shared" si="0"/>
        <v>21026.25</v>
      </c>
    </row>
    <row r="22" spans="1:5" s="20" customFormat="1" ht="24.75" customHeight="1" x14ac:dyDescent="0.2">
      <c r="A22" s="24">
        <f t="shared" si="1"/>
        <v>21</v>
      </c>
      <c r="B22" s="25" t="s">
        <v>25</v>
      </c>
      <c r="C22" s="16">
        <v>10930</v>
      </c>
      <c r="D22" s="16">
        <v>12020</v>
      </c>
      <c r="E22" s="15">
        <f t="shared" si="0"/>
        <v>13522.5</v>
      </c>
    </row>
    <row r="23" spans="1:5" s="20" customFormat="1" ht="24.75" customHeight="1" x14ac:dyDescent="0.2">
      <c r="A23" s="24">
        <f t="shared" si="1"/>
        <v>22</v>
      </c>
      <c r="B23" s="25" t="s">
        <v>66</v>
      </c>
      <c r="C23" s="16">
        <v>13800</v>
      </c>
      <c r="D23" s="16">
        <v>17940</v>
      </c>
      <c r="E23" s="15">
        <f t="shared" si="0"/>
        <v>20182.5</v>
      </c>
    </row>
    <row r="24" spans="1:5" s="20" customFormat="1" ht="24.75" customHeight="1" x14ac:dyDescent="0.2">
      <c r="A24" s="24">
        <f t="shared" si="1"/>
        <v>23</v>
      </c>
      <c r="B24" s="25" t="s">
        <v>67</v>
      </c>
      <c r="C24" s="16">
        <v>10350</v>
      </c>
      <c r="D24" s="16">
        <v>11500</v>
      </c>
      <c r="E24" s="15">
        <f t="shared" si="0"/>
        <v>12937.5</v>
      </c>
    </row>
    <row r="25" spans="1:5" s="20" customFormat="1" ht="24.75" customHeight="1" x14ac:dyDescent="0.2">
      <c r="A25" s="24">
        <f t="shared" si="1"/>
        <v>24</v>
      </c>
      <c r="B25" s="25" t="s">
        <v>26</v>
      </c>
      <c r="C25" s="16">
        <v>14380</v>
      </c>
      <c r="D25" s="16">
        <v>18690</v>
      </c>
      <c r="E25" s="15">
        <f t="shared" si="0"/>
        <v>21026.25</v>
      </c>
    </row>
    <row r="26" spans="1:5" s="20" customFormat="1" ht="24.75" customHeight="1" x14ac:dyDescent="0.2">
      <c r="A26" s="24">
        <f t="shared" si="1"/>
        <v>25</v>
      </c>
      <c r="B26" s="25" t="s">
        <v>27</v>
      </c>
      <c r="C26" s="16">
        <v>10930</v>
      </c>
      <c r="D26" s="16">
        <v>12020</v>
      </c>
      <c r="E26" s="15">
        <f t="shared" si="0"/>
        <v>13522.5</v>
      </c>
    </row>
    <row r="27" spans="1:5" s="20" customFormat="1" ht="24.75" customHeight="1" x14ac:dyDescent="0.2">
      <c r="A27" s="24">
        <f t="shared" si="1"/>
        <v>26</v>
      </c>
      <c r="B27" s="25" t="s">
        <v>28</v>
      </c>
      <c r="C27" s="16">
        <v>7820</v>
      </c>
      <c r="D27" s="16">
        <v>10120</v>
      </c>
      <c r="E27" s="15">
        <f t="shared" si="0"/>
        <v>11385</v>
      </c>
    </row>
    <row r="28" spans="1:5" s="20" customFormat="1" ht="24.75" customHeight="1" x14ac:dyDescent="0.2">
      <c r="A28" s="24">
        <f t="shared" si="1"/>
        <v>27</v>
      </c>
      <c r="B28" s="25" t="s">
        <v>4</v>
      </c>
      <c r="C28" s="16">
        <v>5800</v>
      </c>
      <c r="D28" s="16">
        <v>7200</v>
      </c>
      <c r="E28" s="15">
        <f t="shared" si="0"/>
        <v>8100</v>
      </c>
    </row>
    <row r="29" spans="1:5" s="20" customFormat="1" ht="24.75" customHeight="1" x14ac:dyDescent="0.2">
      <c r="A29" s="24">
        <f t="shared" si="1"/>
        <v>28</v>
      </c>
      <c r="B29" s="25" t="s">
        <v>29</v>
      </c>
      <c r="C29" s="16">
        <v>12650</v>
      </c>
      <c r="D29" s="16">
        <v>14380</v>
      </c>
      <c r="E29" s="15">
        <f t="shared" si="0"/>
        <v>16177.5</v>
      </c>
    </row>
    <row r="30" spans="1:5" s="20" customFormat="1" ht="24.75" customHeight="1" x14ac:dyDescent="0.2">
      <c r="A30" s="24">
        <f t="shared" si="1"/>
        <v>29</v>
      </c>
      <c r="B30" s="25" t="s">
        <v>30</v>
      </c>
      <c r="C30" s="16">
        <v>5520</v>
      </c>
      <c r="D30" s="16"/>
      <c r="E30" s="15">
        <f t="shared" si="0"/>
        <v>0</v>
      </c>
    </row>
    <row r="31" spans="1:5" s="20" customFormat="1" ht="24.75" customHeight="1" x14ac:dyDescent="0.2">
      <c r="A31" s="24">
        <f t="shared" si="1"/>
        <v>30</v>
      </c>
      <c r="B31" s="25" t="s">
        <v>31</v>
      </c>
      <c r="C31" s="16">
        <v>16</v>
      </c>
      <c r="D31" s="16"/>
      <c r="E31" s="15">
        <f t="shared" si="0"/>
        <v>0</v>
      </c>
    </row>
    <row r="32" spans="1:5" s="20" customFormat="1" ht="24.75" customHeight="1" x14ac:dyDescent="0.2">
      <c r="A32" s="24">
        <f t="shared" si="1"/>
        <v>31</v>
      </c>
      <c r="B32" s="25" t="s">
        <v>32</v>
      </c>
      <c r="C32" s="16">
        <v>14</v>
      </c>
      <c r="D32" s="16"/>
      <c r="E32" s="15">
        <f t="shared" si="0"/>
        <v>0</v>
      </c>
    </row>
    <row r="33" spans="1:5" s="20" customFormat="1" ht="24.75" customHeight="1" x14ac:dyDescent="0.2">
      <c r="A33" s="24">
        <f t="shared" si="1"/>
        <v>32</v>
      </c>
      <c r="B33" s="25" t="s">
        <v>33</v>
      </c>
      <c r="C33" s="16">
        <v>1380</v>
      </c>
      <c r="D33" s="16"/>
      <c r="E33" s="15">
        <f t="shared" si="0"/>
        <v>0</v>
      </c>
    </row>
    <row r="34" spans="1:5" s="20" customFormat="1" ht="24.75" customHeight="1" x14ac:dyDescent="0.2">
      <c r="A34" s="24">
        <f t="shared" si="1"/>
        <v>33</v>
      </c>
      <c r="B34" s="25" t="s">
        <v>34</v>
      </c>
      <c r="C34" s="16">
        <v>1350</v>
      </c>
      <c r="D34" s="16">
        <v>1680</v>
      </c>
      <c r="E34" s="15">
        <f t="shared" si="0"/>
        <v>1890</v>
      </c>
    </row>
    <row r="35" spans="1:5" s="20" customFormat="1" ht="24.75" customHeight="1" x14ac:dyDescent="0.2">
      <c r="A35" s="24">
        <f t="shared" si="1"/>
        <v>34</v>
      </c>
      <c r="B35" s="25" t="s">
        <v>63</v>
      </c>
      <c r="C35" s="16">
        <v>24</v>
      </c>
      <c r="D35" s="16"/>
      <c r="E35" s="15">
        <f>C35/8+C35</f>
        <v>27</v>
      </c>
    </row>
    <row r="36" spans="1:5" s="20" customFormat="1" ht="24.75" customHeight="1" x14ac:dyDescent="0.2">
      <c r="A36" s="24">
        <f t="shared" si="1"/>
        <v>35</v>
      </c>
      <c r="B36" s="25" t="s">
        <v>64</v>
      </c>
      <c r="C36" s="16">
        <v>22</v>
      </c>
      <c r="D36" s="16"/>
      <c r="E36" s="15">
        <f>C36/8+C36</f>
        <v>24.75</v>
      </c>
    </row>
    <row r="37" spans="1:5" s="20" customFormat="1" ht="24.75" customHeight="1" x14ac:dyDescent="0.2">
      <c r="A37" s="24">
        <f t="shared" si="1"/>
        <v>36</v>
      </c>
      <c r="B37" s="25" t="s">
        <v>65</v>
      </c>
      <c r="C37" s="16">
        <v>19</v>
      </c>
      <c r="D37" s="16"/>
      <c r="E37" s="15">
        <f>C37/8+C37</f>
        <v>21.375</v>
      </c>
    </row>
    <row r="38" spans="1:5" s="20" customFormat="1" ht="15" x14ac:dyDescent="0.2">
      <c r="A38" s="24">
        <f t="shared" si="1"/>
        <v>37</v>
      </c>
      <c r="B38" s="28" t="s">
        <v>54</v>
      </c>
      <c r="C38" s="26">
        <v>3000</v>
      </c>
      <c r="D38" s="26"/>
      <c r="E38" s="26"/>
    </row>
    <row r="39" spans="1:5" ht="15.75" x14ac:dyDescent="0.2">
      <c r="A39" s="24">
        <f t="shared" si="1"/>
        <v>38</v>
      </c>
      <c r="B39" s="29" t="s">
        <v>56</v>
      </c>
      <c r="C39" s="27"/>
      <c r="D39" s="9"/>
      <c r="E39" s="9">
        <v>751.42</v>
      </c>
    </row>
    <row r="40" spans="1:5" ht="15.75" x14ac:dyDescent="0.2">
      <c r="A40" s="24">
        <f t="shared" si="1"/>
        <v>39</v>
      </c>
      <c r="B40" s="29" t="s">
        <v>57</v>
      </c>
      <c r="C40" s="27"/>
      <c r="D40" s="9"/>
      <c r="E40" s="9">
        <v>751.42</v>
      </c>
    </row>
    <row r="41" spans="1:5" ht="31.5" x14ac:dyDescent="0.2">
      <c r="A41" s="24">
        <f t="shared" si="1"/>
        <v>40</v>
      </c>
      <c r="B41" s="29" t="s">
        <v>58</v>
      </c>
      <c r="C41" s="27"/>
      <c r="D41" s="9"/>
      <c r="E41" s="9">
        <v>844.65</v>
      </c>
    </row>
    <row r="42" spans="1:5" ht="15.75" x14ac:dyDescent="0.2">
      <c r="A42" s="24">
        <f t="shared" si="1"/>
        <v>41</v>
      </c>
      <c r="B42" s="29" t="s">
        <v>59</v>
      </c>
      <c r="C42" s="27"/>
      <c r="D42" s="9"/>
      <c r="E42" s="9">
        <v>466.13</v>
      </c>
    </row>
  </sheetData>
  <mergeCells count="4">
    <mergeCell ref="L1:M1"/>
    <mergeCell ref="N1:O1"/>
    <mergeCell ref="P1:Q1"/>
    <mergeCell ref="R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Продажа</vt:lpstr>
      <vt:lpstr>Прайс</vt:lpstr>
      <vt:lpstr>Блок_хаус_длина</vt:lpstr>
      <vt:lpstr>Вид_цены</vt:lpstr>
      <vt:lpstr>Евровагонка_длина</vt:lpstr>
      <vt:lpstr>Прайс!Единицы</vt:lpstr>
      <vt:lpstr>Прайс!Наименование</vt:lpstr>
      <vt:lpstr>Наличник_длина</vt:lpstr>
      <vt:lpstr>Продажа!Область_печати</vt:lpstr>
      <vt:lpstr>Пиломатериал_длина</vt:lpstr>
      <vt:lpstr>Прайс!Прайс_мелк</vt:lpstr>
      <vt:lpstr>Прайс!Прайс_опт</vt:lpstr>
      <vt:lpstr>Прайс!Прайс_розн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_Boroda_</cp:lastModifiedBy>
  <cp:lastPrinted>2015-04-28T03:54:08Z</cp:lastPrinted>
  <dcterms:created xsi:type="dcterms:W3CDTF">2015-04-21T10:03:22Z</dcterms:created>
  <dcterms:modified xsi:type="dcterms:W3CDTF">2015-05-08T09:45:52Z</dcterms:modified>
</cp:coreProperties>
</file>