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3" i="1"/>
  <c r="G4" i="1" l="1"/>
  <c r="H4" i="1"/>
  <c r="I4" i="1" s="1"/>
  <c r="G5" i="1"/>
  <c r="H5" i="1"/>
  <c r="I5" i="1" s="1"/>
  <c r="G6" i="1"/>
  <c r="H6" i="1"/>
  <c r="I6" i="1" s="1"/>
  <c r="G7" i="1"/>
  <c r="H7" i="1"/>
  <c r="I7" i="1" s="1"/>
  <c r="G8" i="1"/>
  <c r="H8" i="1"/>
  <c r="I8" i="1" s="1"/>
  <c r="G9" i="1"/>
  <c r="H9" i="1"/>
  <c r="I9" i="1" s="1"/>
  <c r="G10" i="1"/>
  <c r="H10" i="1"/>
  <c r="I10" i="1" s="1"/>
  <c r="G11" i="1"/>
  <c r="H11" i="1"/>
  <c r="I11" i="1" s="1"/>
  <c r="G12" i="1"/>
  <c r="H12" i="1"/>
  <c r="I12" i="1" s="1"/>
  <c r="G13" i="1"/>
  <c r="H13" i="1"/>
  <c r="I13" i="1" s="1"/>
  <c r="G14" i="1"/>
  <c r="H14" i="1"/>
  <c r="I14" i="1" s="1"/>
  <c r="G15" i="1"/>
  <c r="H15" i="1"/>
  <c r="I15" i="1" s="1"/>
  <c r="G16" i="1"/>
  <c r="H16" i="1"/>
  <c r="I16" i="1" s="1"/>
  <c r="G17" i="1"/>
  <c r="H17" i="1"/>
  <c r="I17" i="1" s="1"/>
  <c r="G18" i="1"/>
  <c r="H18" i="1"/>
  <c r="I18" i="1" s="1"/>
  <c r="G19" i="1"/>
  <c r="H19" i="1"/>
  <c r="I19" i="1" s="1"/>
  <c r="G20" i="1"/>
  <c r="H20" i="1"/>
  <c r="I20" i="1" s="1"/>
  <c r="G21" i="1"/>
  <c r="H21" i="1"/>
  <c r="I21" i="1" s="1"/>
  <c r="G22" i="1"/>
  <c r="H22" i="1"/>
  <c r="I22" i="1" s="1"/>
  <c r="G23" i="1"/>
  <c r="H23" i="1"/>
  <c r="I23" i="1" s="1"/>
  <c r="G24" i="1"/>
  <c r="H24" i="1"/>
  <c r="I24" i="1" s="1"/>
  <c r="G25" i="1"/>
  <c r="H25" i="1"/>
  <c r="I25" i="1" s="1"/>
  <c r="G26" i="1"/>
  <c r="H26" i="1"/>
  <c r="I26" i="1" s="1"/>
  <c r="G27" i="1"/>
  <c r="H27" i="1"/>
  <c r="I27" i="1" s="1"/>
  <c r="G28" i="1"/>
  <c r="H28" i="1"/>
  <c r="I28" i="1" s="1"/>
  <c r="G29" i="1"/>
  <c r="H29" i="1"/>
  <c r="I29" i="1" s="1"/>
  <c r="G30" i="1"/>
  <c r="H30" i="1"/>
  <c r="I30" i="1" s="1"/>
  <c r="G31" i="1"/>
  <c r="H31" i="1"/>
  <c r="I31" i="1" s="1"/>
  <c r="G32" i="1"/>
  <c r="H32" i="1"/>
  <c r="I32" i="1" s="1"/>
  <c r="G33" i="1"/>
  <c r="H33" i="1"/>
  <c r="I33" i="1" s="1"/>
  <c r="G34" i="1"/>
  <c r="H34" i="1"/>
  <c r="I34" i="1" s="1"/>
  <c r="G35" i="1"/>
  <c r="H35" i="1"/>
  <c r="I35" i="1" s="1"/>
  <c r="G36" i="1"/>
  <c r="H36" i="1"/>
  <c r="I36" i="1" s="1"/>
  <c r="G37" i="1"/>
  <c r="H37" i="1"/>
  <c r="I37" i="1" s="1"/>
  <c r="G38" i="1"/>
  <c r="H38" i="1"/>
  <c r="I38" i="1" s="1"/>
  <c r="G39" i="1"/>
  <c r="H39" i="1"/>
  <c r="I39" i="1" s="1"/>
  <c r="G40" i="1"/>
  <c r="H40" i="1"/>
  <c r="I40" i="1" s="1"/>
  <c r="G41" i="1"/>
  <c r="H41" i="1"/>
  <c r="I41" i="1" s="1"/>
  <c r="G42" i="1"/>
  <c r="H42" i="1"/>
  <c r="I42" i="1" s="1"/>
  <c r="I3" i="1"/>
  <c r="H3" i="1"/>
  <c r="G3" i="1"/>
</calcChain>
</file>

<file path=xl/sharedStrings.xml><?xml version="1.0" encoding="utf-8"?>
<sst xmlns="http://schemas.openxmlformats.org/spreadsheetml/2006/main" count="84" uniqueCount="83">
  <si>
    <t>3936.5</t>
  </si>
  <si>
    <t>Наконечник рулевой 2110 (2 шт.)</t>
  </si>
  <si>
    <t>2110-3414057</t>
  </si>
  <si>
    <t xml:space="preserve">Наконечник рулевой 2110 лев. </t>
  </si>
  <si>
    <t>3937.1</t>
  </si>
  <si>
    <t>Наконечник рулевой 2110 лев. "KRONER"</t>
  </si>
  <si>
    <t>3937.2</t>
  </si>
  <si>
    <t xml:space="preserve">Наконечник рулевой 2110 лев. "Трек" </t>
  </si>
  <si>
    <t>2110-3414056</t>
  </si>
  <si>
    <t xml:space="preserve">Наконечник рулевой 2110 прав. </t>
  </si>
  <si>
    <t>3938.1</t>
  </si>
  <si>
    <t xml:space="preserve">Наконечник рулевой 2110 прав. "Трек" </t>
  </si>
  <si>
    <t>3938.2</t>
  </si>
  <si>
    <t>Наконечник рулевой 2110 прав.. "KRONER" K301310</t>
  </si>
  <si>
    <t>SP31108C3</t>
  </si>
  <si>
    <t>Наконечник рулевой 2110-2112,2170 лев. с крепеж.</t>
  </si>
  <si>
    <t>SP32108C3</t>
  </si>
  <si>
    <t>Наконечник рулевой 2110-2112,2170 прав. с крепеж.</t>
  </si>
  <si>
    <t>Наконечник рулевой 2121  (2 шт.)</t>
  </si>
  <si>
    <t>3941.1</t>
  </si>
  <si>
    <t>Наконечник рулевой 2121 "ВИС" (2 шт.) LADA</t>
  </si>
  <si>
    <t>3941.2</t>
  </si>
  <si>
    <t>Наконечник рулевой 2121 "Кедр" (2 шт.)</t>
  </si>
  <si>
    <t>TA70-105</t>
  </si>
  <si>
    <t xml:space="preserve">Наконечник рулевой 2121 кор.+ длин.  (2шт.) </t>
  </si>
  <si>
    <t>SP30140C3</t>
  </si>
  <si>
    <t>Наконечник рулевой 2121 с крепеж.</t>
  </si>
  <si>
    <t>Шкив коленвала 2108 "АВТОВАЗ"</t>
  </si>
  <si>
    <t>2110-1005060-03</t>
  </si>
  <si>
    <t>Шкив коленвала 2110 (16 клап.) металл.</t>
  </si>
  <si>
    <t>2110-1005058-04</t>
  </si>
  <si>
    <t>Шкив коленвала 2110 (8 клап.) "SLON"</t>
  </si>
  <si>
    <t>2110-1005060</t>
  </si>
  <si>
    <t>Шкив коленвала 2110 (8 клап.) металл.</t>
  </si>
  <si>
    <t>2112-1005058-04</t>
  </si>
  <si>
    <t>Шкив коленвала 2112 (16 клап.) "SLON"</t>
  </si>
  <si>
    <t>21214-1005060</t>
  </si>
  <si>
    <t>Шкив коленвала 21214 (металл)</t>
  </si>
  <si>
    <t>21214-1005058-11</t>
  </si>
  <si>
    <t>Шкив коленвала 21214,05,07, инж. (8 клап.) "SLON"</t>
  </si>
  <si>
    <t>2123-1005058-01</t>
  </si>
  <si>
    <t>Шкив коленвала 2123 "SLON"</t>
  </si>
  <si>
    <t>2123-1005058-10</t>
  </si>
  <si>
    <t>Шкив коленвала 2123 ( с кондиционером)</t>
  </si>
  <si>
    <t>2131-3407184-10</t>
  </si>
  <si>
    <t>Шкив коленвала привода насоса гидроусилителя 2131</t>
  </si>
  <si>
    <t>21-1005060-10</t>
  </si>
  <si>
    <t>Шкив коленвала УАЗ</t>
  </si>
  <si>
    <t>2131-3407180</t>
  </si>
  <si>
    <t>Шкив насоса гидроусилителя 2131</t>
  </si>
  <si>
    <t>2101-1308024</t>
  </si>
  <si>
    <t>Шкив помпы 2106</t>
  </si>
  <si>
    <t>Шкив помпы 2106 "АВТОВАЗ"</t>
  </si>
  <si>
    <t>2123-1308024</t>
  </si>
  <si>
    <t>Шкив помпы 2123</t>
  </si>
  <si>
    <t>40227.1308026</t>
  </si>
  <si>
    <t>Шкив помпы ГАЗ (передний) "ЗМЗ"</t>
  </si>
  <si>
    <t>40227.1308027</t>
  </si>
  <si>
    <t>Шкив помпы ГАЗ,ГАЗель (задний) "ЗМЗ"</t>
  </si>
  <si>
    <t>406.1308025-11</t>
  </si>
  <si>
    <t>Шкив помпы ГАЗ-3110 (406 дв.)</t>
  </si>
  <si>
    <t>Шкив помпы ГАЗ-3110 (406 дв.) "ЗМЗ"</t>
  </si>
  <si>
    <t>21-1308025-5</t>
  </si>
  <si>
    <t>Шкив помпы УАЗ  "УМЗ"</t>
  </si>
  <si>
    <t>514.1308025-20</t>
  </si>
  <si>
    <t>Шкив помпы УАЗ дв.ЗМЗ-514,40904 с кондиц.</t>
  </si>
  <si>
    <t>4216-1308025</t>
  </si>
  <si>
    <t>Шкив привода вентилятора ГАЗель 100 л.с.</t>
  </si>
  <si>
    <t>420.1005074</t>
  </si>
  <si>
    <t>Шкив привода гидроусилителя руля УАЗ с дв.421,4213,4218</t>
  </si>
  <si>
    <t>4022.1005050</t>
  </si>
  <si>
    <t>Шкив-демпфер коленвала ГАЗ 402 дв."ЗМЗ"</t>
  </si>
  <si>
    <t>RG406-0-1005050-30</t>
  </si>
  <si>
    <t>Шкив-демпфер коленвала ГАЗ 406 дв. "Riginal"</t>
  </si>
  <si>
    <t>406.1005050-30</t>
  </si>
  <si>
    <t>Шкив-демпфер коленвала ГАЗ 406 дв."ЗМЗ"</t>
  </si>
  <si>
    <t>Порядковый номер</t>
  </si>
  <si>
    <t>Наименование</t>
  </si>
  <si>
    <t>Номер в таблице</t>
  </si>
  <si>
    <t>Пример</t>
  </si>
  <si>
    <t>№ группы</t>
  </si>
  <si>
    <t>№ подгруппы</t>
  </si>
  <si>
    <t>Название без производителя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</si>
</sst>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164" fontId="2" fillId="0" borderId="1" xfId="1" applyNumberFormat="1" applyFon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left" vertical="top"/>
    </xf>
    <xf numFmtId="0" fontId="2" fillId="2" borderId="1" xfId="1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5" fillId="0" borderId="2" xfId="0" applyFont="1" applyBorder="1" applyAlignment="1">
      <alignment horizontal="center" vertical="center" textRotation="180"/>
    </xf>
  </cellXfs>
  <cellStyles count="2">
    <cellStyle name="Обычный" xfId="0" builtinId="0"/>
    <cellStyle name="Обычный_Прайс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topLeftCell="E1" workbookViewId="0">
      <selection activeCell="J3" sqref="J3:J42"/>
    </sheetView>
  </sheetViews>
  <sheetFormatPr defaultRowHeight="15" x14ac:dyDescent="0.25"/>
  <cols>
    <col min="3" max="3" width="13.28515625" customWidth="1"/>
    <col min="4" max="4" width="21" customWidth="1"/>
    <col min="5" max="5" width="52.7109375" customWidth="1"/>
    <col min="7" max="7" width="30.28515625" customWidth="1"/>
    <col min="9" max="9" width="12.85546875" customWidth="1"/>
  </cols>
  <sheetData>
    <row r="1" spans="1:10" ht="15.75" thickBot="1" x14ac:dyDescent="0.3"/>
    <row r="2" spans="1:10" ht="37.5" customHeight="1" x14ac:dyDescent="0.25">
      <c r="A2" s="6"/>
      <c r="B2" s="7" t="s">
        <v>78</v>
      </c>
      <c r="C2" s="7" t="s">
        <v>76</v>
      </c>
      <c r="D2" s="6"/>
      <c r="E2" s="6" t="s">
        <v>77</v>
      </c>
      <c r="G2" s="11" t="s">
        <v>82</v>
      </c>
      <c r="H2" s="12" t="s">
        <v>80</v>
      </c>
      <c r="I2" s="12" t="s">
        <v>81</v>
      </c>
      <c r="J2" s="13"/>
    </row>
    <row r="3" spans="1:10" x14ac:dyDescent="0.25">
      <c r="A3" s="1">
        <v>5549</v>
      </c>
      <c r="B3" s="3">
        <v>1</v>
      </c>
      <c r="C3" s="2" t="s">
        <v>0</v>
      </c>
      <c r="D3" s="1"/>
      <c r="E3" s="3" t="s">
        <v>1</v>
      </c>
      <c r="F3" s="14" t="s">
        <v>79</v>
      </c>
      <c r="G3" s="9" t="str">
        <f t="shared" ref="G3" si="0">TRIM(IFERROR(LEFTB(E3,FIND("""",E3,1)-1),E3))</f>
        <v>Наконечник рулевой 2110 (2 шт.)</v>
      </c>
      <c r="H3" s="8">
        <f>IF(COUNTIF($G$1:G2,G3)&gt;0,VLOOKUP(G3,$G$1:H2,2,0),MAX($H$1:H2)+1)</f>
        <v>1</v>
      </c>
      <c r="I3" s="8">
        <f>IF(COUNTIF($H$1:H2,H3)&gt;0,SUMPRODUCT(($H$1:H2=H3)*1)+1,1)</f>
        <v>1</v>
      </c>
      <c r="J3" s="10" t="str">
        <f>H3&amp;"."&amp;I3&amp;" "&amp;E3</f>
        <v>1.1 Наконечник рулевой 2110 (2 шт.)</v>
      </c>
    </row>
    <row r="4" spans="1:10" x14ac:dyDescent="0.25">
      <c r="A4" s="1">
        <v>35277</v>
      </c>
      <c r="B4" s="3">
        <v>2</v>
      </c>
      <c r="C4" s="2">
        <v>3937</v>
      </c>
      <c r="D4" s="1" t="s">
        <v>2</v>
      </c>
      <c r="E4" s="3" t="s">
        <v>3</v>
      </c>
      <c r="F4" s="14"/>
      <c r="G4" s="9" t="str">
        <f t="shared" ref="G4:G42" si="1">TRIM(IFERROR(LEFTB(E4,FIND("""",E4,1)-1),E4))</f>
        <v>Наконечник рулевой 2110 лев.</v>
      </c>
      <c r="H4" s="8">
        <f>IF(COUNTIF($G$1:G3,G4)&gt;0,VLOOKUP(G4,$G$1:H3,2,0),MAX($H$1:H3)+1)</f>
        <v>2</v>
      </c>
      <c r="I4" s="8">
        <f>IF(COUNTIF($H$1:H3,H4)&gt;0,SUMPRODUCT(($H$1:H3=H4)*1)+1,1)</f>
        <v>1</v>
      </c>
      <c r="J4" s="10" t="str">
        <f t="shared" ref="J4:J42" si="2">H4&amp;"."&amp;I4&amp;" "&amp;E4</f>
        <v xml:space="preserve">2.1 Наконечник рулевой 2110 лев. </v>
      </c>
    </row>
    <row r="5" spans="1:10" x14ac:dyDescent="0.25">
      <c r="A5" s="1">
        <v>84309</v>
      </c>
      <c r="B5" s="3">
        <v>3</v>
      </c>
      <c r="C5" s="2" t="s">
        <v>4</v>
      </c>
      <c r="D5" s="1"/>
      <c r="E5" s="3" t="s">
        <v>5</v>
      </c>
      <c r="F5" s="14"/>
      <c r="G5" s="9" t="str">
        <f t="shared" si="1"/>
        <v>Наконечник рулевой 2110 лев.</v>
      </c>
      <c r="H5" s="8">
        <f>IF(COUNTIF($G$1:G4,G5)&gt;0,VLOOKUP(G5,$G$1:H4,2,0),MAX($H$1:H4)+1)</f>
        <v>2</v>
      </c>
      <c r="I5" s="8">
        <f>IF(COUNTIF($H$1:H4,H5)&gt;0,SUMPRODUCT(($H$1:H4=H5)*1)+1,1)</f>
        <v>2</v>
      </c>
      <c r="J5" s="10" t="str">
        <f t="shared" si="2"/>
        <v>2.2 Наконечник рулевой 2110 лев. "KRONER"</v>
      </c>
    </row>
    <row r="6" spans="1:10" x14ac:dyDescent="0.25">
      <c r="A6" s="1">
        <v>33460</v>
      </c>
      <c r="B6" s="3">
        <v>4</v>
      </c>
      <c r="C6" s="2" t="s">
        <v>6</v>
      </c>
      <c r="D6" s="1"/>
      <c r="E6" s="3" t="s">
        <v>7</v>
      </c>
      <c r="F6" s="14"/>
      <c r="G6" s="9" t="str">
        <f t="shared" si="1"/>
        <v>Наконечник рулевой 2110 лев.</v>
      </c>
      <c r="H6" s="8">
        <f>IF(COUNTIF($G$1:G5,G6)&gt;0,VLOOKUP(G6,$G$1:H5,2,0),MAX($H$1:H5)+1)</f>
        <v>2</v>
      </c>
      <c r="I6" s="8">
        <f>IF(COUNTIF($H$1:H5,H6)&gt;0,SUMPRODUCT(($H$1:H5=H6)*1)+1,1)</f>
        <v>3</v>
      </c>
      <c r="J6" s="10" t="str">
        <f t="shared" si="2"/>
        <v xml:space="preserve">2.3 Наконечник рулевой 2110 лев. "Трек" </v>
      </c>
    </row>
    <row r="7" spans="1:10" x14ac:dyDescent="0.25">
      <c r="A7" s="1">
        <v>35278</v>
      </c>
      <c r="B7" s="3">
        <v>5</v>
      </c>
      <c r="C7" s="2">
        <v>3938</v>
      </c>
      <c r="D7" s="1" t="s">
        <v>8</v>
      </c>
      <c r="E7" s="3" t="s">
        <v>9</v>
      </c>
      <c r="F7" s="14"/>
      <c r="G7" s="9" t="str">
        <f t="shared" si="1"/>
        <v>Наконечник рулевой 2110 прав.</v>
      </c>
      <c r="H7" s="8">
        <f>IF(COUNTIF($G$1:G6,G7)&gt;0,VLOOKUP(G7,$G$1:H6,2,0),MAX($H$1:H6)+1)</f>
        <v>3</v>
      </c>
      <c r="I7" s="8">
        <f>IF(COUNTIF($H$1:H6,H7)&gt;0,SUMPRODUCT(($H$1:H6=H7)*1)+1,1)</f>
        <v>1</v>
      </c>
      <c r="J7" s="10" t="str">
        <f t="shared" si="2"/>
        <v xml:space="preserve">3.1 Наконечник рулевой 2110 прав. </v>
      </c>
    </row>
    <row r="8" spans="1:10" x14ac:dyDescent="0.25">
      <c r="A8" s="1">
        <v>33461</v>
      </c>
      <c r="B8" s="3">
        <v>6</v>
      </c>
      <c r="C8" s="2" t="s">
        <v>10</v>
      </c>
      <c r="D8" s="1"/>
      <c r="E8" s="3" t="s">
        <v>11</v>
      </c>
      <c r="F8" s="14"/>
      <c r="G8" s="9" t="str">
        <f t="shared" si="1"/>
        <v>Наконечник рулевой 2110 прав.</v>
      </c>
      <c r="H8" s="8">
        <f>IF(COUNTIF($G$1:G7,G8)&gt;0,VLOOKUP(G8,$G$1:H7,2,0),MAX($H$1:H7)+1)</f>
        <v>3</v>
      </c>
      <c r="I8" s="8">
        <f>IF(COUNTIF($H$1:H7,H8)&gt;0,SUMPRODUCT(($H$1:H7=H8)*1)+1,1)</f>
        <v>2</v>
      </c>
      <c r="J8" s="10" t="str">
        <f t="shared" si="2"/>
        <v xml:space="preserve">3.2 Наконечник рулевой 2110 прав. "Трек" </v>
      </c>
    </row>
    <row r="9" spans="1:10" x14ac:dyDescent="0.25">
      <c r="A9" s="1">
        <v>84453</v>
      </c>
      <c r="B9" s="3">
        <v>7</v>
      </c>
      <c r="C9" s="2" t="s">
        <v>12</v>
      </c>
      <c r="D9" s="1"/>
      <c r="E9" s="3" t="s">
        <v>13</v>
      </c>
      <c r="F9" s="14"/>
      <c r="G9" s="9" t="str">
        <f t="shared" si="1"/>
        <v>Наконечник рулевой 2110 прав..</v>
      </c>
      <c r="H9" s="8">
        <f>IF(COUNTIF($G$1:G8,G9)&gt;0,VLOOKUP(G9,$G$1:H8,2,0),MAX($H$1:H8)+1)</f>
        <v>4</v>
      </c>
      <c r="I9" s="8">
        <f>IF(COUNTIF($H$1:H8,H9)&gt;0,SUMPRODUCT(($H$1:H8=H9)*1)+1,1)</f>
        <v>1</v>
      </c>
      <c r="J9" s="10" t="str">
        <f t="shared" si="2"/>
        <v>4.1 Наконечник рулевой 2110 прав.. "KRONER" K301310</v>
      </c>
    </row>
    <row r="10" spans="1:10" x14ac:dyDescent="0.25">
      <c r="A10" s="1">
        <v>72129</v>
      </c>
      <c r="B10" s="3">
        <v>8</v>
      </c>
      <c r="C10" s="2">
        <v>3939</v>
      </c>
      <c r="D10" s="1" t="s">
        <v>14</v>
      </c>
      <c r="E10" s="3" t="s">
        <v>15</v>
      </c>
      <c r="F10" s="14"/>
      <c r="G10" s="9" t="str">
        <f t="shared" si="1"/>
        <v>Наконечник рулевой 2110-2112,2170 лев. с крепеж.</v>
      </c>
      <c r="H10" s="8">
        <f>IF(COUNTIF($G$1:G9,G10)&gt;0,VLOOKUP(G10,$G$1:H9,2,0),MAX($H$1:H9)+1)</f>
        <v>5</v>
      </c>
      <c r="I10" s="8">
        <f>IF(COUNTIF($H$1:H9,H10)&gt;0,SUMPRODUCT(($H$1:H9=H10)*1)+1,1)</f>
        <v>1</v>
      </c>
      <c r="J10" s="10" t="str">
        <f t="shared" si="2"/>
        <v>5.1 Наконечник рулевой 2110-2112,2170 лев. с крепеж.</v>
      </c>
    </row>
    <row r="11" spans="1:10" x14ac:dyDescent="0.25">
      <c r="A11" s="1">
        <v>72134</v>
      </c>
      <c r="B11" s="3">
        <v>9</v>
      </c>
      <c r="C11" s="2">
        <v>3940</v>
      </c>
      <c r="D11" s="1" t="s">
        <v>16</v>
      </c>
      <c r="E11" s="3" t="s">
        <v>17</v>
      </c>
      <c r="F11" s="14"/>
      <c r="G11" s="9" t="str">
        <f t="shared" si="1"/>
        <v>Наконечник рулевой 2110-2112,2170 прав. с крепеж.</v>
      </c>
      <c r="H11" s="8">
        <f>IF(COUNTIF($G$1:G10,G11)&gt;0,VLOOKUP(G11,$G$1:H10,2,0),MAX($H$1:H10)+1)</f>
        <v>6</v>
      </c>
      <c r="I11" s="8">
        <f>IF(COUNTIF($H$1:H10,H11)&gt;0,SUMPRODUCT(($H$1:H10=H11)*1)+1,1)</f>
        <v>1</v>
      </c>
      <c r="J11" s="10" t="str">
        <f t="shared" si="2"/>
        <v>6.1 Наконечник рулевой 2110-2112,2170 прав. с крепеж.</v>
      </c>
    </row>
    <row r="12" spans="1:10" x14ac:dyDescent="0.25">
      <c r="A12" s="1">
        <v>55733</v>
      </c>
      <c r="B12" s="3">
        <v>10</v>
      </c>
      <c r="C12" s="2">
        <v>3941</v>
      </c>
      <c r="D12" s="1">
        <v>21210341410000</v>
      </c>
      <c r="E12" s="3" t="s">
        <v>18</v>
      </c>
      <c r="F12" s="14"/>
      <c r="G12" s="9" t="str">
        <f t="shared" si="1"/>
        <v>Наконечник рулевой 2121 (2 шт.)</v>
      </c>
      <c r="H12" s="8">
        <f>IF(COUNTIF($G$1:G11,G12)&gt;0,VLOOKUP(G12,$G$1:H11,2,0),MAX($H$1:H11)+1)</f>
        <v>7</v>
      </c>
      <c r="I12" s="8">
        <f>IF(COUNTIF($H$1:H11,H12)&gt;0,SUMPRODUCT(($H$1:H11=H12)*1)+1,1)</f>
        <v>1</v>
      </c>
      <c r="J12" s="10" t="str">
        <f t="shared" si="2"/>
        <v>7.1 Наконечник рулевой 2121  (2 шт.)</v>
      </c>
    </row>
    <row r="13" spans="1:10" x14ac:dyDescent="0.25">
      <c r="A13" s="1">
        <v>34205</v>
      </c>
      <c r="B13" s="3">
        <v>11</v>
      </c>
      <c r="C13" s="2" t="s">
        <v>19</v>
      </c>
      <c r="D13" s="1"/>
      <c r="E13" s="3" t="s">
        <v>20</v>
      </c>
      <c r="F13" s="14"/>
      <c r="G13" s="9" t="str">
        <f t="shared" si="1"/>
        <v>Наконечник рулевой 2121</v>
      </c>
      <c r="H13" s="8">
        <f>IF(COUNTIF($G$1:G12,G13)&gt;0,VLOOKUP(G13,$G$1:H12,2,0),MAX($H$1:H12)+1)</f>
        <v>8</v>
      </c>
      <c r="I13" s="8">
        <f>IF(COUNTIF($H$1:H12,H13)&gt;0,SUMPRODUCT(($H$1:H12=H13)*1)+1,1)</f>
        <v>1</v>
      </c>
      <c r="J13" s="10" t="str">
        <f t="shared" si="2"/>
        <v>8.1 Наконечник рулевой 2121 "ВИС" (2 шт.) LADA</v>
      </c>
    </row>
    <row r="14" spans="1:10" x14ac:dyDescent="0.25">
      <c r="A14" s="1">
        <v>469</v>
      </c>
      <c r="B14" s="3">
        <v>12</v>
      </c>
      <c r="C14" s="2" t="s">
        <v>21</v>
      </c>
      <c r="D14" s="1"/>
      <c r="E14" s="3" t="s">
        <v>22</v>
      </c>
      <c r="F14" s="14"/>
      <c r="G14" s="9" t="str">
        <f t="shared" si="1"/>
        <v>Наконечник рулевой 2121</v>
      </c>
      <c r="H14" s="8">
        <f>IF(COUNTIF($G$1:G13,G14)&gt;0,VLOOKUP(G14,$G$1:H13,2,0),MAX($H$1:H13)+1)</f>
        <v>8</v>
      </c>
      <c r="I14" s="8">
        <f>IF(COUNTIF($H$1:H13,H14)&gt;0,SUMPRODUCT(($H$1:H13=H14)*1)+1,1)</f>
        <v>2</v>
      </c>
      <c r="J14" s="10" t="str">
        <f t="shared" si="2"/>
        <v>8.2 Наконечник рулевой 2121 "Кедр" (2 шт.)</v>
      </c>
    </row>
    <row r="15" spans="1:10" x14ac:dyDescent="0.25">
      <c r="A15" s="1">
        <v>62766</v>
      </c>
      <c r="B15" s="3">
        <v>13</v>
      </c>
      <c r="C15" s="5">
        <v>3942</v>
      </c>
      <c r="D15" s="1" t="s">
        <v>23</v>
      </c>
      <c r="E15" s="4" t="s">
        <v>24</v>
      </c>
      <c r="G15" s="9" t="str">
        <f t="shared" si="1"/>
        <v>Наконечник рулевой 2121 кор.+ длин. (2шт.)</v>
      </c>
      <c r="H15" s="8">
        <f>IF(COUNTIF($G$1:G14,G15)&gt;0,VLOOKUP(G15,$G$1:H14,2,0),MAX($H$1:H14)+1)</f>
        <v>9</v>
      </c>
      <c r="I15" s="8">
        <f>IF(COUNTIF($H$1:H14,H15)&gt;0,SUMPRODUCT(($H$1:H14=H15)*1)+1,1)</f>
        <v>1</v>
      </c>
      <c r="J15" s="10" t="str">
        <f t="shared" si="2"/>
        <v xml:space="preserve">9.1 Наконечник рулевой 2121 кор.+ длин.  (2шт.) </v>
      </c>
    </row>
    <row r="16" spans="1:10" x14ac:dyDescent="0.25">
      <c r="A16" s="1">
        <v>72126</v>
      </c>
      <c r="B16" s="3">
        <v>14</v>
      </c>
      <c r="C16" s="5">
        <v>3943</v>
      </c>
      <c r="D16" s="1" t="s">
        <v>25</v>
      </c>
      <c r="E16" s="4" t="s">
        <v>26</v>
      </c>
      <c r="G16" s="9" t="str">
        <f t="shared" si="1"/>
        <v>Наконечник рулевой 2121 с крепеж.</v>
      </c>
      <c r="H16" s="8">
        <f>IF(COUNTIF($G$1:G15,G16)&gt;0,VLOOKUP(G16,$G$1:H15,2,0),MAX($H$1:H15)+1)</f>
        <v>10</v>
      </c>
      <c r="I16" s="8">
        <f>IF(COUNTIF($H$1:H15,H16)&gt;0,SUMPRODUCT(($H$1:H15=H16)*1)+1,1)</f>
        <v>1</v>
      </c>
      <c r="J16" s="10" t="str">
        <f t="shared" si="2"/>
        <v>10.1 Наконечник рулевой 2121 с крепеж.</v>
      </c>
    </row>
    <row r="17" spans="1:10" x14ac:dyDescent="0.25">
      <c r="A17" s="1">
        <v>1337</v>
      </c>
      <c r="B17" s="3">
        <v>15</v>
      </c>
      <c r="C17" s="5">
        <v>3944</v>
      </c>
      <c r="D17" s="1">
        <v>21080100506000</v>
      </c>
      <c r="E17" s="4" t="s">
        <v>27</v>
      </c>
      <c r="G17" s="9" t="str">
        <f t="shared" si="1"/>
        <v>Шкив коленвала 2108</v>
      </c>
      <c r="H17" s="8">
        <f>IF(COUNTIF($G$1:G16,G17)&gt;0,VLOOKUP(G17,$G$1:H16,2,0),MAX($H$1:H16)+1)</f>
        <v>11</v>
      </c>
      <c r="I17" s="8">
        <f>IF(COUNTIF($H$1:H16,H17)&gt;0,SUMPRODUCT(($H$1:H16=H17)*1)+1,1)</f>
        <v>1</v>
      </c>
      <c r="J17" s="10" t="str">
        <f t="shared" si="2"/>
        <v>11.1 Шкив коленвала 2108 "АВТОВАЗ"</v>
      </c>
    </row>
    <row r="18" spans="1:10" x14ac:dyDescent="0.25">
      <c r="A18" s="1">
        <v>9223</v>
      </c>
      <c r="B18" s="3">
        <v>16</v>
      </c>
      <c r="C18" s="5">
        <v>3945</v>
      </c>
      <c r="D18" s="1" t="s">
        <v>28</v>
      </c>
      <c r="E18" s="4" t="s">
        <v>29</v>
      </c>
      <c r="G18" s="9" t="str">
        <f t="shared" si="1"/>
        <v>Шкив коленвала 2110 (16 клап.) металл.</v>
      </c>
      <c r="H18" s="8">
        <f>IF(COUNTIF($G$1:G17,G18)&gt;0,VLOOKUP(G18,$G$1:H17,2,0),MAX($H$1:H17)+1)</f>
        <v>12</v>
      </c>
      <c r="I18" s="8">
        <f>IF(COUNTIF($H$1:H17,H18)&gt;0,SUMPRODUCT(($H$1:H17=H18)*1)+1,1)</f>
        <v>1</v>
      </c>
      <c r="J18" s="10" t="str">
        <f t="shared" si="2"/>
        <v>12.1 Шкив коленвала 2110 (16 клап.) металл.</v>
      </c>
    </row>
    <row r="19" spans="1:10" x14ac:dyDescent="0.25">
      <c r="A19" s="1">
        <v>6801</v>
      </c>
      <c r="B19" s="3">
        <v>17</v>
      </c>
      <c r="C19" s="5">
        <v>3946</v>
      </c>
      <c r="D19" s="1" t="s">
        <v>30</v>
      </c>
      <c r="E19" s="4" t="s">
        <v>31</v>
      </c>
      <c r="G19" s="9" t="str">
        <f t="shared" si="1"/>
        <v>Шкив коленвала 2110 (8 клап.)</v>
      </c>
      <c r="H19" s="8">
        <f>IF(COUNTIF($G$1:G18,G19)&gt;0,VLOOKUP(G19,$G$1:H18,2,0),MAX($H$1:H18)+1)</f>
        <v>13</v>
      </c>
      <c r="I19" s="8">
        <f>IF(COUNTIF($H$1:H18,H19)&gt;0,SUMPRODUCT(($H$1:H18=H19)*1)+1,1)</f>
        <v>1</v>
      </c>
      <c r="J19" s="10" t="str">
        <f t="shared" si="2"/>
        <v>13.1 Шкив коленвала 2110 (8 клап.) "SLON"</v>
      </c>
    </row>
    <row r="20" spans="1:10" x14ac:dyDescent="0.25">
      <c r="A20" s="1">
        <v>9224</v>
      </c>
      <c r="B20" s="3">
        <v>18</v>
      </c>
      <c r="C20" s="5">
        <v>3947</v>
      </c>
      <c r="D20" s="1" t="s">
        <v>32</v>
      </c>
      <c r="E20" s="4" t="s">
        <v>33</v>
      </c>
      <c r="G20" s="9" t="str">
        <f t="shared" si="1"/>
        <v>Шкив коленвала 2110 (8 клап.) металл.</v>
      </c>
      <c r="H20" s="8">
        <f>IF(COUNTIF($G$1:G19,G20)&gt;0,VLOOKUP(G20,$G$1:H19,2,0),MAX($H$1:H19)+1)</f>
        <v>14</v>
      </c>
      <c r="I20" s="8">
        <f>IF(COUNTIF($H$1:H19,H20)&gt;0,SUMPRODUCT(($H$1:H19=H20)*1)+1,1)</f>
        <v>1</v>
      </c>
      <c r="J20" s="10" t="str">
        <f t="shared" si="2"/>
        <v>14.1 Шкив коленвала 2110 (8 клап.) металл.</v>
      </c>
    </row>
    <row r="21" spans="1:10" x14ac:dyDescent="0.25">
      <c r="A21" s="1">
        <v>3220</v>
      </c>
      <c r="B21" s="3">
        <v>19</v>
      </c>
      <c r="C21" s="5">
        <v>3948</v>
      </c>
      <c r="D21" s="1" t="s">
        <v>34</v>
      </c>
      <c r="E21" s="4" t="s">
        <v>35</v>
      </c>
      <c r="G21" s="9" t="str">
        <f t="shared" si="1"/>
        <v>Шкив коленвала 2112 (16 клап.)</v>
      </c>
      <c r="H21" s="8">
        <f>IF(COUNTIF($G$1:G20,G21)&gt;0,VLOOKUP(G21,$G$1:H20,2,0),MAX($H$1:H20)+1)</f>
        <v>15</v>
      </c>
      <c r="I21" s="8">
        <f>IF(COUNTIF($H$1:H20,H21)&gt;0,SUMPRODUCT(($H$1:H20=H21)*1)+1,1)</f>
        <v>1</v>
      </c>
      <c r="J21" s="10" t="str">
        <f t="shared" si="2"/>
        <v>15.1 Шкив коленвала 2112 (16 клап.) "SLON"</v>
      </c>
    </row>
    <row r="22" spans="1:10" x14ac:dyDescent="0.25">
      <c r="A22" s="1">
        <v>9682</v>
      </c>
      <c r="B22" s="3">
        <v>20</v>
      </c>
      <c r="C22" s="5">
        <v>3949</v>
      </c>
      <c r="D22" s="1" t="s">
        <v>36</v>
      </c>
      <c r="E22" s="4" t="s">
        <v>37</v>
      </c>
      <c r="G22" s="9" t="str">
        <f t="shared" si="1"/>
        <v>Шкив коленвала 21214 (металл)</v>
      </c>
      <c r="H22" s="8">
        <f>IF(COUNTIF($G$1:G21,G22)&gt;0,VLOOKUP(G22,$G$1:H21,2,0),MAX($H$1:H21)+1)</f>
        <v>16</v>
      </c>
      <c r="I22" s="8">
        <f>IF(COUNTIF($H$1:H21,H22)&gt;0,SUMPRODUCT(($H$1:H21=H22)*1)+1,1)</f>
        <v>1</v>
      </c>
      <c r="J22" s="10" t="str">
        <f t="shared" si="2"/>
        <v>16.1 Шкив коленвала 21214 (металл)</v>
      </c>
    </row>
    <row r="23" spans="1:10" x14ac:dyDescent="0.25">
      <c r="A23" s="1">
        <v>15583</v>
      </c>
      <c r="B23" s="3">
        <v>21</v>
      </c>
      <c r="C23" s="5">
        <v>3950</v>
      </c>
      <c r="D23" s="1" t="s">
        <v>38</v>
      </c>
      <c r="E23" s="4" t="s">
        <v>39</v>
      </c>
      <c r="G23" s="9" t="str">
        <f t="shared" si="1"/>
        <v>Шкив коленвала 21214,05,07, инж. (8 клап.)</v>
      </c>
      <c r="H23" s="8">
        <f>IF(COUNTIF($G$1:G22,G23)&gt;0,VLOOKUP(G23,$G$1:H22,2,0),MAX($H$1:H22)+1)</f>
        <v>17</v>
      </c>
      <c r="I23" s="8">
        <f>IF(COUNTIF($H$1:H22,H23)&gt;0,SUMPRODUCT(($H$1:H22=H23)*1)+1,1)</f>
        <v>1</v>
      </c>
      <c r="J23" s="10" t="str">
        <f t="shared" si="2"/>
        <v>17.1 Шкив коленвала 21214,05,07, инж. (8 клап.) "SLON"</v>
      </c>
    </row>
    <row r="24" spans="1:10" x14ac:dyDescent="0.25">
      <c r="A24" s="1">
        <v>36742</v>
      </c>
      <c r="B24" s="3">
        <v>22</v>
      </c>
      <c r="C24" s="5">
        <v>3951</v>
      </c>
      <c r="D24" s="1" t="s">
        <v>40</v>
      </c>
      <c r="E24" s="4" t="s">
        <v>41</v>
      </c>
      <c r="G24" s="9" t="str">
        <f t="shared" si="1"/>
        <v>Шкив коленвала 2123</v>
      </c>
      <c r="H24" s="8">
        <f>IF(COUNTIF($G$1:G23,G24)&gt;0,VLOOKUP(G24,$G$1:H23,2,0),MAX($H$1:H23)+1)</f>
        <v>18</v>
      </c>
      <c r="I24" s="8">
        <f>IF(COUNTIF($H$1:H23,H24)&gt;0,SUMPRODUCT(($H$1:H23=H24)*1)+1,1)</f>
        <v>1</v>
      </c>
      <c r="J24" s="10" t="str">
        <f t="shared" si="2"/>
        <v>18.1 Шкив коленвала 2123 "SLON"</v>
      </c>
    </row>
    <row r="25" spans="1:10" x14ac:dyDescent="0.25">
      <c r="A25" s="1">
        <v>78688</v>
      </c>
      <c r="B25" s="3">
        <v>23</v>
      </c>
      <c r="C25" s="5">
        <v>3952</v>
      </c>
      <c r="D25" s="1" t="s">
        <v>42</v>
      </c>
      <c r="E25" s="4" t="s">
        <v>43</v>
      </c>
      <c r="G25" s="9" t="str">
        <f t="shared" si="1"/>
        <v>Шкив коленвала 2123 ( с кондиционером)</v>
      </c>
      <c r="H25" s="8">
        <f>IF(COUNTIF($G$1:G24,G25)&gt;0,VLOOKUP(G25,$G$1:H24,2,0),MAX($H$1:H24)+1)</f>
        <v>19</v>
      </c>
      <c r="I25" s="8">
        <f>IF(COUNTIF($H$1:H24,H25)&gt;0,SUMPRODUCT(($H$1:H24=H25)*1)+1,1)</f>
        <v>1</v>
      </c>
      <c r="J25" s="10" t="str">
        <f t="shared" si="2"/>
        <v>19.1 Шкив коленвала 2123 ( с кондиционером)</v>
      </c>
    </row>
    <row r="26" spans="1:10" x14ac:dyDescent="0.25">
      <c r="A26" s="1">
        <v>71220</v>
      </c>
      <c r="B26" s="3">
        <v>24</v>
      </c>
      <c r="C26" s="5">
        <v>3953</v>
      </c>
      <c r="D26" s="1" t="s">
        <v>44</v>
      </c>
      <c r="E26" s="4" t="s">
        <v>45</v>
      </c>
      <c r="G26" s="9" t="str">
        <f t="shared" si="1"/>
        <v>Шкив коленвала привода насоса гидроусилителя 2131</v>
      </c>
      <c r="H26" s="8">
        <f>IF(COUNTIF($G$1:G25,G26)&gt;0,VLOOKUP(G26,$G$1:H25,2,0),MAX($H$1:H25)+1)</f>
        <v>20</v>
      </c>
      <c r="I26" s="8">
        <f>IF(COUNTIF($H$1:H25,H26)&gt;0,SUMPRODUCT(($H$1:H25=H26)*1)+1,1)</f>
        <v>1</v>
      </c>
      <c r="J26" s="10" t="str">
        <f t="shared" si="2"/>
        <v>20.1 Шкив коленвала привода насоса гидроусилителя 2131</v>
      </c>
    </row>
    <row r="27" spans="1:10" x14ac:dyDescent="0.25">
      <c r="A27" s="1">
        <v>31693</v>
      </c>
      <c r="B27" s="3">
        <v>25</v>
      </c>
      <c r="C27" s="5">
        <v>3954</v>
      </c>
      <c r="D27" s="1" t="s">
        <v>46</v>
      </c>
      <c r="E27" s="4" t="s">
        <v>47</v>
      </c>
      <c r="G27" s="9" t="str">
        <f t="shared" si="1"/>
        <v>Шкив коленвала УАЗ</v>
      </c>
      <c r="H27" s="8">
        <f>IF(COUNTIF($G$1:G26,G27)&gt;0,VLOOKUP(G27,$G$1:H26,2,0),MAX($H$1:H26)+1)</f>
        <v>21</v>
      </c>
      <c r="I27" s="8">
        <f>IF(COUNTIF($H$1:H26,H27)&gt;0,SUMPRODUCT(($H$1:H26=H27)*1)+1,1)</f>
        <v>1</v>
      </c>
      <c r="J27" s="10" t="str">
        <f t="shared" si="2"/>
        <v>21.1 Шкив коленвала УАЗ</v>
      </c>
    </row>
    <row r="28" spans="1:10" x14ac:dyDescent="0.25">
      <c r="A28" s="1">
        <v>75050</v>
      </c>
      <c r="B28" s="3">
        <v>26</v>
      </c>
      <c r="C28" s="5">
        <v>3955</v>
      </c>
      <c r="D28" s="1" t="s">
        <v>48</v>
      </c>
      <c r="E28" s="4" t="s">
        <v>49</v>
      </c>
      <c r="G28" s="9" t="str">
        <f t="shared" si="1"/>
        <v>Шкив насоса гидроусилителя 2131</v>
      </c>
      <c r="H28" s="8">
        <f>IF(COUNTIF($G$1:G27,G28)&gt;0,VLOOKUP(G28,$G$1:H27,2,0),MAX($H$1:H27)+1)</f>
        <v>22</v>
      </c>
      <c r="I28" s="8">
        <f>IF(COUNTIF($H$1:H27,H28)&gt;0,SUMPRODUCT(($H$1:H27=H28)*1)+1,1)</f>
        <v>1</v>
      </c>
      <c r="J28" s="10" t="str">
        <f t="shared" si="2"/>
        <v>22.1 Шкив насоса гидроусилителя 2131</v>
      </c>
    </row>
    <row r="29" spans="1:10" x14ac:dyDescent="0.25">
      <c r="A29" s="1">
        <v>1108</v>
      </c>
      <c r="B29" s="3">
        <v>27</v>
      </c>
      <c r="C29" s="5">
        <v>3956</v>
      </c>
      <c r="D29" s="1" t="s">
        <v>50</v>
      </c>
      <c r="E29" s="4" t="s">
        <v>51</v>
      </c>
      <c r="G29" s="9" t="str">
        <f t="shared" si="1"/>
        <v>Шкив помпы 2106</v>
      </c>
      <c r="H29" s="8">
        <f>IF(COUNTIF($G$1:G28,G29)&gt;0,VLOOKUP(G29,$G$1:H28,2,0),MAX($H$1:H28)+1)</f>
        <v>23</v>
      </c>
      <c r="I29" s="8">
        <f>IF(COUNTIF($H$1:H28,H29)&gt;0,SUMPRODUCT(($H$1:H28=H29)*1)+1,1)</f>
        <v>1</v>
      </c>
      <c r="J29" s="10" t="str">
        <f t="shared" si="2"/>
        <v>23.1 Шкив помпы 2106</v>
      </c>
    </row>
    <row r="30" spans="1:10" x14ac:dyDescent="0.25">
      <c r="A30" s="1">
        <v>11590</v>
      </c>
      <c r="B30" s="3">
        <v>28</v>
      </c>
      <c r="C30" s="5">
        <v>3957</v>
      </c>
      <c r="D30" s="1">
        <v>21010130802400</v>
      </c>
      <c r="E30" s="4" t="s">
        <v>52</v>
      </c>
      <c r="G30" s="9" t="str">
        <f t="shared" si="1"/>
        <v>Шкив помпы 2106</v>
      </c>
      <c r="H30" s="8">
        <f>IF(COUNTIF($G$1:G29,G30)&gt;0,VLOOKUP(G30,$G$1:H29,2,0),MAX($H$1:H29)+1)</f>
        <v>23</v>
      </c>
      <c r="I30" s="8">
        <f>IF(COUNTIF($H$1:H29,H30)&gt;0,SUMPRODUCT(($H$1:H29=H30)*1)+1,1)</f>
        <v>2</v>
      </c>
      <c r="J30" s="10" t="str">
        <f t="shared" si="2"/>
        <v>23.2 Шкив помпы 2106 "АВТОВАЗ"</v>
      </c>
    </row>
    <row r="31" spans="1:10" x14ac:dyDescent="0.25">
      <c r="A31" s="1">
        <v>57244</v>
      </c>
      <c r="B31" s="3">
        <v>29</v>
      </c>
      <c r="C31" s="5">
        <v>3958</v>
      </c>
      <c r="D31" s="1" t="s">
        <v>53</v>
      </c>
      <c r="E31" s="4" t="s">
        <v>54</v>
      </c>
      <c r="G31" s="9" t="str">
        <f t="shared" si="1"/>
        <v>Шкив помпы 2123</v>
      </c>
      <c r="H31" s="8">
        <f>IF(COUNTIF($G$1:G30,G31)&gt;0,VLOOKUP(G31,$G$1:H30,2,0),MAX($H$1:H30)+1)</f>
        <v>24</v>
      </c>
      <c r="I31" s="8">
        <f>IF(COUNTIF($H$1:H30,H31)&gt;0,SUMPRODUCT(($H$1:H30=H31)*1)+1,1)</f>
        <v>1</v>
      </c>
      <c r="J31" s="10" t="str">
        <f t="shared" si="2"/>
        <v>24.1 Шкив помпы 2123</v>
      </c>
    </row>
    <row r="32" spans="1:10" x14ac:dyDescent="0.25">
      <c r="A32" s="1">
        <v>8229</v>
      </c>
      <c r="B32" s="3">
        <v>30</v>
      </c>
      <c r="C32" s="5">
        <v>3959</v>
      </c>
      <c r="D32" s="1" t="s">
        <v>55</v>
      </c>
      <c r="E32" s="4" t="s">
        <v>56</v>
      </c>
      <c r="G32" s="9" t="str">
        <f t="shared" si="1"/>
        <v>Шкив помпы ГАЗ (передний)</v>
      </c>
      <c r="H32" s="8">
        <f>IF(COUNTIF($G$1:G31,G32)&gt;0,VLOOKUP(G32,$G$1:H31,2,0),MAX($H$1:H31)+1)</f>
        <v>25</v>
      </c>
      <c r="I32" s="8">
        <f>IF(COUNTIF($H$1:H31,H32)&gt;0,SUMPRODUCT(($H$1:H31=H32)*1)+1,1)</f>
        <v>1</v>
      </c>
      <c r="J32" s="10" t="str">
        <f t="shared" si="2"/>
        <v>25.1 Шкив помпы ГАЗ (передний) "ЗМЗ"</v>
      </c>
    </row>
    <row r="33" spans="1:10" x14ac:dyDescent="0.25">
      <c r="A33" s="1">
        <v>10855</v>
      </c>
      <c r="B33" s="3">
        <v>31</v>
      </c>
      <c r="C33" s="5">
        <v>3960</v>
      </c>
      <c r="D33" s="1" t="s">
        <v>57</v>
      </c>
      <c r="E33" s="4" t="s">
        <v>58</v>
      </c>
      <c r="G33" s="9" t="str">
        <f t="shared" si="1"/>
        <v>Шкив помпы ГАЗ,ГАЗель (задний)</v>
      </c>
      <c r="H33" s="8">
        <f>IF(COUNTIF($G$1:G32,G33)&gt;0,VLOOKUP(G33,$G$1:H32,2,0),MAX($H$1:H32)+1)</f>
        <v>26</v>
      </c>
      <c r="I33" s="8">
        <f>IF(COUNTIF($H$1:H32,H33)&gt;0,SUMPRODUCT(($H$1:H32=H33)*1)+1,1)</f>
        <v>1</v>
      </c>
      <c r="J33" s="10" t="str">
        <f t="shared" si="2"/>
        <v>26.1 Шкив помпы ГАЗ,ГАЗель (задний) "ЗМЗ"</v>
      </c>
    </row>
    <row r="34" spans="1:10" x14ac:dyDescent="0.25">
      <c r="A34" s="1">
        <v>39081</v>
      </c>
      <c r="B34" s="3">
        <v>32</v>
      </c>
      <c r="C34" s="5">
        <v>3961</v>
      </c>
      <c r="D34" s="1" t="s">
        <v>59</v>
      </c>
      <c r="E34" s="4" t="s">
        <v>60</v>
      </c>
      <c r="G34" s="9" t="str">
        <f t="shared" si="1"/>
        <v>Шкив помпы ГАЗ-3110 (406 дв.)</v>
      </c>
      <c r="H34" s="8">
        <f>IF(COUNTIF($G$1:G33,G34)&gt;0,VLOOKUP(G34,$G$1:H33,2,0),MAX($H$1:H33)+1)</f>
        <v>27</v>
      </c>
      <c r="I34" s="8">
        <f>IF(COUNTIF($H$1:H33,H34)&gt;0,SUMPRODUCT(($H$1:H33=H34)*1)+1,1)</f>
        <v>1</v>
      </c>
      <c r="J34" s="10" t="str">
        <f t="shared" si="2"/>
        <v>27.1 Шкив помпы ГАЗ-3110 (406 дв.)</v>
      </c>
    </row>
    <row r="35" spans="1:10" x14ac:dyDescent="0.25">
      <c r="A35" s="1">
        <v>2288</v>
      </c>
      <c r="B35" s="3">
        <v>33</v>
      </c>
      <c r="C35" s="5">
        <v>3962</v>
      </c>
      <c r="D35" s="1" t="s">
        <v>59</v>
      </c>
      <c r="E35" s="4" t="s">
        <v>61</v>
      </c>
      <c r="G35" s="9" t="str">
        <f t="shared" si="1"/>
        <v>Шкив помпы ГАЗ-3110 (406 дв.)</v>
      </c>
      <c r="H35" s="8">
        <f>IF(COUNTIF($G$1:G34,G35)&gt;0,VLOOKUP(G35,$G$1:H34,2,0),MAX($H$1:H34)+1)</f>
        <v>27</v>
      </c>
      <c r="I35" s="8">
        <f>IF(COUNTIF($H$1:H34,H35)&gt;0,SUMPRODUCT(($H$1:H34=H35)*1)+1,1)</f>
        <v>2</v>
      </c>
      <c r="J35" s="10" t="str">
        <f t="shared" si="2"/>
        <v>27.2 Шкив помпы ГАЗ-3110 (406 дв.) "ЗМЗ"</v>
      </c>
    </row>
    <row r="36" spans="1:10" x14ac:dyDescent="0.25">
      <c r="A36" s="1">
        <v>12910</v>
      </c>
      <c r="B36" s="3">
        <v>34</v>
      </c>
      <c r="C36" s="5">
        <v>3963</v>
      </c>
      <c r="D36" s="1" t="s">
        <v>62</v>
      </c>
      <c r="E36" s="4" t="s">
        <v>63</v>
      </c>
      <c r="G36" s="9" t="str">
        <f t="shared" si="1"/>
        <v>Шкив помпы УАЗ</v>
      </c>
      <c r="H36" s="8">
        <f>IF(COUNTIF($G$1:G35,G36)&gt;0,VLOOKUP(G36,$G$1:H35,2,0),MAX($H$1:H35)+1)</f>
        <v>28</v>
      </c>
      <c r="I36" s="8">
        <f>IF(COUNTIF($H$1:H35,H36)&gt;0,SUMPRODUCT(($H$1:H35=H36)*1)+1,1)</f>
        <v>1</v>
      </c>
      <c r="J36" s="10" t="str">
        <f t="shared" si="2"/>
        <v>28.1 Шкив помпы УАЗ  "УМЗ"</v>
      </c>
    </row>
    <row r="37" spans="1:10" x14ac:dyDescent="0.25">
      <c r="A37" s="1">
        <v>80733</v>
      </c>
      <c r="B37" s="3">
        <v>35</v>
      </c>
      <c r="C37" s="5">
        <v>3964</v>
      </c>
      <c r="D37" s="1" t="s">
        <v>64</v>
      </c>
      <c r="E37" s="4" t="s">
        <v>65</v>
      </c>
      <c r="G37" s="9" t="str">
        <f t="shared" si="1"/>
        <v>Шкив помпы УАЗ дв.ЗМЗ-514,40904 с кондиц.</v>
      </c>
      <c r="H37" s="8">
        <f>IF(COUNTIF($G$1:G36,G37)&gt;0,VLOOKUP(G37,$G$1:H36,2,0),MAX($H$1:H36)+1)</f>
        <v>29</v>
      </c>
      <c r="I37" s="8">
        <f>IF(COUNTIF($H$1:H36,H37)&gt;0,SUMPRODUCT(($H$1:H36=H37)*1)+1,1)</f>
        <v>1</v>
      </c>
      <c r="J37" s="10" t="str">
        <f t="shared" si="2"/>
        <v>29.1 Шкив помпы УАЗ дв.ЗМЗ-514,40904 с кондиц.</v>
      </c>
    </row>
    <row r="38" spans="1:10" x14ac:dyDescent="0.25">
      <c r="A38" s="1">
        <v>34371</v>
      </c>
      <c r="B38" s="3">
        <v>36</v>
      </c>
      <c r="C38" s="5">
        <v>3965</v>
      </c>
      <c r="D38" s="1" t="s">
        <v>66</v>
      </c>
      <c r="E38" s="4" t="s">
        <v>67</v>
      </c>
      <c r="G38" s="9" t="str">
        <f t="shared" si="1"/>
        <v>Шкив привода вентилятора ГАЗель 100 л.с.</v>
      </c>
      <c r="H38" s="8">
        <f>IF(COUNTIF($G$1:G37,G38)&gt;0,VLOOKUP(G38,$G$1:H37,2,0),MAX($H$1:H37)+1)</f>
        <v>30</v>
      </c>
      <c r="I38" s="8">
        <f>IF(COUNTIF($H$1:H37,H38)&gt;0,SUMPRODUCT(($H$1:H37=H38)*1)+1,1)</f>
        <v>1</v>
      </c>
      <c r="J38" s="10" t="str">
        <f t="shared" si="2"/>
        <v>30.1 Шкив привода вентилятора ГАЗель 100 л.с.</v>
      </c>
    </row>
    <row r="39" spans="1:10" x14ac:dyDescent="0.25">
      <c r="A39" s="1">
        <v>63829</v>
      </c>
      <c r="B39" s="3">
        <v>37</v>
      </c>
      <c r="C39" s="5">
        <v>3966</v>
      </c>
      <c r="D39" s="1" t="s">
        <v>68</v>
      </c>
      <c r="E39" s="4" t="s">
        <v>69</v>
      </c>
      <c r="G39" s="9" t="str">
        <f t="shared" si="1"/>
        <v>Шкив привода гидроусилителя руля УАЗ с дв.421,4213,4218</v>
      </c>
      <c r="H39" s="8">
        <f>IF(COUNTIF($G$1:G38,G39)&gt;0,VLOOKUP(G39,$G$1:H38,2,0),MAX($H$1:H38)+1)</f>
        <v>31</v>
      </c>
      <c r="I39" s="8">
        <f>IF(COUNTIF($H$1:H38,H39)&gt;0,SUMPRODUCT(($H$1:H38=H39)*1)+1,1)</f>
        <v>1</v>
      </c>
      <c r="J39" s="10" t="str">
        <f t="shared" si="2"/>
        <v>31.1 Шкив привода гидроусилителя руля УАЗ с дв.421,4213,4218</v>
      </c>
    </row>
    <row r="40" spans="1:10" x14ac:dyDescent="0.25">
      <c r="A40" s="1">
        <v>7793</v>
      </c>
      <c r="B40" s="3">
        <v>38</v>
      </c>
      <c r="C40" s="5">
        <v>3967</v>
      </c>
      <c r="D40" s="1" t="s">
        <v>70</v>
      </c>
      <c r="E40" s="4" t="s">
        <v>71</v>
      </c>
      <c r="G40" s="9" t="str">
        <f t="shared" si="1"/>
        <v>Шкив-демпфер коленвала ГАЗ 402 дв.</v>
      </c>
      <c r="H40" s="8">
        <f>IF(COUNTIF($G$1:G39,G40)&gt;0,VLOOKUP(G40,$G$1:H39,2,0),MAX($H$1:H39)+1)</f>
        <v>32</v>
      </c>
      <c r="I40" s="8">
        <f>IF(COUNTIF($H$1:H39,H40)&gt;0,SUMPRODUCT(($H$1:H39=H40)*1)+1,1)</f>
        <v>1</v>
      </c>
      <c r="J40" s="10" t="str">
        <f t="shared" si="2"/>
        <v>32.1 Шкив-демпфер коленвала ГАЗ 402 дв."ЗМЗ"</v>
      </c>
    </row>
    <row r="41" spans="1:10" x14ac:dyDescent="0.25">
      <c r="A41" s="1">
        <v>79955</v>
      </c>
      <c r="B41" s="3">
        <v>39</v>
      </c>
      <c r="C41" s="5">
        <v>3968</v>
      </c>
      <c r="D41" s="1" t="s">
        <v>72</v>
      </c>
      <c r="E41" s="4" t="s">
        <v>73</v>
      </c>
      <c r="G41" s="9" t="str">
        <f t="shared" si="1"/>
        <v>Шкив-демпфер коленвала ГАЗ 406 дв.</v>
      </c>
      <c r="H41" s="8">
        <f>IF(COUNTIF($G$1:G40,G41)&gt;0,VLOOKUP(G41,$G$1:H40,2,0),MAX($H$1:H40)+1)</f>
        <v>33</v>
      </c>
      <c r="I41" s="8">
        <f>IF(COUNTIF($H$1:H40,H41)&gt;0,SUMPRODUCT(($H$1:H40=H41)*1)+1,1)</f>
        <v>1</v>
      </c>
      <c r="J41" s="10" t="str">
        <f t="shared" si="2"/>
        <v>33.1 Шкив-демпфер коленвала ГАЗ 406 дв. "Riginal"</v>
      </c>
    </row>
    <row r="42" spans="1:10" x14ac:dyDescent="0.25">
      <c r="A42" s="1">
        <v>7994</v>
      </c>
      <c r="B42" s="3">
        <v>40</v>
      </c>
      <c r="C42" s="5">
        <v>3969</v>
      </c>
      <c r="D42" s="1" t="s">
        <v>74</v>
      </c>
      <c r="E42" s="4" t="s">
        <v>75</v>
      </c>
      <c r="G42" s="9" t="str">
        <f t="shared" si="1"/>
        <v>Шкив-демпфер коленвала ГАЗ 406 дв.</v>
      </c>
      <c r="H42" s="8">
        <f>IF(COUNTIF($G$1:G41,G42)&gt;0,VLOOKUP(G42,$G$1:H41,2,0),MAX($H$1:H41)+1)</f>
        <v>33</v>
      </c>
      <c r="I42" s="8">
        <f>IF(COUNTIF($H$1:H41,H42)&gt;0,SUMPRODUCT(($H$1:H41=H42)*1)+1,1)</f>
        <v>2</v>
      </c>
      <c r="J42" s="10" t="str">
        <f t="shared" si="2"/>
        <v>33.2 Шкив-демпфер коленвала ГАЗ 406 дв."ЗМЗ"</v>
      </c>
    </row>
  </sheetData>
  <mergeCells count="1">
    <mergeCell ref="F3:F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2015-05-19T09:56:46Z</dcterms:modified>
</cp:coreProperties>
</file>