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915"/>
  <workbookPr autoCompressPictures="0"/>
  <bookViews>
    <workbookView xWindow="0" yWindow="0" windowWidth="27320" windowHeight="12980" activeTab="3"/>
  </bookViews>
  <sheets>
    <sheet name="праздники" sheetId="4" r:id="rId1"/>
    <sheet name="отпуск год" sheetId="5" r:id="rId2"/>
    <sheet name="РАСПИСАНИЕ" sheetId="2" r:id="rId3"/>
    <sheet name="ГРАФИК1" sheetId="1" r:id="rId4"/>
  </sheets>
  <definedNames>
    <definedName name="база">OFFSET('отпуск год'!$B$2,1,,кво,22)</definedName>
    <definedName name="допНЕрабдень">праздники!$C$5:$C$26</definedName>
    <definedName name="допрабдень">праздники!$D$5:$D$26</definedName>
    <definedName name="кво">COUNTA('отпуск год'!$B$1:$B$65391)</definedName>
    <definedName name="КритерииБОЛ">(INDEX(база,0,1)=ГРАФИК1!$E1)*((INDEX(база,0,16)&lt;=ГРАФИК1!A$24)*(INDEX(база,0,17)&gt;=ГРАФИК1!A$24)+(INDEX(база,0,18)&lt;=ГРАФИК1!A$24)*(INDEX(база,0,19)&gt;=ГРАФИК1!A$24)+(INDEX(база,0,20)&lt;=ГРАФИК1!A$24)*(INDEX(база,0,21)&gt;=ГРАФИК1!A$24))</definedName>
    <definedName name="КритерииОТП">(INDEX(база,0,1)=ГРАФИК1!$E1)*((INDEX(база,0,2)&lt;=ГРАФИК1!A$24)*(INDEX(база,0,3)&gt;=ГРАФИК1!A$24)+(INDEX(база,0,4)&lt;=ГРАФИК1!A$24)*(INDEX(база,0,5)&gt;=ГРАФИК1!A$24)+(INDEX(база,0,6)&lt;=ГРАФИК1!A$24)*(INDEX(база,0,7)&gt;=ГРАФИК1!A$24))</definedName>
    <definedName name="КритерииУЧ">(INDEX(база,0,1)=ГРАФИК1!$E1)*((INDEX(база,0,11)&lt;=ГРАФИК1!A$24)*(INDEX(база,0,12)&gt;=ГРАФИК1!A$24))</definedName>
    <definedName name="Праздник">праздники!$B$5:$B$26</definedName>
    <definedName name="предпраздник">праздники!$A$5:$A$26</definedName>
    <definedName name="стр" localSheetId="3">MAX((ROW(INDEX(база,0,1))-2)*((КритерииОТП+КритерииУЧ+КритерииБОЛ)&gt;0))</definedName>
    <definedName name="ФамилияИО_врачи">ГРАФИК1!$H$61:$H$73</definedName>
    <definedName name="ФамилияИО_сестры">ГРАФИК1!$H$74:$H$94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7" i="1" l="1"/>
  <c r="BM7" i="1"/>
  <c r="BM32" i="1"/>
  <c r="BK7" i="1"/>
  <c r="BL32" i="1"/>
  <c r="BJ7" i="1"/>
  <c r="BK32" i="1"/>
  <c r="BI7" i="1"/>
  <c r="BJ32" i="1"/>
  <c r="BH7" i="1"/>
  <c r="BI32" i="1"/>
  <c r="BG7" i="1"/>
  <c r="BH32" i="1"/>
  <c r="BF7" i="1"/>
  <c r="BG32" i="1"/>
  <c r="BE7" i="1"/>
  <c r="BF32" i="1"/>
  <c r="BD7" i="1"/>
  <c r="BE32" i="1"/>
  <c r="BC7" i="1"/>
  <c r="BD32" i="1"/>
  <c r="BB7" i="1"/>
  <c r="BC32" i="1"/>
  <c r="BA7" i="1"/>
  <c r="BB32" i="1"/>
  <c r="AZ7" i="1"/>
  <c r="BA32" i="1"/>
  <c r="AY7" i="1"/>
  <c r="AZ32" i="1"/>
  <c r="AX7" i="1"/>
  <c r="AY32" i="1"/>
  <c r="AW7" i="1"/>
  <c r="AX32" i="1"/>
  <c r="AV7" i="1"/>
  <c r="AW32" i="1"/>
  <c r="AU7" i="1"/>
  <c r="AV32" i="1"/>
  <c r="AT7" i="1"/>
  <c r="AU32" i="1"/>
  <c r="AS7" i="1"/>
  <c r="AT32" i="1"/>
  <c r="AR7" i="1"/>
  <c r="AS32" i="1"/>
  <c r="AQ7" i="1"/>
  <c r="AR32" i="1"/>
  <c r="AP7" i="1"/>
  <c r="AQ32" i="1"/>
  <c r="AO7" i="1"/>
  <c r="AP32" i="1"/>
  <c r="AN7" i="1"/>
  <c r="AO32" i="1"/>
  <c r="AM7" i="1"/>
  <c r="AN32" i="1"/>
  <c r="AL7" i="1"/>
  <c r="AM32" i="1"/>
  <c r="AK7" i="1"/>
  <c r="AL32" i="1"/>
  <c r="AJ7" i="1"/>
  <c r="AK32" i="1"/>
  <c r="AI7" i="1"/>
  <c r="AJ32" i="1"/>
  <c r="AH7" i="1"/>
  <c r="AI32" i="1"/>
  <c r="AH32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G61" i="1"/>
  <c r="H61" i="1"/>
  <c r="BB21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X25" i="1"/>
  <c r="E26" i="1"/>
  <c r="AX26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L25" i="1"/>
  <c r="BL26" i="1"/>
  <c r="BL27" i="1"/>
  <c r="BM27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AH28" i="1"/>
  <c r="AH27" i="1"/>
  <c r="G62" i="1"/>
  <c r="H62" i="1"/>
  <c r="BM24" i="1"/>
  <c r="BM30" i="1"/>
  <c r="E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24" i="1"/>
  <c r="AH30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M26" i="1"/>
  <c r="AH26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M25" i="1"/>
  <c r="AH25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7" i="1"/>
  <c r="BO7" i="1"/>
  <c r="E32" i="1"/>
  <c r="D31" i="1"/>
  <c r="AH9" i="1"/>
  <c r="E28" i="1"/>
  <c r="OJ4" i="2"/>
  <c r="C1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H5" i="4"/>
  <c r="H94" i="1"/>
  <c r="H93" i="1"/>
  <c r="H92" i="1"/>
  <c r="H91" i="1"/>
  <c r="H90" i="1"/>
  <c r="H89" i="1"/>
  <c r="H88" i="1"/>
  <c r="H87" i="1"/>
  <c r="H86" i="1"/>
  <c r="H85" i="1"/>
  <c r="G84" i="1"/>
  <c r="H84" i="1"/>
  <c r="G83" i="1"/>
  <c r="H83" i="1"/>
  <c r="G82" i="1"/>
  <c r="H82" i="1"/>
  <c r="G81" i="1"/>
  <c r="H81" i="1"/>
  <c r="G80" i="1"/>
  <c r="H80" i="1"/>
  <c r="G79" i="1"/>
  <c r="H79" i="1"/>
  <c r="G78" i="1"/>
  <c r="H78" i="1"/>
  <c r="G77" i="1"/>
  <c r="H77" i="1"/>
  <c r="G76" i="1"/>
  <c r="H76" i="1"/>
  <c r="G75" i="1"/>
  <c r="H75" i="1"/>
  <c r="G74" i="1"/>
  <c r="H74" i="1"/>
  <c r="G73" i="1"/>
  <c r="H73" i="1"/>
  <c r="G72" i="1"/>
  <c r="H72" i="1"/>
  <c r="G71" i="1"/>
  <c r="H71" i="1"/>
  <c r="G70" i="1"/>
  <c r="H70" i="1"/>
  <c r="G69" i="1"/>
  <c r="H69" i="1"/>
  <c r="G68" i="1"/>
  <c r="H68" i="1"/>
  <c r="G67" i="1"/>
  <c r="H67" i="1"/>
  <c r="G66" i="1"/>
  <c r="H66" i="1"/>
  <c r="G65" i="1"/>
  <c r="H65" i="1"/>
  <c r="G64" i="1"/>
  <c r="H64" i="1"/>
  <c r="G63" i="1"/>
  <c r="H63" i="1"/>
  <c r="D27" i="1"/>
  <c r="AI5" i="1"/>
  <c r="OK4" i="2"/>
  <c r="OJ3" i="2"/>
  <c r="OJ5" i="2"/>
  <c r="AI6" i="1"/>
  <c r="AH5" i="1"/>
  <c r="AJ5" i="1"/>
  <c r="AJ6" i="1"/>
  <c r="AH6" i="1"/>
  <c r="OE1" i="2"/>
  <c r="OJ6" i="2"/>
  <c r="OK5" i="2"/>
  <c r="OK3" i="2"/>
  <c r="AK5" i="1"/>
  <c r="E7" i="1"/>
  <c r="AK6" i="1"/>
  <c r="OK6" i="2"/>
  <c r="OJ7" i="2"/>
  <c r="AL5" i="1"/>
  <c r="AL6" i="1"/>
  <c r="OJ8" i="2"/>
  <c r="OK7" i="2"/>
  <c r="AM5" i="1"/>
  <c r="AM6" i="1"/>
  <c r="OK8" i="2"/>
  <c r="OJ9" i="2"/>
  <c r="AN5" i="1"/>
  <c r="AN6" i="1"/>
  <c r="OJ10" i="2"/>
  <c r="OK9" i="2"/>
  <c r="AO5" i="1"/>
  <c r="AO6" i="1"/>
  <c r="OK10" i="2"/>
  <c r="OJ11" i="2"/>
  <c r="AP5" i="1"/>
  <c r="AP6" i="1"/>
  <c r="OJ12" i="2"/>
  <c r="OK11" i="2"/>
  <c r="AQ5" i="1"/>
  <c r="AQ6" i="1"/>
  <c r="OK12" i="2"/>
  <c r="OJ13" i="2"/>
  <c r="AR5" i="1"/>
  <c r="AR6" i="1"/>
  <c r="OJ14" i="2"/>
  <c r="OK13" i="2"/>
  <c r="AS5" i="1"/>
  <c r="AS6" i="1"/>
  <c r="OK14" i="2"/>
  <c r="OJ15" i="2"/>
  <c r="AT5" i="1"/>
  <c r="AT6" i="1"/>
  <c r="OJ16" i="2"/>
  <c r="OK15" i="2"/>
  <c r="AU5" i="1"/>
  <c r="AU6" i="1"/>
  <c r="OK16" i="2"/>
  <c r="OJ17" i="2"/>
  <c r="AV5" i="1"/>
  <c r="AV6" i="1"/>
  <c r="OJ18" i="2"/>
  <c r="OK17" i="2"/>
  <c r="AW5" i="1"/>
  <c r="AW6" i="1"/>
  <c r="OK18" i="2"/>
  <c r="OJ19" i="2"/>
  <c r="AX5" i="1"/>
  <c r="AX6" i="1"/>
  <c r="OJ20" i="2"/>
  <c r="OK19" i="2"/>
  <c r="AY5" i="1"/>
  <c r="AY6" i="1"/>
  <c r="OK20" i="2"/>
  <c r="OJ21" i="2"/>
  <c r="AZ5" i="1"/>
  <c r="AZ6" i="1"/>
  <c r="OJ22" i="2"/>
  <c r="OK21" i="2"/>
  <c r="BA5" i="1"/>
  <c r="BA6" i="1"/>
  <c r="OK22" i="2"/>
  <c r="OJ23" i="2"/>
  <c r="BB5" i="1"/>
  <c r="BB6" i="1"/>
  <c r="OJ24" i="2"/>
  <c r="OK23" i="2"/>
  <c r="BC5" i="1"/>
  <c r="BC6" i="1"/>
  <c r="OK24" i="2"/>
  <c r="OJ25" i="2"/>
  <c r="BD5" i="1"/>
  <c r="BD6" i="1"/>
  <c r="OJ26" i="2"/>
  <c r="OK25" i="2"/>
  <c r="BE5" i="1"/>
  <c r="BE6" i="1"/>
  <c r="OK26" i="2"/>
  <c r="OJ27" i="2"/>
  <c r="BF5" i="1"/>
  <c r="BF6" i="1"/>
  <c r="OJ28" i="2"/>
  <c r="OK27" i="2"/>
  <c r="BG5" i="1"/>
  <c r="BG6" i="1"/>
  <c r="OK28" i="2"/>
  <c r="OJ29" i="2"/>
  <c r="BH5" i="1"/>
  <c r="BH6" i="1"/>
  <c r="OJ30" i="2"/>
  <c r="OK29" i="2"/>
  <c r="BI5" i="1"/>
  <c r="BI6" i="1"/>
  <c r="OK30" i="2"/>
  <c r="OJ31" i="2"/>
  <c r="BJ5" i="1"/>
  <c r="BJ6" i="1"/>
  <c r="OJ32" i="2"/>
  <c r="OK31" i="2"/>
  <c r="BK5" i="1"/>
  <c r="BK6" i="1"/>
  <c r="OK32" i="2"/>
  <c r="OJ33" i="2"/>
  <c r="BL5" i="1"/>
  <c r="BL6" i="1"/>
  <c r="OJ34" i="2"/>
  <c r="OK33" i="2"/>
  <c r="BM5" i="1"/>
  <c r="BM6" i="1"/>
  <c r="OK34" i="2"/>
  <c r="OJ35" i="2"/>
  <c r="BO5" i="1"/>
  <c r="BO6" i="1"/>
  <c r="OK35" i="2"/>
  <c r="BN5" i="1"/>
  <c r="BN6" i="1"/>
  <c r="OO35" i="2"/>
  <c r="ON35" i="2"/>
  <c r="BP10" i="1"/>
  <c r="BO9" i="1"/>
  <c r="BP9" i="1"/>
</calcChain>
</file>

<file path=xl/sharedStrings.xml><?xml version="1.0" encoding="utf-8"?>
<sst xmlns="http://schemas.openxmlformats.org/spreadsheetml/2006/main" count="373" uniqueCount="127">
  <si>
    <t>"СОГЛАСОВАННО"</t>
  </si>
  <si>
    <t>" УТВЕРЖДАЮ"</t>
  </si>
  <si>
    <t xml:space="preserve">"УТВЕРЖДАЮ"                      </t>
  </si>
  <si>
    <t xml:space="preserve">ГРАФИК РАБОТЫ  НА </t>
  </si>
  <si>
    <t>норма часов:</t>
  </si>
  <si>
    <t>кол-во рабочих дней:</t>
  </si>
  <si>
    <t>№ пп</t>
  </si>
  <si>
    <t>5-6 дневная рабочая неделя</t>
  </si>
  <si>
    <t>дневная норма часов</t>
  </si>
  <si>
    <t>Фамилия И. О.</t>
  </si>
  <si>
    <t>% ставки (1) (0,5)</t>
  </si>
  <si>
    <t>Ч и с л а    м е с я ц а</t>
  </si>
  <si>
    <t>Кол - во раб. часов</t>
  </si>
  <si>
    <r>
      <t>совме-стит. Часы</t>
    </r>
    <r>
      <rPr>
        <b/>
        <sz val="8"/>
        <color rgb="FFFF0000"/>
        <rFont val="Times New Roman"/>
        <family val="1"/>
        <charset val="204"/>
      </rPr>
      <t xml:space="preserve"> </t>
    </r>
  </si>
  <si>
    <t>часы раб.в празд</t>
  </si>
  <si>
    <t>ноч-ные часы</t>
  </si>
  <si>
    <t>роспись</t>
  </si>
  <si>
    <t>часы день</t>
  </si>
  <si>
    <t xml:space="preserve">дежурство любой первый день месяца +30мин перерыыв </t>
  </si>
  <si>
    <t>часы дежурство будни 30мин перервы</t>
  </si>
  <si>
    <t>часы дежурство суббота</t>
  </si>
  <si>
    <t>часы дежурство воскресенье</t>
  </si>
  <si>
    <t>часы дежурство предпраздничное   НА 1 ЧАС БОЛЬШЕ ДЕЖУРСТВО</t>
  </si>
  <si>
    <t xml:space="preserve">предпразд дневная работа  НА 1 ЧАС КОРОЧЕ </t>
  </si>
  <si>
    <t xml:space="preserve">часы дежурство праздничное </t>
  </si>
  <si>
    <t>часы дежурство праздничное С НОЧИ</t>
  </si>
  <si>
    <t xml:space="preserve">ПОСЛЕДНИЙ ДЕНЬ месяца БУДНИ </t>
  </si>
  <si>
    <t>ПОСЛЕДНИЙ ДЕНЬ месяца ВЫХ</t>
  </si>
  <si>
    <t>перерыв</t>
  </si>
  <si>
    <t>перерыв в праздники и выходные  нет</t>
  </si>
  <si>
    <t>НОЧЬ</t>
  </si>
  <si>
    <t>Дежурство пятница</t>
  </si>
  <si>
    <t>Антипов С.А.</t>
  </si>
  <si>
    <t>День нач</t>
  </si>
  <si>
    <t>0:00</t>
  </si>
  <si>
    <t>День кон</t>
  </si>
  <si>
    <t>24:00</t>
  </si>
  <si>
    <t>дежурство</t>
  </si>
  <si>
    <t>числа</t>
  </si>
  <si>
    <t>дни недели</t>
  </si>
  <si>
    <t xml:space="preserve">дежурный </t>
  </si>
  <si>
    <t xml:space="preserve">дежурная </t>
  </si>
  <si>
    <t>Иванова С.А.</t>
  </si>
  <si>
    <t>-</t>
  </si>
  <si>
    <t>Петров С.А.</t>
  </si>
  <si>
    <t>Гудова С.А.</t>
  </si>
  <si>
    <t>Список
гос. предпраздничных дней
(дополняемый)</t>
  </si>
  <si>
    <t>Список
гос. праздничных дней
(дополняемый)</t>
  </si>
  <si>
    <t>Список дополнительных нерабочих дней</t>
  </si>
  <si>
    <t>Список дополнительных рабочих дней</t>
  </si>
  <si>
    <t xml:space="preserve">плановое количество рабочего времени </t>
  </si>
  <si>
    <t>неделя</t>
  </si>
  <si>
    <t>предпрзд</t>
  </si>
  <si>
    <t>день</t>
  </si>
  <si>
    <t>раб дней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</si>
  <si>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</si>
  <si>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</si>
  <si>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</si>
  <si>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</si>
  <si>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</si>
  <si>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</si>
  <si>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</si>
  <si>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</si>
  <si>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</si>
  <si>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</si>
  <si>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</si>
  <si>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</si>
  <si>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</si>
  <si>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от 1 до 3 раз в год</t>
  </si>
  <si>
    <t>отпуск</t>
  </si>
  <si>
    <t>учеба 1раз в год</t>
  </si>
  <si>
    <t>больничный1</t>
  </si>
  <si>
    <t>больничный2</t>
  </si>
  <si>
    <t>больничный3</t>
  </si>
  <si>
    <t xml:space="preserve">начало </t>
  </si>
  <si>
    <t xml:space="preserve">окончание </t>
  </si>
  <si>
    <t>У</t>
  </si>
  <si>
    <t>ДЕНЬ  дежурант</t>
  </si>
  <si>
    <t>ДЕНЬ дежурант 2</t>
  </si>
  <si>
    <t>День</t>
  </si>
  <si>
    <t>Исходное</t>
  </si>
  <si>
    <t>Дежурант</t>
  </si>
  <si>
    <t>Столбец1</t>
  </si>
  <si>
    <t>Столбец2</t>
  </si>
  <si>
    <t>nn</t>
  </si>
  <si>
    <t>Фамилия</t>
  </si>
  <si>
    <t>Имя</t>
  </si>
  <si>
    <t>Отчество</t>
  </si>
  <si>
    <t>Фамилия_Имя_Отчество</t>
  </si>
  <si>
    <t>Фамилия_И_О</t>
  </si>
  <si>
    <t>Столбец7</t>
  </si>
  <si>
    <t>День /дежурант</t>
  </si>
  <si>
    <t>Антипов</t>
  </si>
  <si>
    <t>С</t>
  </si>
  <si>
    <t>А</t>
  </si>
  <si>
    <t>Гудова</t>
  </si>
  <si>
    <t>Иванова</t>
  </si>
  <si>
    <t>Петров</t>
  </si>
  <si>
    <t>Зав отд</t>
  </si>
  <si>
    <t>A</t>
  </si>
  <si>
    <t>B</t>
  </si>
  <si>
    <t>C</t>
  </si>
  <si>
    <t>D</t>
  </si>
  <si>
    <t>I</t>
  </si>
  <si>
    <t>F</t>
  </si>
  <si>
    <t>J</t>
  </si>
  <si>
    <t>K</t>
  </si>
  <si>
    <t>L</t>
  </si>
  <si>
    <t>N</t>
  </si>
  <si>
    <t>P</t>
  </si>
  <si>
    <t>Q</t>
  </si>
  <si>
    <t>R</t>
  </si>
  <si>
    <t>S</t>
  </si>
  <si>
    <t>T</t>
  </si>
  <si>
    <t>U</t>
  </si>
  <si>
    <t>V</t>
  </si>
  <si>
    <t>W</t>
  </si>
  <si>
    <t>Я</t>
  </si>
  <si>
    <t>Ф</t>
  </si>
  <si>
    <t>Х</t>
  </si>
  <si>
    <t>Ц</t>
  </si>
  <si>
    <t>Ч</t>
  </si>
  <si>
    <t>Ш</t>
  </si>
  <si>
    <t>Щ</t>
  </si>
  <si>
    <t>Э</t>
  </si>
  <si>
    <t>Ю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</si>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</sst>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d/m;@"/>
    <numFmt numFmtId="166" formatCode="ddd"/>
    <numFmt numFmtId="167" formatCode="mmmm\ yyyy&quot; г.&quot;"/>
    <numFmt numFmtId="168" formatCode="dd/mm/yyyy\ ddd"/>
    <numFmt numFmtId="169" formatCode="d"/>
    <numFmt numFmtId="170" formatCode="h:mm;@"/>
    <numFmt numFmtId="171" formatCode="d/m/yy;@"/>
    <numFmt numFmtId="172" formatCode="[$-419]mmmm;@"/>
    <numFmt numFmtId="173" formatCode="dd/mm/yy;@"/>
    <numFmt numFmtId="174" formatCode="mm"/>
    <numFmt numFmtId="175" formatCode="yyyy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14"/>
      <color indexed="18"/>
      <name val="Times New Roman Cyr"/>
      <family val="1"/>
      <charset val="204"/>
    </font>
    <font>
      <sz val="10"/>
      <color indexed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18"/>
      <name val="Times New Roman Cyr"/>
      <family val="1"/>
      <charset val="204"/>
    </font>
    <font>
      <b/>
      <sz val="12"/>
      <color indexed="18"/>
      <name val="Times New Roman Cyr"/>
      <family val="1"/>
      <charset val="204"/>
    </font>
    <font>
      <b/>
      <sz val="12"/>
      <color indexed="18"/>
      <name val="Times New Roman Cyr"/>
      <charset val="204"/>
    </font>
    <font>
      <sz val="10"/>
      <color indexed="18"/>
      <name val="Times New Roman Cyr"/>
      <family val="1"/>
      <charset val="204"/>
    </font>
    <font>
      <b/>
      <sz val="8"/>
      <color indexed="18"/>
      <name val="Times New Roman Cyr"/>
      <family val="1"/>
      <charset val="204"/>
    </font>
    <font>
      <b/>
      <sz val="10"/>
      <color indexed="18"/>
      <name val="Times New Roman Cyr"/>
      <family val="1"/>
      <charset val="204"/>
    </font>
    <font>
      <b/>
      <sz val="9"/>
      <color indexed="18"/>
      <name val="Times New Roman Cyr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Arial Cyr"/>
      <charset val="204"/>
    </font>
    <font>
      <b/>
      <sz val="12"/>
      <name val="Arial Cyr"/>
      <charset val="204"/>
    </font>
    <font>
      <b/>
      <sz val="11"/>
      <color theme="1"/>
      <name val="Calibri"/>
      <family val="2"/>
      <scheme val="minor"/>
    </font>
    <font>
      <b/>
      <sz val="14"/>
      <name val="Arial Cyr"/>
      <charset val="204"/>
    </font>
    <font>
      <b/>
      <sz val="10"/>
      <color rgb="FFFF0000"/>
      <name val="Arial Cyr"/>
      <charset val="204"/>
    </font>
    <font>
      <b/>
      <sz val="6"/>
      <color rgb="FFFF0000"/>
      <name val="Arial Cyr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53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4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1"/>
      <color theme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</borders>
  <cellStyleXfs count="12">
    <xf numFmtId="0" fontId="0" fillId="0" borderId="0"/>
    <xf numFmtId="0" fontId="2" fillId="0" borderId="0"/>
    <xf numFmtId="0" fontId="10" fillId="0" borderId="0"/>
    <xf numFmtId="0" fontId="25" fillId="0" borderId="0"/>
    <xf numFmtId="0" fontId="2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349">
    <xf numFmtId="0" fontId="0" fillId="0" borderId="0" xfId="0"/>
    <xf numFmtId="0" fontId="0" fillId="0" borderId="0" xfId="0" applyFill="1"/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ill="1" applyBorder="1"/>
    <xf numFmtId="0" fontId="2" fillId="0" borderId="0" xfId="1" applyFill="1" applyBorder="1" applyAlignment="1">
      <alignment horizontal="right"/>
    </xf>
    <xf numFmtId="0" fontId="2" fillId="0" borderId="0" xfId="1" applyFill="1" applyBorder="1" applyAlignment="1">
      <alignment horizontal="left"/>
    </xf>
    <xf numFmtId="0" fontId="0" fillId="0" borderId="0" xfId="0" applyFill="1" applyBorder="1"/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wrapText="1"/>
    </xf>
    <xf numFmtId="0" fontId="2" fillId="0" borderId="0" xfId="1" applyFill="1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3" xfId="0" applyFill="1" applyBorder="1"/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Fill="1" applyBorder="1" applyAlignment="1">
      <alignment horizontal="left" vertical="center" wrapText="1"/>
    </xf>
    <xf numFmtId="2" fontId="2" fillId="0" borderId="0" xfId="1" applyNumberFormat="1" applyFill="1" applyBorder="1"/>
    <xf numFmtId="164" fontId="8" fillId="0" borderId="0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166" fontId="9" fillId="0" borderId="4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5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67" fontId="8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8" fillId="0" borderId="4" xfId="1" applyFont="1" applyFill="1" applyBorder="1" applyAlignment="1">
      <alignment horizontal="justify" vertical="top" wrapText="1"/>
    </xf>
    <xf numFmtId="0" fontId="8" fillId="0" borderId="0" xfId="1" applyFont="1" applyFill="1" applyBorder="1" applyAlignment="1">
      <alignment horizontal="justify" vertical="top" wrapText="1"/>
    </xf>
    <xf numFmtId="0" fontId="8" fillId="0" borderId="5" xfId="1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2" fillId="0" borderId="0" xfId="1" applyFont="1" applyFill="1" applyBorder="1" applyAlignment="1">
      <alignment wrapText="1"/>
    </xf>
    <xf numFmtId="0" fontId="8" fillId="0" borderId="6" xfId="1" applyFont="1" applyFill="1" applyBorder="1" applyAlignment="1">
      <alignment vertical="top" wrapText="1"/>
    </xf>
    <xf numFmtId="0" fontId="8" fillId="0" borderId="7" xfId="1" applyFont="1" applyFill="1" applyBorder="1" applyAlignment="1">
      <alignment vertical="top" wrapText="1"/>
    </xf>
    <xf numFmtId="0" fontId="0" fillId="0" borderId="7" xfId="0" applyFill="1" applyBorder="1"/>
    <xf numFmtId="0" fontId="8" fillId="0" borderId="8" xfId="1" applyFont="1" applyFill="1" applyBorder="1" applyAlignment="1">
      <alignment vertical="top" wrapText="1"/>
    </xf>
    <xf numFmtId="20" fontId="10" fillId="0" borderId="0" xfId="2" applyNumberFormat="1" applyFont="1" applyFill="1" applyBorder="1" applyAlignment="1">
      <alignment horizontal="center" vertical="center"/>
    </xf>
    <xf numFmtId="20" fontId="10" fillId="0" borderId="0" xfId="2" applyNumberFormat="1" applyFont="1" applyFill="1" applyBorder="1" applyAlignment="1">
      <alignment horizontal="right" vertical="center"/>
    </xf>
    <xf numFmtId="20" fontId="10" fillId="0" borderId="0" xfId="2" applyNumberFormat="1" applyFont="1" applyFill="1" applyBorder="1" applyAlignment="1">
      <alignment horizontal="left" vertical="center"/>
    </xf>
    <xf numFmtId="2" fontId="2" fillId="0" borderId="0" xfId="1" applyNumberFormat="1" applyFont="1" applyFill="1" applyBorder="1"/>
    <xf numFmtId="0" fontId="0" fillId="0" borderId="0" xfId="0" applyFill="1" applyAlignment="1"/>
    <xf numFmtId="0" fontId="8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horizontal="center" vertical="center" wrapText="1"/>
    </xf>
    <xf numFmtId="20" fontId="10" fillId="0" borderId="0" xfId="2" applyNumberFormat="1" applyFont="1" applyFill="1" applyBorder="1" applyAlignment="1">
      <alignment horizontal="center"/>
    </xf>
    <xf numFmtId="20" fontId="2" fillId="0" borderId="0" xfId="1" applyNumberFormat="1" applyFont="1" applyFill="1" applyBorder="1" applyAlignment="1">
      <alignment horizontal="center" vertical="center" wrapText="1"/>
    </xf>
    <xf numFmtId="20" fontId="2" fillId="0" borderId="0" xfId="1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center" vertical="center"/>
    </xf>
    <xf numFmtId="164" fontId="2" fillId="0" borderId="0" xfId="1" applyNumberFormat="1" applyFill="1" applyBorder="1"/>
    <xf numFmtId="164" fontId="2" fillId="0" borderId="0" xfId="1" applyNumberFormat="1" applyFont="1" applyFill="1" applyBorder="1"/>
    <xf numFmtId="0" fontId="11" fillId="0" borderId="0" xfId="0" applyFont="1" applyFill="1"/>
    <xf numFmtId="20" fontId="10" fillId="0" borderId="9" xfId="2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168" fontId="11" fillId="0" borderId="0" xfId="0" applyNumberFormat="1" applyFont="1" applyFill="1"/>
    <xf numFmtId="0" fontId="11" fillId="0" borderId="10" xfId="0" applyFont="1" applyFill="1" applyBorder="1"/>
    <xf numFmtId="0" fontId="13" fillId="0" borderId="10" xfId="0" applyFont="1" applyFill="1" applyBorder="1"/>
    <xf numFmtId="167" fontId="13" fillId="0" borderId="10" xfId="0" applyNumberFormat="1" applyFont="1" applyFill="1" applyBorder="1" applyAlignment="1"/>
    <xf numFmtId="0" fontId="14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2" fillId="0" borderId="12" xfId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/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right" vertical="center" wrapText="1"/>
    </xf>
    <xf numFmtId="0" fontId="2" fillId="0" borderId="24" xfId="1" applyFont="1" applyFill="1" applyBorder="1" applyAlignment="1">
      <alignment horizontal="left" vertical="center" wrapText="1"/>
    </xf>
    <xf numFmtId="0" fontId="2" fillId="0" borderId="24" xfId="1" applyFont="1" applyFill="1" applyBorder="1" applyAlignment="1">
      <alignment wrapText="1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9" fontId="0" fillId="0" borderId="0" xfId="0" applyNumberFormat="1" applyFill="1" applyAlignment="1">
      <alignment horizontal="center" vertical="center"/>
    </xf>
    <xf numFmtId="0" fontId="0" fillId="0" borderId="27" xfId="0" applyFill="1" applyBorder="1" applyAlignment="1">
      <alignment vertical="center"/>
    </xf>
    <xf numFmtId="0" fontId="0" fillId="0" borderId="27" xfId="0" applyFill="1" applyBorder="1" applyAlignment="1"/>
    <xf numFmtId="0" fontId="16" fillId="0" borderId="27" xfId="0" applyFont="1" applyFill="1" applyBorder="1" applyAlignment="1">
      <alignment vertical="center"/>
    </xf>
    <xf numFmtId="2" fontId="2" fillId="0" borderId="12" xfId="1" applyNumberFormat="1" applyFont="1" applyFill="1" applyBorder="1" applyAlignment="1">
      <alignment horizontal="center" vertical="center" wrapText="1"/>
    </xf>
    <xf numFmtId="20" fontId="10" fillId="0" borderId="29" xfId="2" applyNumberFormat="1" applyFont="1" applyFill="1" applyBorder="1" applyAlignment="1">
      <alignment horizontal="center" vertical="center"/>
    </xf>
    <xf numFmtId="20" fontId="10" fillId="0" borderId="30" xfId="2" applyNumberFormat="1" applyFont="1" applyFill="1" applyBorder="1" applyAlignment="1">
      <alignment horizontal="center" vertical="center"/>
    </xf>
    <xf numFmtId="20" fontId="10" fillId="0" borderId="31" xfId="2" applyNumberFormat="1" applyFont="1" applyFill="1" applyBorder="1" applyAlignment="1">
      <alignment horizontal="right" vertical="center"/>
    </xf>
    <xf numFmtId="20" fontId="10" fillId="0" borderId="32" xfId="2" applyNumberFormat="1" applyFont="1" applyFill="1" applyBorder="1" applyAlignment="1">
      <alignment horizontal="left" vertical="center"/>
    </xf>
    <xf numFmtId="20" fontId="10" fillId="0" borderId="29" xfId="2" applyNumberFormat="1" applyFont="1" applyFill="1" applyBorder="1" applyAlignment="1">
      <alignment horizontal="right" vertical="center"/>
    </xf>
    <xf numFmtId="20" fontId="10" fillId="0" borderId="29" xfId="2" applyNumberFormat="1" applyFont="1" applyFill="1" applyBorder="1" applyAlignment="1">
      <alignment horizontal="left" vertical="center"/>
    </xf>
    <xf numFmtId="2" fontId="0" fillId="0" borderId="27" xfId="0" applyNumberFormat="1" applyFill="1" applyBorder="1" applyAlignment="1">
      <alignment horizontal="center" vertical="center"/>
    </xf>
    <xf numFmtId="2" fontId="0" fillId="0" borderId="34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/>
    </xf>
    <xf numFmtId="170" fontId="0" fillId="0" borderId="29" xfId="0" applyNumberForma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  <xf numFmtId="164" fontId="22" fillId="0" borderId="29" xfId="0" applyNumberFormat="1" applyFont="1" applyFill="1" applyBorder="1" applyAlignment="1">
      <alignment horizontal="center" vertical="center" wrapText="1"/>
    </xf>
    <xf numFmtId="164" fontId="23" fillId="0" borderId="29" xfId="0" applyNumberFormat="1" applyFont="1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36" xfId="0" applyFill="1" applyBorder="1" applyAlignment="1"/>
    <xf numFmtId="20" fontId="10" fillId="0" borderId="38" xfId="2" applyNumberFormat="1" applyFont="1" applyFill="1" applyBorder="1" applyAlignment="1">
      <alignment horizontal="center" vertical="center"/>
    </xf>
    <xf numFmtId="20" fontId="10" fillId="0" borderId="39" xfId="2" applyNumberFormat="1" applyFont="1" applyFill="1" applyBorder="1" applyAlignment="1">
      <alignment horizontal="right" vertical="center"/>
    </xf>
    <xf numFmtId="20" fontId="10" fillId="0" borderId="40" xfId="2" applyNumberFormat="1" applyFont="1" applyFill="1" applyBorder="1" applyAlignment="1">
      <alignment horizontal="left" vertical="center"/>
    </xf>
    <xf numFmtId="20" fontId="10" fillId="0" borderId="9" xfId="2" applyNumberFormat="1" applyFont="1" applyFill="1" applyBorder="1" applyAlignment="1">
      <alignment horizontal="right" vertical="center"/>
    </xf>
    <xf numFmtId="20" fontId="10" fillId="0" borderId="9" xfId="2" applyNumberFormat="1" applyFont="1" applyFill="1" applyBorder="1" applyAlignment="1">
      <alignment horizontal="left" vertical="center"/>
    </xf>
    <xf numFmtId="2" fontId="0" fillId="0" borderId="36" xfId="0" applyNumberFormat="1" applyFill="1" applyBorder="1" applyAlignment="1">
      <alignment horizontal="center" vertical="center"/>
    </xf>
    <xf numFmtId="0" fontId="0" fillId="0" borderId="42" xfId="0" applyFill="1" applyBorder="1"/>
    <xf numFmtId="0" fontId="0" fillId="0" borderId="26" xfId="0" applyFill="1" applyBorder="1"/>
    <xf numFmtId="164" fontId="0" fillId="0" borderId="2" xfId="0" applyNumberFormat="1" applyFill="1" applyBorder="1" applyAlignment="1">
      <alignment horizontal="center" vertical="center"/>
    </xf>
    <xf numFmtId="170" fontId="0" fillId="0" borderId="44" xfId="0" applyNumberFormat="1" applyFill="1" applyBorder="1" applyAlignment="1">
      <alignment horizontal="center" vertical="center"/>
    </xf>
    <xf numFmtId="164" fontId="10" fillId="0" borderId="44" xfId="0" applyNumberFormat="1" applyFont="1" applyFill="1" applyBorder="1" applyAlignment="1">
      <alignment horizontal="center" vertical="center"/>
    </xf>
    <xf numFmtId="164" fontId="23" fillId="0" borderId="44" xfId="0" applyNumberFormat="1" applyFont="1" applyFill="1" applyBorder="1" applyAlignment="1">
      <alignment horizontal="center" vertical="center" wrapText="1"/>
    </xf>
    <xf numFmtId="164" fontId="23" fillId="0" borderId="44" xfId="0" applyNumberFormat="1" applyFont="1" applyFill="1" applyBorder="1" applyAlignment="1">
      <alignment horizontal="center" vertical="center"/>
    </xf>
    <xf numFmtId="0" fontId="0" fillId="0" borderId="11" xfId="0" applyFill="1" applyBorder="1" applyAlignment="1"/>
    <xf numFmtId="0" fontId="16" fillId="0" borderId="11" xfId="0" applyFont="1" applyFill="1" applyBorder="1" applyAlignment="1">
      <alignment vertical="center"/>
    </xf>
    <xf numFmtId="2" fontId="2" fillId="0" borderId="0" xfId="1" applyNumberFormat="1" applyFill="1" applyBorder="1" applyAlignment="1">
      <alignment wrapText="1"/>
    </xf>
    <xf numFmtId="164" fontId="2" fillId="0" borderId="45" xfId="1" applyNumberFormat="1" applyFont="1" applyFill="1" applyBorder="1" applyAlignment="1">
      <alignment horizontal="right" vertical="center"/>
    </xf>
    <xf numFmtId="2" fontId="0" fillId="0" borderId="11" xfId="0" applyNumberFormat="1" applyFill="1" applyBorder="1" applyAlignment="1">
      <alignment horizontal="center" vertical="center" wrapText="1"/>
    </xf>
    <xf numFmtId="2" fontId="0" fillId="0" borderId="21" xfId="0" applyNumberFormat="1" applyFill="1" applyBorder="1" applyAlignment="1">
      <alignment horizontal="center" vertical="center"/>
    </xf>
    <xf numFmtId="2" fontId="0" fillId="0" borderId="41" xfId="0" applyNumberFormat="1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70" fontId="24" fillId="0" borderId="46" xfId="0" applyNumberFormat="1" applyFont="1" applyFill="1" applyBorder="1" applyAlignment="1">
      <alignment horizontal="center" vertical="center"/>
    </xf>
    <xf numFmtId="164" fontId="10" fillId="0" borderId="46" xfId="0" applyNumberFormat="1" applyFont="1" applyFill="1" applyBorder="1" applyAlignment="1">
      <alignment horizontal="center" vertical="center"/>
    </xf>
    <xf numFmtId="164" fontId="23" fillId="0" borderId="46" xfId="0" applyNumberFormat="1" applyFont="1" applyFill="1" applyBorder="1" applyAlignment="1">
      <alignment horizontal="center" vertical="center"/>
    </xf>
    <xf numFmtId="0" fontId="0" fillId="0" borderId="47" xfId="0" applyFill="1" applyBorder="1" applyAlignment="1">
      <alignment vertical="center"/>
    </xf>
    <xf numFmtId="0" fontId="0" fillId="0" borderId="47" xfId="0" applyFill="1" applyBorder="1" applyAlignment="1"/>
    <xf numFmtId="0" fontId="2" fillId="0" borderId="49" xfId="1" applyFill="1" applyBorder="1" applyAlignment="1">
      <alignment wrapText="1"/>
    </xf>
    <xf numFmtId="164" fontId="2" fillId="0" borderId="49" xfId="1" applyNumberFormat="1" applyFont="1" applyFill="1" applyBorder="1" applyAlignment="1">
      <alignment horizontal="center" vertical="center"/>
    </xf>
    <xf numFmtId="164" fontId="2" fillId="0" borderId="50" xfId="1" applyNumberFormat="1" applyFont="1" applyFill="1" applyBorder="1" applyAlignment="1">
      <alignment horizontal="right" vertical="center"/>
    </xf>
    <xf numFmtId="164" fontId="2" fillId="0" borderId="49" xfId="1" applyNumberFormat="1" applyFont="1" applyFill="1" applyBorder="1" applyAlignment="1">
      <alignment horizontal="left" vertical="center"/>
    </xf>
    <xf numFmtId="164" fontId="2" fillId="0" borderId="49" xfId="1" applyNumberFormat="1" applyFont="1" applyFill="1" applyBorder="1" applyAlignment="1">
      <alignment horizontal="right" vertical="center"/>
    </xf>
    <xf numFmtId="2" fontId="0" fillId="0" borderId="47" xfId="0" applyNumberFormat="1" applyFill="1" applyBorder="1" applyAlignment="1">
      <alignment horizontal="center" vertical="center" wrapText="1"/>
    </xf>
    <xf numFmtId="170" fontId="0" fillId="0" borderId="52" xfId="0" applyNumberFormat="1" applyFill="1" applyBorder="1" applyAlignment="1">
      <alignment horizontal="center" vertical="center"/>
    </xf>
    <xf numFmtId="164" fontId="23" fillId="0" borderId="5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16" fillId="0" borderId="0" xfId="0" applyFont="1" applyFill="1" applyBorder="1" applyAlignment="1">
      <alignment vertical="center"/>
    </xf>
    <xf numFmtId="14" fontId="25" fillId="0" borderId="0" xfId="3" applyNumberFormat="1" applyFill="1" applyBorder="1"/>
    <xf numFmtId="0" fontId="1" fillId="0" borderId="0" xfId="3" applyNumberFormat="1" applyFont="1" applyFill="1" applyBorder="1"/>
    <xf numFmtId="171" fontId="25" fillId="0" borderId="0" xfId="3" applyNumberFormat="1" applyFill="1" applyBorder="1" applyAlignment="1">
      <alignment horizontal="center" vertical="center"/>
    </xf>
    <xf numFmtId="0" fontId="25" fillId="0" borderId="0" xfId="3" applyFill="1" applyBorder="1"/>
    <xf numFmtId="0" fontId="26" fillId="0" borderId="0" xfId="3" applyFont="1" applyFill="1" applyBorder="1" applyAlignment="1">
      <alignment horizontal="center" vertical="center"/>
    </xf>
    <xf numFmtId="165" fontId="2" fillId="0" borderId="0" xfId="1" applyNumberFormat="1" applyFill="1" applyBorder="1"/>
    <xf numFmtId="164" fontId="27" fillId="0" borderId="0" xfId="1" applyNumberFormat="1" applyFont="1" applyFill="1" applyBorder="1"/>
    <xf numFmtId="0" fontId="27" fillId="0" borderId="0" xfId="1" applyFont="1" applyFill="1" applyBorder="1"/>
    <xf numFmtId="0" fontId="8" fillId="0" borderId="0" xfId="1" applyFont="1" applyFill="1" applyBorder="1" applyAlignment="1">
      <alignment horizontal="center" vertical="center" wrapText="1"/>
    </xf>
    <xf numFmtId="172" fontId="3" fillId="0" borderId="0" xfId="1" applyNumberFormat="1" applyFont="1" applyFill="1" applyBorder="1" applyAlignment="1">
      <alignment horizontal="center" vertical="center"/>
    </xf>
    <xf numFmtId="171" fontId="28" fillId="0" borderId="0" xfId="1" applyNumberFormat="1" applyFont="1" applyFill="1" applyBorder="1" applyAlignment="1">
      <alignment horizontal="center" vertical="center"/>
    </xf>
    <xf numFmtId="0" fontId="28" fillId="0" borderId="0" xfId="1" applyNumberFormat="1" applyFont="1" applyFill="1" applyBorder="1" applyAlignment="1">
      <alignment horizontal="center" vertical="center"/>
    </xf>
    <xf numFmtId="173" fontId="2" fillId="0" borderId="0" xfId="1" applyNumberFormat="1" applyFill="1" applyBorder="1"/>
    <xf numFmtId="0" fontId="4" fillId="0" borderId="0" xfId="1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171" fontId="25" fillId="0" borderId="0" xfId="3" applyNumberFormat="1" applyFill="1" applyBorder="1" applyAlignment="1">
      <alignment vertical="top"/>
    </xf>
    <xf numFmtId="171" fontId="25" fillId="0" borderId="0" xfId="3" applyNumberFormat="1" applyFill="1" applyBorder="1" applyAlignment="1">
      <alignment horizontal="left" vertical="center"/>
    </xf>
    <xf numFmtId="171" fontId="25" fillId="0" borderId="0" xfId="3" applyNumberFormat="1" applyFill="1" applyBorder="1" applyAlignment="1">
      <alignment vertical="top" textRotation="90"/>
    </xf>
    <xf numFmtId="171" fontId="25" fillId="0" borderId="0" xfId="3" applyNumberFormat="1" applyFill="1" applyBorder="1" applyAlignment="1">
      <alignment horizontal="center" vertical="top" textRotation="90"/>
    </xf>
    <xf numFmtId="171" fontId="29" fillId="0" borderId="0" xfId="3" applyNumberFormat="1" applyFont="1" applyFill="1" applyBorder="1" applyAlignment="1">
      <alignment horizontal="center" vertical="center"/>
    </xf>
    <xf numFmtId="174" fontId="30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4" fontId="27" fillId="0" borderId="0" xfId="1" applyNumberFormat="1" applyFont="1" applyFill="1" applyBorder="1" applyAlignment="1">
      <alignment horizontal="center" vertical="center"/>
    </xf>
    <xf numFmtId="168" fontId="4" fillId="0" borderId="0" xfId="1" applyNumberFormat="1" applyFont="1" applyFill="1" applyBorder="1" applyAlignment="1">
      <alignment horizontal="right"/>
    </xf>
    <xf numFmtId="0" fontId="31" fillId="0" borderId="0" xfId="1" applyFont="1" applyFill="1" applyBorder="1" applyAlignment="1">
      <alignment horizontal="center" vertical="center"/>
    </xf>
    <xf numFmtId="14" fontId="32" fillId="0" borderId="0" xfId="1" applyNumberFormat="1" applyFont="1" applyFill="1" applyBorder="1" applyAlignment="1">
      <alignment horizontal="center" vertical="center"/>
    </xf>
    <xf numFmtId="0" fontId="2" fillId="0" borderId="0" xfId="1" applyFill="1"/>
    <xf numFmtId="173" fontId="33" fillId="0" borderId="53" xfId="1" applyNumberFormat="1" applyFont="1" applyFill="1" applyBorder="1" applyAlignment="1">
      <alignment horizontal="right"/>
    </xf>
    <xf numFmtId="166" fontId="9" fillId="0" borderId="53" xfId="1" applyNumberFormat="1" applyFont="1" applyFill="1" applyBorder="1" applyAlignment="1">
      <alignment horizontal="justify" vertical="top" wrapText="1"/>
    </xf>
    <xf numFmtId="0" fontId="34" fillId="0" borderId="53" xfId="1" applyFont="1" applyFill="1" applyBorder="1" applyAlignment="1">
      <alignment horizontal="left" wrapText="1"/>
    </xf>
    <xf numFmtId="165" fontId="35" fillId="0" borderId="0" xfId="1" applyNumberFormat="1" applyFont="1" applyFill="1" applyBorder="1"/>
    <xf numFmtId="1" fontId="27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/>
    </xf>
    <xf numFmtId="0" fontId="2" fillId="0" borderId="0" xfId="1" applyFill="1" applyAlignment="1"/>
    <xf numFmtId="173" fontId="3" fillId="0" borderId="53" xfId="1" applyNumberFormat="1" applyFont="1" applyFill="1" applyBorder="1" applyAlignment="1">
      <alignment horizontal="right"/>
    </xf>
    <xf numFmtId="166" fontId="9" fillId="0" borderId="53" xfId="1" applyNumberFormat="1" applyFont="1" applyFill="1" applyBorder="1" applyAlignment="1">
      <alignment horizontal="justify" wrapText="1"/>
    </xf>
    <xf numFmtId="0" fontId="34" fillId="0" borderId="9" xfId="1" applyFont="1" applyFill="1" applyBorder="1" applyAlignment="1">
      <alignment horizontal="left" wrapText="1"/>
    </xf>
    <xf numFmtId="164" fontId="35" fillId="0" borderId="0" xfId="1" applyNumberFormat="1" applyFont="1" applyFill="1" applyBorder="1"/>
    <xf numFmtId="14" fontId="27" fillId="0" borderId="0" xfId="1" applyNumberFormat="1" applyFont="1" applyFill="1" applyBorder="1"/>
    <xf numFmtId="173" fontId="3" fillId="0" borderId="9" xfId="1" applyNumberFormat="1" applyFont="1" applyFill="1" applyBorder="1" applyAlignment="1"/>
    <xf numFmtId="0" fontId="10" fillId="0" borderId="0" xfId="0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1" fontId="8" fillId="0" borderId="0" xfId="1" applyNumberFormat="1" applyFont="1" applyFill="1" applyBorder="1" applyAlignment="1">
      <alignment horizontal="left" vertical="center"/>
    </xf>
    <xf numFmtId="168" fontId="2" fillId="0" borderId="0" xfId="1" applyNumberFormat="1" applyFont="1" applyFill="1" applyBorder="1"/>
    <xf numFmtId="173" fontId="3" fillId="0" borderId="9" xfId="1" applyNumberFormat="1" applyFont="1" applyFill="1" applyBorder="1" applyAlignment="1">
      <alignment horizontal="left"/>
    </xf>
    <xf numFmtId="171" fontId="25" fillId="0" borderId="0" xfId="3" applyNumberFormat="1" applyFill="1" applyBorder="1"/>
    <xf numFmtId="173" fontId="2" fillId="0" borderId="9" xfId="1" applyNumberFormat="1" applyFont="1" applyFill="1" applyBorder="1" applyAlignment="1">
      <alignment horizontal="left"/>
    </xf>
    <xf numFmtId="173" fontId="3" fillId="0" borderId="9" xfId="1" applyNumberFormat="1" applyFont="1" applyFill="1" applyBorder="1"/>
    <xf numFmtId="0" fontId="2" fillId="0" borderId="0" xfId="1" applyFont="1" applyFill="1"/>
    <xf numFmtId="0" fontId="7" fillId="0" borderId="0" xfId="1" applyFont="1" applyFill="1"/>
    <xf numFmtId="0" fontId="8" fillId="0" borderId="0" xfId="1" applyFont="1" applyFill="1"/>
    <xf numFmtId="0" fontId="36" fillId="0" borderId="0" xfId="1" applyFont="1" applyFill="1" applyBorder="1"/>
    <xf numFmtId="164" fontId="36" fillId="0" borderId="0" xfId="1" applyNumberFormat="1" applyFont="1" applyFill="1" applyBorder="1"/>
    <xf numFmtId="14" fontId="2" fillId="0" borderId="0" xfId="1" applyNumberFormat="1" applyFont="1" applyFill="1"/>
    <xf numFmtId="168" fontId="4" fillId="0" borderId="9" xfId="1" applyNumberFormat="1" applyFont="1" applyFill="1" applyBorder="1"/>
    <xf numFmtId="168" fontId="4" fillId="0" borderId="9" xfId="1" applyNumberFormat="1" applyFont="1" applyFill="1" applyBorder="1" applyAlignment="1">
      <alignment horizontal="right"/>
    </xf>
    <xf numFmtId="0" fontId="0" fillId="0" borderId="1" xfId="0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37" fillId="0" borderId="2" xfId="0" applyNumberFormat="1" applyFont="1" applyFill="1" applyBorder="1" applyAlignment="1">
      <alignment horizontal="left"/>
    </xf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0" fontId="38" fillId="0" borderId="4" xfId="4" applyFont="1" applyFill="1" applyBorder="1" applyAlignment="1">
      <alignment horizontal="center" vertical="center" wrapText="1"/>
    </xf>
    <xf numFmtId="0" fontId="38" fillId="0" borderId="0" xfId="4" applyFont="1" applyFill="1" applyBorder="1" applyAlignment="1">
      <alignment horizontal="center" vertical="center" wrapText="1"/>
    </xf>
    <xf numFmtId="0" fontId="2" fillId="2" borderId="0" xfId="1" applyFill="1" applyAlignment="1">
      <alignment vertical="center"/>
    </xf>
    <xf numFmtId="0" fontId="2" fillId="2" borderId="0" xfId="1" applyFill="1"/>
    <xf numFmtId="0" fontId="2" fillId="3" borderId="0" xfId="1" applyFill="1" applyAlignment="1">
      <alignment horizontal="center" vertical="center"/>
    </xf>
    <xf numFmtId="0" fontId="2" fillId="0" borderId="0" xfId="1" applyFill="1" applyAlignment="1">
      <alignment horizontal="center" vertical="center"/>
    </xf>
    <xf numFmtId="0" fontId="33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68" fontId="4" fillId="0" borderId="0" xfId="1" applyNumberFormat="1" applyFont="1" applyFill="1" applyBorder="1"/>
    <xf numFmtId="0" fontId="2" fillId="0" borderId="0" xfId="1" applyFont="1" applyFill="1" applyAlignment="1">
      <alignment horizontal="center" vertical="center"/>
    </xf>
    <xf numFmtId="168" fontId="4" fillId="0" borderId="0" xfId="1" applyNumberFormat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center"/>
    </xf>
    <xf numFmtId="168" fontId="4" fillId="0" borderId="9" xfId="1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horizontal="left" vertical="center"/>
    </xf>
    <xf numFmtId="0" fontId="43" fillId="0" borderId="0" xfId="0" applyFont="1" applyFill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0" fontId="43" fillId="0" borderId="54" xfId="0" applyFont="1" applyFill="1" applyBorder="1" applyAlignment="1">
      <alignment horizontal="left" vertical="center"/>
    </xf>
    <xf numFmtId="0" fontId="43" fillId="0" borderId="5" xfId="0" applyFont="1" applyFill="1" applyBorder="1" applyAlignment="1">
      <alignment horizontal="left" vertical="center"/>
    </xf>
    <xf numFmtId="0" fontId="44" fillId="0" borderId="9" xfId="0" applyFont="1" applyFill="1" applyBorder="1" applyAlignment="1">
      <alignment horizontal="left" vertical="center"/>
    </xf>
    <xf numFmtId="0" fontId="41" fillId="0" borderId="9" xfId="0" applyFont="1" applyFill="1" applyBorder="1" applyAlignment="1">
      <alignment horizontal="left" vertical="center"/>
    </xf>
    <xf numFmtId="0" fontId="45" fillId="0" borderId="9" xfId="0" applyNumberFormat="1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40" fillId="0" borderId="2" xfId="1" applyFont="1" applyFill="1" applyBorder="1" applyAlignment="1">
      <alignment horizontal="center"/>
    </xf>
    <xf numFmtId="175" fontId="40" fillId="0" borderId="2" xfId="1" applyNumberFormat="1" applyFont="1" applyFill="1" applyBorder="1" applyAlignment="1">
      <alignment horizontal="center"/>
    </xf>
    <xf numFmtId="0" fontId="40" fillId="0" borderId="2" xfId="1" applyFont="1" applyFill="1" applyBorder="1" applyAlignment="1">
      <alignment horizontal="left" vertical="center"/>
    </xf>
    <xf numFmtId="0" fontId="33" fillId="0" borderId="55" xfId="1" applyFont="1" applyFill="1" applyBorder="1" applyAlignment="1">
      <alignment horizontal="right" wrapText="1"/>
    </xf>
    <xf numFmtId="0" fontId="33" fillId="0" borderId="56" xfId="1" applyFont="1" applyFill="1" applyBorder="1"/>
    <xf numFmtId="0" fontId="3" fillId="0" borderId="31" xfId="1" applyFont="1" applyFill="1" applyBorder="1" applyAlignment="1">
      <alignment horizontal="center" vertical="center"/>
    </xf>
    <xf numFmtId="0" fontId="3" fillId="0" borderId="0" xfId="1" applyFont="1" applyFill="1"/>
    <xf numFmtId="0" fontId="4" fillId="0" borderId="56" xfId="1" applyFont="1" applyFill="1" applyBorder="1" applyAlignment="1">
      <alignment horizontal="center" vertical="center"/>
    </xf>
    <xf numFmtId="168" fontId="4" fillId="0" borderId="57" xfId="1" applyNumberFormat="1" applyFont="1" applyFill="1" applyBorder="1"/>
    <xf numFmtId="168" fontId="4" fillId="0" borderId="58" xfId="1" applyNumberFormat="1" applyFont="1" applyFill="1" applyBorder="1"/>
    <xf numFmtId="168" fontId="4" fillId="0" borderId="57" xfId="1" applyNumberFormat="1" applyFont="1" applyFill="1" applyBorder="1" applyAlignment="1">
      <alignment horizontal="right"/>
    </xf>
    <xf numFmtId="0" fontId="2" fillId="0" borderId="39" xfId="1" applyFont="1" applyFill="1" applyBorder="1" applyAlignment="1">
      <alignment horizontal="center" vertical="center"/>
    </xf>
    <xf numFmtId="168" fontId="4" fillId="0" borderId="58" xfId="1" applyNumberFormat="1" applyFont="1" applyFill="1" applyBorder="1" applyAlignment="1">
      <alignment horizontal="center"/>
    </xf>
    <xf numFmtId="168" fontId="4" fillId="0" borderId="59" xfId="1" applyNumberFormat="1" applyFont="1" applyFill="1" applyBorder="1"/>
    <xf numFmtId="168" fontId="4" fillId="0" borderId="60" xfId="1" applyNumberFormat="1" applyFont="1" applyFill="1" applyBorder="1"/>
    <xf numFmtId="168" fontId="4" fillId="0" borderId="59" xfId="1" applyNumberFormat="1" applyFont="1" applyFill="1" applyBorder="1" applyAlignment="1">
      <alignment horizontal="right"/>
    </xf>
    <xf numFmtId="0" fontId="2" fillId="0" borderId="61" xfId="1" applyFont="1" applyFill="1" applyBorder="1" applyAlignment="1">
      <alignment horizontal="center" vertical="center"/>
    </xf>
    <xf numFmtId="168" fontId="4" fillId="0" borderId="62" xfId="1" applyNumberFormat="1" applyFont="1" applyFill="1" applyBorder="1" applyAlignment="1">
      <alignment horizontal="center"/>
    </xf>
    <xf numFmtId="0" fontId="4" fillId="0" borderId="0" xfId="1" applyFont="1" applyFill="1" applyBorder="1"/>
    <xf numFmtId="168" fontId="4" fillId="0" borderId="24" xfId="1" applyNumberFormat="1" applyFont="1" applyFill="1" applyBorder="1" applyAlignment="1">
      <alignment horizontal="center"/>
    </xf>
    <xf numFmtId="168" fontId="4" fillId="0" borderId="49" xfId="1" applyNumberFormat="1" applyFont="1" applyFill="1" applyBorder="1" applyAlignment="1">
      <alignment horizontal="center"/>
    </xf>
    <xf numFmtId="168" fontId="4" fillId="0" borderId="55" xfId="1" applyNumberFormat="1" applyFont="1" applyFill="1" applyBorder="1"/>
    <xf numFmtId="168" fontId="4" fillId="0" borderId="56" xfId="1" applyNumberFormat="1" applyFont="1" applyFill="1" applyBorder="1"/>
    <xf numFmtId="168" fontId="4" fillId="0" borderId="55" xfId="1" applyNumberFormat="1" applyFont="1" applyFill="1" applyBorder="1" applyAlignment="1">
      <alignment horizontal="right"/>
    </xf>
    <xf numFmtId="0" fontId="2" fillId="0" borderId="31" xfId="1" applyFont="1" applyFill="1" applyBorder="1" applyAlignment="1">
      <alignment horizontal="center" vertical="center"/>
    </xf>
    <xf numFmtId="168" fontId="4" fillId="0" borderId="63" xfId="1" applyNumberFormat="1" applyFont="1" applyFill="1" applyBorder="1" applyAlignment="1">
      <alignment horizontal="center"/>
    </xf>
    <xf numFmtId="0" fontId="30" fillId="0" borderId="38" xfId="1" applyFont="1" applyFill="1" applyBorder="1" applyAlignment="1">
      <alignment horizontal="left"/>
    </xf>
    <xf numFmtId="0" fontId="40" fillId="0" borderId="38" xfId="1" applyFont="1" applyFill="1" applyBorder="1" applyAlignment="1"/>
    <xf numFmtId="0" fontId="8" fillId="0" borderId="38" xfId="1" applyFont="1" applyFill="1" applyBorder="1" applyAlignment="1">
      <alignment horizontal="justify" vertical="top" wrapText="1"/>
    </xf>
    <xf numFmtId="0" fontId="40" fillId="0" borderId="7" xfId="1" applyFont="1" applyFill="1" applyBorder="1" applyAlignment="1"/>
    <xf numFmtId="0" fontId="2" fillId="0" borderId="38" xfId="1" applyFont="1" applyFill="1" applyBorder="1" applyAlignment="1"/>
    <xf numFmtId="0" fontId="38" fillId="4" borderId="9" xfId="4" applyFont="1" applyFill="1" applyBorder="1" applyAlignment="1">
      <alignment horizontal="center" vertical="center" wrapText="1"/>
    </xf>
    <xf numFmtId="168" fontId="2" fillId="0" borderId="9" xfId="4" applyNumberFormat="1" applyBorder="1" applyAlignment="1">
      <alignment horizontal="center" vertical="center" wrapText="1"/>
    </xf>
    <xf numFmtId="168" fontId="2" fillId="0" borderId="9" xfId="1" applyNumberFormat="1" applyFill="1" applyBorder="1"/>
    <xf numFmtId="14" fontId="2" fillId="5" borderId="9" xfId="4" applyNumberFormat="1" applyFill="1" applyBorder="1" applyAlignment="1">
      <alignment horizontal="center"/>
    </xf>
    <xf numFmtId="0" fontId="3" fillId="0" borderId="9" xfId="1" applyFont="1" applyFill="1" applyBorder="1"/>
    <xf numFmtId="0" fontId="3" fillId="0" borderId="9" xfId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right" wrapText="1"/>
    </xf>
    <xf numFmtId="0" fontId="39" fillId="0" borderId="9" xfId="1" applyFont="1" applyFill="1" applyBorder="1" applyAlignment="1">
      <alignment horizontal="justify" vertical="top" wrapText="1"/>
    </xf>
    <xf numFmtId="164" fontId="39" fillId="0" borderId="9" xfId="1" applyNumberFormat="1" applyFont="1" applyFill="1" applyBorder="1" applyAlignment="1">
      <alignment horizontal="right" vertical="top" wrapText="1"/>
    </xf>
    <xf numFmtId="14" fontId="2" fillId="6" borderId="9" xfId="4" applyNumberFormat="1" applyFill="1" applyBorder="1" applyAlignment="1">
      <alignment horizontal="center"/>
    </xf>
    <xf numFmtId="0" fontId="8" fillId="0" borderId="9" xfId="1" applyFont="1" applyFill="1" applyBorder="1" applyAlignment="1">
      <alignment vertical="top" wrapText="1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164" fontId="8" fillId="0" borderId="9" xfId="1" applyNumberFormat="1" applyFont="1" applyFill="1" applyBorder="1" applyAlignment="1">
      <alignment horizontal="right" vertical="top" wrapText="1"/>
    </xf>
    <xf numFmtId="164" fontId="2" fillId="0" borderId="9" xfId="1" applyNumberFormat="1" applyFont="1" applyFill="1" applyBorder="1" applyAlignment="1">
      <alignment horizontal="right" wrapText="1"/>
    </xf>
    <xf numFmtId="0" fontId="0" fillId="0" borderId="9" xfId="0" applyBorder="1" applyAlignment="1"/>
    <xf numFmtId="0" fontId="2" fillId="0" borderId="9" xfId="1" applyFont="1" applyFill="1" applyBorder="1"/>
    <xf numFmtId="0" fontId="10" fillId="0" borderId="0" xfId="0" applyFont="1"/>
    <xf numFmtId="170" fontId="0" fillId="0" borderId="0" xfId="0" applyNumberFormat="1"/>
    <xf numFmtId="0" fontId="8" fillId="0" borderId="1" xfId="1" applyFont="1" applyFill="1" applyBorder="1" applyAlignment="1">
      <alignment horizontal="justify" vertical="top" wrapText="1"/>
    </xf>
    <xf numFmtId="168" fontId="4" fillId="0" borderId="65" xfId="1" applyNumberFormat="1" applyFont="1" applyFill="1" applyBorder="1"/>
    <xf numFmtId="168" fontId="4" fillId="0" borderId="62" xfId="1" applyNumberFormat="1" applyFont="1" applyFill="1" applyBorder="1"/>
    <xf numFmtId="168" fontId="4" fillId="0" borderId="65" xfId="1" applyNumberFormat="1" applyFont="1" applyFill="1" applyBorder="1" applyAlignment="1">
      <alignment horizontal="right"/>
    </xf>
    <xf numFmtId="0" fontId="2" fillId="0" borderId="66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justify" vertical="top" wrapText="1"/>
    </xf>
    <xf numFmtId="0" fontId="2" fillId="0" borderId="24" xfId="1" applyFont="1" applyFill="1" applyBorder="1" applyAlignment="1">
      <alignment horizontal="center" vertical="center"/>
    </xf>
    <xf numFmtId="168" fontId="4" fillId="0" borderId="56" xfId="1" applyNumberFormat="1" applyFont="1" applyFill="1" applyBorder="1" applyAlignment="1">
      <alignment horizontal="center"/>
    </xf>
    <xf numFmtId="0" fontId="2" fillId="0" borderId="24" xfId="1" applyFill="1" applyBorder="1"/>
    <xf numFmtId="0" fontId="2" fillId="0" borderId="67" xfId="1" applyFill="1" applyBorder="1"/>
    <xf numFmtId="2" fontId="0" fillId="0" borderId="2" xfId="0" applyNumberFormat="1" applyFill="1" applyBorder="1" applyAlignment="1">
      <alignment horizontal="center" vertical="center"/>
    </xf>
    <xf numFmtId="0" fontId="4" fillId="0" borderId="62" xfId="1" applyNumberFormat="1" applyFont="1" applyFill="1" applyBorder="1" applyAlignment="1">
      <alignment horizontal="center" vertical="center"/>
    </xf>
    <xf numFmtId="168" fontId="4" fillId="4" borderId="65" xfId="1" applyNumberFormat="1" applyFont="1" applyFill="1" applyBorder="1"/>
    <xf numFmtId="168" fontId="4" fillId="4" borderId="62" xfId="1" applyNumberFormat="1" applyFont="1" applyFill="1" applyBorder="1"/>
    <xf numFmtId="168" fontId="4" fillId="4" borderId="55" xfId="1" applyNumberFormat="1" applyFont="1" applyFill="1" applyBorder="1"/>
    <xf numFmtId="168" fontId="4" fillId="4" borderId="56" xfId="1" applyNumberFormat="1" applyFont="1" applyFill="1" applyBorder="1"/>
    <xf numFmtId="0" fontId="0" fillId="0" borderId="0" xfId="0" applyFill="1" applyBorder="1" applyAlignment="1">
      <alignment horizontal="center" vertical="center" wrapText="1"/>
    </xf>
    <xf numFmtId="0" fontId="28" fillId="4" borderId="38" xfId="1" applyFont="1" applyFill="1" applyBorder="1" applyAlignment="1">
      <alignment horizontal="center" wrapText="1"/>
    </xf>
    <xf numFmtId="0" fontId="28" fillId="4" borderId="64" xfId="1" applyFont="1" applyFill="1" applyBorder="1" applyAlignment="1">
      <alignment horizontal="center" wrapText="1"/>
    </xf>
    <xf numFmtId="0" fontId="28" fillId="4" borderId="40" xfId="1" applyFont="1" applyFill="1" applyBorder="1" applyAlignment="1">
      <alignment horizontal="center" wrapText="1"/>
    </xf>
    <xf numFmtId="171" fontId="25" fillId="0" borderId="0" xfId="3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167" fontId="13" fillId="0" borderId="0" xfId="0" applyNumberFormat="1" applyFont="1" applyFill="1" applyBorder="1" applyAlignment="1">
      <alignment horizontal="left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0" fillId="0" borderId="25" xfId="0" applyFill="1" applyBorder="1"/>
    <xf numFmtId="0" fontId="16" fillId="0" borderId="16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37" xfId="0" applyFill="1" applyBorder="1"/>
    <xf numFmtId="2" fontId="0" fillId="0" borderId="33" xfId="0" applyNumberFormat="1" applyFill="1" applyBorder="1" applyAlignment="1">
      <alignment horizontal="center" vertical="center"/>
    </xf>
    <xf numFmtId="0" fontId="0" fillId="0" borderId="20" xfId="0" applyFill="1" applyBorder="1"/>
    <xf numFmtId="2" fontId="21" fillId="0" borderId="27" xfId="0" applyNumberFormat="1" applyFont="1" applyFill="1" applyBorder="1" applyAlignment="1">
      <alignment horizontal="center" vertical="center"/>
    </xf>
    <xf numFmtId="2" fontId="21" fillId="0" borderId="41" xfId="0" applyNumberFormat="1" applyFon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164" fontId="0" fillId="0" borderId="43" xfId="0" applyNumberForma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ill="1" applyBorder="1"/>
    <xf numFmtId="2" fontId="0" fillId="0" borderId="20" xfId="0" applyNumberFormat="1" applyFill="1" applyBorder="1" applyAlignment="1">
      <alignment horizontal="center" vertical="center"/>
    </xf>
    <xf numFmtId="0" fontId="0" fillId="0" borderId="51" xfId="0" applyFill="1" applyBorder="1"/>
    <xf numFmtId="2" fontId="21" fillId="0" borderId="11" xfId="0" applyNumberFormat="1" applyFont="1" applyFill="1" applyBorder="1" applyAlignment="1">
      <alignment horizontal="center" vertical="center" wrapText="1"/>
    </xf>
    <xf numFmtId="2" fontId="21" fillId="0" borderId="22" xfId="0" applyNumberFormat="1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>
      <alignment horizontal="center" vertical="center"/>
    </xf>
    <xf numFmtId="2" fontId="0" fillId="0" borderId="26" xfId="0" applyNumberForma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 wrapText="1"/>
    </xf>
  </cellXfs>
  <cellStyles count="12">
    <cellStyle name="Гиперссылка" xfId="6" builtinId="8" hidden="1"/>
    <cellStyle name="Гиперссылка" xfId="8" builtinId="8" hidden="1"/>
    <cellStyle name="Гиперссылка" xfId="10" builtinId="8" hidden="1"/>
    <cellStyle name="Обычный" xfId="0" builtinId="0"/>
    <cellStyle name="Обычный 2 2" xfId="1"/>
    <cellStyle name="Обычный 3" xfId="2"/>
    <cellStyle name="Обычный 5" xfId="3"/>
    <cellStyle name="Обычный 6" xfId="4"/>
    <cellStyle name="Просмотренная гиперссылка" xfId="5" builtinId="9" hidden="1"/>
    <cellStyle name="Просмотренная гиперссылка" xfId="7" builtinId="9" hidden="1"/>
    <cellStyle name="Просмотренная гиперссылка" xfId="9" builtinId="9" hidden="1"/>
    <cellStyle name="Просмотренная гиперссылка" xfId="11" builtinId="9" hidden="1"/>
  </cellStyles>
  <dxfs count="8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 patternType="solid">
          <fgColor indexed="64"/>
          <bgColor rgb="FFCCFFCC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/>
        <color rgb="FFFF0000"/>
      </font>
    </dxf>
    <dxf>
      <font>
        <b/>
        <i/>
        <color rgb="FFFF0000"/>
      </font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Spin" dx="16" fmlaLink="$D$1" max="2044" min="2014" page="10" val="2015"/>
</file>

<file path=xl/ctrlProps/ctrlProp2.xml><?xml version="1.0" encoding="utf-8"?>
<formControlPr xmlns="http://schemas.microsoft.com/office/spreadsheetml/2009/9/main" objectType="Spin" dx="16" fmlaLink="$B$1" max="2030" min="1" page="10"/>
</file>

<file path=xl/ctrlProps/ctrlProp3.xml><?xml version="1.0" encoding="utf-8"?>
<formControlPr xmlns="http://schemas.microsoft.com/office/spreadsheetml/2009/9/main" objectType="Spin" dx="22" fmlaLink="$OD$1" max="12" min="1" page="10" val="4"/>
</file>

<file path=xl/ctrlProps/ctrlProp4.xml><?xml version="1.0" encoding="utf-8"?>
<formControlPr xmlns="http://schemas.microsoft.com/office/spreadsheetml/2009/9/main" objectType="Spin" dx="22" fmlaLink="РАСПИСАНИЕ!$OD$1" max="12" min="1" page="10" val="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101600</xdr:colOff>
          <xdr:row>0</xdr:row>
          <xdr:rowOff>0</xdr:rowOff>
        </xdr:from>
        <xdr:to>
          <xdr:col>2</xdr:col>
          <xdr:colOff>571500</xdr:colOff>
          <xdr:row>2</xdr:row>
          <xdr:rowOff>152400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101600</xdr:colOff>
          <xdr:row>0</xdr:row>
          <xdr:rowOff>0</xdr:rowOff>
        </xdr:from>
        <xdr:to>
          <xdr:col>1</xdr:col>
          <xdr:colOff>393700</xdr:colOff>
          <xdr:row>1</xdr:row>
          <xdr:rowOff>368300</xdr:rowOff>
        </xdr:to>
        <xdr:sp macro="" textlink="">
          <xdr:nvSpPr>
            <xdr:cNvPr id="2049" name="Spinner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395</xdr:col>
          <xdr:colOff>76200</xdr:colOff>
          <xdr:row>1</xdr:row>
          <xdr:rowOff>50800</xdr:rowOff>
        </xdr:from>
        <xdr:to>
          <xdr:col>396</xdr:col>
          <xdr:colOff>165100</xdr:colOff>
          <xdr:row>3</xdr:row>
          <xdr:rowOff>101600</xdr:rowOff>
        </xdr:to>
        <xdr:sp macro="" textlink="">
          <xdr:nvSpPr>
            <xdr:cNvPr id="2050" name="Spinner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292100</xdr:colOff>
          <xdr:row>3</xdr:row>
          <xdr:rowOff>25400</xdr:rowOff>
        </xdr:from>
        <xdr:to>
          <xdr:col>4</xdr:col>
          <xdr:colOff>939800</xdr:colOff>
          <xdr:row>5</xdr:row>
          <xdr:rowOff>101600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Сотрудники" displayName="Сотрудники" ref="A60:J94" totalsRowShown="0" headerRowDxfId="80" dataDxfId="79">
  <tableColumns count="10">
    <tableColumn id="1" name="Столбец1" dataDxfId="78"/>
    <tableColumn id="2" name="Столбец2" dataDxfId="77"/>
    <tableColumn id="3" name="nn" dataDxfId="76"/>
    <tableColumn id="4" name="Фамилия" dataDxfId="75"/>
    <tableColumn id="5" name="Имя" dataDxfId="74"/>
    <tableColumn id="6" name="Отчество" dataDxfId="73"/>
    <tableColumn id="7" name="Фамилия_Имя_Отчество" dataDxfId="72"/>
    <tableColumn id="8" name="Фамилия_И_О" dataDxfId="71">
      <calculatedColumnFormula>IFERROR(PROPER(CONCATENATE(LEFT(TRIM(G61),FIND(" ",TRIM(G61),1)),MID(TRIM(G61),FIND(" ",TRIM(G61),1)+1,1),".",MID(TRIM(G61),FIND(" ",TRIM(G61),FIND(" ",TRIM(G61),1)+1)+1,1),".")),"-")</calculatedColumnFormula>
    </tableColumn>
    <tableColumn id="9" name="Столбец7" dataDxfId="70"/>
    <tableColumn id="10" name="День /дежурант" dataDxfId="6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4" Type="http://schemas.openxmlformats.org/officeDocument/2006/relationships/ctrlProp" Target="../ctrlProps/ctrlProp3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4" Type="http://schemas.openxmlformats.org/officeDocument/2006/relationships/table" Target="../tables/table1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workbookViewId="0">
      <selection activeCell="F5" sqref="F5"/>
    </sheetView>
  </sheetViews>
  <sheetFormatPr baseColWidth="10" defaultColWidth="8.83203125" defaultRowHeight="14" x14ac:dyDescent="0"/>
  <cols>
    <col min="1" max="1" width="13.1640625" customWidth="1"/>
    <col min="2" max="2" width="13" customWidth="1"/>
    <col min="3" max="3" width="13.33203125" customWidth="1"/>
  </cols>
  <sheetData>
    <row r="1" spans="1:10" ht="15">
      <c r="A1" s="207"/>
      <c r="B1" s="208"/>
      <c r="C1" s="209">
        <f>D1-2013</f>
        <v>2</v>
      </c>
      <c r="D1" s="210">
        <v>2015</v>
      </c>
      <c r="E1" s="211"/>
      <c r="F1" s="211"/>
      <c r="G1" s="208"/>
      <c r="H1" s="211"/>
      <c r="I1" s="211"/>
      <c r="J1" s="13"/>
    </row>
    <row r="2" spans="1:10">
      <c r="A2" s="212"/>
      <c r="B2" s="6"/>
      <c r="C2" s="6"/>
      <c r="D2" s="6"/>
      <c r="E2" s="6"/>
      <c r="F2" s="6"/>
      <c r="G2" s="6"/>
      <c r="H2" s="6"/>
      <c r="I2" s="6"/>
      <c r="J2" s="213"/>
    </row>
    <row r="3" spans="1:10">
      <c r="A3" s="214"/>
      <c r="B3" s="215"/>
      <c r="C3" s="215"/>
      <c r="D3" s="215"/>
      <c r="E3" s="215"/>
      <c r="F3" s="6"/>
      <c r="G3" s="6"/>
      <c r="H3" s="6"/>
      <c r="I3" s="6"/>
      <c r="J3" s="213"/>
    </row>
    <row r="4" spans="1:10" ht="84" customHeight="1">
      <c r="A4" s="273" t="s">
        <v>46</v>
      </c>
      <c r="B4" s="273" t="s">
        <v>47</v>
      </c>
      <c r="C4" s="273" t="s">
        <v>48</v>
      </c>
      <c r="D4" s="273" t="s">
        <v>49</v>
      </c>
      <c r="E4" s="273"/>
      <c r="G4" s="309" t="s">
        <v>50</v>
      </c>
      <c r="H4" s="310"/>
      <c r="I4" s="310"/>
      <c r="J4" s="311"/>
    </row>
    <row r="5" spans="1:10" ht="27">
      <c r="A5" s="274">
        <f>IFERROR((B5-1),"ошибка")</f>
        <v>42004</v>
      </c>
      <c r="B5" s="275">
        <f>EDATE("01.01.2013",12*C1)</f>
        <v>42005</v>
      </c>
      <c r="C5" s="275">
        <v>42072</v>
      </c>
      <c r="D5" s="275"/>
      <c r="E5" s="276"/>
      <c r="G5" s="277" t="s">
        <v>51</v>
      </c>
      <c r="H5" s="277">
        <f>D1</f>
        <v>2015</v>
      </c>
      <c r="I5" s="278" t="s">
        <v>52</v>
      </c>
      <c r="J5" s="279">
        <v>38.6</v>
      </c>
    </row>
    <row r="6" spans="1:10">
      <c r="A6" s="274">
        <f t="shared" ref="A6:A19" si="0">IFERROR((B6-1),"ошибка")</f>
        <v>42005</v>
      </c>
      <c r="B6" s="275">
        <f>EDATE("02.01.2013",12*C1)</f>
        <v>42006</v>
      </c>
      <c r="C6" s="275">
        <v>42135</v>
      </c>
      <c r="D6" s="275"/>
      <c r="E6" s="276"/>
      <c r="G6" s="280" t="s">
        <v>53</v>
      </c>
      <c r="H6" s="277" t="s">
        <v>54</v>
      </c>
      <c r="I6" s="278"/>
      <c r="J6" s="281">
        <v>7.7</v>
      </c>
    </row>
    <row r="7" spans="1:10">
      <c r="A7" s="274">
        <f t="shared" si="0"/>
        <v>42006</v>
      </c>
      <c r="B7" s="275">
        <f>EDATE("03.01.2013",12*C1)</f>
        <v>42007</v>
      </c>
      <c r="C7" s="275">
        <v>42128</v>
      </c>
      <c r="D7" s="282"/>
      <c r="E7" s="276"/>
      <c r="G7" s="283" t="s">
        <v>55</v>
      </c>
      <c r="H7" s="284">
        <v>15</v>
      </c>
      <c r="I7" s="285"/>
      <c r="J7" s="286">
        <v>115.5</v>
      </c>
    </row>
    <row r="8" spans="1:10">
      <c r="A8" s="274">
        <f t="shared" si="0"/>
        <v>42007</v>
      </c>
      <c r="B8" s="275">
        <f>EDATE("04.01.2013",12*C1)</f>
        <v>42008</v>
      </c>
      <c r="C8" s="275"/>
      <c r="D8" s="282"/>
      <c r="E8" s="276"/>
      <c r="G8" s="283" t="s">
        <v>56</v>
      </c>
      <c r="H8" s="284">
        <v>19</v>
      </c>
      <c r="I8" s="285"/>
      <c r="J8" s="287">
        <v>146.30000000000001</v>
      </c>
    </row>
    <row r="9" spans="1:10">
      <c r="A9" s="274">
        <f t="shared" si="0"/>
        <v>42008</v>
      </c>
      <c r="B9" s="275">
        <f>EDATE("05.01.2013",12*C1)</f>
        <v>42009</v>
      </c>
      <c r="C9" s="282"/>
      <c r="D9" s="282"/>
      <c r="E9" s="276"/>
      <c r="G9" s="283" t="s">
        <v>57</v>
      </c>
      <c r="H9" s="284">
        <v>21</v>
      </c>
      <c r="I9" s="285"/>
      <c r="J9" s="287">
        <v>161.69999999999999</v>
      </c>
    </row>
    <row r="10" spans="1:10" ht="15" customHeight="1">
      <c r="A10" s="274">
        <f t="shared" si="0"/>
        <v>42009</v>
      </c>
      <c r="B10" s="275">
        <f>EDATE("06.01.2013",12*C1)</f>
        <v>42010</v>
      </c>
      <c r="C10" s="276"/>
      <c r="D10" s="276"/>
      <c r="E10" s="276"/>
      <c r="G10" s="283" t="s">
        <v>58</v>
      </c>
      <c r="H10" s="284">
        <v>22</v>
      </c>
      <c r="I10" s="284">
        <v>1</v>
      </c>
      <c r="J10" s="287">
        <v>168.4</v>
      </c>
    </row>
    <row r="11" spans="1:10" ht="15" customHeight="1">
      <c r="A11" s="274">
        <f t="shared" si="0"/>
        <v>42010</v>
      </c>
      <c r="B11" s="275">
        <f>EDATE("07.01.2013",12*C1)</f>
        <v>42011</v>
      </c>
      <c r="C11" s="276"/>
      <c r="D11" s="276"/>
      <c r="E11" s="276"/>
      <c r="G11" s="283" t="s">
        <v>59</v>
      </c>
      <c r="H11" s="284">
        <v>18</v>
      </c>
      <c r="I11" s="284">
        <v>1</v>
      </c>
      <c r="J11" s="287">
        <v>137.6</v>
      </c>
    </row>
    <row r="12" spans="1:10" ht="15" customHeight="1">
      <c r="A12" s="274">
        <f t="shared" si="0"/>
        <v>42011</v>
      </c>
      <c r="B12" s="275">
        <f>EDATE("08.01.2013",12*C1)</f>
        <v>42012</v>
      </c>
      <c r="C12" s="276"/>
      <c r="D12" s="276"/>
      <c r="E12" s="276"/>
      <c r="G12" s="283" t="s">
        <v>60</v>
      </c>
      <c r="H12" s="284">
        <v>21</v>
      </c>
      <c r="I12" s="284">
        <v>1</v>
      </c>
      <c r="J12" s="287">
        <v>160.69999999999999</v>
      </c>
    </row>
    <row r="13" spans="1:10" ht="15" customHeight="1">
      <c r="A13" s="274">
        <f t="shared" si="0"/>
        <v>42057</v>
      </c>
      <c r="B13" s="275">
        <f>EDATE("23.02.2013",12*C1)</f>
        <v>42058</v>
      </c>
      <c r="C13" s="276"/>
      <c r="D13" s="276"/>
      <c r="E13" s="276"/>
      <c r="G13" s="283" t="s">
        <v>61</v>
      </c>
      <c r="H13" s="284">
        <v>23</v>
      </c>
      <c r="I13" s="285"/>
      <c r="J13" s="286">
        <v>177.1</v>
      </c>
    </row>
    <row r="14" spans="1:10">
      <c r="A14" s="274">
        <f t="shared" si="0"/>
        <v>42070</v>
      </c>
      <c r="B14" s="275">
        <f>EDATE("8.03.2013",12*C1)</f>
        <v>42071</v>
      </c>
      <c r="C14" s="276"/>
      <c r="D14" s="276"/>
      <c r="E14" s="276"/>
      <c r="G14" s="283" t="s">
        <v>62</v>
      </c>
      <c r="H14" s="284">
        <v>21</v>
      </c>
      <c r="I14" s="285"/>
      <c r="J14" s="287">
        <v>161.69999999999999</v>
      </c>
    </row>
    <row r="15" spans="1:10">
      <c r="A15" s="274">
        <f t="shared" si="0"/>
        <v>42124</v>
      </c>
      <c r="B15" s="275">
        <f>EDATE("1.05.2013",12*C1)</f>
        <v>42125</v>
      </c>
      <c r="C15" s="276"/>
      <c r="D15" s="276"/>
      <c r="E15" s="276"/>
      <c r="G15" s="283" t="s">
        <v>63</v>
      </c>
      <c r="H15" s="284">
        <v>22</v>
      </c>
      <c r="I15" s="288"/>
      <c r="J15" s="287">
        <v>169.4</v>
      </c>
    </row>
    <row r="16" spans="1:10">
      <c r="A16" s="274">
        <f t="shared" si="0"/>
        <v>42132</v>
      </c>
      <c r="B16" s="275">
        <f>EDATE("9.05.2013",12*$C$1)</f>
        <v>42133</v>
      </c>
      <c r="C16" s="276"/>
      <c r="D16" s="276"/>
      <c r="E16" s="276"/>
      <c r="G16" s="283" t="s">
        <v>64</v>
      </c>
      <c r="H16" s="284">
        <v>22</v>
      </c>
      <c r="I16" s="285"/>
      <c r="J16" s="287">
        <v>169.4</v>
      </c>
    </row>
    <row r="17" spans="1:10">
      <c r="A17" s="274">
        <f t="shared" si="0"/>
        <v>42166</v>
      </c>
      <c r="B17" s="275">
        <f>EDATE("12.06.2013",12*$C$1)</f>
        <v>42167</v>
      </c>
      <c r="C17" s="276"/>
      <c r="D17" s="276"/>
      <c r="E17" s="276"/>
      <c r="G17" s="283" t="s">
        <v>65</v>
      </c>
      <c r="H17" s="284">
        <v>20</v>
      </c>
      <c r="I17" s="284">
        <v>1</v>
      </c>
      <c r="J17" s="287">
        <v>153</v>
      </c>
    </row>
    <row r="18" spans="1:10">
      <c r="A18" s="274">
        <f t="shared" si="0"/>
        <v>42311</v>
      </c>
      <c r="B18" s="275">
        <f>EDATE("4.11.2013",12*$C$1)</f>
        <v>42312</v>
      </c>
      <c r="C18" s="276"/>
      <c r="D18" s="276"/>
      <c r="E18" s="276"/>
      <c r="G18" s="283" t="s">
        <v>66</v>
      </c>
      <c r="H18" s="284">
        <v>23</v>
      </c>
      <c r="I18" s="284">
        <v>1</v>
      </c>
      <c r="J18" s="287">
        <v>176.1</v>
      </c>
    </row>
    <row r="19" spans="1:10">
      <c r="A19" s="274">
        <f t="shared" si="0"/>
        <v>42369</v>
      </c>
      <c r="B19" s="275">
        <f>EDATE("31.12.2013",12*$C$1)+1</f>
        <v>42370</v>
      </c>
      <c r="C19" s="276"/>
      <c r="D19" s="276"/>
      <c r="E19" s="276"/>
      <c r="G19" s="289" t="s">
        <v>67</v>
      </c>
      <c r="H19" s="289"/>
      <c r="I19" s="289"/>
      <c r="J19" s="287">
        <v>1896.9</v>
      </c>
    </row>
    <row r="20" spans="1:10">
      <c r="A20" s="274"/>
      <c r="B20" s="276"/>
      <c r="C20" s="276"/>
      <c r="D20" s="276"/>
      <c r="E20" s="276"/>
    </row>
    <row r="21" spans="1:10">
      <c r="A21" s="274"/>
      <c r="B21" s="276"/>
      <c r="C21" s="276"/>
      <c r="D21" s="276"/>
      <c r="E21" s="276"/>
      <c r="G21" s="290"/>
    </row>
    <row r="22" spans="1:10">
      <c r="A22" s="274"/>
      <c r="B22" s="276"/>
      <c r="C22" s="276"/>
      <c r="D22" s="276"/>
      <c r="E22" s="276"/>
      <c r="G22" s="290"/>
    </row>
    <row r="23" spans="1:10">
      <c r="A23" s="274"/>
      <c r="B23" s="276"/>
      <c r="C23" s="276"/>
      <c r="D23" s="276"/>
      <c r="E23" s="276"/>
    </row>
    <row r="24" spans="1:10">
      <c r="A24" s="274"/>
      <c r="B24" s="276"/>
      <c r="C24" s="276"/>
      <c r="D24" s="276"/>
      <c r="E24" s="276"/>
    </row>
    <row r="25" spans="1:10">
      <c r="A25" s="274"/>
      <c r="B25" s="276"/>
      <c r="C25" s="276"/>
      <c r="D25" s="276"/>
      <c r="E25" s="276"/>
    </row>
    <row r="26" spans="1:10">
      <c r="A26" s="274"/>
      <c r="B26" s="276"/>
      <c r="C26" s="276"/>
      <c r="D26" s="276"/>
      <c r="E26" s="276"/>
    </row>
  </sheetData>
  <mergeCells count="1">
    <mergeCell ref="G4:J4"/>
  </mergeCells>
  <conditionalFormatting sqref="A5:A26">
    <cfRule type="cellIs" dxfId="68" priority="1" stopIfTrue="1" operator="lessThanOrEqual">
      <formula>0</formula>
    </cfRule>
  </conditionalFormatting>
  <conditionalFormatting sqref="B5:E26">
    <cfRule type="cellIs" dxfId="67" priority="2" stopIfTrue="1" operator="equal">
      <formula>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Spinner 2">
              <controlPr defaultSize="0" print="0" autoPict="0">
                <anchor moveWithCells="1" sizeWithCells="1">
                  <from>
                    <xdr:col>2</xdr:col>
                    <xdr:colOff>101600</xdr:colOff>
                    <xdr:row>0</xdr:row>
                    <xdr:rowOff>0</xdr:rowOff>
                  </from>
                  <to>
                    <xdr:col>2</xdr:col>
                    <xdr:colOff>571500</xdr:colOff>
                    <xdr:row>2</xdr:row>
                    <xdr:rowOff>152400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W26"/>
  <sheetViews>
    <sheetView zoomScale="125" zoomScaleNormal="125" zoomScalePageLayoutView="125" workbookViewId="0">
      <selection activeCell="G4" sqref="G4:H4"/>
    </sheetView>
  </sheetViews>
  <sheetFormatPr baseColWidth="10" defaultColWidth="8.83203125" defaultRowHeight="14" x14ac:dyDescent="0"/>
  <cols>
    <col min="1" max="1" width="2.5" customWidth="1"/>
    <col min="2" max="2" width="11.5" customWidth="1"/>
    <col min="3" max="8" width="10.6640625" customWidth="1"/>
    <col min="9" max="9" width="4.5" customWidth="1"/>
    <col min="10" max="11" width="2.5" customWidth="1"/>
    <col min="12" max="13" width="10.83203125" customWidth="1"/>
    <col min="14" max="14" width="4.5" customWidth="1"/>
    <col min="15" max="16" width="2.1640625" customWidth="1"/>
    <col min="17" max="22" width="10.6640625" customWidth="1"/>
    <col min="23" max="23" width="4.1640625" customWidth="1"/>
  </cols>
  <sheetData>
    <row r="1" spans="1:23" ht="19" thickBot="1">
      <c r="A1" s="176"/>
      <c r="B1" s="268"/>
      <c r="C1" s="242"/>
      <c r="D1" s="243"/>
      <c r="E1" s="244" t="s">
        <v>68</v>
      </c>
      <c r="F1" s="242"/>
      <c r="G1" s="242"/>
      <c r="H1" s="242"/>
      <c r="I1" s="199" t="s">
        <v>69</v>
      </c>
      <c r="J1" s="199"/>
      <c r="K1" s="199"/>
      <c r="L1" s="176"/>
      <c r="M1" s="216" t="s">
        <v>70</v>
      </c>
      <c r="N1" s="217"/>
      <c r="O1" s="217"/>
      <c r="P1" s="176"/>
      <c r="Q1" s="218" t="s">
        <v>71</v>
      </c>
      <c r="R1" s="218"/>
      <c r="S1" s="218" t="s">
        <v>72</v>
      </c>
      <c r="T1" s="218"/>
      <c r="U1" s="218" t="s">
        <v>73</v>
      </c>
      <c r="V1" s="218"/>
      <c r="W1" s="219"/>
    </row>
    <row r="2" spans="1:23" ht="19" thickTop="1">
      <c r="A2" s="176"/>
      <c r="B2" s="269"/>
      <c r="C2" s="245" t="s">
        <v>74</v>
      </c>
      <c r="D2" s="246" t="s">
        <v>75</v>
      </c>
      <c r="E2" s="245" t="s">
        <v>74</v>
      </c>
      <c r="F2" s="246" t="s">
        <v>75</v>
      </c>
      <c r="G2" s="245" t="s">
        <v>74</v>
      </c>
      <c r="H2" s="246" t="s">
        <v>75</v>
      </c>
      <c r="I2" s="247"/>
      <c r="J2" s="221"/>
      <c r="K2" s="222"/>
      <c r="L2" s="245" t="s">
        <v>74</v>
      </c>
      <c r="M2" s="246" t="s">
        <v>75</v>
      </c>
      <c r="N2" s="246"/>
      <c r="O2" s="220"/>
      <c r="P2" s="248"/>
      <c r="Q2" s="245" t="s">
        <v>74</v>
      </c>
      <c r="R2" s="246" t="s">
        <v>75</v>
      </c>
      <c r="S2" s="245" t="s">
        <v>74</v>
      </c>
      <c r="T2" s="246" t="s">
        <v>75</v>
      </c>
      <c r="U2" s="245" t="s">
        <v>74</v>
      </c>
      <c r="V2" s="246" t="s">
        <v>75</v>
      </c>
      <c r="W2" s="249"/>
    </row>
    <row r="3" spans="1:23" ht="15.75" customHeight="1" thickBot="1">
      <c r="A3" s="301"/>
      <c r="B3" s="292" t="s">
        <v>32</v>
      </c>
      <c r="C3" s="293">
        <v>42096</v>
      </c>
      <c r="D3" s="294">
        <v>42098</v>
      </c>
      <c r="E3" s="295">
        <v>42100</v>
      </c>
      <c r="F3" s="294">
        <v>42101</v>
      </c>
      <c r="G3" s="304">
        <v>42102</v>
      </c>
      <c r="H3" s="305">
        <v>42103</v>
      </c>
      <c r="I3" s="296" t="s">
        <v>99</v>
      </c>
      <c r="J3" s="56"/>
      <c r="K3" s="224"/>
      <c r="L3" s="293">
        <v>42116</v>
      </c>
      <c r="M3" s="294">
        <v>42121</v>
      </c>
      <c r="N3" s="259" t="s">
        <v>126</v>
      </c>
      <c r="O3" s="225"/>
      <c r="P3" s="176"/>
      <c r="Q3" s="304">
        <v>42102</v>
      </c>
      <c r="R3" s="305">
        <v>42103</v>
      </c>
      <c r="S3" s="293">
        <v>42105</v>
      </c>
      <c r="T3" s="294">
        <v>42108</v>
      </c>
      <c r="U3" s="293">
        <v>42111</v>
      </c>
      <c r="V3" s="294">
        <v>42114</v>
      </c>
      <c r="W3" s="303" t="s">
        <v>118</v>
      </c>
    </row>
    <row r="4" spans="1:23" ht="15.75" customHeight="1" thickTop="1">
      <c r="A4" s="176"/>
      <c r="B4" s="297" t="s">
        <v>45</v>
      </c>
      <c r="C4" s="263">
        <v>42096</v>
      </c>
      <c r="D4" s="264">
        <v>42098</v>
      </c>
      <c r="E4" s="265">
        <v>42100</v>
      </c>
      <c r="F4" s="264">
        <v>42101</v>
      </c>
      <c r="G4" s="306">
        <v>42102</v>
      </c>
      <c r="H4" s="307">
        <v>42103</v>
      </c>
      <c r="I4" s="266" t="s">
        <v>100</v>
      </c>
      <c r="J4" s="298"/>
      <c r="K4" s="298"/>
      <c r="L4" s="263">
        <v>42116</v>
      </c>
      <c r="M4" s="264">
        <v>42121</v>
      </c>
      <c r="N4" s="299" t="s">
        <v>116</v>
      </c>
      <c r="O4" s="261"/>
      <c r="P4" s="300"/>
      <c r="Q4" s="304">
        <v>42102</v>
      </c>
      <c r="R4" s="305">
        <v>42103</v>
      </c>
      <c r="S4" s="293">
        <v>42105</v>
      </c>
      <c r="T4" s="294">
        <v>42108</v>
      </c>
      <c r="U4" s="293">
        <v>42111</v>
      </c>
      <c r="V4" s="294">
        <v>42114</v>
      </c>
      <c r="W4" s="303" t="s">
        <v>119</v>
      </c>
    </row>
    <row r="5" spans="1:23" ht="15.75" customHeight="1">
      <c r="A5" s="176"/>
      <c r="B5" s="270" t="s">
        <v>42</v>
      </c>
      <c r="C5" s="250">
        <v>42184</v>
      </c>
      <c r="D5" s="251">
        <v>42197</v>
      </c>
      <c r="E5" s="252">
        <v>42247</v>
      </c>
      <c r="F5" s="251">
        <v>42267</v>
      </c>
      <c r="G5" s="250"/>
      <c r="H5" s="251"/>
      <c r="I5" s="253" t="s">
        <v>101</v>
      </c>
      <c r="J5" s="56"/>
      <c r="K5" s="224"/>
      <c r="L5" s="250"/>
      <c r="M5" s="251"/>
      <c r="N5" s="254" t="s">
        <v>115</v>
      </c>
      <c r="O5" s="225"/>
      <c r="P5" s="176"/>
      <c r="Q5" s="250">
        <v>42065</v>
      </c>
      <c r="R5" s="251">
        <v>42071</v>
      </c>
      <c r="S5" s="250"/>
      <c r="T5" s="251"/>
      <c r="U5" s="250"/>
      <c r="V5" s="251"/>
      <c r="W5" s="303" t="s">
        <v>120</v>
      </c>
    </row>
    <row r="6" spans="1:23" ht="15.75" customHeight="1">
      <c r="A6" s="176"/>
      <c r="B6" s="270" t="s">
        <v>43</v>
      </c>
      <c r="C6" s="250">
        <v>42233</v>
      </c>
      <c r="D6" s="251">
        <v>42246</v>
      </c>
      <c r="E6" s="252">
        <v>42275</v>
      </c>
      <c r="F6" s="251">
        <v>42295</v>
      </c>
      <c r="G6" s="250"/>
      <c r="H6" s="251"/>
      <c r="I6" s="253" t="s">
        <v>102</v>
      </c>
      <c r="J6" s="56"/>
      <c r="K6" s="224"/>
      <c r="L6" s="250"/>
      <c r="M6" s="251"/>
      <c r="N6" s="254" t="s">
        <v>114</v>
      </c>
      <c r="O6" s="225"/>
      <c r="P6" s="176"/>
      <c r="Q6" s="250"/>
      <c r="R6" s="251"/>
      <c r="S6" s="250"/>
      <c r="T6" s="251"/>
      <c r="U6" s="250"/>
      <c r="V6" s="251"/>
      <c r="W6" s="303" t="s">
        <v>121</v>
      </c>
    </row>
    <row r="7" spans="1:23">
      <c r="A7" s="176"/>
      <c r="B7" s="270" t="s">
        <v>44</v>
      </c>
      <c r="C7" s="250">
        <v>42233</v>
      </c>
      <c r="D7" s="251">
        <v>42246</v>
      </c>
      <c r="E7" s="252">
        <v>42275</v>
      </c>
      <c r="F7" s="251">
        <v>42295</v>
      </c>
      <c r="G7" s="250"/>
      <c r="H7" s="251"/>
      <c r="I7" s="253" t="s">
        <v>103</v>
      </c>
      <c r="J7" s="56"/>
      <c r="K7" s="224"/>
      <c r="L7" s="250"/>
      <c r="M7" s="251"/>
      <c r="N7" s="254"/>
      <c r="O7" s="225"/>
      <c r="P7" s="176"/>
      <c r="Q7" s="250"/>
      <c r="R7" s="251"/>
      <c r="S7" s="250"/>
      <c r="T7" s="251"/>
      <c r="U7" s="250"/>
      <c r="V7" s="251"/>
      <c r="W7" s="303" t="s">
        <v>122</v>
      </c>
    </row>
    <row r="8" spans="1:23">
      <c r="A8" s="176"/>
      <c r="B8" s="270" t="s">
        <v>43</v>
      </c>
      <c r="C8" s="250">
        <v>42233</v>
      </c>
      <c r="D8" s="251">
        <v>42246</v>
      </c>
      <c r="E8" s="252">
        <v>42275</v>
      </c>
      <c r="F8" s="251">
        <v>42295</v>
      </c>
      <c r="G8" s="250"/>
      <c r="H8" s="251"/>
      <c r="I8" s="253" t="s">
        <v>104</v>
      </c>
      <c r="J8" s="56"/>
      <c r="K8" s="224"/>
      <c r="L8" s="250"/>
      <c r="M8" s="251"/>
      <c r="N8" s="254"/>
      <c r="O8" s="225"/>
      <c r="P8" s="176"/>
      <c r="Q8" s="250"/>
      <c r="R8" s="251"/>
      <c r="S8" s="250"/>
      <c r="T8" s="251"/>
      <c r="U8" s="250"/>
      <c r="V8" s="251"/>
      <c r="W8" s="303" t="s">
        <v>123</v>
      </c>
    </row>
    <row r="9" spans="1:23">
      <c r="A9" s="176"/>
      <c r="B9" s="270" t="s">
        <v>43</v>
      </c>
      <c r="C9" s="250">
        <v>42233</v>
      </c>
      <c r="D9" s="251">
        <v>42246</v>
      </c>
      <c r="E9" s="252">
        <v>42275</v>
      </c>
      <c r="F9" s="251">
        <v>42295</v>
      </c>
      <c r="G9" s="250"/>
      <c r="H9" s="251"/>
      <c r="I9" s="253" t="s">
        <v>105</v>
      </c>
      <c r="J9" s="56"/>
      <c r="K9" s="224"/>
      <c r="L9" s="250"/>
      <c r="M9" s="251"/>
      <c r="N9" s="254"/>
      <c r="O9" s="225"/>
      <c r="P9" s="176"/>
      <c r="Q9" s="250"/>
      <c r="R9" s="251"/>
      <c r="S9" s="250"/>
      <c r="T9" s="251"/>
      <c r="U9" s="250"/>
      <c r="V9" s="251"/>
      <c r="W9" s="303" t="s">
        <v>124</v>
      </c>
    </row>
    <row r="10" spans="1:23">
      <c r="A10" s="176"/>
      <c r="B10" s="270" t="s">
        <v>43</v>
      </c>
      <c r="C10" s="250">
        <v>42233</v>
      </c>
      <c r="D10" s="251">
        <v>42246</v>
      </c>
      <c r="E10" s="252">
        <v>42275</v>
      </c>
      <c r="F10" s="252">
        <v>42295</v>
      </c>
      <c r="G10" s="250"/>
      <c r="H10" s="251"/>
      <c r="I10" s="253" t="s">
        <v>106</v>
      </c>
      <c r="J10" s="56"/>
      <c r="K10" s="224"/>
      <c r="L10" s="250"/>
      <c r="M10" s="251"/>
      <c r="N10" s="254"/>
      <c r="O10" s="225"/>
      <c r="P10" s="176"/>
      <c r="Q10" s="250"/>
      <c r="R10" s="251"/>
      <c r="S10" s="250"/>
      <c r="T10" s="251"/>
      <c r="U10" s="250"/>
      <c r="V10" s="251"/>
      <c r="W10" s="303" t="s">
        <v>125</v>
      </c>
    </row>
    <row r="11" spans="1:23">
      <c r="A11" s="176"/>
      <c r="B11" s="270" t="s">
        <v>43</v>
      </c>
      <c r="C11" s="250">
        <v>42233</v>
      </c>
      <c r="D11" s="251">
        <v>42246</v>
      </c>
      <c r="E11" s="252">
        <v>42275</v>
      </c>
      <c r="F11" s="251">
        <v>42295</v>
      </c>
      <c r="G11" s="250"/>
      <c r="H11" s="251"/>
      <c r="I11" s="253" t="s">
        <v>107</v>
      </c>
      <c r="J11" s="56"/>
      <c r="K11" s="224"/>
      <c r="L11" s="250"/>
      <c r="M11" s="251"/>
      <c r="N11" s="254"/>
      <c r="O11" s="225"/>
      <c r="P11" s="176"/>
      <c r="Q11" s="250"/>
      <c r="R11" s="251"/>
      <c r="S11" s="250"/>
      <c r="T11" s="251"/>
      <c r="U11" s="250"/>
      <c r="V11" s="251"/>
      <c r="W11" s="303" t="s">
        <v>117</v>
      </c>
    </row>
    <row r="12" spans="1:23">
      <c r="A12" s="176"/>
      <c r="B12" s="270" t="s">
        <v>43</v>
      </c>
      <c r="C12" s="250">
        <v>42233</v>
      </c>
      <c r="D12" s="251">
        <v>42246</v>
      </c>
      <c r="E12" s="252">
        <v>42275</v>
      </c>
      <c r="F12" s="251">
        <v>42295</v>
      </c>
      <c r="G12" s="250"/>
      <c r="H12" s="251"/>
      <c r="I12" s="253" t="s">
        <v>108</v>
      </c>
      <c r="J12" s="56"/>
      <c r="K12" s="224"/>
      <c r="L12" s="250"/>
      <c r="M12" s="251"/>
      <c r="N12" s="254"/>
      <c r="O12" s="225"/>
      <c r="P12" s="176"/>
      <c r="Q12" s="250"/>
      <c r="R12" s="251"/>
      <c r="S12" s="250"/>
      <c r="T12" s="251"/>
      <c r="U12" s="250"/>
      <c r="V12" s="251"/>
      <c r="W12" s="303">
        <v>10</v>
      </c>
    </row>
    <row r="13" spans="1:23">
      <c r="A13" s="176"/>
      <c r="B13" s="270" t="s">
        <v>43</v>
      </c>
      <c r="C13" s="250">
        <v>42233</v>
      </c>
      <c r="D13" s="251">
        <v>42246</v>
      </c>
      <c r="E13" s="252">
        <v>42275</v>
      </c>
      <c r="F13" s="251">
        <v>42295</v>
      </c>
      <c r="G13" s="250"/>
      <c r="H13" s="251"/>
      <c r="I13" s="253" t="s">
        <v>109</v>
      </c>
      <c r="J13" s="56"/>
      <c r="K13" s="224"/>
      <c r="L13" s="250"/>
      <c r="M13" s="251"/>
      <c r="N13" s="254"/>
      <c r="O13" s="225"/>
      <c r="P13" s="176"/>
      <c r="Q13" s="250"/>
      <c r="R13" s="251"/>
      <c r="S13" s="250"/>
      <c r="T13" s="251"/>
      <c r="U13" s="250"/>
      <c r="V13" s="251"/>
      <c r="W13" s="303">
        <v>11</v>
      </c>
    </row>
    <row r="14" spans="1:23">
      <c r="A14" s="176"/>
      <c r="B14" s="270" t="s">
        <v>43</v>
      </c>
      <c r="C14" s="250">
        <v>42233</v>
      </c>
      <c r="D14" s="251">
        <v>42246</v>
      </c>
      <c r="E14" s="252">
        <v>42275</v>
      </c>
      <c r="F14" s="251">
        <v>42295</v>
      </c>
      <c r="G14" s="250"/>
      <c r="H14" s="251"/>
      <c r="I14" s="253" t="s">
        <v>110</v>
      </c>
      <c r="J14" s="56"/>
      <c r="K14" s="224"/>
      <c r="L14" s="250"/>
      <c r="M14" s="251"/>
      <c r="N14" s="254"/>
      <c r="O14" s="225"/>
      <c r="P14" s="176"/>
      <c r="Q14" s="250"/>
      <c r="R14" s="251"/>
      <c r="S14" s="250"/>
      <c r="T14" s="251"/>
      <c r="U14" s="250"/>
      <c r="V14" s="251"/>
      <c r="W14" s="303">
        <v>12</v>
      </c>
    </row>
    <row r="15" spans="1:23" ht="15" thickBot="1">
      <c r="A15" s="176"/>
      <c r="B15" s="270" t="s">
        <v>43</v>
      </c>
      <c r="C15" s="255">
        <v>42233</v>
      </c>
      <c r="D15" s="256">
        <v>42246</v>
      </c>
      <c r="E15" s="257">
        <v>42275</v>
      </c>
      <c r="F15" s="256">
        <v>42295</v>
      </c>
      <c r="G15" s="255"/>
      <c r="H15" s="256"/>
      <c r="I15" s="258" t="s">
        <v>111</v>
      </c>
      <c r="J15" s="56"/>
      <c r="K15" s="224"/>
      <c r="L15" s="255"/>
      <c r="M15" s="256"/>
      <c r="N15" s="259"/>
      <c r="O15" s="225"/>
      <c r="P15" s="176"/>
      <c r="Q15" s="255"/>
      <c r="R15" s="256"/>
      <c r="S15" s="255"/>
      <c r="T15" s="256"/>
      <c r="U15" s="255"/>
      <c r="V15" s="256"/>
      <c r="W15" s="303">
        <v>13</v>
      </c>
    </row>
    <row r="16" spans="1:23" ht="16" thickTop="1" thickBot="1">
      <c r="A16" s="3"/>
      <c r="B16" s="3" t="s">
        <v>43</v>
      </c>
      <c r="C16" s="255">
        <v>42233</v>
      </c>
      <c r="D16" s="256">
        <v>42246</v>
      </c>
      <c r="E16" s="257">
        <v>42275</v>
      </c>
      <c r="F16" s="256">
        <v>42295</v>
      </c>
      <c r="G16" s="260"/>
      <c r="H16" s="260"/>
      <c r="I16" s="56" t="s">
        <v>112</v>
      </c>
      <c r="J16" s="56"/>
      <c r="K16" s="56"/>
      <c r="L16" s="260"/>
      <c r="M16" s="260"/>
      <c r="N16" s="261"/>
      <c r="O16" s="225"/>
      <c r="P16" s="3"/>
      <c r="Q16" s="260"/>
      <c r="R16" s="260"/>
      <c r="S16" s="260"/>
      <c r="T16" s="260"/>
      <c r="U16" s="260"/>
      <c r="V16" s="260"/>
      <c r="W16" s="303">
        <v>14</v>
      </c>
    </row>
    <row r="17" spans="1:23" ht="20" thickTop="1" thickBot="1">
      <c r="A17" s="3"/>
      <c r="B17" s="271" t="s">
        <v>43</v>
      </c>
      <c r="C17" s="255">
        <v>42233</v>
      </c>
      <c r="D17" s="256">
        <v>42246</v>
      </c>
      <c r="E17" s="257">
        <v>42275</v>
      </c>
      <c r="F17" s="256">
        <v>42295</v>
      </c>
      <c r="G17" s="223"/>
      <c r="H17" s="223"/>
      <c r="I17" s="56" t="s">
        <v>113</v>
      </c>
      <c r="J17" s="56"/>
      <c r="K17" s="56"/>
      <c r="L17" s="223"/>
      <c r="M17" s="223"/>
      <c r="N17" s="262" t="s">
        <v>76</v>
      </c>
      <c r="O17" s="225"/>
      <c r="P17" s="3"/>
      <c r="Q17" s="223"/>
      <c r="R17" s="223"/>
      <c r="S17" s="223"/>
      <c r="T17" s="223"/>
      <c r="U17" s="223"/>
      <c r="V17" s="223"/>
      <c r="W17" s="303">
        <v>15</v>
      </c>
    </row>
    <row r="18" spans="1:23" ht="15" thickTop="1">
      <c r="A18" s="176"/>
      <c r="B18" s="272" t="s">
        <v>43</v>
      </c>
      <c r="C18" s="263">
        <v>42233</v>
      </c>
      <c r="D18" s="264">
        <v>42246</v>
      </c>
      <c r="E18" s="265">
        <v>42275</v>
      </c>
      <c r="F18" s="264">
        <v>42295</v>
      </c>
      <c r="G18" s="265"/>
      <c r="H18" s="264"/>
      <c r="I18" s="266" t="s">
        <v>114</v>
      </c>
      <c r="J18" s="56"/>
      <c r="K18" s="224"/>
      <c r="L18" s="263"/>
      <c r="M18" s="264"/>
      <c r="N18" s="267" t="s">
        <v>76</v>
      </c>
      <c r="O18" s="225"/>
      <c r="P18" s="176"/>
      <c r="Q18" s="263"/>
      <c r="R18" s="264"/>
      <c r="S18" s="263"/>
      <c r="T18" s="264"/>
      <c r="U18" s="263"/>
      <c r="V18" s="264"/>
      <c r="W18" s="303">
        <v>16</v>
      </c>
    </row>
    <row r="19" spans="1:23">
      <c r="A19" s="176"/>
      <c r="B19" s="270" t="s">
        <v>43</v>
      </c>
      <c r="C19" s="250">
        <v>42233</v>
      </c>
      <c r="D19" s="251">
        <v>42246</v>
      </c>
      <c r="E19" s="252">
        <v>42275</v>
      </c>
      <c r="F19" s="251">
        <v>42295</v>
      </c>
      <c r="G19" s="252"/>
      <c r="H19" s="251"/>
      <c r="I19" s="253" t="s">
        <v>115</v>
      </c>
      <c r="J19" s="56"/>
      <c r="K19" s="224"/>
      <c r="L19" s="250"/>
      <c r="M19" s="251"/>
      <c r="N19" s="254" t="s">
        <v>76</v>
      </c>
      <c r="O19" s="225"/>
      <c r="P19" s="176"/>
      <c r="Q19" s="250"/>
      <c r="R19" s="251"/>
      <c r="S19" s="250"/>
      <c r="T19" s="251"/>
      <c r="U19" s="250"/>
      <c r="V19" s="251"/>
      <c r="W19" s="303">
        <v>17</v>
      </c>
    </row>
    <row r="20" spans="1:23">
      <c r="A20" s="176"/>
      <c r="B20" s="270" t="s">
        <v>43</v>
      </c>
      <c r="C20" s="250">
        <v>42233</v>
      </c>
      <c r="D20" s="251">
        <v>42246</v>
      </c>
      <c r="E20" s="252">
        <v>42275</v>
      </c>
      <c r="F20" s="251">
        <v>42295</v>
      </c>
      <c r="G20" s="252"/>
      <c r="H20" s="251"/>
      <c r="I20" s="253" t="s">
        <v>116</v>
      </c>
      <c r="J20" s="56"/>
      <c r="K20" s="224"/>
      <c r="L20" s="250"/>
      <c r="M20" s="251"/>
      <c r="N20" s="254" t="s">
        <v>76</v>
      </c>
      <c r="O20" s="225"/>
      <c r="P20" s="176"/>
      <c r="Q20" s="250"/>
      <c r="R20" s="251"/>
      <c r="S20" s="250"/>
      <c r="T20" s="251"/>
      <c r="U20" s="250"/>
      <c r="V20" s="251"/>
      <c r="W20" s="303">
        <v>18</v>
      </c>
    </row>
    <row r="21" spans="1:23">
      <c r="A21" s="176"/>
      <c r="B21" s="270" t="s">
        <v>43</v>
      </c>
      <c r="C21" s="250">
        <v>42233</v>
      </c>
      <c r="D21" s="251">
        <v>42246</v>
      </c>
      <c r="E21" s="252">
        <v>42275</v>
      </c>
      <c r="F21" s="251">
        <v>42295</v>
      </c>
      <c r="G21" s="252"/>
      <c r="H21" s="251"/>
      <c r="I21" s="253" t="s">
        <v>99</v>
      </c>
      <c r="J21" s="56"/>
      <c r="K21" s="224"/>
      <c r="L21" s="250"/>
      <c r="M21" s="251"/>
      <c r="N21" s="254" t="s">
        <v>76</v>
      </c>
      <c r="O21" s="225"/>
      <c r="P21" s="176"/>
      <c r="Q21" s="250"/>
      <c r="R21" s="251"/>
      <c r="S21" s="250"/>
      <c r="T21" s="251"/>
      <c r="U21" s="250"/>
      <c r="V21" s="251"/>
      <c r="W21" s="303">
        <v>19</v>
      </c>
    </row>
    <row r="22" spans="1:23">
      <c r="B22" s="38" t="s">
        <v>43</v>
      </c>
      <c r="C22" s="205">
        <v>42233</v>
      </c>
      <c r="D22" s="205">
        <v>42246</v>
      </c>
      <c r="E22" s="206">
        <v>42275</v>
      </c>
      <c r="F22" s="205">
        <v>42295</v>
      </c>
      <c r="G22" s="205"/>
      <c r="H22" s="205"/>
      <c r="I22" s="226" t="s">
        <v>99</v>
      </c>
      <c r="J22" s="56"/>
      <c r="K22" s="224"/>
      <c r="L22" s="205"/>
      <c r="M22" s="205"/>
      <c r="N22" s="227" t="s">
        <v>76</v>
      </c>
      <c r="O22" s="225"/>
      <c r="P22" s="3"/>
      <c r="Q22" s="205"/>
      <c r="R22" s="205"/>
      <c r="S22" s="205"/>
      <c r="T22" s="205"/>
      <c r="U22" s="205"/>
      <c r="V22" s="205"/>
      <c r="W22" s="303">
        <v>20</v>
      </c>
    </row>
    <row r="23" spans="1:23">
      <c r="B23" s="38" t="s">
        <v>43</v>
      </c>
      <c r="C23" s="205">
        <v>42233</v>
      </c>
      <c r="D23" s="205">
        <v>42246</v>
      </c>
      <c r="E23" s="206">
        <v>42275</v>
      </c>
      <c r="F23" s="205">
        <v>42295</v>
      </c>
      <c r="G23" s="205"/>
      <c r="H23" s="205"/>
      <c r="I23" s="226" t="s">
        <v>99</v>
      </c>
      <c r="J23" s="56"/>
      <c r="K23" s="224"/>
      <c r="L23" s="205"/>
      <c r="M23" s="205"/>
      <c r="N23" s="227" t="s">
        <v>76</v>
      </c>
      <c r="O23" s="225"/>
      <c r="P23" s="3"/>
      <c r="Q23" s="205"/>
      <c r="R23" s="205"/>
      <c r="S23" s="205"/>
      <c r="T23" s="205"/>
      <c r="U23" s="205"/>
      <c r="V23" s="205"/>
      <c r="W23" s="303">
        <v>21</v>
      </c>
    </row>
    <row r="24" spans="1:23">
      <c r="B24" s="38" t="s">
        <v>43</v>
      </c>
      <c r="C24" s="205">
        <v>42233</v>
      </c>
      <c r="D24" s="205">
        <v>42246</v>
      </c>
      <c r="E24" s="206">
        <v>42275</v>
      </c>
      <c r="F24" s="205">
        <v>42295</v>
      </c>
      <c r="G24" s="205"/>
      <c r="H24" s="205"/>
      <c r="I24" s="226" t="s">
        <v>99</v>
      </c>
      <c r="J24" s="56"/>
      <c r="K24" s="224"/>
      <c r="L24" s="205"/>
      <c r="M24" s="205"/>
      <c r="N24" s="227" t="s">
        <v>76</v>
      </c>
      <c r="O24" s="225"/>
      <c r="P24" s="3"/>
      <c r="Q24" s="205"/>
      <c r="R24" s="205"/>
      <c r="S24" s="205"/>
      <c r="T24" s="205"/>
      <c r="U24" s="205"/>
      <c r="V24" s="205"/>
      <c r="W24" s="303">
        <v>22</v>
      </c>
    </row>
    <row r="25" spans="1:23">
      <c r="B25" s="38" t="s">
        <v>43</v>
      </c>
      <c r="C25" s="205">
        <v>42233</v>
      </c>
      <c r="D25" s="205">
        <v>42246</v>
      </c>
      <c r="E25" s="206">
        <v>42275</v>
      </c>
      <c r="F25" s="205">
        <v>42295</v>
      </c>
      <c r="G25" s="205"/>
      <c r="H25" s="205"/>
      <c r="I25" s="226" t="s">
        <v>99</v>
      </c>
      <c r="J25" s="56"/>
      <c r="K25" s="224"/>
      <c r="L25" s="205"/>
      <c r="M25" s="205"/>
      <c r="N25" s="227" t="s">
        <v>76</v>
      </c>
      <c r="O25" s="225"/>
      <c r="P25" s="3"/>
      <c r="Q25" s="205"/>
      <c r="R25" s="205"/>
      <c r="S25" s="205"/>
      <c r="T25" s="205"/>
      <c r="U25" s="205"/>
      <c r="V25" s="205"/>
      <c r="W25" s="303">
        <v>23</v>
      </c>
    </row>
    <row r="26" spans="1:23">
      <c r="W26" s="303">
        <v>24</v>
      </c>
    </row>
  </sheetData>
  <conditionalFormatting sqref="L3:M3">
    <cfRule type="expression" dxfId="66" priority="1">
      <formula>MONTH(L3)=MONTH(TODAY())+2</formula>
    </cfRule>
    <cfRule type="timePeriod" dxfId="65" priority="2" timePeriod="nextMonth">
      <formula>AND(MONTH(L3)=MONTH(EDATE(TODAY(),0+1)),YEAR(L3)=YEAR(EDATE(TODAY(),0+1)))</formula>
    </cfRule>
    <cfRule type="timePeriod" dxfId="64" priority="3" timePeriod="thisMonth">
      <formula>AND(MONTH(L3)=MONTH(TODAY()),YEAR(L3)=YEAR(TODAY()))</formula>
    </cfRule>
  </conditionalFormatting>
  <conditionalFormatting sqref="C3:H21 Q3:W3 W4:W26 Q4:V21">
    <cfRule type="expression" dxfId="63" priority="7">
      <formula>MONTH(C3)=MONTH(TODAY())+2</formula>
    </cfRule>
    <cfRule type="timePeriod" dxfId="62" priority="8" timePeriod="nextMonth">
      <formula>AND(MONTH(C3)=MONTH(EDATE(TODAY(),0+1)),YEAR(C3)=YEAR(EDATE(TODAY(),0+1)))</formula>
    </cfRule>
    <cfRule type="timePeriod" dxfId="61" priority="9" timePeriod="thisMonth">
      <formula>AND(MONTH(C3)=MONTH(TODAY()),YEAR(C3)=YEAR(TODAY()))</formula>
    </cfRule>
  </conditionalFormatting>
  <conditionalFormatting sqref="N3:O3 L4:O21">
    <cfRule type="expression" dxfId="60" priority="4">
      <formula>MONTH(L3)=MONTH(TODAY())+2</formula>
    </cfRule>
    <cfRule type="timePeriod" dxfId="59" priority="5" timePeriod="nextMonth">
      <formula>AND(MONTH(L3)=MONTH(EDATE(TODAY(),0+1)),YEAR(L3)=YEAR(EDATE(TODAY(),0+1)))</formula>
    </cfRule>
    <cfRule type="timePeriod" dxfId="58" priority="6" timePeriod="thisMonth">
      <formula>AND(MONTH(L3)=MONTH(TODAY()),YEAR(L3)=YEAR(TODAY()))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Q37"/>
  <sheetViews>
    <sheetView zoomScale="70" zoomScaleNormal="70" zoomScalePageLayoutView="70" workbookViewId="0">
      <selection activeCell="OL20" sqref="OL20"/>
    </sheetView>
  </sheetViews>
  <sheetFormatPr baseColWidth="10" defaultColWidth="8.83203125" defaultRowHeight="14" x14ac:dyDescent="0"/>
  <cols>
    <col min="1" max="1" width="3.33203125" customWidth="1"/>
    <col min="2" max="8" width="0" hidden="1" customWidth="1"/>
    <col min="9" max="9" width="6.33203125" customWidth="1"/>
    <col min="10" max="390" width="0" hidden="1" customWidth="1"/>
    <col min="391" max="391" width="8.1640625" customWidth="1"/>
    <col min="392" max="392" width="2.6640625" customWidth="1"/>
    <col min="393" max="393" width="4.6640625" customWidth="1"/>
    <col min="394" max="394" width="13" customWidth="1"/>
    <col min="395" max="395" width="13.6640625" customWidth="1"/>
    <col min="396" max="396" width="15.33203125" customWidth="1"/>
    <col min="397" max="398" width="4" customWidth="1"/>
    <col min="399" max="399" width="4.33203125" customWidth="1"/>
    <col min="400" max="400" width="10.6640625" customWidth="1"/>
    <col min="401" max="401" width="15.33203125" customWidth="1"/>
    <col min="402" max="402" width="24.5" customWidth="1"/>
    <col min="403" max="403" width="14.5" customWidth="1"/>
    <col min="404" max="404" width="15.83203125" customWidth="1"/>
    <col min="405" max="405" width="10" customWidth="1"/>
    <col min="406" max="406" width="7.6640625" customWidth="1"/>
  </cols>
  <sheetData>
    <row r="1" spans="1:407" ht="25">
      <c r="A1" s="150"/>
      <c r="B1" s="151"/>
      <c r="C1" s="312"/>
      <c r="D1" s="312"/>
      <c r="E1" s="312"/>
      <c r="F1" s="312"/>
      <c r="G1" s="312"/>
      <c r="H1" s="312"/>
      <c r="I1" s="152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  <c r="DT1" s="154"/>
      <c r="DU1" s="154"/>
      <c r="DV1" s="154"/>
      <c r="DW1" s="154"/>
      <c r="DX1" s="154"/>
      <c r="DY1" s="154"/>
      <c r="DZ1" s="154"/>
      <c r="EA1" s="154"/>
      <c r="EB1" s="154"/>
      <c r="EC1" s="154"/>
      <c r="ED1" s="154"/>
      <c r="EE1" s="154"/>
      <c r="EF1" s="154"/>
      <c r="EG1" s="154"/>
      <c r="EH1" s="154"/>
      <c r="EI1" s="154"/>
      <c r="EJ1" s="154"/>
      <c r="EK1" s="154"/>
      <c r="EL1" s="154"/>
      <c r="EM1" s="154"/>
      <c r="EN1" s="154"/>
      <c r="EO1" s="154"/>
      <c r="EP1" s="154"/>
      <c r="EQ1" s="154"/>
      <c r="ER1" s="154"/>
      <c r="ES1" s="154"/>
      <c r="ET1" s="154"/>
      <c r="EU1" s="154"/>
      <c r="EV1" s="154"/>
      <c r="EW1" s="154"/>
      <c r="EX1" s="154"/>
      <c r="EY1" s="154"/>
      <c r="EZ1" s="154"/>
      <c r="FA1" s="154"/>
      <c r="FB1" s="154"/>
      <c r="FC1" s="154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  <c r="IR1" s="154"/>
      <c r="IS1" s="154"/>
      <c r="IT1" s="154"/>
      <c r="IU1" s="154"/>
      <c r="IV1" s="154"/>
      <c r="IW1" s="154"/>
      <c r="IX1" s="154"/>
      <c r="IY1" s="154"/>
      <c r="IZ1" s="154"/>
      <c r="JA1" s="154"/>
      <c r="JB1" s="154"/>
      <c r="JC1" s="154"/>
      <c r="JD1" s="154"/>
      <c r="JE1" s="154"/>
      <c r="JF1" s="154"/>
      <c r="JG1" s="154"/>
      <c r="JH1" s="154"/>
      <c r="JI1" s="154"/>
      <c r="JJ1" s="154"/>
      <c r="JK1" s="154"/>
      <c r="JL1" s="154"/>
      <c r="JM1" s="154"/>
      <c r="JN1" s="154"/>
      <c r="JO1" s="154"/>
      <c r="JP1" s="154"/>
      <c r="JQ1" s="154"/>
      <c r="JR1" s="154"/>
      <c r="JS1" s="154"/>
      <c r="JT1" s="154"/>
      <c r="JU1" s="154"/>
      <c r="JV1" s="154"/>
      <c r="JW1" s="154"/>
      <c r="JX1" s="154"/>
      <c r="JY1" s="154"/>
      <c r="JZ1" s="154"/>
      <c r="KA1" s="154"/>
      <c r="KB1" s="154"/>
      <c r="KC1" s="154"/>
      <c r="KD1" s="154"/>
      <c r="KE1" s="154"/>
      <c r="KF1" s="154"/>
      <c r="KG1" s="154"/>
      <c r="KH1" s="154"/>
      <c r="KI1" s="154"/>
      <c r="KJ1" s="154"/>
      <c r="KK1" s="154"/>
      <c r="KL1" s="154"/>
      <c r="KM1" s="154"/>
      <c r="KN1" s="154"/>
      <c r="KO1" s="154"/>
      <c r="KP1" s="154"/>
      <c r="KQ1" s="154"/>
      <c r="KR1" s="154"/>
      <c r="KS1" s="154"/>
      <c r="KT1" s="154"/>
      <c r="KU1" s="154"/>
      <c r="KV1" s="154"/>
      <c r="KW1" s="154"/>
      <c r="KX1" s="154"/>
      <c r="KY1" s="154"/>
      <c r="KZ1" s="154"/>
      <c r="LA1" s="154"/>
      <c r="LB1" s="154"/>
      <c r="LC1" s="154"/>
      <c r="LD1" s="154"/>
      <c r="LE1" s="154"/>
      <c r="LF1" s="154"/>
      <c r="LG1" s="154"/>
      <c r="LH1" s="154"/>
      <c r="LI1" s="154"/>
      <c r="LJ1" s="154"/>
      <c r="LK1" s="154"/>
      <c r="LL1" s="154"/>
      <c r="LM1" s="154"/>
      <c r="LN1" s="154"/>
      <c r="LO1" s="154"/>
      <c r="LP1" s="154"/>
      <c r="LQ1" s="154"/>
      <c r="LR1" s="154"/>
      <c r="LS1" s="154"/>
      <c r="LT1" s="154"/>
      <c r="LU1" s="154"/>
      <c r="LV1" s="154"/>
      <c r="LW1" s="154"/>
      <c r="LX1" s="154"/>
      <c r="LY1" s="154"/>
      <c r="LZ1" s="154"/>
      <c r="MA1" s="154"/>
      <c r="MB1" s="154"/>
      <c r="MC1" s="154"/>
      <c r="MD1" s="154"/>
      <c r="ME1" s="154"/>
      <c r="MF1" s="154"/>
      <c r="MG1" s="154"/>
      <c r="MH1" s="154"/>
      <c r="MI1" s="154"/>
      <c r="MJ1" s="154"/>
      <c r="MK1" s="154"/>
      <c r="ML1" s="154"/>
      <c r="MM1" s="154"/>
      <c r="MN1" s="154"/>
      <c r="MO1" s="154"/>
      <c r="MP1" s="154"/>
      <c r="MQ1" s="154"/>
      <c r="MR1" s="154"/>
      <c r="MS1" s="154"/>
      <c r="MT1" s="154"/>
      <c r="MU1" s="154"/>
      <c r="MV1" s="154"/>
      <c r="MW1" s="154"/>
      <c r="MX1" s="154"/>
      <c r="MY1" s="154"/>
      <c r="MZ1" s="154"/>
      <c r="NA1" s="154"/>
      <c r="NB1" s="154"/>
      <c r="NC1" s="154"/>
      <c r="ND1" s="154"/>
      <c r="NE1" s="154"/>
      <c r="NF1" s="154"/>
      <c r="NG1" s="154"/>
      <c r="NH1" s="154"/>
      <c r="NI1" s="154"/>
      <c r="NJ1" s="154"/>
      <c r="NK1" s="154"/>
      <c r="NL1" s="154"/>
      <c r="NM1" s="154"/>
      <c r="NN1" s="154"/>
      <c r="NO1" s="154"/>
      <c r="NP1" s="154"/>
      <c r="NQ1" s="154"/>
      <c r="NR1" s="154"/>
      <c r="NS1" s="154"/>
      <c r="NT1" s="154"/>
      <c r="NU1" s="154"/>
      <c r="NV1" s="154"/>
      <c r="NW1" s="154"/>
      <c r="NX1" s="154"/>
      <c r="NY1" s="153"/>
      <c r="NZ1" s="3"/>
      <c r="OA1" s="155"/>
      <c r="OB1" s="156"/>
      <c r="OC1" s="157"/>
      <c r="OD1" s="158">
        <v>4</v>
      </c>
      <c r="OE1" s="159" t="str">
        <f>TEXT(OJ5,"ММММ")</f>
        <v>Апрель</v>
      </c>
      <c r="OF1" s="160">
        <v>42005</v>
      </c>
      <c r="OG1" s="161"/>
      <c r="OH1" s="162"/>
      <c r="OI1" s="157"/>
      <c r="OJ1" s="163" t="s">
        <v>38</v>
      </c>
      <c r="OK1" s="164" t="s">
        <v>39</v>
      </c>
      <c r="OL1" s="57" t="s">
        <v>40</v>
      </c>
      <c r="OM1" s="57" t="s">
        <v>41</v>
      </c>
      <c r="ON1" s="57" t="s">
        <v>77</v>
      </c>
      <c r="OO1" s="57" t="s">
        <v>78</v>
      </c>
      <c r="OP1" s="3"/>
      <c r="OQ1" s="3"/>
    </row>
    <row r="2" spans="1:407" ht="18">
      <c r="A2" s="165"/>
      <c r="B2" s="152"/>
      <c r="C2" s="152"/>
      <c r="D2" s="152"/>
      <c r="E2" s="152"/>
      <c r="F2" s="152"/>
      <c r="G2" s="152"/>
      <c r="H2" s="152"/>
      <c r="I2" s="166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8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8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8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8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8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8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8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  <c r="IM2" s="167"/>
      <c r="IN2" s="167"/>
      <c r="IO2" s="167"/>
      <c r="IP2" s="167"/>
      <c r="IQ2" s="167"/>
      <c r="IR2" s="167"/>
      <c r="IS2" s="167"/>
      <c r="IT2" s="167"/>
      <c r="IU2" s="167"/>
      <c r="IV2" s="167"/>
      <c r="IW2" s="167"/>
      <c r="IX2" s="167"/>
      <c r="IY2" s="167"/>
      <c r="IZ2" s="167"/>
      <c r="JA2" s="168"/>
      <c r="JB2" s="167"/>
      <c r="JC2" s="167"/>
      <c r="JD2" s="167"/>
      <c r="JE2" s="167"/>
      <c r="JF2" s="167"/>
      <c r="JG2" s="167"/>
      <c r="JH2" s="167"/>
      <c r="JI2" s="167"/>
      <c r="JJ2" s="167"/>
      <c r="JK2" s="167"/>
      <c r="JL2" s="167"/>
      <c r="JM2" s="167"/>
      <c r="JN2" s="167"/>
      <c r="JO2" s="167"/>
      <c r="JP2" s="167"/>
      <c r="JQ2" s="167"/>
      <c r="JR2" s="167"/>
      <c r="JS2" s="167"/>
      <c r="JT2" s="167"/>
      <c r="JU2" s="167"/>
      <c r="JV2" s="167"/>
      <c r="JW2" s="167"/>
      <c r="JX2" s="167"/>
      <c r="JY2" s="167"/>
      <c r="JZ2" s="167"/>
      <c r="KA2" s="167"/>
      <c r="KB2" s="167"/>
      <c r="KC2" s="167"/>
      <c r="KD2" s="167"/>
      <c r="KE2" s="167"/>
      <c r="KF2" s="168"/>
      <c r="KG2" s="167"/>
      <c r="KH2" s="167"/>
      <c r="KI2" s="167"/>
      <c r="KJ2" s="167"/>
      <c r="KK2" s="167"/>
      <c r="KL2" s="167"/>
      <c r="KM2" s="167"/>
      <c r="KN2" s="167"/>
      <c r="KO2" s="167"/>
      <c r="KP2" s="167"/>
      <c r="KQ2" s="167"/>
      <c r="KR2" s="167"/>
      <c r="KS2" s="167"/>
      <c r="KT2" s="167"/>
      <c r="KU2" s="167"/>
      <c r="KV2" s="167"/>
      <c r="KW2" s="167"/>
      <c r="KX2" s="167"/>
      <c r="KY2" s="167"/>
      <c r="KZ2" s="167"/>
      <c r="LA2" s="167"/>
      <c r="LB2" s="167"/>
      <c r="LC2" s="167"/>
      <c r="LD2" s="167"/>
      <c r="LE2" s="167"/>
      <c r="LF2" s="167"/>
      <c r="LG2" s="167"/>
      <c r="LH2" s="167"/>
      <c r="LI2" s="167"/>
      <c r="LJ2" s="167"/>
      <c r="LK2" s="167"/>
      <c r="LL2" s="168"/>
      <c r="LM2" s="167"/>
      <c r="LN2" s="167"/>
      <c r="LO2" s="167"/>
      <c r="LP2" s="167"/>
      <c r="LQ2" s="167"/>
      <c r="LR2" s="167"/>
      <c r="LS2" s="167"/>
      <c r="LT2" s="167"/>
      <c r="LU2" s="167"/>
      <c r="LV2" s="167"/>
      <c r="LW2" s="167"/>
      <c r="LX2" s="167"/>
      <c r="LY2" s="167"/>
      <c r="LZ2" s="167"/>
      <c r="MA2" s="167"/>
      <c r="MB2" s="167"/>
      <c r="MC2" s="167"/>
      <c r="MD2" s="167"/>
      <c r="ME2" s="167"/>
      <c r="MF2" s="167"/>
      <c r="MG2" s="167"/>
      <c r="MH2" s="167"/>
      <c r="MI2" s="167"/>
      <c r="MJ2" s="167"/>
      <c r="MK2" s="167"/>
      <c r="ML2" s="167"/>
      <c r="MM2" s="167"/>
      <c r="MN2" s="167"/>
      <c r="MO2" s="167"/>
      <c r="MP2" s="167"/>
      <c r="MQ2" s="168"/>
      <c r="MR2" s="167"/>
      <c r="MS2" s="167"/>
      <c r="MT2" s="167"/>
      <c r="MU2" s="167"/>
      <c r="MV2" s="167"/>
      <c r="MW2" s="167"/>
      <c r="MX2" s="167"/>
      <c r="MY2" s="167"/>
      <c r="MZ2" s="167"/>
      <c r="NA2" s="167"/>
      <c r="NB2" s="167"/>
      <c r="NC2" s="167"/>
      <c r="ND2" s="167"/>
      <c r="NE2" s="167"/>
      <c r="NF2" s="167"/>
      <c r="NG2" s="167"/>
      <c r="NH2" s="167"/>
      <c r="NI2" s="167"/>
      <c r="NJ2" s="167"/>
      <c r="NK2" s="167"/>
      <c r="NL2" s="167"/>
      <c r="NM2" s="167"/>
      <c r="NN2" s="167"/>
      <c r="NO2" s="167"/>
      <c r="NP2" s="167"/>
      <c r="NQ2" s="167"/>
      <c r="NR2" s="167"/>
      <c r="NS2" s="167"/>
      <c r="NT2" s="167"/>
      <c r="NU2" s="167"/>
      <c r="NV2" s="167"/>
      <c r="NW2" s="167"/>
      <c r="NX2" s="168"/>
      <c r="NY2" s="169"/>
      <c r="NZ2" s="170"/>
      <c r="OA2" s="171"/>
      <c r="OB2" s="156"/>
      <c r="OC2" s="157"/>
      <c r="OD2" s="4"/>
      <c r="OE2" s="172"/>
      <c r="OF2" s="172"/>
      <c r="OG2" s="172"/>
      <c r="OH2" s="157"/>
      <c r="OI2" s="157"/>
      <c r="OJ2" s="163"/>
      <c r="OK2" s="164"/>
      <c r="OL2" s="57"/>
      <c r="OM2" s="57"/>
      <c r="ON2" s="57"/>
      <c r="OO2" s="57"/>
      <c r="OP2" s="3"/>
      <c r="OQ2" s="3"/>
    </row>
    <row r="3" spans="1:407" ht="24" customHeight="1">
      <c r="A3" s="153"/>
      <c r="B3" s="153"/>
      <c r="C3" s="173"/>
      <c r="D3" s="173"/>
      <c r="E3" s="173"/>
      <c r="F3" s="173"/>
      <c r="G3" s="173"/>
      <c r="H3" s="173"/>
      <c r="I3" s="166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  <c r="NY3" s="153"/>
      <c r="NZ3" s="153"/>
      <c r="OA3" s="153"/>
      <c r="OB3" s="155"/>
      <c r="OC3" s="155"/>
      <c r="OD3" s="36"/>
      <c r="OE3" s="172"/>
      <c r="OF3" s="174"/>
      <c r="OG3" s="175"/>
      <c r="OH3" s="3"/>
      <c r="OI3" s="176"/>
      <c r="OJ3" s="177">
        <f>OJ4-1</f>
        <v>42094</v>
      </c>
      <c r="OK3" s="178" t="str">
        <f>TEXT(WEEKDAY(OJ3),"дддД")</f>
        <v>вторник</v>
      </c>
      <c r="OL3" s="179" t="s">
        <v>42</v>
      </c>
      <c r="OM3" s="179" t="s">
        <v>43</v>
      </c>
      <c r="ON3" s="179" t="s">
        <v>43</v>
      </c>
      <c r="OO3" s="179" t="s">
        <v>43</v>
      </c>
      <c r="OP3" s="176"/>
      <c r="OQ3" s="176"/>
    </row>
    <row r="4" spans="1:407" ht="24" customHeight="1">
      <c r="A4" s="153"/>
      <c r="B4" s="153"/>
      <c r="C4" s="173"/>
      <c r="D4" s="173"/>
      <c r="E4" s="173"/>
      <c r="F4" s="173"/>
      <c r="G4" s="173"/>
      <c r="H4" s="173"/>
      <c r="I4" s="166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  <c r="NY4" s="153"/>
      <c r="NZ4" s="153"/>
      <c r="OA4" s="153"/>
      <c r="OB4" s="180"/>
      <c r="OC4" s="180"/>
      <c r="OD4" s="155"/>
      <c r="OE4" s="181"/>
      <c r="OF4" s="3"/>
      <c r="OG4" s="3"/>
      <c r="OH4" s="182"/>
      <c r="OI4" s="183">
        <v>1</v>
      </c>
      <c r="OJ4" s="184">
        <f>DATE(YEAR(OF1),MONTH(OF1)+(OD1)-1,DAY(OF1))</f>
        <v>42095</v>
      </c>
      <c r="OK4" s="185" t="str">
        <f t="shared" ref="OK4:OK31" si="0">TEXT(WEEKDAY(OJ4),"дддД")</f>
        <v>среда</v>
      </c>
      <c r="OL4" s="179" t="s">
        <v>44</v>
      </c>
      <c r="OM4" s="179" t="s">
        <v>43</v>
      </c>
      <c r="ON4" s="186" t="s">
        <v>45</v>
      </c>
      <c r="OO4" s="186" t="s">
        <v>43</v>
      </c>
      <c r="OP4" s="176"/>
      <c r="OQ4" s="176"/>
    </row>
    <row r="5" spans="1:407" ht="24" customHeight="1">
      <c r="A5" s="153"/>
      <c r="B5" s="153"/>
      <c r="C5" s="173"/>
      <c r="D5" s="173"/>
      <c r="E5" s="173"/>
      <c r="F5" s="173"/>
      <c r="G5" s="173"/>
      <c r="H5" s="173"/>
      <c r="I5" s="166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  <c r="CI5" s="153"/>
      <c r="CJ5" s="153"/>
      <c r="CK5" s="153"/>
      <c r="CL5" s="153"/>
      <c r="CM5" s="153"/>
      <c r="CN5" s="153"/>
      <c r="CO5" s="153"/>
      <c r="CP5" s="153"/>
      <c r="CQ5" s="153"/>
      <c r="CR5" s="153"/>
      <c r="CS5" s="153"/>
      <c r="CT5" s="153"/>
      <c r="CU5" s="153"/>
      <c r="CV5" s="153"/>
      <c r="CW5" s="153"/>
      <c r="CX5" s="153"/>
      <c r="CY5" s="153"/>
      <c r="CZ5" s="153"/>
      <c r="DA5" s="153"/>
      <c r="DB5" s="153"/>
      <c r="DC5" s="153"/>
      <c r="DD5" s="153"/>
      <c r="DE5" s="153"/>
      <c r="DF5" s="153"/>
      <c r="DG5" s="153"/>
      <c r="DH5" s="153"/>
      <c r="DI5" s="153"/>
      <c r="DJ5" s="153"/>
      <c r="DK5" s="153"/>
      <c r="DL5" s="153"/>
      <c r="DM5" s="153"/>
      <c r="DN5" s="153"/>
      <c r="DO5" s="153"/>
      <c r="DP5" s="153"/>
      <c r="DQ5" s="153"/>
      <c r="DR5" s="153"/>
      <c r="DS5" s="153"/>
      <c r="DT5" s="153"/>
      <c r="DU5" s="153"/>
      <c r="DV5" s="153"/>
      <c r="DW5" s="153"/>
      <c r="DX5" s="153"/>
      <c r="DY5" s="153"/>
      <c r="DZ5" s="153"/>
      <c r="EA5" s="153"/>
      <c r="EB5" s="153"/>
      <c r="EC5" s="153"/>
      <c r="ED5" s="153"/>
      <c r="EE5" s="153"/>
      <c r="EF5" s="153"/>
      <c r="EG5" s="153"/>
      <c r="EH5" s="153"/>
      <c r="EI5" s="153"/>
      <c r="EJ5" s="153"/>
      <c r="EK5" s="153"/>
      <c r="EL5" s="153"/>
      <c r="EM5" s="153"/>
      <c r="EN5" s="153"/>
      <c r="EO5" s="153"/>
      <c r="EP5" s="153"/>
      <c r="EQ5" s="153"/>
      <c r="ER5" s="153"/>
      <c r="ES5" s="153"/>
      <c r="ET5" s="153"/>
      <c r="EU5" s="153"/>
      <c r="EV5" s="153"/>
      <c r="EW5" s="153"/>
      <c r="EX5" s="153"/>
      <c r="EY5" s="153"/>
      <c r="EZ5" s="153"/>
      <c r="FA5" s="153"/>
      <c r="FB5" s="153"/>
      <c r="FC5" s="153"/>
      <c r="FD5" s="153"/>
      <c r="FE5" s="153"/>
      <c r="FF5" s="153"/>
      <c r="FG5" s="153"/>
      <c r="FH5" s="153"/>
      <c r="FI5" s="153"/>
      <c r="FJ5" s="153"/>
      <c r="FK5" s="153"/>
      <c r="FL5" s="153"/>
      <c r="FM5" s="153"/>
      <c r="FN5" s="153"/>
      <c r="FO5" s="153"/>
      <c r="FP5" s="153"/>
      <c r="FQ5" s="153"/>
      <c r="FR5" s="153"/>
      <c r="FS5" s="153"/>
      <c r="FT5" s="153"/>
      <c r="FU5" s="153"/>
      <c r="FV5" s="153"/>
      <c r="FW5" s="153"/>
      <c r="FX5" s="153"/>
      <c r="FY5" s="153"/>
      <c r="FZ5" s="153"/>
      <c r="GA5" s="153"/>
      <c r="GB5" s="153"/>
      <c r="GC5" s="153"/>
      <c r="GD5" s="153"/>
      <c r="GE5" s="153"/>
      <c r="GF5" s="153"/>
      <c r="GG5" s="153"/>
      <c r="GH5" s="153"/>
      <c r="GI5" s="153"/>
      <c r="GJ5" s="153"/>
      <c r="GK5" s="153"/>
      <c r="GL5" s="153"/>
      <c r="GM5" s="153"/>
      <c r="GN5" s="153"/>
      <c r="GO5" s="153"/>
      <c r="GP5" s="153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53"/>
      <c r="HC5" s="153"/>
      <c r="HD5" s="153"/>
      <c r="HE5" s="153"/>
      <c r="HF5" s="153"/>
      <c r="HG5" s="153"/>
      <c r="HH5" s="153"/>
      <c r="HI5" s="153"/>
      <c r="HJ5" s="153"/>
      <c r="HK5" s="153"/>
      <c r="HL5" s="153"/>
      <c r="HM5" s="153"/>
      <c r="HN5" s="153"/>
      <c r="HO5" s="153"/>
      <c r="HP5" s="153"/>
      <c r="HQ5" s="153"/>
      <c r="HR5" s="153"/>
      <c r="HS5" s="153"/>
      <c r="HT5" s="153"/>
      <c r="HU5" s="153"/>
      <c r="HV5" s="153"/>
      <c r="HW5" s="153"/>
      <c r="HX5" s="153"/>
      <c r="HY5" s="153"/>
      <c r="HZ5" s="153"/>
      <c r="IA5" s="153"/>
      <c r="IB5" s="153"/>
      <c r="IC5" s="153"/>
      <c r="ID5" s="153"/>
      <c r="IE5" s="153"/>
      <c r="IF5" s="153"/>
      <c r="IG5" s="153"/>
      <c r="IH5" s="153"/>
      <c r="II5" s="153"/>
      <c r="IJ5" s="153"/>
      <c r="IK5" s="153"/>
      <c r="IL5" s="153"/>
      <c r="IM5" s="153"/>
      <c r="IN5" s="153"/>
      <c r="IO5" s="153"/>
      <c r="IP5" s="153"/>
      <c r="IQ5" s="153"/>
      <c r="IR5" s="153"/>
      <c r="IS5" s="153"/>
      <c r="IT5" s="153"/>
      <c r="IU5" s="153"/>
      <c r="IV5" s="153"/>
      <c r="IW5" s="153"/>
      <c r="IX5" s="153"/>
      <c r="IY5" s="153"/>
      <c r="IZ5" s="153"/>
      <c r="JA5" s="153"/>
      <c r="JB5" s="153"/>
      <c r="JC5" s="153"/>
      <c r="JD5" s="153"/>
      <c r="JE5" s="153"/>
      <c r="JF5" s="153"/>
      <c r="JG5" s="153"/>
      <c r="JH5" s="153"/>
      <c r="JI5" s="153"/>
      <c r="JJ5" s="153"/>
      <c r="JK5" s="153"/>
      <c r="JL5" s="153"/>
      <c r="JM5" s="153"/>
      <c r="JN5" s="153"/>
      <c r="JO5" s="153"/>
      <c r="JP5" s="153"/>
      <c r="JQ5" s="153"/>
      <c r="JR5" s="153"/>
      <c r="JS5" s="153"/>
      <c r="JT5" s="153"/>
      <c r="JU5" s="153"/>
      <c r="JV5" s="153"/>
      <c r="JW5" s="153"/>
      <c r="JX5" s="153"/>
      <c r="JY5" s="153"/>
      <c r="JZ5" s="153"/>
      <c r="KA5" s="153"/>
      <c r="KB5" s="153"/>
      <c r="KC5" s="153"/>
      <c r="KD5" s="153"/>
      <c r="KE5" s="153"/>
      <c r="KF5" s="153"/>
      <c r="KG5" s="153"/>
      <c r="KH5" s="153"/>
      <c r="KI5" s="153"/>
      <c r="KJ5" s="153"/>
      <c r="KK5" s="153"/>
      <c r="KL5" s="153"/>
      <c r="KM5" s="153"/>
      <c r="KN5" s="153"/>
      <c r="KO5" s="153"/>
      <c r="KP5" s="153"/>
      <c r="KQ5" s="153"/>
      <c r="KR5" s="153"/>
      <c r="KS5" s="153"/>
      <c r="KT5" s="153"/>
      <c r="KU5" s="153"/>
      <c r="KV5" s="153"/>
      <c r="KW5" s="153"/>
      <c r="KX5" s="153"/>
      <c r="KY5" s="153"/>
      <c r="KZ5" s="153"/>
      <c r="LA5" s="153"/>
      <c r="LB5" s="153"/>
      <c r="LC5" s="153"/>
      <c r="LD5" s="153"/>
      <c r="LE5" s="153"/>
      <c r="LF5" s="153"/>
      <c r="LG5" s="153"/>
      <c r="LH5" s="153"/>
      <c r="LI5" s="153"/>
      <c r="LJ5" s="153"/>
      <c r="LK5" s="153"/>
      <c r="LL5" s="153"/>
      <c r="LM5" s="153"/>
      <c r="LN5" s="153"/>
      <c r="LO5" s="153"/>
      <c r="LP5" s="153"/>
      <c r="LQ5" s="153"/>
      <c r="LR5" s="153"/>
      <c r="LS5" s="153"/>
      <c r="LT5" s="153"/>
      <c r="LU5" s="153"/>
      <c r="LV5" s="153"/>
      <c r="LW5" s="153"/>
      <c r="LX5" s="153"/>
      <c r="LY5" s="153"/>
      <c r="LZ5" s="153"/>
      <c r="MA5" s="153"/>
      <c r="MB5" s="153"/>
      <c r="MC5" s="153"/>
      <c r="MD5" s="153"/>
      <c r="ME5" s="153"/>
      <c r="MF5" s="153"/>
      <c r="MG5" s="153"/>
      <c r="MH5" s="153"/>
      <c r="MI5" s="153"/>
      <c r="MJ5" s="153"/>
      <c r="MK5" s="153"/>
      <c r="ML5" s="153"/>
      <c r="MM5" s="153"/>
      <c r="MN5" s="153"/>
      <c r="MO5" s="153"/>
      <c r="MP5" s="153"/>
      <c r="MQ5" s="153"/>
      <c r="MR5" s="153"/>
      <c r="MS5" s="153"/>
      <c r="MT5" s="153"/>
      <c r="MU5" s="153"/>
      <c r="MV5" s="153"/>
      <c r="MW5" s="153"/>
      <c r="MX5" s="153"/>
      <c r="MY5" s="153"/>
      <c r="MZ5" s="153"/>
      <c r="NA5" s="153"/>
      <c r="NB5" s="153"/>
      <c r="NC5" s="153"/>
      <c r="ND5" s="153"/>
      <c r="NE5" s="153"/>
      <c r="NF5" s="153"/>
      <c r="NG5" s="153"/>
      <c r="NH5" s="153"/>
      <c r="NI5" s="153"/>
      <c r="NJ5" s="153"/>
      <c r="NK5" s="153"/>
      <c r="NL5" s="153"/>
      <c r="NM5" s="153"/>
      <c r="NN5" s="153"/>
      <c r="NO5" s="153"/>
      <c r="NP5" s="153"/>
      <c r="NQ5" s="153"/>
      <c r="NR5" s="153"/>
      <c r="NS5" s="153"/>
      <c r="NT5" s="153"/>
      <c r="NU5" s="153"/>
      <c r="NV5" s="153"/>
      <c r="NW5" s="153"/>
      <c r="NX5" s="153"/>
      <c r="NY5" s="153"/>
      <c r="NZ5" s="153"/>
      <c r="OA5" s="153"/>
      <c r="OB5" s="155"/>
      <c r="OC5" s="180"/>
      <c r="OD5" s="180"/>
      <c r="OE5" s="187"/>
      <c r="OF5" s="180"/>
      <c r="OG5" s="188"/>
      <c r="OH5" s="182"/>
      <c r="OI5" s="183">
        <v>2</v>
      </c>
      <c r="OJ5" s="189">
        <f>OJ4+1</f>
        <v>42096</v>
      </c>
      <c r="OK5" s="185" t="str">
        <f t="shared" si="0"/>
        <v>четверг</v>
      </c>
      <c r="OL5" s="179" t="s">
        <v>32</v>
      </c>
      <c r="OM5" s="179" t="s">
        <v>43</v>
      </c>
      <c r="ON5" s="186" t="s">
        <v>43</v>
      </c>
      <c r="OO5" s="186" t="s">
        <v>43</v>
      </c>
      <c r="OP5" s="176"/>
      <c r="OQ5" s="176"/>
    </row>
    <row r="6" spans="1:407" ht="24" customHeight="1">
      <c r="A6" s="153"/>
      <c r="B6" s="153"/>
      <c r="C6" s="173"/>
      <c r="D6" s="173"/>
      <c r="E6" s="173"/>
      <c r="F6" s="173"/>
      <c r="G6" s="173"/>
      <c r="H6" s="173"/>
      <c r="I6" s="166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/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/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  <c r="IO6" s="153"/>
      <c r="IP6" s="153"/>
      <c r="IQ6" s="153"/>
      <c r="IR6" s="153"/>
      <c r="IS6" s="153"/>
      <c r="IT6" s="153"/>
      <c r="IU6" s="153"/>
      <c r="IV6" s="153"/>
      <c r="IW6" s="153"/>
      <c r="IX6" s="153"/>
      <c r="IY6" s="153"/>
      <c r="IZ6" s="153"/>
      <c r="JA6" s="153"/>
      <c r="JB6" s="153"/>
      <c r="JC6" s="153"/>
      <c r="JD6" s="153"/>
      <c r="JE6" s="153"/>
      <c r="JF6" s="153"/>
      <c r="JG6" s="153"/>
      <c r="JH6" s="153"/>
      <c r="JI6" s="153"/>
      <c r="JJ6" s="153"/>
      <c r="JK6" s="153"/>
      <c r="JL6" s="153"/>
      <c r="JM6" s="153"/>
      <c r="JN6" s="153"/>
      <c r="JO6" s="153"/>
      <c r="JP6" s="153"/>
      <c r="JQ6" s="153"/>
      <c r="JR6" s="153"/>
      <c r="JS6" s="153"/>
      <c r="JT6" s="153"/>
      <c r="JU6" s="153"/>
      <c r="JV6" s="153"/>
      <c r="JW6" s="153"/>
      <c r="JX6" s="153"/>
      <c r="JY6" s="153"/>
      <c r="JZ6" s="153"/>
      <c r="KA6" s="153"/>
      <c r="KB6" s="153"/>
      <c r="KC6" s="153"/>
      <c r="KD6" s="153"/>
      <c r="KE6" s="153"/>
      <c r="KF6" s="153"/>
      <c r="KG6" s="153"/>
      <c r="KH6" s="153"/>
      <c r="KI6" s="153"/>
      <c r="KJ6" s="153"/>
      <c r="KK6" s="153"/>
      <c r="KL6" s="153"/>
      <c r="KM6" s="153"/>
      <c r="KN6" s="153"/>
      <c r="KO6" s="153"/>
      <c r="KP6" s="153"/>
      <c r="KQ6" s="153"/>
      <c r="KR6" s="153"/>
      <c r="KS6" s="153"/>
      <c r="KT6" s="153"/>
      <c r="KU6" s="153"/>
      <c r="KV6" s="153"/>
      <c r="KW6" s="153"/>
      <c r="KX6" s="153"/>
      <c r="KY6" s="153"/>
      <c r="KZ6" s="153"/>
      <c r="LA6" s="153"/>
      <c r="LB6" s="153"/>
      <c r="LC6" s="153"/>
      <c r="LD6" s="153"/>
      <c r="LE6" s="153"/>
      <c r="LF6" s="153"/>
      <c r="LG6" s="153"/>
      <c r="LH6" s="153"/>
      <c r="LI6" s="153"/>
      <c r="LJ6" s="153"/>
      <c r="LK6" s="153"/>
      <c r="LL6" s="153"/>
      <c r="LM6" s="153"/>
      <c r="LN6" s="153"/>
      <c r="LO6" s="153"/>
      <c r="LP6" s="153"/>
      <c r="LQ6" s="153"/>
      <c r="LR6" s="153"/>
      <c r="LS6" s="153"/>
      <c r="LT6" s="153"/>
      <c r="LU6" s="153"/>
      <c r="LV6" s="153"/>
      <c r="LW6" s="153"/>
      <c r="LX6" s="153"/>
      <c r="LY6" s="153"/>
      <c r="LZ6" s="153"/>
      <c r="MA6" s="153"/>
      <c r="MB6" s="153"/>
      <c r="MC6" s="153"/>
      <c r="MD6" s="153"/>
      <c r="ME6" s="153"/>
      <c r="MF6" s="153"/>
      <c r="MG6" s="153"/>
      <c r="MH6" s="153"/>
      <c r="MI6" s="153"/>
      <c r="MJ6" s="153"/>
      <c r="MK6" s="153"/>
      <c r="ML6" s="153"/>
      <c r="MM6" s="153"/>
      <c r="MN6" s="153"/>
      <c r="MO6" s="153"/>
      <c r="MP6" s="153"/>
      <c r="MQ6" s="153"/>
      <c r="MR6" s="153"/>
      <c r="MS6" s="153"/>
      <c r="MT6" s="153"/>
      <c r="MU6" s="153"/>
      <c r="MV6" s="153"/>
      <c r="MW6" s="153"/>
      <c r="MX6" s="153"/>
      <c r="MY6" s="153"/>
      <c r="MZ6" s="153"/>
      <c r="NA6" s="153"/>
      <c r="NB6" s="153"/>
      <c r="NC6" s="153"/>
      <c r="ND6" s="153"/>
      <c r="NE6" s="153"/>
      <c r="NF6" s="153"/>
      <c r="NG6" s="153"/>
      <c r="NH6" s="153"/>
      <c r="NI6" s="153"/>
      <c r="NJ6" s="153"/>
      <c r="NK6" s="153"/>
      <c r="NL6" s="153"/>
      <c r="NM6" s="153"/>
      <c r="NN6" s="153"/>
      <c r="NO6" s="153"/>
      <c r="NP6" s="153"/>
      <c r="NQ6" s="153"/>
      <c r="NR6" s="153"/>
      <c r="NS6" s="153"/>
      <c r="NT6" s="153"/>
      <c r="NU6" s="153"/>
      <c r="NV6" s="153"/>
      <c r="NW6" s="153"/>
      <c r="NX6" s="153"/>
      <c r="NY6" s="153"/>
      <c r="NZ6" s="153"/>
      <c r="OA6" s="153"/>
      <c r="OB6" s="155"/>
      <c r="OC6" s="155"/>
      <c r="OD6" s="65"/>
      <c r="OE6" s="155"/>
      <c r="OF6" s="155"/>
      <c r="OG6" s="155"/>
      <c r="OH6" s="182"/>
      <c r="OI6" s="183">
        <v>3</v>
      </c>
      <c r="OJ6" s="189">
        <f>OJ5+1</f>
        <v>42097</v>
      </c>
      <c r="OK6" s="185" t="str">
        <f t="shared" si="0"/>
        <v>пятница</v>
      </c>
      <c r="OL6" s="179" t="s">
        <v>44</v>
      </c>
      <c r="OM6" s="179" t="s">
        <v>43</v>
      </c>
      <c r="ON6" s="186" t="s">
        <v>43</v>
      </c>
      <c r="OO6" s="186" t="s">
        <v>43</v>
      </c>
      <c r="OP6" s="176"/>
      <c r="OQ6" s="176"/>
    </row>
    <row r="7" spans="1:407" ht="24" customHeight="1">
      <c r="A7" s="153"/>
      <c r="B7" s="153"/>
      <c r="C7" s="173"/>
      <c r="D7" s="173"/>
      <c r="E7" s="173"/>
      <c r="F7" s="173"/>
      <c r="G7" s="173"/>
      <c r="H7" s="173"/>
      <c r="I7" s="166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  <c r="DM7" s="153"/>
      <c r="DN7" s="153"/>
      <c r="DO7" s="153"/>
      <c r="DP7" s="153"/>
      <c r="DQ7" s="153"/>
      <c r="DR7" s="153"/>
      <c r="DS7" s="153"/>
      <c r="DT7" s="153"/>
      <c r="DU7" s="153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  <c r="IO7" s="153"/>
      <c r="IP7" s="153"/>
      <c r="IQ7" s="153"/>
      <c r="IR7" s="153"/>
      <c r="IS7" s="153"/>
      <c r="IT7" s="153"/>
      <c r="IU7" s="153"/>
      <c r="IV7" s="153"/>
      <c r="IW7" s="153"/>
      <c r="IX7" s="153"/>
      <c r="IY7" s="153"/>
      <c r="IZ7" s="153"/>
      <c r="JA7" s="153"/>
      <c r="JB7" s="153"/>
      <c r="JC7" s="153"/>
      <c r="JD7" s="153"/>
      <c r="JE7" s="153"/>
      <c r="JF7" s="153"/>
      <c r="JG7" s="153"/>
      <c r="JH7" s="153"/>
      <c r="JI7" s="153"/>
      <c r="JJ7" s="153"/>
      <c r="JK7" s="153"/>
      <c r="JL7" s="153"/>
      <c r="JM7" s="153"/>
      <c r="JN7" s="153"/>
      <c r="JO7" s="153"/>
      <c r="JP7" s="153"/>
      <c r="JQ7" s="153"/>
      <c r="JR7" s="153"/>
      <c r="JS7" s="153"/>
      <c r="JT7" s="153"/>
      <c r="JU7" s="153"/>
      <c r="JV7" s="153"/>
      <c r="JW7" s="153"/>
      <c r="JX7" s="153"/>
      <c r="JY7" s="153"/>
      <c r="JZ7" s="153"/>
      <c r="KA7" s="153"/>
      <c r="KB7" s="153"/>
      <c r="KC7" s="153"/>
      <c r="KD7" s="153"/>
      <c r="KE7" s="153"/>
      <c r="KF7" s="153"/>
      <c r="KG7" s="153"/>
      <c r="KH7" s="153"/>
      <c r="KI7" s="153"/>
      <c r="KJ7" s="153"/>
      <c r="KK7" s="153"/>
      <c r="KL7" s="153"/>
      <c r="KM7" s="153"/>
      <c r="KN7" s="153"/>
      <c r="KO7" s="153"/>
      <c r="KP7" s="153"/>
      <c r="KQ7" s="153"/>
      <c r="KR7" s="153"/>
      <c r="KS7" s="153"/>
      <c r="KT7" s="153"/>
      <c r="KU7" s="153"/>
      <c r="KV7" s="153"/>
      <c r="KW7" s="153"/>
      <c r="KX7" s="153"/>
      <c r="KY7" s="153"/>
      <c r="KZ7" s="153"/>
      <c r="LA7" s="153"/>
      <c r="LB7" s="153"/>
      <c r="LC7" s="153"/>
      <c r="LD7" s="153"/>
      <c r="LE7" s="153"/>
      <c r="LF7" s="153"/>
      <c r="LG7" s="153"/>
      <c r="LH7" s="153"/>
      <c r="LI7" s="153"/>
      <c r="LJ7" s="153"/>
      <c r="LK7" s="153"/>
      <c r="LL7" s="153"/>
      <c r="LM7" s="153"/>
      <c r="LN7" s="153"/>
      <c r="LO7" s="153"/>
      <c r="LP7" s="153"/>
      <c r="LQ7" s="153"/>
      <c r="LR7" s="153"/>
      <c r="LS7" s="153"/>
      <c r="LT7" s="153"/>
      <c r="LU7" s="153"/>
      <c r="LV7" s="153"/>
      <c r="LW7" s="153"/>
      <c r="LX7" s="153"/>
      <c r="LY7" s="153"/>
      <c r="LZ7" s="153"/>
      <c r="MA7" s="153"/>
      <c r="MB7" s="153"/>
      <c r="MC7" s="153"/>
      <c r="MD7" s="153"/>
      <c r="ME7" s="153"/>
      <c r="MF7" s="153"/>
      <c r="MG7" s="153"/>
      <c r="MH7" s="153"/>
      <c r="MI7" s="153"/>
      <c r="MJ7" s="153"/>
      <c r="MK7" s="153"/>
      <c r="ML7" s="153"/>
      <c r="MM7" s="153"/>
      <c r="MN7" s="153"/>
      <c r="MO7" s="153"/>
      <c r="MP7" s="153"/>
      <c r="MQ7" s="153"/>
      <c r="MR7" s="153"/>
      <c r="MS7" s="153"/>
      <c r="MT7" s="153"/>
      <c r="MU7" s="153"/>
      <c r="MV7" s="153"/>
      <c r="MW7" s="153"/>
      <c r="MX7" s="153"/>
      <c r="MY7" s="153"/>
      <c r="MZ7" s="153"/>
      <c r="NA7" s="153"/>
      <c r="NB7" s="153"/>
      <c r="NC7" s="153"/>
      <c r="ND7" s="153"/>
      <c r="NE7" s="153"/>
      <c r="NF7" s="153"/>
      <c r="NG7" s="153"/>
      <c r="NH7" s="153"/>
      <c r="NI7" s="153"/>
      <c r="NJ7" s="153"/>
      <c r="NK7" s="153"/>
      <c r="NL7" s="153"/>
      <c r="NM7" s="153"/>
      <c r="NN7" s="153"/>
      <c r="NO7" s="153"/>
      <c r="NP7" s="153"/>
      <c r="NQ7" s="153"/>
      <c r="NR7" s="153"/>
      <c r="NS7" s="153"/>
      <c r="NT7" s="153"/>
      <c r="NU7" s="153"/>
      <c r="NV7" s="153"/>
      <c r="NW7" s="153"/>
      <c r="NX7" s="153"/>
      <c r="NY7" s="153"/>
      <c r="NZ7" s="153"/>
      <c r="OA7" s="153"/>
      <c r="OB7" s="155"/>
      <c r="OC7" s="155"/>
      <c r="OD7" s="190"/>
      <c r="OE7" s="191"/>
      <c r="OF7" s="191"/>
      <c r="OG7" s="191"/>
      <c r="OH7" s="182"/>
      <c r="OI7" s="183">
        <v>4</v>
      </c>
      <c r="OJ7" s="189">
        <f t="shared" ref="OJ7:OJ31" si="1">OJ6+1</f>
        <v>42098</v>
      </c>
      <c r="OK7" s="185" t="str">
        <f t="shared" si="0"/>
        <v>суббота</v>
      </c>
      <c r="OL7" s="179" t="s">
        <v>45</v>
      </c>
      <c r="OM7" s="179" t="s">
        <v>43</v>
      </c>
      <c r="ON7" s="186" t="s">
        <v>43</v>
      </c>
      <c r="OO7" s="186" t="s">
        <v>43</v>
      </c>
      <c r="OP7" s="176"/>
      <c r="OQ7" s="176"/>
    </row>
    <row r="8" spans="1:407" ht="24" customHeight="1">
      <c r="A8" s="153"/>
      <c r="B8" s="153"/>
      <c r="C8" s="173"/>
      <c r="D8" s="173"/>
      <c r="E8" s="173"/>
      <c r="F8" s="173"/>
      <c r="G8" s="173"/>
      <c r="H8" s="173"/>
      <c r="I8" s="166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  <c r="DK8" s="153"/>
      <c r="DL8" s="153"/>
      <c r="DM8" s="153"/>
      <c r="DN8" s="153"/>
      <c r="DO8" s="153"/>
      <c r="DP8" s="153"/>
      <c r="DQ8" s="153"/>
      <c r="DR8" s="153"/>
      <c r="DS8" s="153"/>
      <c r="DT8" s="153"/>
      <c r="DU8" s="153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  <c r="IO8" s="153"/>
      <c r="IP8" s="153"/>
      <c r="IQ8" s="153"/>
      <c r="IR8" s="153"/>
      <c r="IS8" s="153"/>
      <c r="IT8" s="153"/>
      <c r="IU8" s="153"/>
      <c r="IV8" s="153"/>
      <c r="IW8" s="153"/>
      <c r="IX8" s="153"/>
      <c r="IY8" s="153"/>
      <c r="IZ8" s="153"/>
      <c r="JA8" s="153"/>
      <c r="JB8" s="153"/>
      <c r="JC8" s="153"/>
      <c r="JD8" s="153"/>
      <c r="JE8" s="153"/>
      <c r="JF8" s="153"/>
      <c r="JG8" s="153"/>
      <c r="JH8" s="153"/>
      <c r="JI8" s="153"/>
      <c r="JJ8" s="153"/>
      <c r="JK8" s="153"/>
      <c r="JL8" s="153"/>
      <c r="JM8" s="153"/>
      <c r="JN8" s="153"/>
      <c r="JO8" s="153"/>
      <c r="JP8" s="153"/>
      <c r="JQ8" s="153"/>
      <c r="JR8" s="153"/>
      <c r="JS8" s="153"/>
      <c r="JT8" s="153"/>
      <c r="JU8" s="153"/>
      <c r="JV8" s="153"/>
      <c r="JW8" s="153"/>
      <c r="JX8" s="153"/>
      <c r="JY8" s="153"/>
      <c r="JZ8" s="153"/>
      <c r="KA8" s="153"/>
      <c r="KB8" s="153"/>
      <c r="KC8" s="153"/>
      <c r="KD8" s="153"/>
      <c r="KE8" s="153"/>
      <c r="KF8" s="153"/>
      <c r="KG8" s="153"/>
      <c r="KH8" s="153"/>
      <c r="KI8" s="153"/>
      <c r="KJ8" s="153"/>
      <c r="KK8" s="153"/>
      <c r="KL8" s="153"/>
      <c r="KM8" s="153"/>
      <c r="KN8" s="153"/>
      <c r="KO8" s="153"/>
      <c r="KP8" s="153"/>
      <c r="KQ8" s="153"/>
      <c r="KR8" s="153"/>
      <c r="KS8" s="153"/>
      <c r="KT8" s="153"/>
      <c r="KU8" s="153"/>
      <c r="KV8" s="153"/>
      <c r="KW8" s="153"/>
      <c r="KX8" s="153"/>
      <c r="KY8" s="153"/>
      <c r="KZ8" s="153"/>
      <c r="LA8" s="153"/>
      <c r="LB8" s="153"/>
      <c r="LC8" s="153"/>
      <c r="LD8" s="153"/>
      <c r="LE8" s="153"/>
      <c r="LF8" s="153"/>
      <c r="LG8" s="153"/>
      <c r="LH8" s="153"/>
      <c r="LI8" s="153"/>
      <c r="LJ8" s="153"/>
      <c r="LK8" s="153"/>
      <c r="LL8" s="153"/>
      <c r="LM8" s="153"/>
      <c r="LN8" s="153"/>
      <c r="LO8" s="153"/>
      <c r="LP8" s="153"/>
      <c r="LQ8" s="153"/>
      <c r="LR8" s="153"/>
      <c r="LS8" s="153"/>
      <c r="LT8" s="153"/>
      <c r="LU8" s="153"/>
      <c r="LV8" s="153"/>
      <c r="LW8" s="153"/>
      <c r="LX8" s="153"/>
      <c r="LY8" s="153"/>
      <c r="LZ8" s="153"/>
      <c r="MA8" s="153"/>
      <c r="MB8" s="153"/>
      <c r="MC8" s="153"/>
      <c r="MD8" s="153"/>
      <c r="ME8" s="153"/>
      <c r="MF8" s="153"/>
      <c r="MG8" s="153"/>
      <c r="MH8" s="153"/>
      <c r="MI8" s="153"/>
      <c r="MJ8" s="153"/>
      <c r="MK8" s="153"/>
      <c r="ML8" s="153"/>
      <c r="MM8" s="153"/>
      <c r="MN8" s="153"/>
      <c r="MO8" s="153"/>
      <c r="MP8" s="153"/>
      <c r="MQ8" s="153"/>
      <c r="MR8" s="153"/>
      <c r="MS8" s="153"/>
      <c r="MT8" s="153"/>
      <c r="MU8" s="153"/>
      <c r="MV8" s="153"/>
      <c r="MW8" s="153"/>
      <c r="MX8" s="153"/>
      <c r="MY8" s="153"/>
      <c r="MZ8" s="153"/>
      <c r="NA8" s="153"/>
      <c r="NB8" s="153"/>
      <c r="NC8" s="153"/>
      <c r="ND8" s="153"/>
      <c r="NE8" s="153"/>
      <c r="NF8" s="153"/>
      <c r="NG8" s="153"/>
      <c r="NH8" s="153"/>
      <c r="NI8" s="153"/>
      <c r="NJ8" s="153"/>
      <c r="NK8" s="153"/>
      <c r="NL8" s="153"/>
      <c r="NM8" s="153"/>
      <c r="NN8" s="153"/>
      <c r="NO8" s="153"/>
      <c r="NP8" s="153"/>
      <c r="NQ8" s="153"/>
      <c r="NR8" s="153"/>
      <c r="NS8" s="153"/>
      <c r="NT8" s="153"/>
      <c r="NU8" s="153"/>
      <c r="NV8" s="153"/>
      <c r="NW8" s="153"/>
      <c r="NX8" s="153"/>
      <c r="NY8" s="153"/>
      <c r="NZ8" s="153"/>
      <c r="OA8" s="153"/>
      <c r="OB8" s="155"/>
      <c r="OC8" s="180"/>
      <c r="OD8" s="190"/>
      <c r="OE8" s="191"/>
      <c r="OF8" s="191"/>
      <c r="OG8" s="192"/>
      <c r="OH8" s="182"/>
      <c r="OI8" s="183">
        <v>5</v>
      </c>
      <c r="OJ8" s="189">
        <f t="shared" si="1"/>
        <v>42099</v>
      </c>
      <c r="OK8" s="185" t="str">
        <f t="shared" si="0"/>
        <v>воскресенье</v>
      </c>
      <c r="OL8" s="179" t="s">
        <v>32</v>
      </c>
      <c r="OM8" s="179" t="s">
        <v>43</v>
      </c>
      <c r="ON8" s="186" t="s">
        <v>45</v>
      </c>
      <c r="OO8" s="186" t="s">
        <v>43</v>
      </c>
      <c r="OP8" s="176"/>
      <c r="OQ8" s="176"/>
    </row>
    <row r="9" spans="1:407" ht="24" customHeight="1">
      <c r="A9" s="153"/>
      <c r="B9" s="153"/>
      <c r="C9" s="173"/>
      <c r="D9" s="173"/>
      <c r="E9" s="173"/>
      <c r="F9" s="173"/>
      <c r="G9" s="173"/>
      <c r="H9" s="173"/>
      <c r="I9" s="166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53"/>
      <c r="CJ9" s="153"/>
      <c r="CK9" s="153"/>
      <c r="CL9" s="153"/>
      <c r="CM9" s="153"/>
      <c r="CN9" s="153"/>
      <c r="CO9" s="153"/>
      <c r="CP9" s="153"/>
      <c r="CQ9" s="153"/>
      <c r="CR9" s="153"/>
      <c r="CS9" s="153"/>
      <c r="CT9" s="153"/>
      <c r="CU9" s="153"/>
      <c r="CV9" s="153"/>
      <c r="CW9" s="153"/>
      <c r="CX9" s="153"/>
      <c r="CY9" s="153"/>
      <c r="CZ9" s="153"/>
      <c r="DA9" s="153"/>
      <c r="DB9" s="153"/>
      <c r="DC9" s="153"/>
      <c r="DD9" s="153"/>
      <c r="DE9" s="153"/>
      <c r="DF9" s="153"/>
      <c r="DG9" s="153"/>
      <c r="DH9" s="153"/>
      <c r="DI9" s="153"/>
      <c r="DJ9" s="153"/>
      <c r="DK9" s="153"/>
      <c r="DL9" s="153"/>
      <c r="DM9" s="153"/>
      <c r="DN9" s="153"/>
      <c r="DO9" s="153"/>
      <c r="DP9" s="153"/>
      <c r="DQ9" s="153"/>
      <c r="DR9" s="153"/>
      <c r="DS9" s="153"/>
      <c r="DT9" s="153"/>
      <c r="DU9" s="153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  <c r="IO9" s="153"/>
      <c r="IP9" s="153"/>
      <c r="IQ9" s="153"/>
      <c r="IR9" s="153"/>
      <c r="IS9" s="153"/>
      <c r="IT9" s="153"/>
      <c r="IU9" s="153"/>
      <c r="IV9" s="153"/>
      <c r="IW9" s="153"/>
      <c r="IX9" s="153"/>
      <c r="IY9" s="153"/>
      <c r="IZ9" s="153"/>
      <c r="JA9" s="153"/>
      <c r="JB9" s="153"/>
      <c r="JC9" s="153"/>
      <c r="JD9" s="153"/>
      <c r="JE9" s="153"/>
      <c r="JF9" s="153"/>
      <c r="JG9" s="153"/>
      <c r="JH9" s="153"/>
      <c r="JI9" s="153"/>
      <c r="JJ9" s="153"/>
      <c r="JK9" s="153"/>
      <c r="JL9" s="153"/>
      <c r="JM9" s="153"/>
      <c r="JN9" s="153"/>
      <c r="JO9" s="153"/>
      <c r="JP9" s="153"/>
      <c r="JQ9" s="153"/>
      <c r="JR9" s="153"/>
      <c r="JS9" s="153"/>
      <c r="JT9" s="153"/>
      <c r="JU9" s="153"/>
      <c r="JV9" s="153"/>
      <c r="JW9" s="153"/>
      <c r="JX9" s="153"/>
      <c r="JY9" s="153"/>
      <c r="JZ9" s="153"/>
      <c r="KA9" s="153"/>
      <c r="KB9" s="153"/>
      <c r="KC9" s="153"/>
      <c r="KD9" s="153"/>
      <c r="KE9" s="153"/>
      <c r="KF9" s="153"/>
      <c r="KG9" s="153"/>
      <c r="KH9" s="153"/>
      <c r="KI9" s="153"/>
      <c r="KJ9" s="153"/>
      <c r="KK9" s="153"/>
      <c r="KL9" s="153"/>
      <c r="KM9" s="153"/>
      <c r="KN9" s="153"/>
      <c r="KO9" s="153"/>
      <c r="KP9" s="153"/>
      <c r="KQ9" s="153"/>
      <c r="KR9" s="153"/>
      <c r="KS9" s="153"/>
      <c r="KT9" s="153"/>
      <c r="KU9" s="153"/>
      <c r="KV9" s="153"/>
      <c r="KW9" s="153"/>
      <c r="KX9" s="153"/>
      <c r="KY9" s="153"/>
      <c r="KZ9" s="153"/>
      <c r="LA9" s="153"/>
      <c r="LB9" s="153"/>
      <c r="LC9" s="153"/>
      <c r="LD9" s="153"/>
      <c r="LE9" s="153"/>
      <c r="LF9" s="153"/>
      <c r="LG9" s="153"/>
      <c r="LH9" s="153"/>
      <c r="LI9" s="153"/>
      <c r="LJ9" s="153"/>
      <c r="LK9" s="153"/>
      <c r="LL9" s="153"/>
      <c r="LM9" s="153"/>
      <c r="LN9" s="153"/>
      <c r="LO9" s="153"/>
      <c r="LP9" s="153"/>
      <c r="LQ9" s="153"/>
      <c r="LR9" s="153"/>
      <c r="LS9" s="153"/>
      <c r="LT9" s="153"/>
      <c r="LU9" s="153"/>
      <c r="LV9" s="153"/>
      <c r="LW9" s="153"/>
      <c r="LX9" s="153"/>
      <c r="LY9" s="153"/>
      <c r="LZ9" s="153"/>
      <c r="MA9" s="153"/>
      <c r="MB9" s="153"/>
      <c r="MC9" s="153"/>
      <c r="MD9" s="153"/>
      <c r="ME9" s="153"/>
      <c r="MF9" s="153"/>
      <c r="MG9" s="153"/>
      <c r="MH9" s="153"/>
      <c r="MI9" s="153"/>
      <c r="MJ9" s="153"/>
      <c r="MK9" s="153"/>
      <c r="ML9" s="153"/>
      <c r="MM9" s="153"/>
      <c r="MN9" s="153"/>
      <c r="MO9" s="153"/>
      <c r="MP9" s="153"/>
      <c r="MQ9" s="153"/>
      <c r="MR9" s="153"/>
      <c r="MS9" s="153"/>
      <c r="MT9" s="153"/>
      <c r="MU9" s="153"/>
      <c r="MV9" s="153"/>
      <c r="MW9" s="153"/>
      <c r="MX9" s="153"/>
      <c r="MY9" s="153"/>
      <c r="MZ9" s="153"/>
      <c r="NA9" s="153"/>
      <c r="NB9" s="153"/>
      <c r="NC9" s="153"/>
      <c r="ND9" s="153"/>
      <c r="NE9" s="153"/>
      <c r="NF9" s="153"/>
      <c r="NG9" s="153"/>
      <c r="NH9" s="153"/>
      <c r="NI9" s="153"/>
      <c r="NJ9" s="153"/>
      <c r="NK9" s="153"/>
      <c r="NL9" s="153"/>
      <c r="NM9" s="153"/>
      <c r="NN9" s="153"/>
      <c r="NO9" s="153"/>
      <c r="NP9" s="153"/>
      <c r="NQ9" s="153"/>
      <c r="NR9" s="153"/>
      <c r="NS9" s="153"/>
      <c r="NT9" s="153"/>
      <c r="NU9" s="153"/>
      <c r="NV9" s="153"/>
      <c r="NW9" s="153"/>
      <c r="NX9" s="153"/>
      <c r="NY9" s="153"/>
      <c r="NZ9" s="153"/>
      <c r="OA9" s="153"/>
      <c r="OB9" s="180"/>
      <c r="OC9" s="180"/>
      <c r="OD9" s="190"/>
      <c r="OE9" s="191"/>
      <c r="OF9" s="191"/>
      <c r="OG9" s="192"/>
      <c r="OH9" s="182"/>
      <c r="OI9" s="183">
        <v>6</v>
      </c>
      <c r="OJ9" s="189">
        <f t="shared" si="1"/>
        <v>42100</v>
      </c>
      <c r="OK9" s="185" t="str">
        <f t="shared" si="0"/>
        <v>понедельник</v>
      </c>
      <c r="OL9" s="179" t="s">
        <v>45</v>
      </c>
      <c r="OM9" s="179" t="s">
        <v>43</v>
      </c>
      <c r="ON9" s="186" t="s">
        <v>42</v>
      </c>
      <c r="OO9" s="186" t="s">
        <v>43</v>
      </c>
      <c r="OP9" s="176"/>
      <c r="OQ9" s="176"/>
    </row>
    <row r="10" spans="1:407" ht="24" customHeight="1">
      <c r="A10" s="153"/>
      <c r="B10" s="153"/>
      <c r="C10" s="173"/>
      <c r="D10" s="173"/>
      <c r="E10" s="173"/>
      <c r="F10" s="173"/>
      <c r="G10" s="173"/>
      <c r="H10" s="173"/>
      <c r="I10" s="166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  <c r="IV10" s="153"/>
      <c r="IW10" s="153"/>
      <c r="IX10" s="153"/>
      <c r="IY10" s="153"/>
      <c r="IZ10" s="153"/>
      <c r="JA10" s="153"/>
      <c r="JB10" s="153"/>
      <c r="JC10" s="153"/>
      <c r="JD10" s="153"/>
      <c r="JE10" s="153"/>
      <c r="JF10" s="153"/>
      <c r="JG10" s="153"/>
      <c r="JH10" s="153"/>
      <c r="JI10" s="153"/>
      <c r="JJ10" s="153"/>
      <c r="JK10" s="153"/>
      <c r="JL10" s="153"/>
      <c r="JM10" s="153"/>
      <c r="JN10" s="153"/>
      <c r="JO10" s="153"/>
      <c r="JP10" s="153"/>
      <c r="JQ10" s="153"/>
      <c r="JR10" s="153"/>
      <c r="JS10" s="153"/>
      <c r="JT10" s="153"/>
      <c r="JU10" s="153"/>
      <c r="JV10" s="153"/>
      <c r="JW10" s="153"/>
      <c r="JX10" s="153"/>
      <c r="JY10" s="153"/>
      <c r="JZ10" s="153"/>
      <c r="KA10" s="153"/>
      <c r="KB10" s="153"/>
      <c r="KC10" s="153"/>
      <c r="KD10" s="153"/>
      <c r="KE10" s="153"/>
      <c r="KF10" s="153"/>
      <c r="KG10" s="153"/>
      <c r="KH10" s="153"/>
      <c r="KI10" s="153"/>
      <c r="KJ10" s="153"/>
      <c r="KK10" s="153"/>
      <c r="KL10" s="153"/>
      <c r="KM10" s="153"/>
      <c r="KN10" s="153"/>
      <c r="KO10" s="153"/>
      <c r="KP10" s="153"/>
      <c r="KQ10" s="153"/>
      <c r="KR10" s="153"/>
      <c r="KS10" s="153"/>
      <c r="KT10" s="153"/>
      <c r="KU10" s="153"/>
      <c r="KV10" s="153"/>
      <c r="KW10" s="153"/>
      <c r="KX10" s="153"/>
      <c r="KY10" s="153"/>
      <c r="KZ10" s="153"/>
      <c r="LA10" s="153"/>
      <c r="LB10" s="153"/>
      <c r="LC10" s="153"/>
      <c r="LD10" s="153"/>
      <c r="LE10" s="153"/>
      <c r="LF10" s="153"/>
      <c r="LG10" s="153"/>
      <c r="LH10" s="153"/>
      <c r="LI10" s="153"/>
      <c r="LJ10" s="153"/>
      <c r="LK10" s="153"/>
      <c r="LL10" s="153"/>
      <c r="LM10" s="153"/>
      <c r="LN10" s="153"/>
      <c r="LO10" s="153"/>
      <c r="LP10" s="153"/>
      <c r="LQ10" s="153"/>
      <c r="LR10" s="153"/>
      <c r="LS10" s="153"/>
      <c r="LT10" s="153"/>
      <c r="LU10" s="153"/>
      <c r="LV10" s="153"/>
      <c r="LW10" s="153"/>
      <c r="LX10" s="153"/>
      <c r="LY10" s="153"/>
      <c r="LZ10" s="153"/>
      <c r="MA10" s="153"/>
      <c r="MB10" s="153"/>
      <c r="MC10" s="153"/>
      <c r="MD10" s="153"/>
      <c r="ME10" s="153"/>
      <c r="MF10" s="153"/>
      <c r="MG10" s="153"/>
      <c r="MH10" s="153"/>
      <c r="MI10" s="153"/>
      <c r="MJ10" s="153"/>
      <c r="MK10" s="153"/>
      <c r="ML10" s="153"/>
      <c r="MM10" s="153"/>
      <c r="MN10" s="153"/>
      <c r="MO10" s="153"/>
      <c r="MP10" s="153"/>
      <c r="MQ10" s="153"/>
      <c r="MR10" s="153"/>
      <c r="MS10" s="153"/>
      <c r="MT10" s="153"/>
      <c r="MU10" s="153"/>
      <c r="MV10" s="153"/>
      <c r="MW10" s="153"/>
      <c r="MX10" s="153"/>
      <c r="MY10" s="153"/>
      <c r="MZ10" s="153"/>
      <c r="NA10" s="153"/>
      <c r="NB10" s="153"/>
      <c r="NC10" s="153"/>
      <c r="ND10" s="153"/>
      <c r="NE10" s="153"/>
      <c r="NF10" s="153"/>
      <c r="NG10" s="153"/>
      <c r="NH10" s="153"/>
      <c r="NI10" s="153"/>
      <c r="NJ10" s="153"/>
      <c r="NK10" s="153"/>
      <c r="NL10" s="153"/>
      <c r="NM10" s="153"/>
      <c r="NN10" s="153"/>
      <c r="NO10" s="153"/>
      <c r="NP10" s="153"/>
      <c r="NQ10" s="153"/>
      <c r="NR10" s="153"/>
      <c r="NS10" s="153"/>
      <c r="NT10" s="153"/>
      <c r="NU10" s="153"/>
      <c r="NV10" s="153"/>
      <c r="NW10" s="153"/>
      <c r="NX10" s="153"/>
      <c r="NY10" s="153"/>
      <c r="NZ10" s="153"/>
      <c r="OA10" s="153"/>
      <c r="OB10" s="155"/>
      <c r="OC10" s="155"/>
      <c r="OD10" s="190"/>
      <c r="OE10" s="191"/>
      <c r="OF10" s="191"/>
      <c r="OG10" s="191"/>
      <c r="OH10" s="182"/>
      <c r="OI10" s="183">
        <v>7</v>
      </c>
      <c r="OJ10" s="189">
        <f t="shared" si="1"/>
        <v>42101</v>
      </c>
      <c r="OK10" s="185" t="str">
        <f t="shared" si="0"/>
        <v>вторник</v>
      </c>
      <c r="OL10" s="179" t="s">
        <v>42</v>
      </c>
      <c r="OM10" s="179" t="s">
        <v>43</v>
      </c>
      <c r="ON10" s="186" t="s">
        <v>43</v>
      </c>
      <c r="OO10" s="186" t="s">
        <v>43</v>
      </c>
      <c r="OP10" s="176"/>
      <c r="OQ10" s="176"/>
    </row>
    <row r="11" spans="1:407" ht="24" customHeight="1">
      <c r="A11" s="153"/>
      <c r="B11" s="153"/>
      <c r="C11" s="173"/>
      <c r="D11" s="173"/>
      <c r="E11" s="173"/>
      <c r="F11" s="173"/>
      <c r="G11" s="173"/>
      <c r="H11" s="173"/>
      <c r="I11" s="166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3"/>
      <c r="BW11" s="153"/>
      <c r="BX11" s="153"/>
      <c r="BY11" s="153"/>
      <c r="BZ11" s="153"/>
      <c r="CA11" s="153"/>
      <c r="CB11" s="153"/>
      <c r="CC11" s="153"/>
      <c r="CD11" s="153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3"/>
      <c r="CV11" s="153"/>
      <c r="CW11" s="153"/>
      <c r="CX11" s="153"/>
      <c r="CY11" s="153"/>
      <c r="CZ11" s="153"/>
      <c r="DA11" s="153"/>
      <c r="DB11" s="153"/>
      <c r="DC11" s="153"/>
      <c r="DD11" s="153"/>
      <c r="DE11" s="153"/>
      <c r="DF11" s="153"/>
      <c r="DG11" s="153"/>
      <c r="DH11" s="153"/>
      <c r="DI11" s="153"/>
      <c r="DJ11" s="153"/>
      <c r="DK11" s="153"/>
      <c r="DL11" s="153"/>
      <c r="DM11" s="153"/>
      <c r="DN11" s="153"/>
      <c r="DO11" s="153"/>
      <c r="DP11" s="153"/>
      <c r="DQ11" s="153"/>
      <c r="DR11" s="153"/>
      <c r="DS11" s="153"/>
      <c r="DT11" s="153"/>
      <c r="DU11" s="153"/>
      <c r="DV11" s="153"/>
      <c r="DW11" s="153"/>
      <c r="DX11" s="153"/>
      <c r="DY11" s="153"/>
      <c r="DZ11" s="153"/>
      <c r="EA11" s="153"/>
      <c r="EB11" s="153"/>
      <c r="EC11" s="153"/>
      <c r="ED11" s="153"/>
      <c r="EE11" s="153"/>
      <c r="EF11" s="153"/>
      <c r="EG11" s="153"/>
      <c r="EH11" s="153"/>
      <c r="EI11" s="153"/>
      <c r="EJ11" s="153"/>
      <c r="EK11" s="153"/>
      <c r="EL11" s="153"/>
      <c r="EM11" s="153"/>
      <c r="EN11" s="153"/>
      <c r="EO11" s="153"/>
      <c r="EP11" s="153"/>
      <c r="EQ11" s="153"/>
      <c r="ER11" s="153"/>
      <c r="ES11" s="153"/>
      <c r="ET11" s="153"/>
      <c r="EU11" s="153"/>
      <c r="EV11" s="153"/>
      <c r="EW11" s="153"/>
      <c r="EX11" s="153"/>
      <c r="EY11" s="153"/>
      <c r="EZ11" s="153"/>
      <c r="FA11" s="153"/>
      <c r="FB11" s="153"/>
      <c r="FC11" s="153"/>
      <c r="FD11" s="153"/>
      <c r="FE11" s="153"/>
      <c r="FF11" s="153"/>
      <c r="FG11" s="153"/>
      <c r="FH11" s="153"/>
      <c r="FI11" s="153"/>
      <c r="FJ11" s="153"/>
      <c r="FK11" s="153"/>
      <c r="FL11" s="153"/>
      <c r="FM11" s="153"/>
      <c r="FN11" s="153"/>
      <c r="FO11" s="153"/>
      <c r="FP11" s="153"/>
      <c r="FQ11" s="153"/>
      <c r="FR11" s="153"/>
      <c r="FS11" s="153"/>
      <c r="FT11" s="153"/>
      <c r="FU11" s="153"/>
      <c r="FV11" s="153"/>
      <c r="FW11" s="153"/>
      <c r="FX11" s="153"/>
      <c r="FY11" s="153"/>
      <c r="FZ11" s="153"/>
      <c r="GA11" s="153"/>
      <c r="GB11" s="153"/>
      <c r="GC11" s="153"/>
      <c r="GD11" s="153"/>
      <c r="GE11" s="153"/>
      <c r="GF11" s="153"/>
      <c r="GG11" s="153"/>
      <c r="GH11" s="153"/>
      <c r="GI11" s="153"/>
      <c r="GJ11" s="153"/>
      <c r="GK11" s="153"/>
      <c r="GL11" s="153"/>
      <c r="GM11" s="153"/>
      <c r="GN11" s="153"/>
      <c r="GO11" s="153"/>
      <c r="GP11" s="153"/>
      <c r="GQ11" s="153"/>
      <c r="GR11" s="153"/>
      <c r="GS11" s="153"/>
      <c r="GT11" s="153"/>
      <c r="GU11" s="153"/>
      <c r="GV11" s="153"/>
      <c r="GW11" s="153"/>
      <c r="GX11" s="153"/>
      <c r="GY11" s="153"/>
      <c r="GZ11" s="153"/>
      <c r="HA11" s="153"/>
      <c r="HB11" s="153"/>
      <c r="HC11" s="153"/>
      <c r="HD11" s="153"/>
      <c r="HE11" s="153"/>
      <c r="HF11" s="153"/>
      <c r="HG11" s="153"/>
      <c r="HH11" s="153"/>
      <c r="HI11" s="153"/>
      <c r="HJ11" s="153"/>
      <c r="HK11" s="153"/>
      <c r="HL11" s="153"/>
      <c r="HM11" s="153"/>
      <c r="HN11" s="153"/>
      <c r="HO11" s="153"/>
      <c r="HP11" s="153"/>
      <c r="HQ11" s="153"/>
      <c r="HR11" s="153"/>
      <c r="HS11" s="153"/>
      <c r="HT11" s="153"/>
      <c r="HU11" s="153"/>
      <c r="HV11" s="153"/>
      <c r="HW11" s="153"/>
      <c r="HX11" s="153"/>
      <c r="HY11" s="153"/>
      <c r="HZ11" s="153"/>
      <c r="IA11" s="153"/>
      <c r="IB11" s="153"/>
      <c r="IC11" s="153"/>
      <c r="ID11" s="153"/>
      <c r="IE11" s="153"/>
      <c r="IF11" s="153"/>
      <c r="IG11" s="153"/>
      <c r="IH11" s="153"/>
      <c r="II11" s="153"/>
      <c r="IJ11" s="153"/>
      <c r="IK11" s="153"/>
      <c r="IL11" s="153"/>
      <c r="IM11" s="153"/>
      <c r="IN11" s="153"/>
      <c r="IO11" s="153"/>
      <c r="IP11" s="153"/>
      <c r="IQ11" s="153"/>
      <c r="IR11" s="153"/>
      <c r="IS11" s="153"/>
      <c r="IT11" s="153"/>
      <c r="IU11" s="153"/>
      <c r="IV11" s="153"/>
      <c r="IW11" s="153"/>
      <c r="IX11" s="153"/>
      <c r="IY11" s="153"/>
      <c r="IZ11" s="153"/>
      <c r="JA11" s="153"/>
      <c r="JB11" s="153"/>
      <c r="JC11" s="153"/>
      <c r="JD11" s="153"/>
      <c r="JE11" s="153"/>
      <c r="JF11" s="153"/>
      <c r="JG11" s="153"/>
      <c r="JH11" s="153"/>
      <c r="JI11" s="153"/>
      <c r="JJ11" s="153"/>
      <c r="JK11" s="153"/>
      <c r="JL11" s="153"/>
      <c r="JM11" s="153"/>
      <c r="JN11" s="153"/>
      <c r="JO11" s="153"/>
      <c r="JP11" s="153"/>
      <c r="JQ11" s="153"/>
      <c r="JR11" s="153"/>
      <c r="JS11" s="153"/>
      <c r="JT11" s="153"/>
      <c r="JU11" s="153"/>
      <c r="JV11" s="153"/>
      <c r="JW11" s="153"/>
      <c r="JX11" s="153"/>
      <c r="JY11" s="153"/>
      <c r="JZ11" s="153"/>
      <c r="KA11" s="153"/>
      <c r="KB11" s="153"/>
      <c r="KC11" s="153"/>
      <c r="KD11" s="153"/>
      <c r="KE11" s="153"/>
      <c r="KF11" s="153"/>
      <c r="KG11" s="153"/>
      <c r="KH11" s="153"/>
      <c r="KI11" s="153"/>
      <c r="KJ11" s="153"/>
      <c r="KK11" s="153"/>
      <c r="KL11" s="153"/>
      <c r="KM11" s="153"/>
      <c r="KN11" s="153"/>
      <c r="KO11" s="153"/>
      <c r="KP11" s="153"/>
      <c r="KQ11" s="153"/>
      <c r="KR11" s="153"/>
      <c r="KS11" s="153"/>
      <c r="KT11" s="153"/>
      <c r="KU11" s="153"/>
      <c r="KV11" s="153"/>
      <c r="KW11" s="153"/>
      <c r="KX11" s="153"/>
      <c r="KY11" s="153"/>
      <c r="KZ11" s="153"/>
      <c r="LA11" s="153"/>
      <c r="LB11" s="153"/>
      <c r="LC11" s="153"/>
      <c r="LD11" s="153"/>
      <c r="LE11" s="153"/>
      <c r="LF11" s="153"/>
      <c r="LG11" s="153"/>
      <c r="LH11" s="153"/>
      <c r="LI11" s="153"/>
      <c r="LJ11" s="153"/>
      <c r="LK11" s="153"/>
      <c r="LL11" s="153"/>
      <c r="LM11" s="153"/>
      <c r="LN11" s="153"/>
      <c r="LO11" s="153"/>
      <c r="LP11" s="153"/>
      <c r="LQ11" s="153"/>
      <c r="LR11" s="153"/>
      <c r="LS11" s="153"/>
      <c r="LT11" s="153"/>
      <c r="LU11" s="153"/>
      <c r="LV11" s="153"/>
      <c r="LW11" s="153"/>
      <c r="LX11" s="153"/>
      <c r="LY11" s="153"/>
      <c r="LZ11" s="153"/>
      <c r="MA11" s="153"/>
      <c r="MB11" s="153"/>
      <c r="MC11" s="153"/>
      <c r="MD11" s="153"/>
      <c r="ME11" s="153"/>
      <c r="MF11" s="153"/>
      <c r="MG11" s="153"/>
      <c r="MH11" s="153"/>
      <c r="MI11" s="153"/>
      <c r="MJ11" s="153"/>
      <c r="MK11" s="153"/>
      <c r="ML11" s="153"/>
      <c r="MM11" s="153"/>
      <c r="MN11" s="153"/>
      <c r="MO11" s="153"/>
      <c r="MP11" s="153"/>
      <c r="MQ11" s="153"/>
      <c r="MR11" s="153"/>
      <c r="MS11" s="153"/>
      <c r="MT11" s="153"/>
      <c r="MU11" s="153"/>
      <c r="MV11" s="153"/>
      <c r="MW11" s="153"/>
      <c r="MX11" s="153"/>
      <c r="MY11" s="153"/>
      <c r="MZ11" s="153"/>
      <c r="NA11" s="153"/>
      <c r="NB11" s="153"/>
      <c r="NC11" s="153"/>
      <c r="ND11" s="153"/>
      <c r="NE11" s="153"/>
      <c r="NF11" s="153"/>
      <c r="NG11" s="153"/>
      <c r="NH11" s="153"/>
      <c r="NI11" s="153"/>
      <c r="NJ11" s="153"/>
      <c r="NK11" s="153"/>
      <c r="NL11" s="153"/>
      <c r="NM11" s="153"/>
      <c r="NN11" s="153"/>
      <c r="NO11" s="153"/>
      <c r="NP11" s="153"/>
      <c r="NQ11" s="153"/>
      <c r="NR11" s="153"/>
      <c r="NS11" s="153"/>
      <c r="NT11" s="153"/>
      <c r="NU11" s="153"/>
      <c r="NV11" s="153"/>
      <c r="NW11" s="153"/>
      <c r="NX11" s="153"/>
      <c r="NY11" s="153"/>
      <c r="NZ11" s="153"/>
      <c r="OA11" s="153"/>
      <c r="OB11" s="155"/>
      <c r="OC11" s="155"/>
      <c r="OD11" s="190"/>
      <c r="OE11" s="191"/>
      <c r="OF11" s="191"/>
      <c r="OG11" s="191"/>
      <c r="OH11" s="182"/>
      <c r="OI11" s="183">
        <v>8</v>
      </c>
      <c r="OJ11" s="189">
        <f t="shared" si="1"/>
        <v>42102</v>
      </c>
      <c r="OK11" s="185" t="str">
        <f t="shared" si="0"/>
        <v>среда</v>
      </c>
      <c r="OL11" s="179" t="s">
        <v>44</v>
      </c>
      <c r="OM11" s="179" t="s">
        <v>43</v>
      </c>
      <c r="ON11" s="186" t="s">
        <v>45</v>
      </c>
      <c r="OO11" s="186" t="s">
        <v>43</v>
      </c>
      <c r="OP11" s="176"/>
      <c r="OQ11" s="176"/>
    </row>
    <row r="12" spans="1:407" ht="24" customHeight="1">
      <c r="A12" s="153"/>
      <c r="B12" s="153"/>
      <c r="C12" s="173"/>
      <c r="D12" s="173"/>
      <c r="E12" s="173"/>
      <c r="F12" s="173"/>
      <c r="G12" s="173"/>
      <c r="H12" s="173"/>
      <c r="I12" s="166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  <c r="EQ12" s="153"/>
      <c r="ER12" s="153"/>
      <c r="ES12" s="153"/>
      <c r="ET12" s="153"/>
      <c r="EU12" s="153"/>
      <c r="EV12" s="153"/>
      <c r="EW12" s="153"/>
      <c r="EX12" s="153"/>
      <c r="EY12" s="153"/>
      <c r="EZ12" s="153"/>
      <c r="FA12" s="153"/>
      <c r="FB12" s="153"/>
      <c r="FC12" s="153"/>
      <c r="FD12" s="153"/>
      <c r="FE12" s="153"/>
      <c r="FF12" s="153"/>
      <c r="FG12" s="153"/>
      <c r="FH12" s="153"/>
      <c r="FI12" s="153"/>
      <c r="FJ12" s="153"/>
      <c r="FK12" s="153"/>
      <c r="FL12" s="153"/>
      <c r="FM12" s="153"/>
      <c r="FN12" s="153"/>
      <c r="FO12" s="153"/>
      <c r="FP12" s="153"/>
      <c r="FQ12" s="153"/>
      <c r="FR12" s="153"/>
      <c r="FS12" s="153"/>
      <c r="FT12" s="153"/>
      <c r="FU12" s="153"/>
      <c r="FV12" s="153"/>
      <c r="FW12" s="153"/>
      <c r="FX12" s="153"/>
      <c r="FY12" s="153"/>
      <c r="FZ12" s="153"/>
      <c r="GA12" s="153"/>
      <c r="GB12" s="153"/>
      <c r="GC12" s="153"/>
      <c r="GD12" s="153"/>
      <c r="GE12" s="153"/>
      <c r="GF12" s="153"/>
      <c r="GG12" s="153"/>
      <c r="GH12" s="153"/>
      <c r="GI12" s="153"/>
      <c r="GJ12" s="153"/>
      <c r="GK12" s="153"/>
      <c r="GL12" s="153"/>
      <c r="GM12" s="153"/>
      <c r="GN12" s="153"/>
      <c r="GO12" s="153"/>
      <c r="GP12" s="153"/>
      <c r="GQ12" s="153"/>
      <c r="GR12" s="153"/>
      <c r="GS12" s="153"/>
      <c r="GT12" s="153"/>
      <c r="GU12" s="153"/>
      <c r="GV12" s="153"/>
      <c r="GW12" s="153"/>
      <c r="GX12" s="153"/>
      <c r="GY12" s="153"/>
      <c r="GZ12" s="153"/>
      <c r="HA12" s="153"/>
      <c r="HB12" s="153"/>
      <c r="HC12" s="153"/>
      <c r="HD12" s="153"/>
      <c r="HE12" s="153"/>
      <c r="HF12" s="153"/>
      <c r="HG12" s="153"/>
      <c r="HH12" s="153"/>
      <c r="HI12" s="153"/>
      <c r="HJ12" s="153"/>
      <c r="HK12" s="153"/>
      <c r="HL12" s="153"/>
      <c r="HM12" s="153"/>
      <c r="HN12" s="153"/>
      <c r="HO12" s="153"/>
      <c r="HP12" s="153"/>
      <c r="HQ12" s="153"/>
      <c r="HR12" s="153"/>
      <c r="HS12" s="153"/>
      <c r="HT12" s="153"/>
      <c r="HU12" s="153"/>
      <c r="HV12" s="153"/>
      <c r="HW12" s="153"/>
      <c r="HX12" s="153"/>
      <c r="HY12" s="153"/>
      <c r="HZ12" s="153"/>
      <c r="IA12" s="153"/>
      <c r="IB12" s="153"/>
      <c r="IC12" s="153"/>
      <c r="ID12" s="153"/>
      <c r="IE12" s="153"/>
      <c r="IF12" s="153"/>
      <c r="IG12" s="153"/>
      <c r="IH12" s="153"/>
      <c r="II12" s="153"/>
      <c r="IJ12" s="153"/>
      <c r="IK12" s="153"/>
      <c r="IL12" s="153"/>
      <c r="IM12" s="153"/>
      <c r="IN12" s="153"/>
      <c r="IO12" s="153"/>
      <c r="IP12" s="153"/>
      <c r="IQ12" s="153"/>
      <c r="IR12" s="153"/>
      <c r="IS12" s="153"/>
      <c r="IT12" s="153"/>
      <c r="IU12" s="153"/>
      <c r="IV12" s="153"/>
      <c r="IW12" s="153"/>
      <c r="IX12" s="153"/>
      <c r="IY12" s="153"/>
      <c r="IZ12" s="153"/>
      <c r="JA12" s="153"/>
      <c r="JB12" s="153"/>
      <c r="JC12" s="153"/>
      <c r="JD12" s="153"/>
      <c r="JE12" s="153"/>
      <c r="JF12" s="153"/>
      <c r="JG12" s="153"/>
      <c r="JH12" s="153"/>
      <c r="JI12" s="153"/>
      <c r="JJ12" s="153"/>
      <c r="JK12" s="153"/>
      <c r="JL12" s="153"/>
      <c r="JM12" s="153"/>
      <c r="JN12" s="153"/>
      <c r="JO12" s="153"/>
      <c r="JP12" s="153"/>
      <c r="JQ12" s="153"/>
      <c r="JR12" s="153"/>
      <c r="JS12" s="153"/>
      <c r="JT12" s="153"/>
      <c r="JU12" s="153"/>
      <c r="JV12" s="153"/>
      <c r="JW12" s="153"/>
      <c r="JX12" s="153"/>
      <c r="JY12" s="153"/>
      <c r="JZ12" s="153"/>
      <c r="KA12" s="153"/>
      <c r="KB12" s="153"/>
      <c r="KC12" s="153"/>
      <c r="KD12" s="153"/>
      <c r="KE12" s="153"/>
      <c r="KF12" s="153"/>
      <c r="KG12" s="153"/>
      <c r="KH12" s="153"/>
      <c r="KI12" s="153"/>
      <c r="KJ12" s="153"/>
      <c r="KK12" s="153"/>
      <c r="KL12" s="153"/>
      <c r="KM12" s="153"/>
      <c r="KN12" s="153"/>
      <c r="KO12" s="153"/>
      <c r="KP12" s="153"/>
      <c r="KQ12" s="153"/>
      <c r="KR12" s="153"/>
      <c r="KS12" s="153"/>
      <c r="KT12" s="153"/>
      <c r="KU12" s="153"/>
      <c r="KV12" s="153"/>
      <c r="KW12" s="153"/>
      <c r="KX12" s="153"/>
      <c r="KY12" s="153"/>
      <c r="KZ12" s="153"/>
      <c r="LA12" s="153"/>
      <c r="LB12" s="153"/>
      <c r="LC12" s="153"/>
      <c r="LD12" s="153"/>
      <c r="LE12" s="153"/>
      <c r="LF12" s="153"/>
      <c r="LG12" s="153"/>
      <c r="LH12" s="153"/>
      <c r="LI12" s="153"/>
      <c r="LJ12" s="153"/>
      <c r="LK12" s="153"/>
      <c r="LL12" s="153"/>
      <c r="LM12" s="153"/>
      <c r="LN12" s="153"/>
      <c r="LO12" s="153"/>
      <c r="LP12" s="153"/>
      <c r="LQ12" s="153"/>
      <c r="LR12" s="153"/>
      <c r="LS12" s="153"/>
      <c r="LT12" s="153"/>
      <c r="LU12" s="153"/>
      <c r="LV12" s="153"/>
      <c r="LW12" s="153"/>
      <c r="LX12" s="153"/>
      <c r="LY12" s="153"/>
      <c r="LZ12" s="153"/>
      <c r="MA12" s="153"/>
      <c r="MB12" s="153"/>
      <c r="MC12" s="153"/>
      <c r="MD12" s="153"/>
      <c r="ME12" s="153"/>
      <c r="MF12" s="153"/>
      <c r="MG12" s="153"/>
      <c r="MH12" s="153"/>
      <c r="MI12" s="153"/>
      <c r="MJ12" s="153"/>
      <c r="MK12" s="153"/>
      <c r="ML12" s="153"/>
      <c r="MM12" s="153"/>
      <c r="MN12" s="153"/>
      <c r="MO12" s="153"/>
      <c r="MP12" s="153"/>
      <c r="MQ12" s="153"/>
      <c r="MR12" s="153"/>
      <c r="MS12" s="153"/>
      <c r="MT12" s="153"/>
      <c r="MU12" s="153"/>
      <c r="MV12" s="153"/>
      <c r="MW12" s="153"/>
      <c r="MX12" s="153"/>
      <c r="MY12" s="153"/>
      <c r="MZ12" s="153"/>
      <c r="NA12" s="153"/>
      <c r="NB12" s="153"/>
      <c r="NC12" s="153"/>
      <c r="ND12" s="153"/>
      <c r="NE12" s="153"/>
      <c r="NF12" s="153"/>
      <c r="NG12" s="153"/>
      <c r="NH12" s="153"/>
      <c r="NI12" s="153"/>
      <c r="NJ12" s="153"/>
      <c r="NK12" s="153"/>
      <c r="NL12" s="153"/>
      <c r="NM12" s="153"/>
      <c r="NN12" s="153"/>
      <c r="NO12" s="153"/>
      <c r="NP12" s="153"/>
      <c r="NQ12" s="153"/>
      <c r="NR12" s="153"/>
      <c r="NS12" s="153"/>
      <c r="NT12" s="153"/>
      <c r="NU12" s="153"/>
      <c r="NV12" s="153"/>
      <c r="NW12" s="153"/>
      <c r="NX12" s="153"/>
      <c r="NY12" s="153"/>
      <c r="NZ12" s="153"/>
      <c r="OA12" s="153"/>
      <c r="OB12" s="180"/>
      <c r="OC12" s="180"/>
      <c r="OD12" s="190"/>
      <c r="OE12" s="191"/>
      <c r="OF12" s="191"/>
      <c r="OG12" s="192"/>
      <c r="OH12" s="182"/>
      <c r="OI12" s="183">
        <v>9</v>
      </c>
      <c r="OJ12" s="189">
        <f t="shared" si="1"/>
        <v>42103</v>
      </c>
      <c r="OK12" s="185" t="str">
        <f t="shared" si="0"/>
        <v>четверг</v>
      </c>
      <c r="OL12" s="179" t="s">
        <v>32</v>
      </c>
      <c r="OM12" s="179" t="s">
        <v>43</v>
      </c>
      <c r="ON12" s="186" t="s">
        <v>43</v>
      </c>
      <c r="OO12" s="186" t="s">
        <v>43</v>
      </c>
      <c r="OP12" s="176"/>
      <c r="OQ12" s="176"/>
    </row>
    <row r="13" spans="1:407" ht="24" customHeight="1">
      <c r="A13" s="153"/>
      <c r="B13" s="153"/>
      <c r="C13" s="173"/>
      <c r="D13" s="173"/>
      <c r="E13" s="173"/>
      <c r="F13" s="173"/>
      <c r="G13" s="173"/>
      <c r="H13" s="173"/>
      <c r="I13" s="166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  <c r="BI13" s="153"/>
      <c r="BJ13" s="153"/>
      <c r="BK13" s="153"/>
      <c r="BL13" s="153"/>
      <c r="BM13" s="153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  <c r="BZ13" s="153"/>
      <c r="CA13" s="153"/>
      <c r="CB13" s="153"/>
      <c r="CC13" s="153"/>
      <c r="CD13" s="153"/>
      <c r="CE13" s="153"/>
      <c r="CF13" s="153"/>
      <c r="CG13" s="153"/>
      <c r="CH13" s="153"/>
      <c r="CI13" s="153"/>
      <c r="CJ13" s="153"/>
      <c r="CK13" s="153"/>
      <c r="CL13" s="153"/>
      <c r="CM13" s="153"/>
      <c r="CN13" s="153"/>
      <c r="CO13" s="153"/>
      <c r="CP13" s="153"/>
      <c r="CQ13" s="153"/>
      <c r="CR13" s="153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53"/>
      <c r="DD13" s="153"/>
      <c r="DE13" s="153"/>
      <c r="DF13" s="153"/>
      <c r="DG13" s="153"/>
      <c r="DH13" s="153"/>
      <c r="DI13" s="153"/>
      <c r="DJ13" s="153"/>
      <c r="DK13" s="153"/>
      <c r="DL13" s="153"/>
      <c r="DM13" s="153"/>
      <c r="DN13" s="153"/>
      <c r="DO13" s="153"/>
      <c r="DP13" s="153"/>
      <c r="DQ13" s="153"/>
      <c r="DR13" s="153"/>
      <c r="DS13" s="153"/>
      <c r="DT13" s="153"/>
      <c r="DU13" s="153"/>
      <c r="DV13" s="153"/>
      <c r="DW13" s="153"/>
      <c r="DX13" s="153"/>
      <c r="DY13" s="153"/>
      <c r="DZ13" s="153"/>
      <c r="EA13" s="153"/>
      <c r="EB13" s="153"/>
      <c r="EC13" s="153"/>
      <c r="ED13" s="153"/>
      <c r="EE13" s="153"/>
      <c r="EF13" s="153"/>
      <c r="EG13" s="153"/>
      <c r="EH13" s="153"/>
      <c r="EI13" s="153"/>
      <c r="EJ13" s="153"/>
      <c r="EK13" s="153"/>
      <c r="EL13" s="153"/>
      <c r="EM13" s="153"/>
      <c r="EN13" s="153"/>
      <c r="EO13" s="153"/>
      <c r="EP13" s="153"/>
      <c r="EQ13" s="153"/>
      <c r="ER13" s="153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  <c r="FP13" s="153"/>
      <c r="FQ13" s="153"/>
      <c r="FR13" s="153"/>
      <c r="FS13" s="153"/>
      <c r="FT13" s="153"/>
      <c r="FU13" s="153"/>
      <c r="FV13" s="153"/>
      <c r="FW13" s="153"/>
      <c r="FX13" s="153"/>
      <c r="FY13" s="153"/>
      <c r="FZ13" s="153"/>
      <c r="GA13" s="153"/>
      <c r="GB13" s="153"/>
      <c r="GC13" s="153"/>
      <c r="GD13" s="153"/>
      <c r="GE13" s="153"/>
      <c r="GF13" s="153"/>
      <c r="GG13" s="153"/>
      <c r="GH13" s="153"/>
      <c r="GI13" s="153"/>
      <c r="GJ13" s="153"/>
      <c r="GK13" s="153"/>
      <c r="GL13" s="153"/>
      <c r="GM13" s="153"/>
      <c r="GN13" s="153"/>
      <c r="GO13" s="153"/>
      <c r="GP13" s="153"/>
      <c r="GQ13" s="153"/>
      <c r="GR13" s="153"/>
      <c r="GS13" s="153"/>
      <c r="GT13" s="153"/>
      <c r="GU13" s="153"/>
      <c r="GV13" s="153"/>
      <c r="GW13" s="153"/>
      <c r="GX13" s="153"/>
      <c r="GY13" s="153"/>
      <c r="GZ13" s="153"/>
      <c r="HA13" s="153"/>
      <c r="HB13" s="153"/>
      <c r="HC13" s="153"/>
      <c r="HD13" s="153"/>
      <c r="HE13" s="153"/>
      <c r="HF13" s="153"/>
      <c r="HG13" s="153"/>
      <c r="HH13" s="153"/>
      <c r="HI13" s="153"/>
      <c r="HJ13" s="153"/>
      <c r="HK13" s="153"/>
      <c r="HL13" s="153"/>
      <c r="HM13" s="153"/>
      <c r="HN13" s="153"/>
      <c r="HO13" s="153"/>
      <c r="HP13" s="153"/>
      <c r="HQ13" s="153"/>
      <c r="HR13" s="153"/>
      <c r="HS13" s="153"/>
      <c r="HT13" s="153"/>
      <c r="HU13" s="153"/>
      <c r="HV13" s="153"/>
      <c r="HW13" s="153"/>
      <c r="HX13" s="153"/>
      <c r="HY13" s="153"/>
      <c r="HZ13" s="153"/>
      <c r="IA13" s="153"/>
      <c r="IB13" s="153"/>
      <c r="IC13" s="153"/>
      <c r="ID13" s="153"/>
      <c r="IE13" s="153"/>
      <c r="IF13" s="153"/>
      <c r="IG13" s="153"/>
      <c r="IH13" s="153"/>
      <c r="II13" s="153"/>
      <c r="IJ13" s="153"/>
      <c r="IK13" s="153"/>
      <c r="IL13" s="153"/>
      <c r="IM13" s="153"/>
      <c r="IN13" s="153"/>
      <c r="IO13" s="153"/>
      <c r="IP13" s="153"/>
      <c r="IQ13" s="153"/>
      <c r="IR13" s="153"/>
      <c r="IS13" s="153"/>
      <c r="IT13" s="153"/>
      <c r="IU13" s="153"/>
      <c r="IV13" s="153"/>
      <c r="IW13" s="153"/>
      <c r="IX13" s="153"/>
      <c r="IY13" s="153"/>
      <c r="IZ13" s="153"/>
      <c r="JA13" s="153"/>
      <c r="JB13" s="153"/>
      <c r="JC13" s="153"/>
      <c r="JD13" s="153"/>
      <c r="JE13" s="153"/>
      <c r="JF13" s="153"/>
      <c r="JG13" s="153"/>
      <c r="JH13" s="153"/>
      <c r="JI13" s="153"/>
      <c r="JJ13" s="153"/>
      <c r="JK13" s="153"/>
      <c r="JL13" s="153"/>
      <c r="JM13" s="153"/>
      <c r="JN13" s="153"/>
      <c r="JO13" s="153"/>
      <c r="JP13" s="153"/>
      <c r="JQ13" s="153"/>
      <c r="JR13" s="153"/>
      <c r="JS13" s="153"/>
      <c r="JT13" s="153"/>
      <c r="JU13" s="153"/>
      <c r="JV13" s="153"/>
      <c r="JW13" s="153"/>
      <c r="JX13" s="153"/>
      <c r="JY13" s="153"/>
      <c r="JZ13" s="153"/>
      <c r="KA13" s="153"/>
      <c r="KB13" s="153"/>
      <c r="KC13" s="153"/>
      <c r="KD13" s="153"/>
      <c r="KE13" s="153"/>
      <c r="KF13" s="153"/>
      <c r="KG13" s="153"/>
      <c r="KH13" s="153"/>
      <c r="KI13" s="153"/>
      <c r="KJ13" s="153"/>
      <c r="KK13" s="153"/>
      <c r="KL13" s="153"/>
      <c r="KM13" s="153"/>
      <c r="KN13" s="153"/>
      <c r="KO13" s="153"/>
      <c r="KP13" s="153"/>
      <c r="KQ13" s="153"/>
      <c r="KR13" s="153"/>
      <c r="KS13" s="153"/>
      <c r="KT13" s="153"/>
      <c r="KU13" s="153"/>
      <c r="KV13" s="153"/>
      <c r="KW13" s="153"/>
      <c r="KX13" s="153"/>
      <c r="KY13" s="153"/>
      <c r="KZ13" s="153"/>
      <c r="LA13" s="153"/>
      <c r="LB13" s="153"/>
      <c r="LC13" s="153"/>
      <c r="LD13" s="153"/>
      <c r="LE13" s="153"/>
      <c r="LF13" s="153"/>
      <c r="LG13" s="153"/>
      <c r="LH13" s="153"/>
      <c r="LI13" s="153"/>
      <c r="LJ13" s="153"/>
      <c r="LK13" s="153"/>
      <c r="LL13" s="153"/>
      <c r="LM13" s="153"/>
      <c r="LN13" s="153"/>
      <c r="LO13" s="153"/>
      <c r="LP13" s="153"/>
      <c r="LQ13" s="153"/>
      <c r="LR13" s="153"/>
      <c r="LS13" s="153"/>
      <c r="LT13" s="153"/>
      <c r="LU13" s="153"/>
      <c r="LV13" s="153"/>
      <c r="LW13" s="153"/>
      <c r="LX13" s="153"/>
      <c r="LY13" s="153"/>
      <c r="LZ13" s="153"/>
      <c r="MA13" s="153"/>
      <c r="MB13" s="153"/>
      <c r="MC13" s="153"/>
      <c r="MD13" s="153"/>
      <c r="ME13" s="153"/>
      <c r="MF13" s="153"/>
      <c r="MG13" s="153"/>
      <c r="MH13" s="153"/>
      <c r="MI13" s="153"/>
      <c r="MJ13" s="153"/>
      <c r="MK13" s="153"/>
      <c r="ML13" s="153"/>
      <c r="MM13" s="153"/>
      <c r="MN13" s="153"/>
      <c r="MO13" s="153"/>
      <c r="MP13" s="153"/>
      <c r="MQ13" s="153"/>
      <c r="MR13" s="153"/>
      <c r="MS13" s="153"/>
      <c r="MT13" s="153"/>
      <c r="MU13" s="153"/>
      <c r="MV13" s="153"/>
      <c r="MW13" s="153"/>
      <c r="MX13" s="153"/>
      <c r="MY13" s="153"/>
      <c r="MZ13" s="153"/>
      <c r="NA13" s="153"/>
      <c r="NB13" s="153"/>
      <c r="NC13" s="153"/>
      <c r="ND13" s="153"/>
      <c r="NE13" s="153"/>
      <c r="NF13" s="153"/>
      <c r="NG13" s="153"/>
      <c r="NH13" s="153"/>
      <c r="NI13" s="153"/>
      <c r="NJ13" s="153"/>
      <c r="NK13" s="153"/>
      <c r="NL13" s="153"/>
      <c r="NM13" s="153"/>
      <c r="NN13" s="153"/>
      <c r="NO13" s="153"/>
      <c r="NP13" s="153"/>
      <c r="NQ13" s="153"/>
      <c r="NR13" s="153"/>
      <c r="NS13" s="153"/>
      <c r="NT13" s="153"/>
      <c r="NU13" s="153"/>
      <c r="NV13" s="153"/>
      <c r="NW13" s="153"/>
      <c r="NX13" s="153"/>
      <c r="NY13" s="153"/>
      <c r="NZ13" s="153"/>
      <c r="OA13" s="153"/>
      <c r="OB13" s="155"/>
      <c r="OC13" s="155"/>
      <c r="OD13" s="190"/>
      <c r="OE13" s="191"/>
      <c r="OF13" s="191"/>
      <c r="OG13" s="191"/>
      <c r="OH13" s="182"/>
      <c r="OI13" s="183">
        <v>10</v>
      </c>
      <c r="OJ13" s="189">
        <f t="shared" si="1"/>
        <v>42104</v>
      </c>
      <c r="OK13" s="185" t="str">
        <f t="shared" si="0"/>
        <v>пятница</v>
      </c>
      <c r="OL13" s="179" t="s">
        <v>44</v>
      </c>
      <c r="OM13" s="179" t="s">
        <v>43</v>
      </c>
      <c r="ON13" s="186" t="s">
        <v>43</v>
      </c>
      <c r="OO13" s="186" t="s">
        <v>43</v>
      </c>
      <c r="OP13" s="176"/>
      <c r="OQ13" s="176"/>
    </row>
    <row r="14" spans="1:407" ht="24" customHeight="1">
      <c r="A14" s="153"/>
      <c r="B14" s="153"/>
      <c r="C14" s="173"/>
      <c r="D14" s="173"/>
      <c r="E14" s="173"/>
      <c r="F14" s="173"/>
      <c r="G14" s="173"/>
      <c r="H14" s="173"/>
      <c r="I14" s="166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3"/>
      <c r="CM14" s="153"/>
      <c r="CN14" s="153"/>
      <c r="CO14" s="153"/>
      <c r="CP14" s="153"/>
      <c r="CQ14" s="153"/>
      <c r="CR14" s="153"/>
      <c r="CS14" s="153"/>
      <c r="CT14" s="153"/>
      <c r="CU14" s="153"/>
      <c r="CV14" s="153"/>
      <c r="CW14" s="153"/>
      <c r="CX14" s="153"/>
      <c r="CY14" s="153"/>
      <c r="CZ14" s="153"/>
      <c r="DA14" s="153"/>
      <c r="DB14" s="153"/>
      <c r="DC14" s="153"/>
      <c r="DD14" s="153"/>
      <c r="DE14" s="153"/>
      <c r="DF14" s="153"/>
      <c r="DG14" s="153"/>
      <c r="DH14" s="153"/>
      <c r="DI14" s="153"/>
      <c r="DJ14" s="153"/>
      <c r="DK14" s="153"/>
      <c r="DL14" s="153"/>
      <c r="DM14" s="153"/>
      <c r="DN14" s="153"/>
      <c r="DO14" s="153"/>
      <c r="DP14" s="153"/>
      <c r="DQ14" s="153"/>
      <c r="DR14" s="153"/>
      <c r="DS14" s="153"/>
      <c r="DT14" s="153"/>
      <c r="DU14" s="153"/>
      <c r="DV14" s="153"/>
      <c r="DW14" s="153"/>
      <c r="DX14" s="153"/>
      <c r="DY14" s="153"/>
      <c r="DZ14" s="153"/>
      <c r="EA14" s="153"/>
      <c r="EB14" s="153"/>
      <c r="EC14" s="153"/>
      <c r="ED14" s="153"/>
      <c r="EE14" s="153"/>
      <c r="EF14" s="153"/>
      <c r="EG14" s="153"/>
      <c r="EH14" s="153"/>
      <c r="EI14" s="153"/>
      <c r="EJ14" s="153"/>
      <c r="EK14" s="153"/>
      <c r="EL14" s="153"/>
      <c r="EM14" s="153"/>
      <c r="EN14" s="153"/>
      <c r="EO14" s="153"/>
      <c r="EP14" s="153"/>
      <c r="EQ14" s="153"/>
      <c r="ER14" s="153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  <c r="FP14" s="153"/>
      <c r="FQ14" s="153"/>
      <c r="FR14" s="153"/>
      <c r="FS14" s="153"/>
      <c r="FT14" s="153"/>
      <c r="FU14" s="153"/>
      <c r="FV14" s="153"/>
      <c r="FW14" s="153"/>
      <c r="FX14" s="153"/>
      <c r="FY14" s="153"/>
      <c r="FZ14" s="153"/>
      <c r="GA14" s="153"/>
      <c r="GB14" s="153"/>
      <c r="GC14" s="153"/>
      <c r="GD14" s="153"/>
      <c r="GE14" s="153"/>
      <c r="GF14" s="153"/>
      <c r="GG14" s="153"/>
      <c r="GH14" s="153"/>
      <c r="GI14" s="153"/>
      <c r="GJ14" s="153"/>
      <c r="GK14" s="153"/>
      <c r="GL14" s="153"/>
      <c r="GM14" s="153"/>
      <c r="GN14" s="153"/>
      <c r="GO14" s="153"/>
      <c r="GP14" s="153"/>
      <c r="GQ14" s="153"/>
      <c r="GR14" s="153"/>
      <c r="GS14" s="153"/>
      <c r="GT14" s="153"/>
      <c r="GU14" s="153"/>
      <c r="GV14" s="153"/>
      <c r="GW14" s="153"/>
      <c r="GX14" s="153"/>
      <c r="GY14" s="153"/>
      <c r="GZ14" s="153"/>
      <c r="HA14" s="153"/>
      <c r="HB14" s="153"/>
      <c r="HC14" s="153"/>
      <c r="HD14" s="153"/>
      <c r="HE14" s="153"/>
      <c r="HF14" s="153"/>
      <c r="HG14" s="153"/>
      <c r="HH14" s="153"/>
      <c r="HI14" s="153"/>
      <c r="HJ14" s="153"/>
      <c r="HK14" s="153"/>
      <c r="HL14" s="153"/>
      <c r="HM14" s="153"/>
      <c r="HN14" s="153"/>
      <c r="HO14" s="153"/>
      <c r="HP14" s="153"/>
      <c r="HQ14" s="153"/>
      <c r="HR14" s="153"/>
      <c r="HS14" s="153"/>
      <c r="HT14" s="153"/>
      <c r="HU14" s="153"/>
      <c r="HV14" s="153"/>
      <c r="HW14" s="153"/>
      <c r="HX14" s="153"/>
      <c r="HY14" s="153"/>
      <c r="HZ14" s="153"/>
      <c r="IA14" s="153"/>
      <c r="IB14" s="153"/>
      <c r="IC14" s="153"/>
      <c r="ID14" s="153"/>
      <c r="IE14" s="153"/>
      <c r="IF14" s="153"/>
      <c r="IG14" s="153"/>
      <c r="IH14" s="153"/>
      <c r="II14" s="153"/>
      <c r="IJ14" s="153"/>
      <c r="IK14" s="153"/>
      <c r="IL14" s="153"/>
      <c r="IM14" s="153"/>
      <c r="IN14" s="153"/>
      <c r="IO14" s="153"/>
      <c r="IP14" s="153"/>
      <c r="IQ14" s="153"/>
      <c r="IR14" s="153"/>
      <c r="IS14" s="153"/>
      <c r="IT14" s="153"/>
      <c r="IU14" s="153"/>
      <c r="IV14" s="153"/>
      <c r="IW14" s="153"/>
      <c r="IX14" s="153"/>
      <c r="IY14" s="153"/>
      <c r="IZ14" s="153"/>
      <c r="JA14" s="153"/>
      <c r="JB14" s="153"/>
      <c r="JC14" s="153"/>
      <c r="JD14" s="153"/>
      <c r="JE14" s="153"/>
      <c r="JF14" s="153"/>
      <c r="JG14" s="153"/>
      <c r="JH14" s="153"/>
      <c r="JI14" s="153"/>
      <c r="JJ14" s="153"/>
      <c r="JK14" s="153"/>
      <c r="JL14" s="153"/>
      <c r="JM14" s="153"/>
      <c r="JN14" s="153"/>
      <c r="JO14" s="153"/>
      <c r="JP14" s="153"/>
      <c r="JQ14" s="153"/>
      <c r="JR14" s="153"/>
      <c r="JS14" s="153"/>
      <c r="JT14" s="153"/>
      <c r="JU14" s="153"/>
      <c r="JV14" s="153"/>
      <c r="JW14" s="153"/>
      <c r="JX14" s="153"/>
      <c r="JY14" s="153"/>
      <c r="JZ14" s="153"/>
      <c r="KA14" s="153"/>
      <c r="KB14" s="153"/>
      <c r="KC14" s="153"/>
      <c r="KD14" s="153"/>
      <c r="KE14" s="153"/>
      <c r="KF14" s="153"/>
      <c r="KG14" s="153"/>
      <c r="KH14" s="153"/>
      <c r="KI14" s="153"/>
      <c r="KJ14" s="153"/>
      <c r="KK14" s="153"/>
      <c r="KL14" s="153"/>
      <c r="KM14" s="153"/>
      <c r="KN14" s="153"/>
      <c r="KO14" s="153"/>
      <c r="KP14" s="153"/>
      <c r="KQ14" s="153"/>
      <c r="KR14" s="153"/>
      <c r="KS14" s="153"/>
      <c r="KT14" s="153"/>
      <c r="KU14" s="153"/>
      <c r="KV14" s="153"/>
      <c r="KW14" s="153"/>
      <c r="KX14" s="153"/>
      <c r="KY14" s="153"/>
      <c r="KZ14" s="153"/>
      <c r="LA14" s="153"/>
      <c r="LB14" s="153"/>
      <c r="LC14" s="153"/>
      <c r="LD14" s="153"/>
      <c r="LE14" s="153"/>
      <c r="LF14" s="153"/>
      <c r="LG14" s="153"/>
      <c r="LH14" s="153"/>
      <c r="LI14" s="153"/>
      <c r="LJ14" s="153"/>
      <c r="LK14" s="153"/>
      <c r="LL14" s="153"/>
      <c r="LM14" s="153"/>
      <c r="LN14" s="153"/>
      <c r="LO14" s="153"/>
      <c r="LP14" s="153"/>
      <c r="LQ14" s="153"/>
      <c r="LR14" s="153"/>
      <c r="LS14" s="153"/>
      <c r="LT14" s="153"/>
      <c r="LU14" s="153"/>
      <c r="LV14" s="153"/>
      <c r="LW14" s="153"/>
      <c r="LX14" s="153"/>
      <c r="LY14" s="153"/>
      <c r="LZ14" s="153"/>
      <c r="MA14" s="153"/>
      <c r="MB14" s="153"/>
      <c r="MC14" s="153"/>
      <c r="MD14" s="153"/>
      <c r="ME14" s="153"/>
      <c r="MF14" s="153"/>
      <c r="MG14" s="153"/>
      <c r="MH14" s="153"/>
      <c r="MI14" s="153"/>
      <c r="MJ14" s="153"/>
      <c r="MK14" s="153"/>
      <c r="ML14" s="153"/>
      <c r="MM14" s="153"/>
      <c r="MN14" s="153"/>
      <c r="MO14" s="153"/>
      <c r="MP14" s="153"/>
      <c r="MQ14" s="153"/>
      <c r="MR14" s="153"/>
      <c r="MS14" s="153"/>
      <c r="MT14" s="153"/>
      <c r="MU14" s="153"/>
      <c r="MV14" s="153"/>
      <c r="MW14" s="153"/>
      <c r="MX14" s="153"/>
      <c r="MY14" s="153"/>
      <c r="MZ14" s="153"/>
      <c r="NA14" s="153"/>
      <c r="NB14" s="153"/>
      <c r="NC14" s="153"/>
      <c r="ND14" s="153"/>
      <c r="NE14" s="153"/>
      <c r="NF14" s="153"/>
      <c r="NG14" s="153"/>
      <c r="NH14" s="153"/>
      <c r="NI14" s="153"/>
      <c r="NJ14" s="153"/>
      <c r="NK14" s="153"/>
      <c r="NL14" s="153"/>
      <c r="NM14" s="153"/>
      <c r="NN14" s="153"/>
      <c r="NO14" s="153"/>
      <c r="NP14" s="153"/>
      <c r="NQ14" s="153"/>
      <c r="NR14" s="153"/>
      <c r="NS14" s="153"/>
      <c r="NT14" s="153"/>
      <c r="NU14" s="153"/>
      <c r="NV14" s="153"/>
      <c r="NW14" s="153"/>
      <c r="NX14" s="153"/>
      <c r="NY14" s="153"/>
      <c r="NZ14" s="153"/>
      <c r="OA14" s="153"/>
      <c r="OB14" s="155"/>
      <c r="OC14" s="155"/>
      <c r="OD14" s="65"/>
      <c r="OE14" s="65"/>
      <c r="OF14" s="65"/>
      <c r="OG14" s="65"/>
      <c r="OH14" s="182"/>
      <c r="OI14" s="183">
        <v>11</v>
      </c>
      <c r="OJ14" s="189">
        <f t="shared" si="1"/>
        <v>42105</v>
      </c>
      <c r="OK14" s="185" t="str">
        <f t="shared" si="0"/>
        <v>суббота</v>
      </c>
      <c r="OL14" s="179" t="s">
        <v>45</v>
      </c>
      <c r="OM14" s="179" t="s">
        <v>43</v>
      </c>
      <c r="ON14" s="186" t="s">
        <v>43</v>
      </c>
      <c r="OO14" s="186" t="s">
        <v>43</v>
      </c>
      <c r="OP14" s="176"/>
      <c r="OQ14" s="176"/>
    </row>
    <row r="15" spans="1:407" ht="24" customHeight="1">
      <c r="A15" s="153"/>
      <c r="B15" s="153"/>
      <c r="C15" s="173"/>
      <c r="D15" s="173"/>
      <c r="E15" s="173"/>
      <c r="F15" s="173"/>
      <c r="G15" s="173"/>
      <c r="H15" s="173"/>
      <c r="I15" s="166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3"/>
      <c r="DT15" s="153"/>
      <c r="DU15" s="153"/>
      <c r="DV15" s="153"/>
      <c r="DW15" s="153"/>
      <c r="DX15" s="153"/>
      <c r="DY15" s="153"/>
      <c r="DZ15" s="153"/>
      <c r="EA15" s="153"/>
      <c r="EB15" s="153"/>
      <c r="EC15" s="153"/>
      <c r="ED15" s="153"/>
      <c r="EE15" s="153"/>
      <c r="EF15" s="153"/>
      <c r="EG15" s="153"/>
      <c r="EH15" s="153"/>
      <c r="EI15" s="153"/>
      <c r="EJ15" s="153"/>
      <c r="EK15" s="153"/>
      <c r="EL15" s="153"/>
      <c r="EM15" s="153"/>
      <c r="EN15" s="153"/>
      <c r="EO15" s="153"/>
      <c r="EP15" s="153"/>
      <c r="EQ15" s="153"/>
      <c r="ER15" s="153"/>
      <c r="ES15" s="153"/>
      <c r="ET15" s="153"/>
      <c r="EU15" s="153"/>
      <c r="EV15" s="153"/>
      <c r="EW15" s="153"/>
      <c r="EX15" s="153"/>
      <c r="EY15" s="153"/>
      <c r="EZ15" s="153"/>
      <c r="FA15" s="153"/>
      <c r="FB15" s="153"/>
      <c r="FC15" s="153"/>
      <c r="FD15" s="153"/>
      <c r="FE15" s="153"/>
      <c r="FF15" s="153"/>
      <c r="FG15" s="153"/>
      <c r="FH15" s="153"/>
      <c r="FI15" s="153"/>
      <c r="FJ15" s="153"/>
      <c r="FK15" s="153"/>
      <c r="FL15" s="153"/>
      <c r="FM15" s="153"/>
      <c r="FN15" s="153"/>
      <c r="FO15" s="153"/>
      <c r="FP15" s="153"/>
      <c r="FQ15" s="153"/>
      <c r="FR15" s="153"/>
      <c r="FS15" s="153"/>
      <c r="FT15" s="153"/>
      <c r="FU15" s="153"/>
      <c r="FV15" s="153"/>
      <c r="FW15" s="153"/>
      <c r="FX15" s="153"/>
      <c r="FY15" s="153"/>
      <c r="FZ15" s="153"/>
      <c r="GA15" s="153"/>
      <c r="GB15" s="153"/>
      <c r="GC15" s="153"/>
      <c r="GD15" s="153"/>
      <c r="GE15" s="153"/>
      <c r="GF15" s="153"/>
      <c r="GG15" s="153"/>
      <c r="GH15" s="153"/>
      <c r="GI15" s="153"/>
      <c r="GJ15" s="153"/>
      <c r="GK15" s="153"/>
      <c r="GL15" s="153"/>
      <c r="GM15" s="153"/>
      <c r="GN15" s="153"/>
      <c r="GO15" s="153"/>
      <c r="GP15" s="153"/>
      <c r="GQ15" s="153"/>
      <c r="GR15" s="153"/>
      <c r="GS15" s="153"/>
      <c r="GT15" s="153"/>
      <c r="GU15" s="153"/>
      <c r="GV15" s="153"/>
      <c r="GW15" s="153"/>
      <c r="GX15" s="153"/>
      <c r="GY15" s="153"/>
      <c r="GZ15" s="153"/>
      <c r="HA15" s="153"/>
      <c r="HB15" s="153"/>
      <c r="HC15" s="153"/>
      <c r="HD15" s="153"/>
      <c r="HE15" s="153"/>
      <c r="HF15" s="153"/>
      <c r="HG15" s="153"/>
      <c r="HH15" s="153"/>
      <c r="HI15" s="153"/>
      <c r="HJ15" s="153"/>
      <c r="HK15" s="153"/>
      <c r="HL15" s="153"/>
      <c r="HM15" s="153"/>
      <c r="HN15" s="153"/>
      <c r="HO15" s="153"/>
      <c r="HP15" s="153"/>
      <c r="HQ15" s="153"/>
      <c r="HR15" s="153"/>
      <c r="HS15" s="153"/>
      <c r="HT15" s="153"/>
      <c r="HU15" s="153"/>
      <c r="HV15" s="153"/>
      <c r="HW15" s="153"/>
      <c r="HX15" s="153"/>
      <c r="HY15" s="153"/>
      <c r="HZ15" s="153"/>
      <c r="IA15" s="153"/>
      <c r="IB15" s="153"/>
      <c r="IC15" s="153"/>
      <c r="ID15" s="153"/>
      <c r="IE15" s="153"/>
      <c r="IF15" s="153"/>
      <c r="IG15" s="153"/>
      <c r="IH15" s="153"/>
      <c r="II15" s="153"/>
      <c r="IJ15" s="153"/>
      <c r="IK15" s="153"/>
      <c r="IL15" s="153"/>
      <c r="IM15" s="153"/>
      <c r="IN15" s="153"/>
      <c r="IO15" s="153"/>
      <c r="IP15" s="153"/>
      <c r="IQ15" s="153"/>
      <c r="IR15" s="153"/>
      <c r="IS15" s="153"/>
      <c r="IT15" s="153"/>
      <c r="IU15" s="153"/>
      <c r="IV15" s="153"/>
      <c r="IW15" s="153"/>
      <c r="IX15" s="153"/>
      <c r="IY15" s="153"/>
      <c r="IZ15" s="153"/>
      <c r="JA15" s="153"/>
      <c r="JB15" s="153"/>
      <c r="JC15" s="153"/>
      <c r="JD15" s="153"/>
      <c r="JE15" s="153"/>
      <c r="JF15" s="153"/>
      <c r="JG15" s="153"/>
      <c r="JH15" s="153"/>
      <c r="JI15" s="153"/>
      <c r="JJ15" s="153"/>
      <c r="JK15" s="153"/>
      <c r="JL15" s="153"/>
      <c r="JM15" s="153"/>
      <c r="JN15" s="153"/>
      <c r="JO15" s="153"/>
      <c r="JP15" s="153"/>
      <c r="JQ15" s="153"/>
      <c r="JR15" s="153"/>
      <c r="JS15" s="153"/>
      <c r="JT15" s="153"/>
      <c r="JU15" s="153"/>
      <c r="JV15" s="153"/>
      <c r="JW15" s="153"/>
      <c r="JX15" s="153"/>
      <c r="JY15" s="153"/>
      <c r="JZ15" s="153"/>
      <c r="KA15" s="153"/>
      <c r="KB15" s="153"/>
      <c r="KC15" s="153"/>
      <c r="KD15" s="153"/>
      <c r="KE15" s="153"/>
      <c r="KF15" s="153"/>
      <c r="KG15" s="153"/>
      <c r="KH15" s="153"/>
      <c r="KI15" s="153"/>
      <c r="KJ15" s="153"/>
      <c r="KK15" s="153"/>
      <c r="KL15" s="153"/>
      <c r="KM15" s="153"/>
      <c r="KN15" s="153"/>
      <c r="KO15" s="153"/>
      <c r="KP15" s="153"/>
      <c r="KQ15" s="153"/>
      <c r="KR15" s="153"/>
      <c r="KS15" s="153"/>
      <c r="KT15" s="153"/>
      <c r="KU15" s="153"/>
      <c r="KV15" s="153"/>
      <c r="KW15" s="153"/>
      <c r="KX15" s="153"/>
      <c r="KY15" s="153"/>
      <c r="KZ15" s="153"/>
      <c r="LA15" s="153"/>
      <c r="LB15" s="153"/>
      <c r="LC15" s="153"/>
      <c r="LD15" s="153"/>
      <c r="LE15" s="153"/>
      <c r="LF15" s="153"/>
      <c r="LG15" s="153"/>
      <c r="LH15" s="153"/>
      <c r="LI15" s="153"/>
      <c r="LJ15" s="153"/>
      <c r="LK15" s="153"/>
      <c r="LL15" s="153"/>
      <c r="LM15" s="153"/>
      <c r="LN15" s="153"/>
      <c r="LO15" s="153"/>
      <c r="LP15" s="153"/>
      <c r="LQ15" s="153"/>
      <c r="LR15" s="153"/>
      <c r="LS15" s="153"/>
      <c r="LT15" s="153"/>
      <c r="LU15" s="153"/>
      <c r="LV15" s="153"/>
      <c r="LW15" s="153"/>
      <c r="LX15" s="153"/>
      <c r="LY15" s="153"/>
      <c r="LZ15" s="153"/>
      <c r="MA15" s="153"/>
      <c r="MB15" s="153"/>
      <c r="MC15" s="153"/>
      <c r="MD15" s="153"/>
      <c r="ME15" s="153"/>
      <c r="MF15" s="153"/>
      <c r="MG15" s="153"/>
      <c r="MH15" s="153"/>
      <c r="MI15" s="153"/>
      <c r="MJ15" s="153"/>
      <c r="MK15" s="153"/>
      <c r="ML15" s="153"/>
      <c r="MM15" s="153"/>
      <c r="MN15" s="153"/>
      <c r="MO15" s="153"/>
      <c r="MP15" s="153"/>
      <c r="MQ15" s="153"/>
      <c r="MR15" s="153"/>
      <c r="MS15" s="153"/>
      <c r="MT15" s="153"/>
      <c r="MU15" s="153"/>
      <c r="MV15" s="153"/>
      <c r="MW15" s="153"/>
      <c r="MX15" s="153"/>
      <c r="MY15" s="153"/>
      <c r="MZ15" s="153"/>
      <c r="NA15" s="153"/>
      <c r="NB15" s="153"/>
      <c r="NC15" s="153"/>
      <c r="ND15" s="153"/>
      <c r="NE15" s="153"/>
      <c r="NF15" s="153"/>
      <c r="NG15" s="153"/>
      <c r="NH15" s="153"/>
      <c r="NI15" s="153"/>
      <c r="NJ15" s="153"/>
      <c r="NK15" s="153"/>
      <c r="NL15" s="153"/>
      <c r="NM15" s="153"/>
      <c r="NN15" s="153"/>
      <c r="NO15" s="153"/>
      <c r="NP15" s="153"/>
      <c r="NQ15" s="153"/>
      <c r="NR15" s="153"/>
      <c r="NS15" s="153"/>
      <c r="NT15" s="153"/>
      <c r="NU15" s="153"/>
      <c r="NV15" s="153"/>
      <c r="NW15" s="153"/>
      <c r="NX15" s="153"/>
      <c r="NY15" s="153"/>
      <c r="NZ15" s="153"/>
      <c r="OA15" s="153"/>
      <c r="OB15" s="155"/>
      <c r="OC15" s="180"/>
      <c r="OD15" s="190"/>
      <c r="OE15" s="192"/>
      <c r="OF15" s="192"/>
      <c r="OG15" s="192"/>
      <c r="OH15" s="182"/>
      <c r="OI15" s="183">
        <v>12</v>
      </c>
      <c r="OJ15" s="189">
        <f t="shared" si="1"/>
        <v>42106</v>
      </c>
      <c r="OK15" s="185" t="str">
        <f t="shared" si="0"/>
        <v>воскресенье</v>
      </c>
      <c r="OL15" s="179" t="s">
        <v>32</v>
      </c>
      <c r="OM15" s="179" t="s">
        <v>43</v>
      </c>
      <c r="ON15" s="186" t="s">
        <v>45</v>
      </c>
      <c r="OO15" s="186" t="s">
        <v>43</v>
      </c>
      <c r="OP15" s="176"/>
      <c r="OQ15" s="176"/>
    </row>
    <row r="16" spans="1:407" ht="24" customHeight="1">
      <c r="A16" s="153"/>
      <c r="B16" s="153"/>
      <c r="C16" s="173"/>
      <c r="D16" s="173"/>
      <c r="E16" s="173"/>
      <c r="F16" s="173"/>
      <c r="G16" s="173"/>
      <c r="H16" s="173"/>
      <c r="I16" s="166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  <c r="BU16" s="153"/>
      <c r="BV16" s="153"/>
      <c r="BW16" s="153"/>
      <c r="BX16" s="153"/>
      <c r="BY16" s="153"/>
      <c r="BZ16" s="153"/>
      <c r="CA16" s="153"/>
      <c r="CB16" s="153"/>
      <c r="CC16" s="153"/>
      <c r="CD16" s="153"/>
      <c r="CE16" s="153"/>
      <c r="CF16" s="153"/>
      <c r="CG16" s="153"/>
      <c r="CH16" s="153"/>
      <c r="CI16" s="153"/>
      <c r="CJ16" s="153"/>
      <c r="CK16" s="153"/>
      <c r="CL16" s="153"/>
      <c r="CM16" s="153"/>
      <c r="CN16" s="153"/>
      <c r="CO16" s="153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3"/>
      <c r="DF16" s="153"/>
      <c r="DG16" s="153"/>
      <c r="DH16" s="153"/>
      <c r="DI16" s="153"/>
      <c r="DJ16" s="153"/>
      <c r="DK16" s="153"/>
      <c r="DL16" s="153"/>
      <c r="DM16" s="153"/>
      <c r="DN16" s="153"/>
      <c r="DO16" s="153"/>
      <c r="DP16" s="153"/>
      <c r="DQ16" s="153"/>
      <c r="DR16" s="153"/>
      <c r="DS16" s="153"/>
      <c r="DT16" s="153"/>
      <c r="DU16" s="153"/>
      <c r="DV16" s="153"/>
      <c r="DW16" s="153"/>
      <c r="DX16" s="153"/>
      <c r="DY16" s="153"/>
      <c r="DZ16" s="153"/>
      <c r="EA16" s="153"/>
      <c r="EB16" s="153"/>
      <c r="EC16" s="153"/>
      <c r="ED16" s="153"/>
      <c r="EE16" s="153"/>
      <c r="EF16" s="153"/>
      <c r="EG16" s="153"/>
      <c r="EH16" s="153"/>
      <c r="EI16" s="153"/>
      <c r="EJ16" s="153"/>
      <c r="EK16" s="153"/>
      <c r="EL16" s="153"/>
      <c r="EM16" s="153"/>
      <c r="EN16" s="153"/>
      <c r="EO16" s="153"/>
      <c r="EP16" s="153"/>
      <c r="EQ16" s="153"/>
      <c r="ER16" s="153"/>
      <c r="ES16" s="153"/>
      <c r="ET16" s="153"/>
      <c r="EU16" s="153"/>
      <c r="EV16" s="153"/>
      <c r="EW16" s="153"/>
      <c r="EX16" s="153"/>
      <c r="EY16" s="153"/>
      <c r="EZ16" s="153"/>
      <c r="FA16" s="153"/>
      <c r="FB16" s="153"/>
      <c r="FC16" s="153"/>
      <c r="FD16" s="153"/>
      <c r="FE16" s="153"/>
      <c r="FF16" s="153"/>
      <c r="FG16" s="153"/>
      <c r="FH16" s="153"/>
      <c r="FI16" s="153"/>
      <c r="FJ16" s="153"/>
      <c r="FK16" s="153"/>
      <c r="FL16" s="153"/>
      <c r="FM16" s="153"/>
      <c r="FN16" s="153"/>
      <c r="FO16" s="153"/>
      <c r="FP16" s="153"/>
      <c r="FQ16" s="153"/>
      <c r="FR16" s="153"/>
      <c r="FS16" s="153"/>
      <c r="FT16" s="153"/>
      <c r="FU16" s="153"/>
      <c r="FV16" s="153"/>
      <c r="FW16" s="153"/>
      <c r="FX16" s="153"/>
      <c r="FY16" s="153"/>
      <c r="FZ16" s="153"/>
      <c r="GA16" s="153"/>
      <c r="GB16" s="153"/>
      <c r="GC16" s="153"/>
      <c r="GD16" s="153"/>
      <c r="GE16" s="153"/>
      <c r="GF16" s="153"/>
      <c r="GG16" s="153"/>
      <c r="GH16" s="153"/>
      <c r="GI16" s="153"/>
      <c r="GJ16" s="153"/>
      <c r="GK16" s="153"/>
      <c r="GL16" s="153"/>
      <c r="GM16" s="153"/>
      <c r="GN16" s="153"/>
      <c r="GO16" s="153"/>
      <c r="GP16" s="153"/>
      <c r="GQ16" s="153"/>
      <c r="GR16" s="153"/>
      <c r="GS16" s="153"/>
      <c r="GT16" s="153"/>
      <c r="GU16" s="153"/>
      <c r="GV16" s="153"/>
      <c r="GW16" s="153"/>
      <c r="GX16" s="153"/>
      <c r="GY16" s="153"/>
      <c r="GZ16" s="153"/>
      <c r="HA16" s="153"/>
      <c r="HB16" s="153"/>
      <c r="HC16" s="153"/>
      <c r="HD16" s="153"/>
      <c r="HE16" s="153"/>
      <c r="HF16" s="153"/>
      <c r="HG16" s="153"/>
      <c r="HH16" s="153"/>
      <c r="HI16" s="153"/>
      <c r="HJ16" s="153"/>
      <c r="HK16" s="153"/>
      <c r="HL16" s="153"/>
      <c r="HM16" s="153"/>
      <c r="HN16" s="153"/>
      <c r="HO16" s="153"/>
      <c r="HP16" s="153"/>
      <c r="HQ16" s="153"/>
      <c r="HR16" s="153"/>
      <c r="HS16" s="153"/>
      <c r="HT16" s="153"/>
      <c r="HU16" s="153"/>
      <c r="HV16" s="153"/>
      <c r="HW16" s="153"/>
      <c r="HX16" s="153"/>
      <c r="HY16" s="153"/>
      <c r="HZ16" s="153"/>
      <c r="IA16" s="153"/>
      <c r="IB16" s="153"/>
      <c r="IC16" s="153"/>
      <c r="ID16" s="153"/>
      <c r="IE16" s="153"/>
      <c r="IF16" s="153"/>
      <c r="IG16" s="153"/>
      <c r="IH16" s="153"/>
      <c r="II16" s="153"/>
      <c r="IJ16" s="153"/>
      <c r="IK16" s="153"/>
      <c r="IL16" s="153"/>
      <c r="IM16" s="153"/>
      <c r="IN16" s="153"/>
      <c r="IO16" s="153"/>
      <c r="IP16" s="153"/>
      <c r="IQ16" s="153"/>
      <c r="IR16" s="153"/>
      <c r="IS16" s="153"/>
      <c r="IT16" s="153"/>
      <c r="IU16" s="153"/>
      <c r="IV16" s="153"/>
      <c r="IW16" s="153"/>
      <c r="IX16" s="153"/>
      <c r="IY16" s="153"/>
      <c r="IZ16" s="153"/>
      <c r="JA16" s="153"/>
      <c r="JB16" s="153"/>
      <c r="JC16" s="153"/>
      <c r="JD16" s="153"/>
      <c r="JE16" s="153"/>
      <c r="JF16" s="153"/>
      <c r="JG16" s="153"/>
      <c r="JH16" s="153"/>
      <c r="JI16" s="153"/>
      <c r="JJ16" s="153"/>
      <c r="JK16" s="153"/>
      <c r="JL16" s="153"/>
      <c r="JM16" s="153"/>
      <c r="JN16" s="153"/>
      <c r="JO16" s="153"/>
      <c r="JP16" s="153"/>
      <c r="JQ16" s="153"/>
      <c r="JR16" s="153"/>
      <c r="JS16" s="153"/>
      <c r="JT16" s="153"/>
      <c r="JU16" s="153"/>
      <c r="JV16" s="153"/>
      <c r="JW16" s="153"/>
      <c r="JX16" s="153"/>
      <c r="JY16" s="153"/>
      <c r="JZ16" s="153"/>
      <c r="KA16" s="153"/>
      <c r="KB16" s="153"/>
      <c r="KC16" s="153"/>
      <c r="KD16" s="153"/>
      <c r="KE16" s="153"/>
      <c r="KF16" s="153"/>
      <c r="KG16" s="153"/>
      <c r="KH16" s="153"/>
      <c r="KI16" s="153"/>
      <c r="KJ16" s="153"/>
      <c r="KK16" s="153"/>
      <c r="KL16" s="153"/>
      <c r="KM16" s="153"/>
      <c r="KN16" s="153"/>
      <c r="KO16" s="153"/>
      <c r="KP16" s="153"/>
      <c r="KQ16" s="153"/>
      <c r="KR16" s="153"/>
      <c r="KS16" s="153"/>
      <c r="KT16" s="153"/>
      <c r="KU16" s="153"/>
      <c r="KV16" s="153"/>
      <c r="KW16" s="153"/>
      <c r="KX16" s="153"/>
      <c r="KY16" s="153"/>
      <c r="KZ16" s="153"/>
      <c r="LA16" s="153"/>
      <c r="LB16" s="153"/>
      <c r="LC16" s="153"/>
      <c r="LD16" s="153"/>
      <c r="LE16" s="153"/>
      <c r="LF16" s="153"/>
      <c r="LG16" s="153"/>
      <c r="LH16" s="153"/>
      <c r="LI16" s="153"/>
      <c r="LJ16" s="153"/>
      <c r="LK16" s="153"/>
      <c r="LL16" s="153"/>
      <c r="LM16" s="153"/>
      <c r="LN16" s="153"/>
      <c r="LO16" s="153"/>
      <c r="LP16" s="153"/>
      <c r="LQ16" s="153"/>
      <c r="LR16" s="153"/>
      <c r="LS16" s="153"/>
      <c r="LT16" s="153"/>
      <c r="LU16" s="153"/>
      <c r="LV16" s="153"/>
      <c r="LW16" s="153"/>
      <c r="LX16" s="153"/>
      <c r="LY16" s="153"/>
      <c r="LZ16" s="153"/>
      <c r="MA16" s="153"/>
      <c r="MB16" s="153"/>
      <c r="MC16" s="153"/>
      <c r="MD16" s="153"/>
      <c r="ME16" s="153"/>
      <c r="MF16" s="153"/>
      <c r="MG16" s="153"/>
      <c r="MH16" s="153"/>
      <c r="MI16" s="153"/>
      <c r="MJ16" s="153"/>
      <c r="MK16" s="153"/>
      <c r="ML16" s="153"/>
      <c r="MM16" s="153"/>
      <c r="MN16" s="153"/>
      <c r="MO16" s="153"/>
      <c r="MP16" s="153"/>
      <c r="MQ16" s="153"/>
      <c r="MR16" s="153"/>
      <c r="MS16" s="153"/>
      <c r="MT16" s="153"/>
      <c r="MU16" s="153"/>
      <c r="MV16" s="153"/>
      <c r="MW16" s="153"/>
      <c r="MX16" s="153"/>
      <c r="MY16" s="153"/>
      <c r="MZ16" s="153"/>
      <c r="NA16" s="153"/>
      <c r="NB16" s="153"/>
      <c r="NC16" s="153"/>
      <c r="ND16" s="153"/>
      <c r="NE16" s="153"/>
      <c r="NF16" s="153"/>
      <c r="NG16" s="153"/>
      <c r="NH16" s="153"/>
      <c r="NI16" s="153"/>
      <c r="NJ16" s="153"/>
      <c r="NK16" s="153"/>
      <c r="NL16" s="153"/>
      <c r="NM16" s="153"/>
      <c r="NN16" s="153"/>
      <c r="NO16" s="153"/>
      <c r="NP16" s="153"/>
      <c r="NQ16" s="153"/>
      <c r="NR16" s="153"/>
      <c r="NS16" s="153"/>
      <c r="NT16" s="153"/>
      <c r="NU16" s="153"/>
      <c r="NV16" s="153"/>
      <c r="NW16" s="153"/>
      <c r="NX16" s="153"/>
      <c r="NY16" s="153"/>
      <c r="NZ16" s="153"/>
      <c r="OA16" s="153"/>
      <c r="OB16" s="180"/>
      <c r="OC16" s="180"/>
      <c r="OD16" s="190"/>
      <c r="OE16" s="192"/>
      <c r="OF16" s="192"/>
      <c r="OG16" s="192"/>
      <c r="OH16" s="182"/>
      <c r="OI16" s="183">
        <v>13</v>
      </c>
      <c r="OJ16" s="189">
        <f t="shared" si="1"/>
        <v>42107</v>
      </c>
      <c r="OK16" s="185" t="str">
        <f t="shared" si="0"/>
        <v>понедельник</v>
      </c>
      <c r="OL16" s="179" t="s">
        <v>45</v>
      </c>
      <c r="OM16" s="179" t="s">
        <v>43</v>
      </c>
      <c r="ON16" s="186" t="s">
        <v>42</v>
      </c>
      <c r="OO16" s="186" t="s">
        <v>43</v>
      </c>
      <c r="OP16" s="176"/>
      <c r="OQ16" s="176"/>
    </row>
    <row r="17" spans="1:407" ht="24" customHeight="1">
      <c r="A17" s="153"/>
      <c r="B17" s="153"/>
      <c r="C17" s="173"/>
      <c r="D17" s="173"/>
      <c r="E17" s="173"/>
      <c r="F17" s="173"/>
      <c r="G17" s="173"/>
      <c r="H17" s="173"/>
      <c r="I17" s="166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  <c r="IG17" s="153"/>
      <c r="IH17" s="153"/>
      <c r="II17" s="153"/>
      <c r="IJ17" s="153"/>
      <c r="IK17" s="153"/>
      <c r="IL17" s="153"/>
      <c r="IM17" s="153"/>
      <c r="IN17" s="153"/>
      <c r="IO17" s="153"/>
      <c r="IP17" s="153"/>
      <c r="IQ17" s="153"/>
      <c r="IR17" s="153"/>
      <c r="IS17" s="153"/>
      <c r="IT17" s="153"/>
      <c r="IU17" s="153"/>
      <c r="IV17" s="153"/>
      <c r="IW17" s="153"/>
      <c r="IX17" s="153"/>
      <c r="IY17" s="153"/>
      <c r="IZ17" s="153"/>
      <c r="JA17" s="153"/>
      <c r="JB17" s="153"/>
      <c r="JC17" s="153"/>
      <c r="JD17" s="153"/>
      <c r="JE17" s="153"/>
      <c r="JF17" s="153"/>
      <c r="JG17" s="153"/>
      <c r="JH17" s="153"/>
      <c r="JI17" s="153"/>
      <c r="JJ17" s="153"/>
      <c r="JK17" s="153"/>
      <c r="JL17" s="153"/>
      <c r="JM17" s="153"/>
      <c r="JN17" s="153"/>
      <c r="JO17" s="153"/>
      <c r="JP17" s="153"/>
      <c r="JQ17" s="153"/>
      <c r="JR17" s="153"/>
      <c r="JS17" s="153"/>
      <c r="JT17" s="153"/>
      <c r="JU17" s="153"/>
      <c r="JV17" s="153"/>
      <c r="JW17" s="153"/>
      <c r="JX17" s="153"/>
      <c r="JY17" s="153"/>
      <c r="JZ17" s="153"/>
      <c r="KA17" s="153"/>
      <c r="KB17" s="153"/>
      <c r="KC17" s="153"/>
      <c r="KD17" s="153"/>
      <c r="KE17" s="153"/>
      <c r="KF17" s="153"/>
      <c r="KG17" s="153"/>
      <c r="KH17" s="153"/>
      <c r="KI17" s="153"/>
      <c r="KJ17" s="153"/>
      <c r="KK17" s="153"/>
      <c r="KL17" s="153"/>
      <c r="KM17" s="153"/>
      <c r="KN17" s="153"/>
      <c r="KO17" s="153"/>
      <c r="KP17" s="153"/>
      <c r="KQ17" s="153"/>
      <c r="KR17" s="153"/>
      <c r="KS17" s="153"/>
      <c r="KT17" s="153"/>
      <c r="KU17" s="153"/>
      <c r="KV17" s="153"/>
      <c r="KW17" s="153"/>
      <c r="KX17" s="153"/>
      <c r="KY17" s="153"/>
      <c r="KZ17" s="153"/>
      <c r="LA17" s="153"/>
      <c r="LB17" s="153"/>
      <c r="LC17" s="153"/>
      <c r="LD17" s="153"/>
      <c r="LE17" s="153"/>
      <c r="LF17" s="153"/>
      <c r="LG17" s="153"/>
      <c r="LH17" s="153"/>
      <c r="LI17" s="153"/>
      <c r="LJ17" s="153"/>
      <c r="LK17" s="153"/>
      <c r="LL17" s="153"/>
      <c r="LM17" s="153"/>
      <c r="LN17" s="153"/>
      <c r="LO17" s="153"/>
      <c r="LP17" s="153"/>
      <c r="LQ17" s="153"/>
      <c r="LR17" s="153"/>
      <c r="LS17" s="153"/>
      <c r="LT17" s="153"/>
      <c r="LU17" s="153"/>
      <c r="LV17" s="153"/>
      <c r="LW17" s="153"/>
      <c r="LX17" s="153"/>
      <c r="LY17" s="153"/>
      <c r="LZ17" s="153"/>
      <c r="MA17" s="153"/>
      <c r="MB17" s="153"/>
      <c r="MC17" s="153"/>
      <c r="MD17" s="153"/>
      <c r="ME17" s="153"/>
      <c r="MF17" s="153"/>
      <c r="MG17" s="153"/>
      <c r="MH17" s="153"/>
      <c r="MI17" s="153"/>
      <c r="MJ17" s="153"/>
      <c r="MK17" s="153"/>
      <c r="ML17" s="153"/>
      <c r="MM17" s="153"/>
      <c r="MN17" s="153"/>
      <c r="MO17" s="153"/>
      <c r="MP17" s="153"/>
      <c r="MQ17" s="153"/>
      <c r="MR17" s="153"/>
      <c r="MS17" s="153"/>
      <c r="MT17" s="153"/>
      <c r="MU17" s="153"/>
      <c r="MV17" s="153"/>
      <c r="MW17" s="153"/>
      <c r="MX17" s="153"/>
      <c r="MY17" s="153"/>
      <c r="MZ17" s="153"/>
      <c r="NA17" s="153"/>
      <c r="NB17" s="153"/>
      <c r="NC17" s="153"/>
      <c r="ND17" s="153"/>
      <c r="NE17" s="153"/>
      <c r="NF17" s="153"/>
      <c r="NG17" s="153"/>
      <c r="NH17" s="153"/>
      <c r="NI17" s="153"/>
      <c r="NJ17" s="153"/>
      <c r="NK17" s="153"/>
      <c r="NL17" s="153"/>
      <c r="NM17" s="153"/>
      <c r="NN17" s="153"/>
      <c r="NO17" s="153"/>
      <c r="NP17" s="153"/>
      <c r="NQ17" s="153"/>
      <c r="NR17" s="153"/>
      <c r="NS17" s="153"/>
      <c r="NT17" s="153"/>
      <c r="NU17" s="153"/>
      <c r="NV17" s="153"/>
      <c r="NW17" s="153"/>
      <c r="NX17" s="153"/>
      <c r="NY17" s="153"/>
      <c r="NZ17" s="153"/>
      <c r="OA17" s="153"/>
      <c r="OB17" s="180"/>
      <c r="OC17" s="180"/>
      <c r="OD17" s="190"/>
      <c r="OE17" s="192"/>
      <c r="OF17" s="192"/>
      <c r="OG17" s="192"/>
      <c r="OH17" s="182"/>
      <c r="OI17" s="183">
        <v>14</v>
      </c>
      <c r="OJ17" s="189">
        <f t="shared" si="1"/>
        <v>42108</v>
      </c>
      <c r="OK17" s="185" t="str">
        <f t="shared" si="0"/>
        <v>вторник</v>
      </c>
      <c r="OL17" s="179" t="s">
        <v>42</v>
      </c>
      <c r="OM17" s="179" t="s">
        <v>43</v>
      </c>
      <c r="ON17" s="186" t="s">
        <v>43</v>
      </c>
      <c r="OO17" s="186" t="s">
        <v>43</v>
      </c>
      <c r="OP17" s="176"/>
      <c r="OQ17" s="176"/>
    </row>
    <row r="18" spans="1:407" ht="24" customHeight="1">
      <c r="A18" s="153"/>
      <c r="B18" s="153"/>
      <c r="C18" s="173"/>
      <c r="D18" s="173"/>
      <c r="E18" s="173"/>
      <c r="F18" s="173"/>
      <c r="G18" s="173"/>
      <c r="H18" s="173"/>
      <c r="I18" s="166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  <c r="HO18" s="153"/>
      <c r="HP18" s="153"/>
      <c r="HQ18" s="153"/>
      <c r="HR18" s="153"/>
      <c r="HS18" s="153"/>
      <c r="HT18" s="153"/>
      <c r="HU18" s="153"/>
      <c r="HV18" s="153"/>
      <c r="HW18" s="153"/>
      <c r="HX18" s="153"/>
      <c r="HY18" s="153"/>
      <c r="HZ18" s="153"/>
      <c r="IA18" s="153"/>
      <c r="IB18" s="153"/>
      <c r="IC18" s="153"/>
      <c r="ID18" s="153"/>
      <c r="IE18" s="153"/>
      <c r="IF18" s="153"/>
      <c r="IG18" s="153"/>
      <c r="IH18" s="153"/>
      <c r="II18" s="153"/>
      <c r="IJ18" s="153"/>
      <c r="IK18" s="153"/>
      <c r="IL18" s="153"/>
      <c r="IM18" s="153"/>
      <c r="IN18" s="153"/>
      <c r="IO18" s="153"/>
      <c r="IP18" s="153"/>
      <c r="IQ18" s="153"/>
      <c r="IR18" s="153"/>
      <c r="IS18" s="153"/>
      <c r="IT18" s="153"/>
      <c r="IU18" s="153"/>
      <c r="IV18" s="153"/>
      <c r="IW18" s="153"/>
      <c r="IX18" s="153"/>
      <c r="IY18" s="153"/>
      <c r="IZ18" s="153"/>
      <c r="JA18" s="153"/>
      <c r="JB18" s="153"/>
      <c r="JC18" s="153"/>
      <c r="JD18" s="153"/>
      <c r="JE18" s="153"/>
      <c r="JF18" s="153"/>
      <c r="JG18" s="153"/>
      <c r="JH18" s="153"/>
      <c r="JI18" s="153"/>
      <c r="JJ18" s="153"/>
      <c r="JK18" s="153"/>
      <c r="JL18" s="153"/>
      <c r="JM18" s="153"/>
      <c r="JN18" s="153"/>
      <c r="JO18" s="153"/>
      <c r="JP18" s="153"/>
      <c r="JQ18" s="153"/>
      <c r="JR18" s="153"/>
      <c r="JS18" s="153"/>
      <c r="JT18" s="153"/>
      <c r="JU18" s="153"/>
      <c r="JV18" s="153"/>
      <c r="JW18" s="153"/>
      <c r="JX18" s="153"/>
      <c r="JY18" s="153"/>
      <c r="JZ18" s="153"/>
      <c r="KA18" s="153"/>
      <c r="KB18" s="153"/>
      <c r="KC18" s="153"/>
      <c r="KD18" s="153"/>
      <c r="KE18" s="153"/>
      <c r="KF18" s="153"/>
      <c r="KG18" s="153"/>
      <c r="KH18" s="153"/>
      <c r="KI18" s="153"/>
      <c r="KJ18" s="153"/>
      <c r="KK18" s="153"/>
      <c r="KL18" s="153"/>
      <c r="KM18" s="153"/>
      <c r="KN18" s="153"/>
      <c r="KO18" s="153"/>
      <c r="KP18" s="153"/>
      <c r="KQ18" s="153"/>
      <c r="KR18" s="153"/>
      <c r="KS18" s="153"/>
      <c r="KT18" s="153"/>
      <c r="KU18" s="153"/>
      <c r="KV18" s="153"/>
      <c r="KW18" s="153"/>
      <c r="KX18" s="153"/>
      <c r="KY18" s="153"/>
      <c r="KZ18" s="153"/>
      <c r="LA18" s="153"/>
      <c r="LB18" s="153"/>
      <c r="LC18" s="153"/>
      <c r="LD18" s="153"/>
      <c r="LE18" s="153"/>
      <c r="LF18" s="153"/>
      <c r="LG18" s="153"/>
      <c r="LH18" s="153"/>
      <c r="LI18" s="153"/>
      <c r="LJ18" s="153"/>
      <c r="LK18" s="153"/>
      <c r="LL18" s="153"/>
      <c r="LM18" s="153"/>
      <c r="LN18" s="153"/>
      <c r="LO18" s="153"/>
      <c r="LP18" s="153"/>
      <c r="LQ18" s="153"/>
      <c r="LR18" s="153"/>
      <c r="LS18" s="153"/>
      <c r="LT18" s="153"/>
      <c r="LU18" s="153"/>
      <c r="LV18" s="153"/>
      <c r="LW18" s="153"/>
      <c r="LX18" s="153"/>
      <c r="LY18" s="153"/>
      <c r="LZ18" s="153"/>
      <c r="MA18" s="153"/>
      <c r="MB18" s="153"/>
      <c r="MC18" s="153"/>
      <c r="MD18" s="153"/>
      <c r="ME18" s="153"/>
      <c r="MF18" s="153"/>
      <c r="MG18" s="153"/>
      <c r="MH18" s="153"/>
      <c r="MI18" s="153"/>
      <c r="MJ18" s="153"/>
      <c r="MK18" s="153"/>
      <c r="ML18" s="153"/>
      <c r="MM18" s="153"/>
      <c r="MN18" s="153"/>
      <c r="MO18" s="153"/>
      <c r="MP18" s="153"/>
      <c r="MQ18" s="153"/>
      <c r="MR18" s="153"/>
      <c r="MS18" s="153"/>
      <c r="MT18" s="153"/>
      <c r="MU18" s="153"/>
      <c r="MV18" s="153"/>
      <c r="MW18" s="153"/>
      <c r="MX18" s="153"/>
      <c r="MY18" s="153"/>
      <c r="MZ18" s="153"/>
      <c r="NA18" s="153"/>
      <c r="NB18" s="153"/>
      <c r="NC18" s="153"/>
      <c r="ND18" s="153"/>
      <c r="NE18" s="153"/>
      <c r="NF18" s="153"/>
      <c r="NG18" s="153"/>
      <c r="NH18" s="153"/>
      <c r="NI18" s="153"/>
      <c r="NJ18" s="153"/>
      <c r="NK18" s="153"/>
      <c r="NL18" s="153"/>
      <c r="NM18" s="153"/>
      <c r="NN18" s="153"/>
      <c r="NO18" s="153"/>
      <c r="NP18" s="153"/>
      <c r="NQ18" s="153"/>
      <c r="NR18" s="153"/>
      <c r="NS18" s="153"/>
      <c r="NT18" s="153"/>
      <c r="NU18" s="153"/>
      <c r="NV18" s="153"/>
      <c r="NW18" s="153"/>
      <c r="NX18" s="153"/>
      <c r="NY18" s="153"/>
      <c r="NZ18" s="153"/>
      <c r="OA18" s="153"/>
      <c r="OB18" s="155"/>
      <c r="OC18" s="155"/>
      <c r="OD18" s="190"/>
      <c r="OE18" s="192"/>
      <c r="OF18" s="192"/>
      <c r="OG18" s="192"/>
      <c r="OH18" s="182"/>
      <c r="OI18" s="183">
        <v>15</v>
      </c>
      <c r="OJ18" s="189">
        <f t="shared" si="1"/>
        <v>42109</v>
      </c>
      <c r="OK18" s="185" t="str">
        <f t="shared" si="0"/>
        <v>среда</v>
      </c>
      <c r="OL18" s="179" t="s">
        <v>44</v>
      </c>
      <c r="OM18" s="179" t="s">
        <v>43</v>
      </c>
      <c r="ON18" s="186" t="s">
        <v>45</v>
      </c>
      <c r="OO18" s="186" t="s">
        <v>43</v>
      </c>
      <c r="OP18" s="176"/>
      <c r="OQ18" s="176"/>
    </row>
    <row r="19" spans="1:407" ht="24" customHeight="1">
      <c r="A19" s="153"/>
      <c r="B19" s="153"/>
      <c r="C19" s="173"/>
      <c r="D19" s="173"/>
      <c r="E19" s="173"/>
      <c r="F19" s="173"/>
      <c r="G19" s="173"/>
      <c r="H19" s="173"/>
      <c r="I19" s="166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  <c r="IO19" s="153"/>
      <c r="IP19" s="153"/>
      <c r="IQ19" s="153"/>
      <c r="IR19" s="153"/>
      <c r="IS19" s="153"/>
      <c r="IT19" s="153"/>
      <c r="IU19" s="153"/>
      <c r="IV19" s="153"/>
      <c r="IW19" s="153"/>
      <c r="IX19" s="153"/>
      <c r="IY19" s="153"/>
      <c r="IZ19" s="153"/>
      <c r="JA19" s="153"/>
      <c r="JB19" s="153"/>
      <c r="JC19" s="153"/>
      <c r="JD19" s="153"/>
      <c r="JE19" s="153"/>
      <c r="JF19" s="153"/>
      <c r="JG19" s="153"/>
      <c r="JH19" s="153"/>
      <c r="JI19" s="153"/>
      <c r="JJ19" s="153"/>
      <c r="JK19" s="153"/>
      <c r="JL19" s="153"/>
      <c r="JM19" s="153"/>
      <c r="JN19" s="153"/>
      <c r="JO19" s="153"/>
      <c r="JP19" s="153"/>
      <c r="JQ19" s="153"/>
      <c r="JR19" s="153"/>
      <c r="JS19" s="153"/>
      <c r="JT19" s="153"/>
      <c r="JU19" s="153"/>
      <c r="JV19" s="153"/>
      <c r="JW19" s="153"/>
      <c r="JX19" s="153"/>
      <c r="JY19" s="153"/>
      <c r="JZ19" s="153"/>
      <c r="KA19" s="153"/>
      <c r="KB19" s="153"/>
      <c r="KC19" s="153"/>
      <c r="KD19" s="153"/>
      <c r="KE19" s="153"/>
      <c r="KF19" s="153"/>
      <c r="KG19" s="153"/>
      <c r="KH19" s="153"/>
      <c r="KI19" s="153"/>
      <c r="KJ19" s="153"/>
      <c r="KK19" s="153"/>
      <c r="KL19" s="153"/>
      <c r="KM19" s="153"/>
      <c r="KN19" s="153"/>
      <c r="KO19" s="153"/>
      <c r="KP19" s="153"/>
      <c r="KQ19" s="153"/>
      <c r="KR19" s="153"/>
      <c r="KS19" s="153"/>
      <c r="KT19" s="153"/>
      <c r="KU19" s="153"/>
      <c r="KV19" s="153"/>
      <c r="KW19" s="153"/>
      <c r="KX19" s="153"/>
      <c r="KY19" s="153"/>
      <c r="KZ19" s="153"/>
      <c r="LA19" s="153"/>
      <c r="LB19" s="153"/>
      <c r="LC19" s="153"/>
      <c r="LD19" s="153"/>
      <c r="LE19" s="153"/>
      <c r="LF19" s="153"/>
      <c r="LG19" s="153"/>
      <c r="LH19" s="153"/>
      <c r="LI19" s="153"/>
      <c r="LJ19" s="153"/>
      <c r="LK19" s="153"/>
      <c r="LL19" s="153"/>
      <c r="LM19" s="153"/>
      <c r="LN19" s="153"/>
      <c r="LO19" s="153"/>
      <c r="LP19" s="153"/>
      <c r="LQ19" s="153"/>
      <c r="LR19" s="153"/>
      <c r="LS19" s="153"/>
      <c r="LT19" s="153"/>
      <c r="LU19" s="153"/>
      <c r="LV19" s="153"/>
      <c r="LW19" s="153"/>
      <c r="LX19" s="153"/>
      <c r="LY19" s="153"/>
      <c r="LZ19" s="153"/>
      <c r="MA19" s="153"/>
      <c r="MB19" s="153"/>
      <c r="MC19" s="153"/>
      <c r="MD19" s="153"/>
      <c r="ME19" s="153"/>
      <c r="MF19" s="153"/>
      <c r="MG19" s="153"/>
      <c r="MH19" s="153"/>
      <c r="MI19" s="153"/>
      <c r="MJ19" s="153"/>
      <c r="MK19" s="153"/>
      <c r="ML19" s="153"/>
      <c r="MM19" s="153"/>
      <c r="MN19" s="153"/>
      <c r="MO19" s="153"/>
      <c r="MP19" s="153"/>
      <c r="MQ19" s="153"/>
      <c r="MR19" s="153"/>
      <c r="MS19" s="153"/>
      <c r="MT19" s="153"/>
      <c r="MU19" s="153"/>
      <c r="MV19" s="153"/>
      <c r="MW19" s="153"/>
      <c r="MX19" s="153"/>
      <c r="MY19" s="153"/>
      <c r="MZ19" s="153"/>
      <c r="NA19" s="153"/>
      <c r="NB19" s="153"/>
      <c r="NC19" s="153"/>
      <c r="ND19" s="153"/>
      <c r="NE19" s="153"/>
      <c r="NF19" s="153"/>
      <c r="NG19" s="153"/>
      <c r="NH19" s="153"/>
      <c r="NI19" s="153"/>
      <c r="NJ19" s="153"/>
      <c r="NK19" s="153"/>
      <c r="NL19" s="153"/>
      <c r="NM19" s="153"/>
      <c r="NN19" s="153"/>
      <c r="NO19" s="153"/>
      <c r="NP19" s="153"/>
      <c r="NQ19" s="153"/>
      <c r="NR19" s="153"/>
      <c r="NS19" s="153"/>
      <c r="NT19" s="153"/>
      <c r="NU19" s="153"/>
      <c r="NV19" s="153"/>
      <c r="NW19" s="153"/>
      <c r="NX19" s="153"/>
      <c r="NY19" s="153"/>
      <c r="NZ19" s="153"/>
      <c r="OA19" s="153"/>
      <c r="OB19" s="155"/>
      <c r="OC19" s="155"/>
      <c r="OD19" s="190"/>
      <c r="OE19" s="192"/>
      <c r="OF19" s="192"/>
      <c r="OG19" s="192"/>
      <c r="OH19" s="182"/>
      <c r="OI19" s="183">
        <v>16</v>
      </c>
      <c r="OJ19" s="189">
        <f t="shared" si="1"/>
        <v>42110</v>
      </c>
      <c r="OK19" s="185" t="str">
        <f t="shared" si="0"/>
        <v>четверг</v>
      </c>
      <c r="OL19" s="179" t="s">
        <v>32</v>
      </c>
      <c r="OM19" s="179" t="s">
        <v>43</v>
      </c>
      <c r="ON19" s="186" t="s">
        <v>43</v>
      </c>
      <c r="OO19" s="186" t="s">
        <v>43</v>
      </c>
      <c r="OP19" s="176"/>
      <c r="OQ19" s="176"/>
    </row>
    <row r="20" spans="1:407" ht="24" customHeight="1">
      <c r="A20" s="153"/>
      <c r="B20" s="153"/>
      <c r="C20" s="173"/>
      <c r="D20" s="173"/>
      <c r="E20" s="173"/>
      <c r="F20" s="173"/>
      <c r="G20" s="173"/>
      <c r="H20" s="173"/>
      <c r="I20" s="166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  <c r="II20" s="153"/>
      <c r="IJ20" s="153"/>
      <c r="IK20" s="153"/>
      <c r="IL20" s="153"/>
      <c r="IM20" s="153"/>
      <c r="IN20" s="153"/>
      <c r="IO20" s="153"/>
      <c r="IP20" s="153"/>
      <c r="IQ20" s="153"/>
      <c r="IR20" s="153"/>
      <c r="IS20" s="153"/>
      <c r="IT20" s="153"/>
      <c r="IU20" s="153"/>
      <c r="IV20" s="153"/>
      <c r="IW20" s="153"/>
      <c r="IX20" s="153"/>
      <c r="IY20" s="153"/>
      <c r="IZ20" s="153"/>
      <c r="JA20" s="153"/>
      <c r="JB20" s="153"/>
      <c r="JC20" s="153"/>
      <c r="JD20" s="153"/>
      <c r="JE20" s="153"/>
      <c r="JF20" s="153"/>
      <c r="JG20" s="153"/>
      <c r="JH20" s="153"/>
      <c r="JI20" s="153"/>
      <c r="JJ20" s="153"/>
      <c r="JK20" s="153"/>
      <c r="JL20" s="153"/>
      <c r="JM20" s="153"/>
      <c r="JN20" s="153"/>
      <c r="JO20" s="153"/>
      <c r="JP20" s="153"/>
      <c r="JQ20" s="153"/>
      <c r="JR20" s="153"/>
      <c r="JS20" s="153"/>
      <c r="JT20" s="153"/>
      <c r="JU20" s="153"/>
      <c r="JV20" s="153"/>
      <c r="JW20" s="153"/>
      <c r="JX20" s="153"/>
      <c r="JY20" s="153"/>
      <c r="JZ20" s="153"/>
      <c r="KA20" s="153"/>
      <c r="KB20" s="153"/>
      <c r="KC20" s="153"/>
      <c r="KD20" s="153"/>
      <c r="KE20" s="153"/>
      <c r="KF20" s="153"/>
      <c r="KG20" s="153"/>
      <c r="KH20" s="153"/>
      <c r="KI20" s="153"/>
      <c r="KJ20" s="153"/>
      <c r="KK20" s="153"/>
      <c r="KL20" s="153"/>
      <c r="KM20" s="153"/>
      <c r="KN20" s="153"/>
      <c r="KO20" s="153"/>
      <c r="KP20" s="153"/>
      <c r="KQ20" s="153"/>
      <c r="KR20" s="153"/>
      <c r="KS20" s="153"/>
      <c r="KT20" s="153"/>
      <c r="KU20" s="153"/>
      <c r="KV20" s="153"/>
      <c r="KW20" s="153"/>
      <c r="KX20" s="153"/>
      <c r="KY20" s="153"/>
      <c r="KZ20" s="153"/>
      <c r="LA20" s="153"/>
      <c r="LB20" s="153"/>
      <c r="LC20" s="153"/>
      <c r="LD20" s="153"/>
      <c r="LE20" s="153"/>
      <c r="LF20" s="153"/>
      <c r="LG20" s="153"/>
      <c r="LH20" s="153"/>
      <c r="LI20" s="153"/>
      <c r="LJ20" s="153"/>
      <c r="LK20" s="153"/>
      <c r="LL20" s="153"/>
      <c r="LM20" s="153"/>
      <c r="LN20" s="153"/>
      <c r="LO20" s="153"/>
      <c r="LP20" s="153"/>
      <c r="LQ20" s="153"/>
      <c r="LR20" s="153"/>
      <c r="LS20" s="153"/>
      <c r="LT20" s="153"/>
      <c r="LU20" s="153"/>
      <c r="LV20" s="153"/>
      <c r="LW20" s="153"/>
      <c r="LX20" s="153"/>
      <c r="LY20" s="153"/>
      <c r="LZ20" s="153"/>
      <c r="MA20" s="153"/>
      <c r="MB20" s="153"/>
      <c r="MC20" s="153"/>
      <c r="MD20" s="153"/>
      <c r="ME20" s="153"/>
      <c r="MF20" s="153"/>
      <c r="MG20" s="153"/>
      <c r="MH20" s="153"/>
      <c r="MI20" s="153"/>
      <c r="MJ20" s="153"/>
      <c r="MK20" s="153"/>
      <c r="ML20" s="153"/>
      <c r="MM20" s="153"/>
      <c r="MN20" s="153"/>
      <c r="MO20" s="153"/>
      <c r="MP20" s="153"/>
      <c r="MQ20" s="153"/>
      <c r="MR20" s="153"/>
      <c r="MS20" s="153"/>
      <c r="MT20" s="153"/>
      <c r="MU20" s="153"/>
      <c r="MV20" s="153"/>
      <c r="MW20" s="153"/>
      <c r="MX20" s="153"/>
      <c r="MY20" s="153"/>
      <c r="MZ20" s="153"/>
      <c r="NA20" s="153"/>
      <c r="NB20" s="153"/>
      <c r="NC20" s="153"/>
      <c r="ND20" s="153"/>
      <c r="NE20" s="153"/>
      <c r="NF20" s="153"/>
      <c r="NG20" s="153"/>
      <c r="NH20" s="153"/>
      <c r="NI20" s="153"/>
      <c r="NJ20" s="153"/>
      <c r="NK20" s="153"/>
      <c r="NL20" s="153"/>
      <c r="NM20" s="153"/>
      <c r="NN20" s="153"/>
      <c r="NO20" s="153"/>
      <c r="NP20" s="153"/>
      <c r="NQ20" s="153"/>
      <c r="NR20" s="153"/>
      <c r="NS20" s="153"/>
      <c r="NT20" s="153"/>
      <c r="NU20" s="153"/>
      <c r="NV20" s="153"/>
      <c r="NW20" s="153"/>
      <c r="NX20" s="153"/>
      <c r="NY20" s="153"/>
      <c r="NZ20" s="153"/>
      <c r="OA20" s="153"/>
      <c r="OB20" s="155"/>
      <c r="OC20" s="155"/>
      <c r="OD20" s="190"/>
      <c r="OE20" s="192"/>
      <c r="OF20" s="192"/>
      <c r="OG20" s="192"/>
      <c r="OH20" s="182"/>
      <c r="OI20" s="183">
        <v>17</v>
      </c>
      <c r="OJ20" s="189">
        <f t="shared" si="1"/>
        <v>42111</v>
      </c>
      <c r="OK20" s="185" t="str">
        <f t="shared" si="0"/>
        <v>пятница</v>
      </c>
      <c r="OL20" s="179" t="s">
        <v>44</v>
      </c>
      <c r="OM20" s="179" t="s">
        <v>43</v>
      </c>
      <c r="ON20" s="186" t="s">
        <v>43</v>
      </c>
      <c r="OO20" s="186" t="s">
        <v>43</v>
      </c>
      <c r="OP20" s="176"/>
      <c r="OQ20" s="176"/>
    </row>
    <row r="21" spans="1:407" ht="24" customHeight="1">
      <c r="A21" s="153"/>
      <c r="B21" s="153"/>
      <c r="C21" s="173"/>
      <c r="D21" s="173"/>
      <c r="E21" s="173"/>
      <c r="F21" s="173"/>
      <c r="G21" s="173"/>
      <c r="H21" s="173"/>
      <c r="I21" s="166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3"/>
      <c r="DC21" s="153"/>
      <c r="DD21" s="153"/>
      <c r="DE21" s="153"/>
      <c r="DF21" s="153"/>
      <c r="DG21" s="153"/>
      <c r="DH21" s="153"/>
      <c r="DI21" s="153"/>
      <c r="DJ21" s="153"/>
      <c r="DK21" s="153"/>
      <c r="DL21" s="153"/>
      <c r="DM21" s="153"/>
      <c r="DN21" s="153"/>
      <c r="DO21" s="153"/>
      <c r="DP21" s="153"/>
      <c r="DQ21" s="153"/>
      <c r="DR21" s="153"/>
      <c r="DS21" s="153"/>
      <c r="DT21" s="153"/>
      <c r="DU21" s="153"/>
      <c r="DV21" s="153"/>
      <c r="DW21" s="153"/>
      <c r="DX21" s="153"/>
      <c r="DY21" s="153"/>
      <c r="DZ21" s="153"/>
      <c r="EA21" s="153"/>
      <c r="EB21" s="153"/>
      <c r="EC21" s="153"/>
      <c r="ED21" s="153"/>
      <c r="EE21" s="153"/>
      <c r="EF21" s="153"/>
      <c r="EG21" s="153"/>
      <c r="EH21" s="153"/>
      <c r="EI21" s="153"/>
      <c r="EJ21" s="153"/>
      <c r="EK21" s="153"/>
      <c r="EL21" s="153"/>
      <c r="EM21" s="153"/>
      <c r="EN21" s="153"/>
      <c r="EO21" s="153"/>
      <c r="EP21" s="153"/>
      <c r="EQ21" s="153"/>
      <c r="ER21" s="153"/>
      <c r="ES21" s="153"/>
      <c r="ET21" s="153"/>
      <c r="EU21" s="153"/>
      <c r="EV21" s="153"/>
      <c r="EW21" s="153"/>
      <c r="EX21" s="153"/>
      <c r="EY21" s="153"/>
      <c r="EZ21" s="153"/>
      <c r="FA21" s="153"/>
      <c r="FB21" s="153"/>
      <c r="FC21" s="153"/>
      <c r="FD21" s="153"/>
      <c r="FE21" s="153"/>
      <c r="FF21" s="153"/>
      <c r="FG21" s="153"/>
      <c r="FH21" s="153"/>
      <c r="FI21" s="153"/>
      <c r="FJ21" s="153"/>
      <c r="FK21" s="153"/>
      <c r="FL21" s="153"/>
      <c r="FM21" s="153"/>
      <c r="FN21" s="153"/>
      <c r="FO21" s="153"/>
      <c r="FP21" s="153"/>
      <c r="FQ21" s="153"/>
      <c r="FR21" s="153"/>
      <c r="FS21" s="153"/>
      <c r="FT21" s="153"/>
      <c r="FU21" s="153"/>
      <c r="FV21" s="153"/>
      <c r="FW21" s="153"/>
      <c r="FX21" s="153"/>
      <c r="FY21" s="153"/>
      <c r="FZ21" s="153"/>
      <c r="GA21" s="153"/>
      <c r="GB21" s="153"/>
      <c r="GC21" s="153"/>
      <c r="GD21" s="153"/>
      <c r="GE21" s="153"/>
      <c r="GF21" s="153"/>
      <c r="GG21" s="153"/>
      <c r="GH21" s="153"/>
      <c r="GI21" s="153"/>
      <c r="GJ21" s="153"/>
      <c r="GK21" s="153"/>
      <c r="GL21" s="153"/>
      <c r="GM21" s="153"/>
      <c r="GN21" s="153"/>
      <c r="GO21" s="153"/>
      <c r="GP21" s="153"/>
      <c r="GQ21" s="153"/>
      <c r="GR21" s="153"/>
      <c r="GS21" s="153"/>
      <c r="GT21" s="153"/>
      <c r="GU21" s="153"/>
      <c r="GV21" s="153"/>
      <c r="GW21" s="153"/>
      <c r="GX21" s="153"/>
      <c r="GY21" s="153"/>
      <c r="GZ21" s="153"/>
      <c r="HA21" s="153"/>
      <c r="HB21" s="153"/>
      <c r="HC21" s="153"/>
      <c r="HD21" s="153"/>
      <c r="HE21" s="153"/>
      <c r="HF21" s="153"/>
      <c r="HG21" s="153"/>
      <c r="HH21" s="153"/>
      <c r="HI21" s="153"/>
      <c r="HJ21" s="153"/>
      <c r="HK21" s="153"/>
      <c r="HL21" s="153"/>
      <c r="HM21" s="153"/>
      <c r="HN21" s="153"/>
      <c r="HO21" s="153"/>
      <c r="HP21" s="153"/>
      <c r="HQ21" s="153"/>
      <c r="HR21" s="153"/>
      <c r="HS21" s="153"/>
      <c r="HT21" s="153"/>
      <c r="HU21" s="153"/>
      <c r="HV21" s="153"/>
      <c r="HW21" s="153"/>
      <c r="HX21" s="153"/>
      <c r="HY21" s="153"/>
      <c r="HZ21" s="153"/>
      <c r="IA21" s="153"/>
      <c r="IB21" s="153"/>
      <c r="IC21" s="153"/>
      <c r="ID21" s="153"/>
      <c r="IE21" s="153"/>
      <c r="IF21" s="153"/>
      <c r="IG21" s="153"/>
      <c r="IH21" s="153"/>
      <c r="II21" s="153"/>
      <c r="IJ21" s="153"/>
      <c r="IK21" s="153"/>
      <c r="IL21" s="153"/>
      <c r="IM21" s="153"/>
      <c r="IN21" s="153"/>
      <c r="IO21" s="153"/>
      <c r="IP21" s="153"/>
      <c r="IQ21" s="153"/>
      <c r="IR21" s="153"/>
      <c r="IS21" s="153"/>
      <c r="IT21" s="153"/>
      <c r="IU21" s="153"/>
      <c r="IV21" s="153"/>
      <c r="IW21" s="153"/>
      <c r="IX21" s="153"/>
      <c r="IY21" s="153"/>
      <c r="IZ21" s="153"/>
      <c r="JA21" s="153"/>
      <c r="JB21" s="153"/>
      <c r="JC21" s="153"/>
      <c r="JD21" s="153"/>
      <c r="JE21" s="153"/>
      <c r="JF21" s="153"/>
      <c r="JG21" s="153"/>
      <c r="JH21" s="153"/>
      <c r="JI21" s="153"/>
      <c r="JJ21" s="153"/>
      <c r="JK21" s="153"/>
      <c r="JL21" s="153"/>
      <c r="JM21" s="153"/>
      <c r="JN21" s="153"/>
      <c r="JO21" s="153"/>
      <c r="JP21" s="153"/>
      <c r="JQ21" s="153"/>
      <c r="JR21" s="153"/>
      <c r="JS21" s="153"/>
      <c r="JT21" s="153"/>
      <c r="JU21" s="153"/>
      <c r="JV21" s="153"/>
      <c r="JW21" s="153"/>
      <c r="JX21" s="153"/>
      <c r="JY21" s="153"/>
      <c r="JZ21" s="153"/>
      <c r="KA21" s="153"/>
      <c r="KB21" s="153"/>
      <c r="KC21" s="153"/>
      <c r="KD21" s="153"/>
      <c r="KE21" s="153"/>
      <c r="KF21" s="153"/>
      <c r="KG21" s="153"/>
      <c r="KH21" s="153"/>
      <c r="KI21" s="153"/>
      <c r="KJ21" s="153"/>
      <c r="KK21" s="153"/>
      <c r="KL21" s="153"/>
      <c r="KM21" s="153"/>
      <c r="KN21" s="153"/>
      <c r="KO21" s="153"/>
      <c r="KP21" s="153"/>
      <c r="KQ21" s="153"/>
      <c r="KR21" s="153"/>
      <c r="KS21" s="153"/>
      <c r="KT21" s="153"/>
      <c r="KU21" s="153"/>
      <c r="KV21" s="153"/>
      <c r="KW21" s="153"/>
      <c r="KX21" s="153"/>
      <c r="KY21" s="153"/>
      <c r="KZ21" s="153"/>
      <c r="LA21" s="153"/>
      <c r="LB21" s="153"/>
      <c r="LC21" s="153"/>
      <c r="LD21" s="153"/>
      <c r="LE21" s="153"/>
      <c r="LF21" s="153"/>
      <c r="LG21" s="153"/>
      <c r="LH21" s="153"/>
      <c r="LI21" s="153"/>
      <c r="LJ21" s="153"/>
      <c r="LK21" s="153"/>
      <c r="LL21" s="153"/>
      <c r="LM21" s="153"/>
      <c r="LN21" s="153"/>
      <c r="LO21" s="153"/>
      <c r="LP21" s="153"/>
      <c r="LQ21" s="153"/>
      <c r="LR21" s="153"/>
      <c r="LS21" s="153"/>
      <c r="LT21" s="153"/>
      <c r="LU21" s="153"/>
      <c r="LV21" s="153"/>
      <c r="LW21" s="153"/>
      <c r="LX21" s="153"/>
      <c r="LY21" s="153"/>
      <c r="LZ21" s="153"/>
      <c r="MA21" s="153"/>
      <c r="MB21" s="153"/>
      <c r="MC21" s="153"/>
      <c r="MD21" s="153"/>
      <c r="ME21" s="153"/>
      <c r="MF21" s="153"/>
      <c r="MG21" s="153"/>
      <c r="MH21" s="153"/>
      <c r="MI21" s="153"/>
      <c r="MJ21" s="153"/>
      <c r="MK21" s="153"/>
      <c r="ML21" s="153"/>
      <c r="MM21" s="153"/>
      <c r="MN21" s="153"/>
      <c r="MO21" s="153"/>
      <c r="MP21" s="153"/>
      <c r="MQ21" s="153"/>
      <c r="MR21" s="153"/>
      <c r="MS21" s="153"/>
      <c r="MT21" s="153"/>
      <c r="MU21" s="153"/>
      <c r="MV21" s="153"/>
      <c r="MW21" s="153"/>
      <c r="MX21" s="153"/>
      <c r="MY21" s="153"/>
      <c r="MZ21" s="153"/>
      <c r="NA21" s="153"/>
      <c r="NB21" s="153"/>
      <c r="NC21" s="153"/>
      <c r="ND21" s="153"/>
      <c r="NE21" s="153"/>
      <c r="NF21" s="153"/>
      <c r="NG21" s="153"/>
      <c r="NH21" s="153"/>
      <c r="NI21" s="153"/>
      <c r="NJ21" s="153"/>
      <c r="NK21" s="153"/>
      <c r="NL21" s="153"/>
      <c r="NM21" s="153"/>
      <c r="NN21" s="153"/>
      <c r="NO21" s="153"/>
      <c r="NP21" s="153"/>
      <c r="NQ21" s="153"/>
      <c r="NR21" s="153"/>
      <c r="NS21" s="153"/>
      <c r="NT21" s="153"/>
      <c r="NU21" s="153"/>
      <c r="NV21" s="153"/>
      <c r="NW21" s="153"/>
      <c r="NX21" s="153"/>
      <c r="NY21" s="153"/>
      <c r="NZ21" s="153"/>
      <c r="OA21" s="153"/>
      <c r="OB21" s="155"/>
      <c r="OC21" s="155"/>
      <c r="OD21" s="190"/>
      <c r="OE21" s="192"/>
      <c r="OF21" s="192"/>
      <c r="OG21" s="192"/>
      <c r="OH21" s="182"/>
      <c r="OI21" s="183">
        <v>18</v>
      </c>
      <c r="OJ21" s="189">
        <f t="shared" si="1"/>
        <v>42112</v>
      </c>
      <c r="OK21" s="185" t="str">
        <f t="shared" si="0"/>
        <v>суббота</v>
      </c>
      <c r="OL21" s="179" t="s">
        <v>45</v>
      </c>
      <c r="OM21" s="179" t="s">
        <v>43</v>
      </c>
      <c r="ON21" s="186" t="s">
        <v>43</v>
      </c>
      <c r="OO21" s="186" t="s">
        <v>43</v>
      </c>
      <c r="OP21" s="176"/>
      <c r="OQ21" s="176"/>
    </row>
    <row r="22" spans="1:407" ht="24" customHeight="1">
      <c r="A22" s="153"/>
      <c r="B22" s="153"/>
      <c r="C22" s="173"/>
      <c r="D22" s="173"/>
      <c r="E22" s="173"/>
      <c r="F22" s="173"/>
      <c r="G22" s="173"/>
      <c r="H22" s="173"/>
      <c r="I22" s="166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  <c r="BU22" s="153"/>
      <c r="BV22" s="153"/>
      <c r="BW22" s="153"/>
      <c r="BX22" s="153"/>
      <c r="BY22" s="153"/>
      <c r="BZ22" s="153"/>
      <c r="CA22" s="153"/>
      <c r="CB22" s="153"/>
      <c r="CC22" s="153"/>
      <c r="CD22" s="153"/>
      <c r="CE22" s="153"/>
      <c r="CF22" s="153"/>
      <c r="CG22" s="153"/>
      <c r="CH22" s="153"/>
      <c r="CI22" s="153"/>
      <c r="CJ22" s="153"/>
      <c r="CK22" s="153"/>
      <c r="CL22" s="153"/>
      <c r="CM22" s="153"/>
      <c r="CN22" s="153"/>
      <c r="CO22" s="153"/>
      <c r="CP22" s="153"/>
      <c r="CQ22" s="153"/>
      <c r="CR22" s="153"/>
      <c r="CS22" s="153"/>
      <c r="CT22" s="153"/>
      <c r="CU22" s="153"/>
      <c r="CV22" s="153"/>
      <c r="CW22" s="153"/>
      <c r="CX22" s="153"/>
      <c r="CY22" s="153"/>
      <c r="CZ22" s="153"/>
      <c r="DA22" s="153"/>
      <c r="DB22" s="153"/>
      <c r="DC22" s="153"/>
      <c r="DD22" s="153"/>
      <c r="DE22" s="153"/>
      <c r="DF22" s="153"/>
      <c r="DG22" s="153"/>
      <c r="DH22" s="153"/>
      <c r="DI22" s="153"/>
      <c r="DJ22" s="153"/>
      <c r="DK22" s="153"/>
      <c r="DL22" s="153"/>
      <c r="DM22" s="153"/>
      <c r="DN22" s="153"/>
      <c r="DO22" s="153"/>
      <c r="DP22" s="153"/>
      <c r="DQ22" s="153"/>
      <c r="DR22" s="153"/>
      <c r="DS22" s="153"/>
      <c r="DT22" s="153"/>
      <c r="DU22" s="153"/>
      <c r="DV22" s="153"/>
      <c r="DW22" s="153"/>
      <c r="DX22" s="153"/>
      <c r="DY22" s="153"/>
      <c r="DZ22" s="153"/>
      <c r="EA22" s="153"/>
      <c r="EB22" s="153"/>
      <c r="EC22" s="153"/>
      <c r="ED22" s="153"/>
      <c r="EE22" s="153"/>
      <c r="EF22" s="153"/>
      <c r="EG22" s="153"/>
      <c r="EH22" s="153"/>
      <c r="EI22" s="153"/>
      <c r="EJ22" s="153"/>
      <c r="EK22" s="153"/>
      <c r="EL22" s="153"/>
      <c r="EM22" s="153"/>
      <c r="EN22" s="153"/>
      <c r="EO22" s="153"/>
      <c r="EP22" s="153"/>
      <c r="EQ22" s="153"/>
      <c r="ER22" s="153"/>
      <c r="ES22" s="153"/>
      <c r="ET22" s="153"/>
      <c r="EU22" s="153"/>
      <c r="EV22" s="153"/>
      <c r="EW22" s="153"/>
      <c r="EX22" s="153"/>
      <c r="EY22" s="153"/>
      <c r="EZ22" s="153"/>
      <c r="FA22" s="153"/>
      <c r="FB22" s="153"/>
      <c r="FC22" s="153"/>
      <c r="FD22" s="153"/>
      <c r="FE22" s="153"/>
      <c r="FF22" s="153"/>
      <c r="FG22" s="153"/>
      <c r="FH22" s="153"/>
      <c r="FI22" s="153"/>
      <c r="FJ22" s="153"/>
      <c r="FK22" s="153"/>
      <c r="FL22" s="153"/>
      <c r="FM22" s="153"/>
      <c r="FN22" s="153"/>
      <c r="FO22" s="153"/>
      <c r="FP22" s="153"/>
      <c r="FQ22" s="153"/>
      <c r="FR22" s="153"/>
      <c r="FS22" s="153"/>
      <c r="FT22" s="153"/>
      <c r="FU22" s="153"/>
      <c r="FV22" s="153"/>
      <c r="FW22" s="153"/>
      <c r="FX22" s="153"/>
      <c r="FY22" s="153"/>
      <c r="FZ22" s="153"/>
      <c r="GA22" s="153"/>
      <c r="GB22" s="153"/>
      <c r="GC22" s="153"/>
      <c r="GD22" s="153"/>
      <c r="GE22" s="153"/>
      <c r="GF22" s="153"/>
      <c r="GG22" s="153"/>
      <c r="GH22" s="153"/>
      <c r="GI22" s="153"/>
      <c r="GJ22" s="153"/>
      <c r="GK22" s="153"/>
      <c r="GL22" s="153"/>
      <c r="GM22" s="153"/>
      <c r="GN22" s="153"/>
      <c r="GO22" s="153"/>
      <c r="GP22" s="153"/>
      <c r="GQ22" s="153"/>
      <c r="GR22" s="153"/>
      <c r="GS22" s="153"/>
      <c r="GT22" s="153"/>
      <c r="GU22" s="153"/>
      <c r="GV22" s="153"/>
      <c r="GW22" s="153"/>
      <c r="GX22" s="153"/>
      <c r="GY22" s="153"/>
      <c r="GZ22" s="153"/>
      <c r="HA22" s="153"/>
      <c r="HB22" s="153"/>
      <c r="HC22" s="153"/>
      <c r="HD22" s="153"/>
      <c r="HE22" s="153"/>
      <c r="HF22" s="153"/>
      <c r="HG22" s="153"/>
      <c r="HH22" s="153"/>
      <c r="HI22" s="153"/>
      <c r="HJ22" s="153"/>
      <c r="HK22" s="153"/>
      <c r="HL22" s="153"/>
      <c r="HM22" s="153"/>
      <c r="HN22" s="153"/>
      <c r="HO22" s="153"/>
      <c r="HP22" s="153"/>
      <c r="HQ22" s="153"/>
      <c r="HR22" s="153"/>
      <c r="HS22" s="153"/>
      <c r="HT22" s="153"/>
      <c r="HU22" s="153"/>
      <c r="HV22" s="153"/>
      <c r="HW22" s="153"/>
      <c r="HX22" s="153"/>
      <c r="HY22" s="153"/>
      <c r="HZ22" s="153"/>
      <c r="IA22" s="153"/>
      <c r="IB22" s="153"/>
      <c r="IC22" s="153"/>
      <c r="ID22" s="153"/>
      <c r="IE22" s="153"/>
      <c r="IF22" s="153"/>
      <c r="IG22" s="153"/>
      <c r="IH22" s="153"/>
      <c r="II22" s="153"/>
      <c r="IJ22" s="153"/>
      <c r="IK22" s="153"/>
      <c r="IL22" s="153"/>
      <c r="IM22" s="153"/>
      <c r="IN22" s="153"/>
      <c r="IO22" s="153"/>
      <c r="IP22" s="153"/>
      <c r="IQ22" s="153"/>
      <c r="IR22" s="153"/>
      <c r="IS22" s="153"/>
      <c r="IT22" s="153"/>
      <c r="IU22" s="153"/>
      <c r="IV22" s="153"/>
      <c r="IW22" s="153"/>
      <c r="IX22" s="153"/>
      <c r="IY22" s="153"/>
      <c r="IZ22" s="153"/>
      <c r="JA22" s="153"/>
      <c r="JB22" s="153"/>
      <c r="JC22" s="153"/>
      <c r="JD22" s="153"/>
      <c r="JE22" s="153"/>
      <c r="JF22" s="153"/>
      <c r="JG22" s="153"/>
      <c r="JH22" s="153"/>
      <c r="JI22" s="153"/>
      <c r="JJ22" s="153"/>
      <c r="JK22" s="153"/>
      <c r="JL22" s="153"/>
      <c r="JM22" s="153"/>
      <c r="JN22" s="153"/>
      <c r="JO22" s="153"/>
      <c r="JP22" s="153"/>
      <c r="JQ22" s="153"/>
      <c r="JR22" s="153"/>
      <c r="JS22" s="153"/>
      <c r="JT22" s="153"/>
      <c r="JU22" s="153"/>
      <c r="JV22" s="153"/>
      <c r="JW22" s="153"/>
      <c r="JX22" s="153"/>
      <c r="JY22" s="153"/>
      <c r="JZ22" s="153"/>
      <c r="KA22" s="153"/>
      <c r="KB22" s="153"/>
      <c r="KC22" s="153"/>
      <c r="KD22" s="153"/>
      <c r="KE22" s="153"/>
      <c r="KF22" s="153"/>
      <c r="KG22" s="153"/>
      <c r="KH22" s="153"/>
      <c r="KI22" s="153"/>
      <c r="KJ22" s="153"/>
      <c r="KK22" s="153"/>
      <c r="KL22" s="153"/>
      <c r="KM22" s="153"/>
      <c r="KN22" s="153"/>
      <c r="KO22" s="153"/>
      <c r="KP22" s="153"/>
      <c r="KQ22" s="153"/>
      <c r="KR22" s="153"/>
      <c r="KS22" s="153"/>
      <c r="KT22" s="153"/>
      <c r="KU22" s="153"/>
      <c r="KV22" s="153"/>
      <c r="KW22" s="153"/>
      <c r="KX22" s="153"/>
      <c r="KY22" s="153"/>
      <c r="KZ22" s="153"/>
      <c r="LA22" s="153"/>
      <c r="LB22" s="153"/>
      <c r="LC22" s="153"/>
      <c r="LD22" s="153"/>
      <c r="LE22" s="153"/>
      <c r="LF22" s="153"/>
      <c r="LG22" s="153"/>
      <c r="LH22" s="153"/>
      <c r="LI22" s="153"/>
      <c r="LJ22" s="153"/>
      <c r="LK22" s="153"/>
      <c r="LL22" s="153"/>
      <c r="LM22" s="153"/>
      <c r="LN22" s="153"/>
      <c r="LO22" s="153"/>
      <c r="LP22" s="153"/>
      <c r="LQ22" s="153"/>
      <c r="LR22" s="153"/>
      <c r="LS22" s="153"/>
      <c r="LT22" s="153"/>
      <c r="LU22" s="153"/>
      <c r="LV22" s="153"/>
      <c r="LW22" s="153"/>
      <c r="LX22" s="153"/>
      <c r="LY22" s="153"/>
      <c r="LZ22" s="153"/>
      <c r="MA22" s="153"/>
      <c r="MB22" s="153"/>
      <c r="MC22" s="153"/>
      <c r="MD22" s="153"/>
      <c r="ME22" s="153"/>
      <c r="MF22" s="153"/>
      <c r="MG22" s="153"/>
      <c r="MH22" s="153"/>
      <c r="MI22" s="153"/>
      <c r="MJ22" s="153"/>
      <c r="MK22" s="153"/>
      <c r="ML22" s="153"/>
      <c r="MM22" s="153"/>
      <c r="MN22" s="153"/>
      <c r="MO22" s="153"/>
      <c r="MP22" s="153"/>
      <c r="MQ22" s="153"/>
      <c r="MR22" s="153"/>
      <c r="MS22" s="153"/>
      <c r="MT22" s="153"/>
      <c r="MU22" s="153"/>
      <c r="MV22" s="153"/>
      <c r="MW22" s="153"/>
      <c r="MX22" s="153"/>
      <c r="MY22" s="153"/>
      <c r="MZ22" s="153"/>
      <c r="NA22" s="153"/>
      <c r="NB22" s="153"/>
      <c r="NC22" s="153"/>
      <c r="ND22" s="153"/>
      <c r="NE22" s="153"/>
      <c r="NF22" s="153"/>
      <c r="NG22" s="153"/>
      <c r="NH22" s="153"/>
      <c r="NI22" s="153"/>
      <c r="NJ22" s="153"/>
      <c r="NK22" s="153"/>
      <c r="NL22" s="153"/>
      <c r="NM22" s="153"/>
      <c r="NN22" s="153"/>
      <c r="NO22" s="153"/>
      <c r="NP22" s="153"/>
      <c r="NQ22" s="153"/>
      <c r="NR22" s="153"/>
      <c r="NS22" s="153"/>
      <c r="NT22" s="153"/>
      <c r="NU22" s="153"/>
      <c r="NV22" s="153"/>
      <c r="NW22" s="153"/>
      <c r="NX22" s="153"/>
      <c r="NY22" s="153"/>
      <c r="NZ22" s="153"/>
      <c r="OA22" s="153"/>
      <c r="OB22" s="155"/>
      <c r="OC22" s="155"/>
      <c r="OD22" s="155"/>
      <c r="OE22" s="65"/>
      <c r="OF22" s="155"/>
      <c r="OG22" s="155"/>
      <c r="OH22" s="182"/>
      <c r="OI22" s="183">
        <v>19</v>
      </c>
      <c r="OJ22" s="189">
        <f t="shared" si="1"/>
        <v>42113</v>
      </c>
      <c r="OK22" s="185" t="str">
        <f t="shared" si="0"/>
        <v>воскресенье</v>
      </c>
      <c r="OL22" s="179" t="s">
        <v>32</v>
      </c>
      <c r="OM22" s="179" t="s">
        <v>43</v>
      </c>
      <c r="ON22" s="186" t="s">
        <v>45</v>
      </c>
      <c r="OO22" s="186" t="s">
        <v>43</v>
      </c>
      <c r="OP22" s="176"/>
      <c r="OQ22" s="176"/>
    </row>
    <row r="23" spans="1:407" ht="24" customHeight="1">
      <c r="A23" s="153"/>
      <c r="B23" s="153"/>
      <c r="C23" s="173"/>
      <c r="D23" s="173"/>
      <c r="E23" s="173"/>
      <c r="F23" s="173"/>
      <c r="G23" s="173"/>
      <c r="H23" s="173"/>
      <c r="I23" s="166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  <c r="GU23" s="153"/>
      <c r="GV23" s="153"/>
      <c r="GW23" s="153"/>
      <c r="GX23" s="153"/>
      <c r="GY23" s="153"/>
      <c r="GZ23" s="153"/>
      <c r="HA23" s="153"/>
      <c r="HB23" s="153"/>
      <c r="HC23" s="153"/>
      <c r="HD23" s="153"/>
      <c r="HE23" s="153"/>
      <c r="HF23" s="153"/>
      <c r="HG23" s="153"/>
      <c r="HH23" s="153"/>
      <c r="HI23" s="153"/>
      <c r="HJ23" s="153"/>
      <c r="HK23" s="153"/>
      <c r="HL23" s="153"/>
      <c r="HM23" s="153"/>
      <c r="HN23" s="153"/>
      <c r="HO23" s="153"/>
      <c r="HP23" s="153"/>
      <c r="HQ23" s="153"/>
      <c r="HR23" s="153"/>
      <c r="HS23" s="153"/>
      <c r="HT23" s="153"/>
      <c r="HU23" s="153"/>
      <c r="HV23" s="153"/>
      <c r="HW23" s="153"/>
      <c r="HX23" s="153"/>
      <c r="HY23" s="153"/>
      <c r="HZ23" s="153"/>
      <c r="IA23" s="153"/>
      <c r="IB23" s="153"/>
      <c r="IC23" s="153"/>
      <c r="ID23" s="153"/>
      <c r="IE23" s="153"/>
      <c r="IF23" s="153"/>
      <c r="IG23" s="153"/>
      <c r="IH23" s="153"/>
      <c r="II23" s="153"/>
      <c r="IJ23" s="153"/>
      <c r="IK23" s="153"/>
      <c r="IL23" s="153"/>
      <c r="IM23" s="153"/>
      <c r="IN23" s="153"/>
      <c r="IO23" s="153"/>
      <c r="IP23" s="153"/>
      <c r="IQ23" s="153"/>
      <c r="IR23" s="153"/>
      <c r="IS23" s="153"/>
      <c r="IT23" s="153"/>
      <c r="IU23" s="153"/>
      <c r="IV23" s="153"/>
      <c r="IW23" s="153"/>
      <c r="IX23" s="153"/>
      <c r="IY23" s="153"/>
      <c r="IZ23" s="153"/>
      <c r="JA23" s="153"/>
      <c r="JB23" s="153"/>
      <c r="JC23" s="153"/>
      <c r="JD23" s="153"/>
      <c r="JE23" s="153"/>
      <c r="JF23" s="153"/>
      <c r="JG23" s="153"/>
      <c r="JH23" s="153"/>
      <c r="JI23" s="153"/>
      <c r="JJ23" s="153"/>
      <c r="JK23" s="153"/>
      <c r="JL23" s="153"/>
      <c r="JM23" s="153"/>
      <c r="JN23" s="153"/>
      <c r="JO23" s="153"/>
      <c r="JP23" s="153"/>
      <c r="JQ23" s="153"/>
      <c r="JR23" s="153"/>
      <c r="JS23" s="153"/>
      <c r="JT23" s="153"/>
      <c r="JU23" s="153"/>
      <c r="JV23" s="153"/>
      <c r="JW23" s="153"/>
      <c r="JX23" s="153"/>
      <c r="JY23" s="153"/>
      <c r="JZ23" s="153"/>
      <c r="KA23" s="153"/>
      <c r="KB23" s="153"/>
      <c r="KC23" s="153"/>
      <c r="KD23" s="153"/>
      <c r="KE23" s="153"/>
      <c r="KF23" s="153"/>
      <c r="KG23" s="153"/>
      <c r="KH23" s="153"/>
      <c r="KI23" s="153"/>
      <c r="KJ23" s="153"/>
      <c r="KK23" s="153"/>
      <c r="KL23" s="153"/>
      <c r="KM23" s="153"/>
      <c r="KN23" s="153"/>
      <c r="KO23" s="153"/>
      <c r="KP23" s="153"/>
      <c r="KQ23" s="153"/>
      <c r="KR23" s="153"/>
      <c r="KS23" s="153"/>
      <c r="KT23" s="153"/>
      <c r="KU23" s="153"/>
      <c r="KV23" s="153"/>
      <c r="KW23" s="153"/>
      <c r="KX23" s="153"/>
      <c r="KY23" s="153"/>
      <c r="KZ23" s="153"/>
      <c r="LA23" s="153"/>
      <c r="LB23" s="153"/>
      <c r="LC23" s="153"/>
      <c r="LD23" s="153"/>
      <c r="LE23" s="153"/>
      <c r="LF23" s="153"/>
      <c r="LG23" s="153"/>
      <c r="LH23" s="153"/>
      <c r="LI23" s="153"/>
      <c r="LJ23" s="153"/>
      <c r="LK23" s="153"/>
      <c r="LL23" s="153"/>
      <c r="LM23" s="153"/>
      <c r="LN23" s="153"/>
      <c r="LO23" s="153"/>
      <c r="LP23" s="153"/>
      <c r="LQ23" s="153"/>
      <c r="LR23" s="153"/>
      <c r="LS23" s="153"/>
      <c r="LT23" s="153"/>
      <c r="LU23" s="153"/>
      <c r="LV23" s="153"/>
      <c r="LW23" s="153"/>
      <c r="LX23" s="153"/>
      <c r="LY23" s="153"/>
      <c r="LZ23" s="153"/>
      <c r="MA23" s="153"/>
      <c r="MB23" s="153"/>
      <c r="MC23" s="153"/>
      <c r="MD23" s="153"/>
      <c r="ME23" s="153"/>
      <c r="MF23" s="153"/>
      <c r="MG23" s="153"/>
      <c r="MH23" s="153"/>
      <c r="MI23" s="153"/>
      <c r="MJ23" s="153"/>
      <c r="MK23" s="153"/>
      <c r="ML23" s="153"/>
      <c r="MM23" s="153"/>
      <c r="MN23" s="153"/>
      <c r="MO23" s="153"/>
      <c r="MP23" s="153"/>
      <c r="MQ23" s="153"/>
      <c r="MR23" s="153"/>
      <c r="MS23" s="153"/>
      <c r="MT23" s="153"/>
      <c r="MU23" s="153"/>
      <c r="MV23" s="153"/>
      <c r="MW23" s="153"/>
      <c r="MX23" s="153"/>
      <c r="MY23" s="153"/>
      <c r="MZ23" s="153"/>
      <c r="NA23" s="153"/>
      <c r="NB23" s="153"/>
      <c r="NC23" s="153"/>
      <c r="ND23" s="153"/>
      <c r="NE23" s="153"/>
      <c r="NF23" s="153"/>
      <c r="NG23" s="153"/>
      <c r="NH23" s="153"/>
      <c r="NI23" s="153"/>
      <c r="NJ23" s="153"/>
      <c r="NK23" s="153"/>
      <c r="NL23" s="153"/>
      <c r="NM23" s="153"/>
      <c r="NN23" s="153"/>
      <c r="NO23" s="153"/>
      <c r="NP23" s="153"/>
      <c r="NQ23" s="153"/>
      <c r="NR23" s="153"/>
      <c r="NS23" s="153"/>
      <c r="NT23" s="153"/>
      <c r="NU23" s="153"/>
      <c r="NV23" s="153"/>
      <c r="NW23" s="153"/>
      <c r="NX23" s="153"/>
      <c r="NY23" s="153"/>
      <c r="NZ23" s="153"/>
      <c r="OA23" s="153"/>
      <c r="OB23" s="155"/>
      <c r="OC23" s="155"/>
      <c r="OD23" s="155"/>
      <c r="OE23" s="65"/>
      <c r="OF23" s="155"/>
      <c r="OG23" s="155"/>
      <c r="OH23" s="182"/>
      <c r="OI23" s="183">
        <v>20</v>
      </c>
      <c r="OJ23" s="189">
        <f t="shared" si="1"/>
        <v>42114</v>
      </c>
      <c r="OK23" s="185" t="str">
        <f t="shared" si="0"/>
        <v>понедельник</v>
      </c>
      <c r="OL23" s="179" t="s">
        <v>45</v>
      </c>
      <c r="OM23" s="179" t="s">
        <v>43</v>
      </c>
      <c r="ON23" s="186" t="s">
        <v>42</v>
      </c>
      <c r="OO23" s="186" t="s">
        <v>43</v>
      </c>
      <c r="OP23" s="176"/>
      <c r="OQ23" s="176"/>
    </row>
    <row r="24" spans="1:407" ht="24" customHeight="1">
      <c r="A24" s="153"/>
      <c r="B24" s="153"/>
      <c r="C24" s="173"/>
      <c r="D24" s="173"/>
      <c r="E24" s="173"/>
      <c r="F24" s="173"/>
      <c r="G24" s="173"/>
      <c r="H24" s="173"/>
      <c r="I24" s="166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  <c r="BU24" s="153"/>
      <c r="BV24" s="153"/>
      <c r="BW24" s="153"/>
      <c r="BX24" s="153"/>
      <c r="BY24" s="153"/>
      <c r="BZ24" s="153"/>
      <c r="CA24" s="153"/>
      <c r="CB24" s="153"/>
      <c r="CC24" s="153"/>
      <c r="CD24" s="153"/>
      <c r="CE24" s="153"/>
      <c r="CF24" s="153"/>
      <c r="CG24" s="153"/>
      <c r="CH24" s="153"/>
      <c r="CI24" s="153"/>
      <c r="CJ24" s="153"/>
      <c r="CK24" s="153"/>
      <c r="CL24" s="153"/>
      <c r="CM24" s="153"/>
      <c r="CN24" s="153"/>
      <c r="CO24" s="153"/>
      <c r="CP24" s="153"/>
      <c r="CQ24" s="153"/>
      <c r="CR24" s="153"/>
      <c r="CS24" s="153"/>
      <c r="CT24" s="153"/>
      <c r="CU24" s="153"/>
      <c r="CV24" s="153"/>
      <c r="CW24" s="153"/>
      <c r="CX24" s="153"/>
      <c r="CY24" s="153"/>
      <c r="CZ24" s="153"/>
      <c r="DA24" s="153"/>
      <c r="DB24" s="153"/>
      <c r="DC24" s="153"/>
      <c r="DD24" s="153"/>
      <c r="DE24" s="153"/>
      <c r="DF24" s="153"/>
      <c r="DG24" s="153"/>
      <c r="DH24" s="153"/>
      <c r="DI24" s="153"/>
      <c r="DJ24" s="153"/>
      <c r="DK24" s="153"/>
      <c r="DL24" s="153"/>
      <c r="DM24" s="153"/>
      <c r="DN24" s="153"/>
      <c r="DO24" s="153"/>
      <c r="DP24" s="153"/>
      <c r="DQ24" s="153"/>
      <c r="DR24" s="153"/>
      <c r="DS24" s="153"/>
      <c r="DT24" s="153"/>
      <c r="DU24" s="153"/>
      <c r="DV24" s="153"/>
      <c r="DW24" s="153"/>
      <c r="DX24" s="153"/>
      <c r="DY24" s="153"/>
      <c r="DZ24" s="153"/>
      <c r="EA24" s="153"/>
      <c r="EB24" s="153"/>
      <c r="EC24" s="153"/>
      <c r="ED24" s="153"/>
      <c r="EE24" s="153"/>
      <c r="EF24" s="153"/>
      <c r="EG24" s="153"/>
      <c r="EH24" s="153"/>
      <c r="EI24" s="153"/>
      <c r="EJ24" s="153"/>
      <c r="EK24" s="153"/>
      <c r="EL24" s="153"/>
      <c r="EM24" s="153"/>
      <c r="EN24" s="153"/>
      <c r="EO24" s="153"/>
      <c r="EP24" s="153"/>
      <c r="EQ24" s="153"/>
      <c r="ER24" s="153"/>
      <c r="ES24" s="153"/>
      <c r="ET24" s="153"/>
      <c r="EU24" s="153"/>
      <c r="EV24" s="153"/>
      <c r="EW24" s="153"/>
      <c r="EX24" s="153"/>
      <c r="EY24" s="153"/>
      <c r="EZ24" s="153"/>
      <c r="FA24" s="153"/>
      <c r="FB24" s="153"/>
      <c r="FC24" s="153"/>
      <c r="FD24" s="153"/>
      <c r="FE24" s="153"/>
      <c r="FF24" s="153"/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153"/>
      <c r="FT24" s="153"/>
      <c r="FU24" s="153"/>
      <c r="FV24" s="153"/>
      <c r="FW24" s="153"/>
      <c r="FX24" s="153"/>
      <c r="FY24" s="153"/>
      <c r="FZ24" s="153"/>
      <c r="GA24" s="153"/>
      <c r="GB24" s="153"/>
      <c r="GC24" s="153"/>
      <c r="GD24" s="153"/>
      <c r="GE24" s="153"/>
      <c r="GF24" s="153"/>
      <c r="GG24" s="153"/>
      <c r="GH24" s="153"/>
      <c r="GI24" s="153"/>
      <c r="GJ24" s="153"/>
      <c r="GK24" s="153"/>
      <c r="GL24" s="153"/>
      <c r="GM24" s="153"/>
      <c r="GN24" s="153"/>
      <c r="GO24" s="153"/>
      <c r="GP24" s="153"/>
      <c r="GQ24" s="153"/>
      <c r="GR24" s="153"/>
      <c r="GS24" s="153"/>
      <c r="GT24" s="153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  <c r="HO24" s="153"/>
      <c r="HP24" s="153"/>
      <c r="HQ24" s="153"/>
      <c r="HR24" s="153"/>
      <c r="HS24" s="153"/>
      <c r="HT24" s="153"/>
      <c r="HU24" s="153"/>
      <c r="HV24" s="153"/>
      <c r="HW24" s="153"/>
      <c r="HX24" s="153"/>
      <c r="HY24" s="153"/>
      <c r="HZ24" s="153"/>
      <c r="IA24" s="153"/>
      <c r="IB24" s="153"/>
      <c r="IC24" s="153"/>
      <c r="ID24" s="153"/>
      <c r="IE24" s="153"/>
      <c r="IF24" s="153"/>
      <c r="IG24" s="153"/>
      <c r="IH24" s="153"/>
      <c r="II24" s="153"/>
      <c r="IJ24" s="153"/>
      <c r="IK24" s="153"/>
      <c r="IL24" s="153"/>
      <c r="IM24" s="153"/>
      <c r="IN24" s="153"/>
      <c r="IO24" s="153"/>
      <c r="IP24" s="153"/>
      <c r="IQ24" s="153"/>
      <c r="IR24" s="153"/>
      <c r="IS24" s="153"/>
      <c r="IT24" s="153"/>
      <c r="IU24" s="153"/>
      <c r="IV24" s="153"/>
      <c r="IW24" s="153"/>
      <c r="IX24" s="153"/>
      <c r="IY24" s="153"/>
      <c r="IZ24" s="153"/>
      <c r="JA24" s="153"/>
      <c r="JB24" s="153"/>
      <c r="JC24" s="153"/>
      <c r="JD24" s="153"/>
      <c r="JE24" s="153"/>
      <c r="JF24" s="153"/>
      <c r="JG24" s="153"/>
      <c r="JH24" s="153"/>
      <c r="JI24" s="153"/>
      <c r="JJ24" s="153"/>
      <c r="JK24" s="153"/>
      <c r="JL24" s="153"/>
      <c r="JM24" s="153"/>
      <c r="JN24" s="153"/>
      <c r="JO24" s="153"/>
      <c r="JP24" s="153"/>
      <c r="JQ24" s="153"/>
      <c r="JR24" s="153"/>
      <c r="JS24" s="153"/>
      <c r="JT24" s="153"/>
      <c r="JU24" s="153"/>
      <c r="JV24" s="153"/>
      <c r="JW24" s="153"/>
      <c r="JX24" s="153"/>
      <c r="JY24" s="153"/>
      <c r="JZ24" s="153"/>
      <c r="KA24" s="153"/>
      <c r="KB24" s="153"/>
      <c r="KC24" s="153"/>
      <c r="KD24" s="153"/>
      <c r="KE24" s="153"/>
      <c r="KF24" s="153"/>
      <c r="KG24" s="153"/>
      <c r="KH24" s="153"/>
      <c r="KI24" s="153"/>
      <c r="KJ24" s="153"/>
      <c r="KK24" s="153"/>
      <c r="KL24" s="153"/>
      <c r="KM24" s="153"/>
      <c r="KN24" s="153"/>
      <c r="KO24" s="153"/>
      <c r="KP24" s="153"/>
      <c r="KQ24" s="153"/>
      <c r="KR24" s="153"/>
      <c r="KS24" s="153"/>
      <c r="KT24" s="153"/>
      <c r="KU24" s="153"/>
      <c r="KV24" s="153"/>
      <c r="KW24" s="153"/>
      <c r="KX24" s="153"/>
      <c r="KY24" s="153"/>
      <c r="KZ24" s="153"/>
      <c r="LA24" s="153"/>
      <c r="LB24" s="153"/>
      <c r="LC24" s="153"/>
      <c r="LD24" s="153"/>
      <c r="LE24" s="153"/>
      <c r="LF24" s="153"/>
      <c r="LG24" s="153"/>
      <c r="LH24" s="153"/>
      <c r="LI24" s="153"/>
      <c r="LJ24" s="153"/>
      <c r="LK24" s="153"/>
      <c r="LL24" s="153"/>
      <c r="LM24" s="153"/>
      <c r="LN24" s="153"/>
      <c r="LO24" s="153"/>
      <c r="LP24" s="153"/>
      <c r="LQ24" s="153"/>
      <c r="LR24" s="153"/>
      <c r="LS24" s="153"/>
      <c r="LT24" s="153"/>
      <c r="LU24" s="153"/>
      <c r="LV24" s="153"/>
      <c r="LW24" s="153"/>
      <c r="LX24" s="153"/>
      <c r="LY24" s="153"/>
      <c r="LZ24" s="153"/>
      <c r="MA24" s="153"/>
      <c r="MB24" s="153"/>
      <c r="MC24" s="153"/>
      <c r="MD24" s="153"/>
      <c r="ME24" s="153"/>
      <c r="MF24" s="153"/>
      <c r="MG24" s="153"/>
      <c r="MH24" s="153"/>
      <c r="MI24" s="153"/>
      <c r="MJ24" s="153"/>
      <c r="MK24" s="153"/>
      <c r="ML24" s="153"/>
      <c r="MM24" s="153"/>
      <c r="MN24" s="153"/>
      <c r="MO24" s="153"/>
      <c r="MP24" s="153"/>
      <c r="MQ24" s="153"/>
      <c r="MR24" s="153"/>
      <c r="MS24" s="153"/>
      <c r="MT24" s="153"/>
      <c r="MU24" s="153"/>
      <c r="MV24" s="153"/>
      <c r="MW24" s="153"/>
      <c r="MX24" s="153"/>
      <c r="MY24" s="153"/>
      <c r="MZ24" s="153"/>
      <c r="NA24" s="153"/>
      <c r="NB24" s="153"/>
      <c r="NC24" s="153"/>
      <c r="ND24" s="153"/>
      <c r="NE24" s="153"/>
      <c r="NF24" s="153"/>
      <c r="NG24" s="153"/>
      <c r="NH24" s="153"/>
      <c r="NI24" s="153"/>
      <c r="NJ24" s="153"/>
      <c r="NK24" s="153"/>
      <c r="NL24" s="153"/>
      <c r="NM24" s="153"/>
      <c r="NN24" s="153"/>
      <c r="NO24" s="153"/>
      <c r="NP24" s="153"/>
      <c r="NQ24" s="153"/>
      <c r="NR24" s="153"/>
      <c r="NS24" s="153"/>
      <c r="NT24" s="153"/>
      <c r="NU24" s="153"/>
      <c r="NV24" s="153"/>
      <c r="NW24" s="153"/>
      <c r="NX24" s="153"/>
      <c r="NY24" s="153"/>
      <c r="NZ24" s="153"/>
      <c r="OA24" s="153"/>
      <c r="OB24" s="155"/>
      <c r="OC24" s="155"/>
      <c r="OD24" s="65"/>
      <c r="OE24" s="65"/>
      <c r="OF24" s="65"/>
      <c r="OG24" s="155"/>
      <c r="OH24" s="182"/>
      <c r="OI24" s="183">
        <v>21</v>
      </c>
      <c r="OJ24" s="189">
        <f t="shared" si="1"/>
        <v>42115</v>
      </c>
      <c r="OK24" s="185" t="str">
        <f t="shared" si="0"/>
        <v>вторник</v>
      </c>
      <c r="OL24" s="179" t="s">
        <v>42</v>
      </c>
      <c r="OM24" s="179" t="s">
        <v>43</v>
      </c>
      <c r="ON24" s="186" t="s">
        <v>43</v>
      </c>
      <c r="OO24" s="186" t="s">
        <v>43</v>
      </c>
      <c r="OP24" s="176"/>
      <c r="OQ24" s="176"/>
    </row>
    <row r="25" spans="1:407" ht="24" customHeight="1">
      <c r="A25" s="153"/>
      <c r="B25" s="153"/>
      <c r="C25" s="173"/>
      <c r="D25" s="173"/>
      <c r="E25" s="173"/>
      <c r="F25" s="173"/>
      <c r="G25" s="173"/>
      <c r="H25" s="173"/>
      <c r="I25" s="166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  <c r="GU25" s="153"/>
      <c r="GV25" s="153"/>
      <c r="GW25" s="153"/>
      <c r="GX25" s="153"/>
      <c r="GY25" s="153"/>
      <c r="GZ25" s="153"/>
      <c r="HA25" s="153"/>
      <c r="HB25" s="153"/>
      <c r="HC25" s="153"/>
      <c r="HD25" s="153"/>
      <c r="HE25" s="153"/>
      <c r="HF25" s="153"/>
      <c r="HG25" s="153"/>
      <c r="HH25" s="153"/>
      <c r="HI25" s="153"/>
      <c r="HJ25" s="153"/>
      <c r="HK25" s="153"/>
      <c r="HL25" s="153"/>
      <c r="HM25" s="153"/>
      <c r="HN25" s="153"/>
      <c r="HO25" s="153"/>
      <c r="HP25" s="153"/>
      <c r="HQ25" s="153"/>
      <c r="HR25" s="153"/>
      <c r="HS25" s="153"/>
      <c r="HT25" s="153"/>
      <c r="HU25" s="153"/>
      <c r="HV25" s="153"/>
      <c r="HW25" s="153"/>
      <c r="HX25" s="153"/>
      <c r="HY25" s="153"/>
      <c r="HZ25" s="153"/>
      <c r="IA25" s="153"/>
      <c r="IB25" s="153"/>
      <c r="IC25" s="153"/>
      <c r="ID25" s="153"/>
      <c r="IE25" s="153"/>
      <c r="IF25" s="153"/>
      <c r="IG25" s="153"/>
      <c r="IH25" s="153"/>
      <c r="II25" s="153"/>
      <c r="IJ25" s="153"/>
      <c r="IK25" s="153"/>
      <c r="IL25" s="153"/>
      <c r="IM25" s="153"/>
      <c r="IN25" s="153"/>
      <c r="IO25" s="153"/>
      <c r="IP25" s="153"/>
      <c r="IQ25" s="153"/>
      <c r="IR25" s="153"/>
      <c r="IS25" s="153"/>
      <c r="IT25" s="153"/>
      <c r="IU25" s="153"/>
      <c r="IV25" s="153"/>
      <c r="IW25" s="153"/>
      <c r="IX25" s="153"/>
      <c r="IY25" s="153"/>
      <c r="IZ25" s="153"/>
      <c r="JA25" s="153"/>
      <c r="JB25" s="153"/>
      <c r="JC25" s="153"/>
      <c r="JD25" s="153"/>
      <c r="JE25" s="153"/>
      <c r="JF25" s="153"/>
      <c r="JG25" s="153"/>
      <c r="JH25" s="153"/>
      <c r="JI25" s="153"/>
      <c r="JJ25" s="153"/>
      <c r="JK25" s="153"/>
      <c r="JL25" s="153"/>
      <c r="JM25" s="153"/>
      <c r="JN25" s="153"/>
      <c r="JO25" s="153"/>
      <c r="JP25" s="153"/>
      <c r="JQ25" s="153"/>
      <c r="JR25" s="153"/>
      <c r="JS25" s="153"/>
      <c r="JT25" s="153"/>
      <c r="JU25" s="153"/>
      <c r="JV25" s="153"/>
      <c r="JW25" s="153"/>
      <c r="JX25" s="153"/>
      <c r="JY25" s="153"/>
      <c r="JZ25" s="153"/>
      <c r="KA25" s="153"/>
      <c r="KB25" s="153"/>
      <c r="KC25" s="153"/>
      <c r="KD25" s="153"/>
      <c r="KE25" s="153"/>
      <c r="KF25" s="153"/>
      <c r="KG25" s="153"/>
      <c r="KH25" s="153"/>
      <c r="KI25" s="153"/>
      <c r="KJ25" s="153"/>
      <c r="KK25" s="153"/>
      <c r="KL25" s="153"/>
      <c r="KM25" s="153"/>
      <c r="KN25" s="153"/>
      <c r="KO25" s="153"/>
      <c r="KP25" s="153"/>
      <c r="KQ25" s="153"/>
      <c r="KR25" s="153"/>
      <c r="KS25" s="153"/>
      <c r="KT25" s="153"/>
      <c r="KU25" s="153"/>
      <c r="KV25" s="153"/>
      <c r="KW25" s="153"/>
      <c r="KX25" s="153"/>
      <c r="KY25" s="153"/>
      <c r="KZ25" s="153"/>
      <c r="LA25" s="153"/>
      <c r="LB25" s="153"/>
      <c r="LC25" s="153"/>
      <c r="LD25" s="153"/>
      <c r="LE25" s="153"/>
      <c r="LF25" s="153"/>
      <c r="LG25" s="153"/>
      <c r="LH25" s="153"/>
      <c r="LI25" s="153"/>
      <c r="LJ25" s="153"/>
      <c r="LK25" s="153"/>
      <c r="LL25" s="153"/>
      <c r="LM25" s="153"/>
      <c r="LN25" s="153"/>
      <c r="LO25" s="153"/>
      <c r="LP25" s="153"/>
      <c r="LQ25" s="153"/>
      <c r="LR25" s="153"/>
      <c r="LS25" s="153"/>
      <c r="LT25" s="153"/>
      <c r="LU25" s="153"/>
      <c r="LV25" s="153"/>
      <c r="LW25" s="153"/>
      <c r="LX25" s="153"/>
      <c r="LY25" s="153"/>
      <c r="LZ25" s="153"/>
      <c r="MA25" s="153"/>
      <c r="MB25" s="153"/>
      <c r="MC25" s="153"/>
      <c r="MD25" s="153"/>
      <c r="ME25" s="153"/>
      <c r="MF25" s="153"/>
      <c r="MG25" s="153"/>
      <c r="MH25" s="153"/>
      <c r="MI25" s="153"/>
      <c r="MJ25" s="153"/>
      <c r="MK25" s="153"/>
      <c r="ML25" s="153"/>
      <c r="MM25" s="153"/>
      <c r="MN25" s="153"/>
      <c r="MO25" s="153"/>
      <c r="MP25" s="153"/>
      <c r="MQ25" s="153"/>
      <c r="MR25" s="153"/>
      <c r="MS25" s="153"/>
      <c r="MT25" s="153"/>
      <c r="MU25" s="153"/>
      <c r="MV25" s="153"/>
      <c r="MW25" s="153"/>
      <c r="MX25" s="153"/>
      <c r="MY25" s="153"/>
      <c r="MZ25" s="153"/>
      <c r="NA25" s="153"/>
      <c r="NB25" s="153"/>
      <c r="NC25" s="153"/>
      <c r="ND25" s="153"/>
      <c r="NE25" s="153"/>
      <c r="NF25" s="153"/>
      <c r="NG25" s="153"/>
      <c r="NH25" s="153"/>
      <c r="NI25" s="153"/>
      <c r="NJ25" s="153"/>
      <c r="NK25" s="153"/>
      <c r="NL25" s="153"/>
      <c r="NM25" s="153"/>
      <c r="NN25" s="153"/>
      <c r="NO25" s="153"/>
      <c r="NP25" s="153"/>
      <c r="NQ25" s="153"/>
      <c r="NR25" s="153"/>
      <c r="NS25" s="153"/>
      <c r="NT25" s="153"/>
      <c r="NU25" s="153"/>
      <c r="NV25" s="153"/>
      <c r="NW25" s="153"/>
      <c r="NX25" s="153"/>
      <c r="NY25" s="153"/>
      <c r="NZ25" s="153"/>
      <c r="OA25" s="153"/>
      <c r="OB25" s="155"/>
      <c r="OC25" s="155"/>
      <c r="OD25" s="193"/>
      <c r="OE25" s="65"/>
      <c r="OF25" s="155"/>
      <c r="OG25" s="155"/>
      <c r="OH25" s="182"/>
      <c r="OI25" s="183">
        <v>22</v>
      </c>
      <c r="OJ25" s="189">
        <f t="shared" si="1"/>
        <v>42116</v>
      </c>
      <c r="OK25" s="185" t="str">
        <f t="shared" si="0"/>
        <v>среда</v>
      </c>
      <c r="OL25" s="179" t="s">
        <v>44</v>
      </c>
      <c r="OM25" s="179" t="s">
        <v>43</v>
      </c>
      <c r="ON25" s="186" t="s">
        <v>45</v>
      </c>
      <c r="OO25" s="186" t="s">
        <v>43</v>
      </c>
      <c r="OP25" s="176"/>
      <c r="OQ25" s="176"/>
    </row>
    <row r="26" spans="1:407" ht="24" customHeight="1">
      <c r="A26" s="153"/>
      <c r="B26" s="153"/>
      <c r="C26" s="173"/>
      <c r="D26" s="173"/>
      <c r="E26" s="173"/>
      <c r="F26" s="173"/>
      <c r="G26" s="173"/>
      <c r="H26" s="173"/>
      <c r="I26" s="166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  <c r="IO26" s="153"/>
      <c r="IP26" s="153"/>
      <c r="IQ26" s="153"/>
      <c r="IR26" s="153"/>
      <c r="IS26" s="153"/>
      <c r="IT26" s="153"/>
      <c r="IU26" s="153"/>
      <c r="IV26" s="153"/>
      <c r="IW26" s="153"/>
      <c r="IX26" s="153"/>
      <c r="IY26" s="153"/>
      <c r="IZ26" s="153"/>
      <c r="JA26" s="153"/>
      <c r="JB26" s="153"/>
      <c r="JC26" s="153"/>
      <c r="JD26" s="153"/>
      <c r="JE26" s="153"/>
      <c r="JF26" s="153"/>
      <c r="JG26" s="153"/>
      <c r="JH26" s="153"/>
      <c r="JI26" s="153"/>
      <c r="JJ26" s="153"/>
      <c r="JK26" s="153"/>
      <c r="JL26" s="153"/>
      <c r="JM26" s="153"/>
      <c r="JN26" s="153"/>
      <c r="JO26" s="153"/>
      <c r="JP26" s="153"/>
      <c r="JQ26" s="153"/>
      <c r="JR26" s="153"/>
      <c r="JS26" s="153"/>
      <c r="JT26" s="153"/>
      <c r="JU26" s="153"/>
      <c r="JV26" s="153"/>
      <c r="JW26" s="153"/>
      <c r="JX26" s="153"/>
      <c r="JY26" s="153"/>
      <c r="JZ26" s="153"/>
      <c r="KA26" s="153"/>
      <c r="KB26" s="153"/>
      <c r="KC26" s="153"/>
      <c r="KD26" s="153"/>
      <c r="KE26" s="153"/>
      <c r="KF26" s="153"/>
      <c r="KG26" s="153"/>
      <c r="KH26" s="153"/>
      <c r="KI26" s="153"/>
      <c r="KJ26" s="153"/>
      <c r="KK26" s="153"/>
      <c r="KL26" s="153"/>
      <c r="KM26" s="153"/>
      <c r="KN26" s="153"/>
      <c r="KO26" s="153"/>
      <c r="KP26" s="153"/>
      <c r="KQ26" s="153"/>
      <c r="KR26" s="153"/>
      <c r="KS26" s="153"/>
      <c r="KT26" s="153"/>
      <c r="KU26" s="153"/>
      <c r="KV26" s="153"/>
      <c r="KW26" s="153"/>
      <c r="KX26" s="153"/>
      <c r="KY26" s="153"/>
      <c r="KZ26" s="153"/>
      <c r="LA26" s="153"/>
      <c r="LB26" s="153"/>
      <c r="LC26" s="153"/>
      <c r="LD26" s="153"/>
      <c r="LE26" s="153"/>
      <c r="LF26" s="153"/>
      <c r="LG26" s="153"/>
      <c r="LH26" s="153"/>
      <c r="LI26" s="153"/>
      <c r="LJ26" s="153"/>
      <c r="LK26" s="153"/>
      <c r="LL26" s="153"/>
      <c r="LM26" s="153"/>
      <c r="LN26" s="153"/>
      <c r="LO26" s="153"/>
      <c r="LP26" s="153"/>
      <c r="LQ26" s="153"/>
      <c r="LR26" s="153"/>
      <c r="LS26" s="153"/>
      <c r="LT26" s="153"/>
      <c r="LU26" s="153"/>
      <c r="LV26" s="153"/>
      <c r="LW26" s="153"/>
      <c r="LX26" s="153"/>
      <c r="LY26" s="153"/>
      <c r="LZ26" s="153"/>
      <c r="MA26" s="153"/>
      <c r="MB26" s="153"/>
      <c r="MC26" s="153"/>
      <c r="MD26" s="153"/>
      <c r="ME26" s="153"/>
      <c r="MF26" s="153"/>
      <c r="MG26" s="153"/>
      <c r="MH26" s="153"/>
      <c r="MI26" s="153"/>
      <c r="MJ26" s="153"/>
      <c r="MK26" s="153"/>
      <c r="ML26" s="153"/>
      <c r="MM26" s="153"/>
      <c r="MN26" s="153"/>
      <c r="MO26" s="153"/>
      <c r="MP26" s="153"/>
      <c r="MQ26" s="153"/>
      <c r="MR26" s="153"/>
      <c r="MS26" s="153"/>
      <c r="MT26" s="153"/>
      <c r="MU26" s="153"/>
      <c r="MV26" s="153"/>
      <c r="MW26" s="153"/>
      <c r="MX26" s="153"/>
      <c r="MY26" s="153"/>
      <c r="MZ26" s="153"/>
      <c r="NA26" s="153"/>
      <c r="NB26" s="153"/>
      <c r="NC26" s="153"/>
      <c r="ND26" s="153"/>
      <c r="NE26" s="153"/>
      <c r="NF26" s="153"/>
      <c r="NG26" s="153"/>
      <c r="NH26" s="153"/>
      <c r="NI26" s="153"/>
      <c r="NJ26" s="153"/>
      <c r="NK26" s="153"/>
      <c r="NL26" s="153"/>
      <c r="NM26" s="153"/>
      <c r="NN26" s="153"/>
      <c r="NO26" s="153"/>
      <c r="NP26" s="153"/>
      <c r="NQ26" s="153"/>
      <c r="NR26" s="153"/>
      <c r="NS26" s="153"/>
      <c r="NT26" s="153"/>
      <c r="NU26" s="153"/>
      <c r="NV26" s="153"/>
      <c r="NW26" s="153"/>
      <c r="NX26" s="153"/>
      <c r="NY26" s="153"/>
      <c r="NZ26" s="153"/>
      <c r="OA26" s="153"/>
      <c r="OB26" s="155"/>
      <c r="OC26" s="155"/>
      <c r="OD26" s="193"/>
      <c r="OE26" s="65"/>
      <c r="OF26" s="155"/>
      <c r="OG26" s="155"/>
      <c r="OH26" s="182"/>
      <c r="OI26" s="183">
        <v>23</v>
      </c>
      <c r="OJ26" s="189">
        <f t="shared" si="1"/>
        <v>42117</v>
      </c>
      <c r="OK26" s="185" t="str">
        <f t="shared" si="0"/>
        <v>четверг</v>
      </c>
      <c r="OL26" s="179" t="s">
        <v>32</v>
      </c>
      <c r="OM26" s="179" t="s">
        <v>43</v>
      </c>
      <c r="ON26" s="186" t="s">
        <v>43</v>
      </c>
      <c r="OO26" s="186" t="s">
        <v>43</v>
      </c>
      <c r="OP26" s="176"/>
      <c r="OQ26" s="176"/>
    </row>
    <row r="27" spans="1:407" ht="24" customHeight="1">
      <c r="A27" s="153"/>
      <c r="B27" s="153"/>
      <c r="C27" s="173"/>
      <c r="D27" s="173"/>
      <c r="E27" s="173"/>
      <c r="F27" s="173"/>
      <c r="G27" s="173"/>
      <c r="H27" s="173"/>
      <c r="I27" s="166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  <c r="CL27" s="153"/>
      <c r="CM27" s="153"/>
      <c r="CN27" s="153"/>
      <c r="CO27" s="153"/>
      <c r="CP27" s="153"/>
      <c r="CQ27" s="153"/>
      <c r="CR27" s="153"/>
      <c r="CS27" s="153"/>
      <c r="CT27" s="153"/>
      <c r="CU27" s="153"/>
      <c r="CV27" s="153"/>
      <c r="CW27" s="153"/>
      <c r="CX27" s="153"/>
      <c r="CY27" s="153"/>
      <c r="CZ27" s="153"/>
      <c r="DA27" s="153"/>
      <c r="DB27" s="153"/>
      <c r="DC27" s="153"/>
      <c r="DD27" s="153"/>
      <c r="DE27" s="153"/>
      <c r="DF27" s="153"/>
      <c r="DG27" s="153"/>
      <c r="DH27" s="153"/>
      <c r="DI27" s="153"/>
      <c r="DJ27" s="153"/>
      <c r="DK27" s="153"/>
      <c r="DL27" s="153"/>
      <c r="DM27" s="153"/>
      <c r="DN27" s="153"/>
      <c r="DO27" s="153"/>
      <c r="DP27" s="153"/>
      <c r="DQ27" s="153"/>
      <c r="DR27" s="153"/>
      <c r="DS27" s="153"/>
      <c r="DT27" s="153"/>
      <c r="DU27" s="153"/>
      <c r="DV27" s="153"/>
      <c r="DW27" s="153"/>
      <c r="DX27" s="153"/>
      <c r="DY27" s="153"/>
      <c r="DZ27" s="153"/>
      <c r="EA27" s="153"/>
      <c r="EB27" s="153"/>
      <c r="EC27" s="153"/>
      <c r="ED27" s="153"/>
      <c r="EE27" s="153"/>
      <c r="EF27" s="153"/>
      <c r="EG27" s="153"/>
      <c r="EH27" s="153"/>
      <c r="EI27" s="153"/>
      <c r="EJ27" s="153"/>
      <c r="EK27" s="153"/>
      <c r="EL27" s="153"/>
      <c r="EM27" s="153"/>
      <c r="EN27" s="153"/>
      <c r="EO27" s="153"/>
      <c r="EP27" s="153"/>
      <c r="EQ27" s="153"/>
      <c r="ER27" s="153"/>
      <c r="ES27" s="153"/>
      <c r="ET27" s="153"/>
      <c r="EU27" s="153"/>
      <c r="EV27" s="153"/>
      <c r="EW27" s="153"/>
      <c r="EX27" s="153"/>
      <c r="EY27" s="153"/>
      <c r="EZ27" s="153"/>
      <c r="FA27" s="153"/>
      <c r="FB27" s="153"/>
      <c r="FC27" s="153"/>
      <c r="FD27" s="153"/>
      <c r="FE27" s="153"/>
      <c r="FF27" s="153"/>
      <c r="FG27" s="153"/>
      <c r="FH27" s="153"/>
      <c r="FI27" s="153"/>
      <c r="FJ27" s="153"/>
      <c r="FK27" s="153"/>
      <c r="FL27" s="153"/>
      <c r="FM27" s="153"/>
      <c r="FN27" s="153"/>
      <c r="FO27" s="153"/>
      <c r="FP27" s="153"/>
      <c r="FQ27" s="153"/>
      <c r="FR27" s="153"/>
      <c r="FS27" s="153"/>
      <c r="FT27" s="153"/>
      <c r="FU27" s="153"/>
      <c r="FV27" s="153"/>
      <c r="FW27" s="153"/>
      <c r="FX27" s="153"/>
      <c r="FY27" s="153"/>
      <c r="FZ27" s="153"/>
      <c r="GA27" s="153"/>
      <c r="GB27" s="153"/>
      <c r="GC27" s="153"/>
      <c r="GD27" s="153"/>
      <c r="GE27" s="153"/>
      <c r="GF27" s="153"/>
      <c r="GG27" s="153"/>
      <c r="GH27" s="153"/>
      <c r="GI27" s="153"/>
      <c r="GJ27" s="153"/>
      <c r="GK27" s="153"/>
      <c r="GL27" s="153"/>
      <c r="GM27" s="153"/>
      <c r="GN27" s="153"/>
      <c r="GO27" s="153"/>
      <c r="GP27" s="153"/>
      <c r="GQ27" s="153"/>
      <c r="GR27" s="153"/>
      <c r="GS27" s="153"/>
      <c r="GT27" s="153"/>
      <c r="GU27" s="153"/>
      <c r="GV27" s="153"/>
      <c r="GW27" s="153"/>
      <c r="GX27" s="153"/>
      <c r="GY27" s="153"/>
      <c r="GZ27" s="153"/>
      <c r="HA27" s="153"/>
      <c r="HB27" s="153"/>
      <c r="HC27" s="153"/>
      <c r="HD27" s="153"/>
      <c r="HE27" s="153"/>
      <c r="HF27" s="153"/>
      <c r="HG27" s="153"/>
      <c r="HH27" s="153"/>
      <c r="HI27" s="153"/>
      <c r="HJ27" s="153"/>
      <c r="HK27" s="153"/>
      <c r="HL27" s="153"/>
      <c r="HM27" s="153"/>
      <c r="HN27" s="153"/>
      <c r="HO27" s="153"/>
      <c r="HP27" s="153"/>
      <c r="HQ27" s="153"/>
      <c r="HR27" s="153"/>
      <c r="HS27" s="153"/>
      <c r="HT27" s="153"/>
      <c r="HU27" s="153"/>
      <c r="HV27" s="153"/>
      <c r="HW27" s="153"/>
      <c r="HX27" s="153"/>
      <c r="HY27" s="153"/>
      <c r="HZ27" s="153"/>
      <c r="IA27" s="153"/>
      <c r="IB27" s="153"/>
      <c r="IC27" s="153"/>
      <c r="ID27" s="153"/>
      <c r="IE27" s="153"/>
      <c r="IF27" s="153"/>
      <c r="IG27" s="153"/>
      <c r="IH27" s="153"/>
      <c r="II27" s="153"/>
      <c r="IJ27" s="153"/>
      <c r="IK27" s="153"/>
      <c r="IL27" s="153"/>
      <c r="IM27" s="153"/>
      <c r="IN27" s="153"/>
      <c r="IO27" s="153"/>
      <c r="IP27" s="153"/>
      <c r="IQ27" s="153"/>
      <c r="IR27" s="153"/>
      <c r="IS27" s="153"/>
      <c r="IT27" s="153"/>
      <c r="IU27" s="153"/>
      <c r="IV27" s="153"/>
      <c r="IW27" s="153"/>
      <c r="IX27" s="153"/>
      <c r="IY27" s="153"/>
      <c r="IZ27" s="153"/>
      <c r="JA27" s="153"/>
      <c r="JB27" s="153"/>
      <c r="JC27" s="153"/>
      <c r="JD27" s="153"/>
      <c r="JE27" s="153"/>
      <c r="JF27" s="153"/>
      <c r="JG27" s="153"/>
      <c r="JH27" s="153"/>
      <c r="JI27" s="153"/>
      <c r="JJ27" s="153"/>
      <c r="JK27" s="153"/>
      <c r="JL27" s="153"/>
      <c r="JM27" s="153"/>
      <c r="JN27" s="153"/>
      <c r="JO27" s="153"/>
      <c r="JP27" s="153"/>
      <c r="JQ27" s="153"/>
      <c r="JR27" s="153"/>
      <c r="JS27" s="153"/>
      <c r="JT27" s="153"/>
      <c r="JU27" s="153"/>
      <c r="JV27" s="153"/>
      <c r="JW27" s="153"/>
      <c r="JX27" s="153"/>
      <c r="JY27" s="153"/>
      <c r="JZ27" s="153"/>
      <c r="KA27" s="153"/>
      <c r="KB27" s="153"/>
      <c r="KC27" s="153"/>
      <c r="KD27" s="153"/>
      <c r="KE27" s="153"/>
      <c r="KF27" s="153"/>
      <c r="KG27" s="153"/>
      <c r="KH27" s="153"/>
      <c r="KI27" s="153"/>
      <c r="KJ27" s="153"/>
      <c r="KK27" s="153"/>
      <c r="KL27" s="153"/>
      <c r="KM27" s="153"/>
      <c r="KN27" s="153"/>
      <c r="KO27" s="153"/>
      <c r="KP27" s="153"/>
      <c r="KQ27" s="153"/>
      <c r="KR27" s="153"/>
      <c r="KS27" s="153"/>
      <c r="KT27" s="153"/>
      <c r="KU27" s="153"/>
      <c r="KV27" s="153"/>
      <c r="KW27" s="153"/>
      <c r="KX27" s="153"/>
      <c r="KY27" s="153"/>
      <c r="KZ27" s="153"/>
      <c r="LA27" s="153"/>
      <c r="LB27" s="153"/>
      <c r="LC27" s="153"/>
      <c r="LD27" s="153"/>
      <c r="LE27" s="153"/>
      <c r="LF27" s="153"/>
      <c r="LG27" s="153"/>
      <c r="LH27" s="153"/>
      <c r="LI27" s="153"/>
      <c r="LJ27" s="153"/>
      <c r="LK27" s="153"/>
      <c r="LL27" s="153"/>
      <c r="LM27" s="153"/>
      <c r="LN27" s="153"/>
      <c r="LO27" s="153"/>
      <c r="LP27" s="153"/>
      <c r="LQ27" s="153"/>
      <c r="LR27" s="153"/>
      <c r="LS27" s="153"/>
      <c r="LT27" s="153"/>
      <c r="LU27" s="153"/>
      <c r="LV27" s="153"/>
      <c r="LW27" s="153"/>
      <c r="LX27" s="153"/>
      <c r="LY27" s="153"/>
      <c r="LZ27" s="153"/>
      <c r="MA27" s="153"/>
      <c r="MB27" s="153"/>
      <c r="MC27" s="153"/>
      <c r="MD27" s="153"/>
      <c r="ME27" s="153"/>
      <c r="MF27" s="153"/>
      <c r="MG27" s="153"/>
      <c r="MH27" s="153"/>
      <c r="MI27" s="153"/>
      <c r="MJ27" s="153"/>
      <c r="MK27" s="153"/>
      <c r="ML27" s="153"/>
      <c r="MM27" s="153"/>
      <c r="MN27" s="153"/>
      <c r="MO27" s="153"/>
      <c r="MP27" s="153"/>
      <c r="MQ27" s="153"/>
      <c r="MR27" s="153"/>
      <c r="MS27" s="153"/>
      <c r="MT27" s="153"/>
      <c r="MU27" s="153"/>
      <c r="MV27" s="153"/>
      <c r="MW27" s="153"/>
      <c r="MX27" s="153"/>
      <c r="MY27" s="153"/>
      <c r="MZ27" s="153"/>
      <c r="NA27" s="153"/>
      <c r="NB27" s="153"/>
      <c r="NC27" s="153"/>
      <c r="ND27" s="153"/>
      <c r="NE27" s="153"/>
      <c r="NF27" s="153"/>
      <c r="NG27" s="153"/>
      <c r="NH27" s="153"/>
      <c r="NI27" s="153"/>
      <c r="NJ27" s="153"/>
      <c r="NK27" s="153"/>
      <c r="NL27" s="153"/>
      <c r="NM27" s="153"/>
      <c r="NN27" s="153"/>
      <c r="NO27" s="153"/>
      <c r="NP27" s="153"/>
      <c r="NQ27" s="153"/>
      <c r="NR27" s="153"/>
      <c r="NS27" s="153"/>
      <c r="NT27" s="153"/>
      <c r="NU27" s="153"/>
      <c r="NV27" s="153"/>
      <c r="NW27" s="153"/>
      <c r="NX27" s="153"/>
      <c r="NY27" s="153"/>
      <c r="NZ27" s="153"/>
      <c r="OA27" s="153"/>
      <c r="OB27" s="155"/>
      <c r="OC27" s="155"/>
      <c r="OD27" s="193"/>
      <c r="OE27" s="65"/>
      <c r="OF27" s="155"/>
      <c r="OG27" s="155"/>
      <c r="OH27" s="182"/>
      <c r="OI27" s="183">
        <v>24</v>
      </c>
      <c r="OJ27" s="189">
        <f t="shared" si="1"/>
        <v>42118</v>
      </c>
      <c r="OK27" s="185" t="str">
        <f t="shared" si="0"/>
        <v>пятница</v>
      </c>
      <c r="OL27" s="179" t="s">
        <v>44</v>
      </c>
      <c r="OM27" s="179" t="s">
        <v>43</v>
      </c>
      <c r="ON27" s="186" t="s">
        <v>43</v>
      </c>
      <c r="OO27" s="186" t="s">
        <v>43</v>
      </c>
      <c r="OP27" s="176"/>
      <c r="OQ27" s="176"/>
    </row>
    <row r="28" spans="1:407" ht="24" customHeight="1">
      <c r="A28" s="153"/>
      <c r="B28" s="153"/>
      <c r="C28" s="173"/>
      <c r="D28" s="173"/>
      <c r="E28" s="173"/>
      <c r="F28" s="173"/>
      <c r="G28" s="173"/>
      <c r="H28" s="173"/>
      <c r="I28" s="166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  <c r="DK28" s="153"/>
      <c r="DL28" s="153"/>
      <c r="DM28" s="153"/>
      <c r="DN28" s="153"/>
      <c r="DO28" s="153"/>
      <c r="DP28" s="153"/>
      <c r="DQ28" s="153"/>
      <c r="DR28" s="153"/>
      <c r="DS28" s="153"/>
      <c r="DT28" s="153"/>
      <c r="DU28" s="153"/>
      <c r="DV28" s="153"/>
      <c r="DW28" s="153"/>
      <c r="DX28" s="153"/>
      <c r="DY28" s="153"/>
      <c r="DZ28" s="153"/>
      <c r="EA28" s="153"/>
      <c r="EB28" s="153"/>
      <c r="EC28" s="153"/>
      <c r="ED28" s="153"/>
      <c r="EE28" s="153"/>
      <c r="EF28" s="153"/>
      <c r="EG28" s="153"/>
      <c r="EH28" s="153"/>
      <c r="EI28" s="153"/>
      <c r="EJ28" s="153"/>
      <c r="EK28" s="153"/>
      <c r="EL28" s="153"/>
      <c r="EM28" s="153"/>
      <c r="EN28" s="153"/>
      <c r="EO28" s="153"/>
      <c r="EP28" s="153"/>
      <c r="EQ28" s="153"/>
      <c r="ER28" s="153"/>
      <c r="ES28" s="153"/>
      <c r="ET28" s="153"/>
      <c r="EU28" s="153"/>
      <c r="EV28" s="153"/>
      <c r="EW28" s="153"/>
      <c r="EX28" s="153"/>
      <c r="EY28" s="153"/>
      <c r="EZ28" s="153"/>
      <c r="FA28" s="153"/>
      <c r="FB28" s="153"/>
      <c r="FC28" s="153"/>
      <c r="FD28" s="153"/>
      <c r="FE28" s="153"/>
      <c r="FF28" s="153"/>
      <c r="FG28" s="153"/>
      <c r="FH28" s="153"/>
      <c r="FI28" s="153"/>
      <c r="FJ28" s="153"/>
      <c r="FK28" s="153"/>
      <c r="FL28" s="153"/>
      <c r="FM28" s="153"/>
      <c r="FN28" s="153"/>
      <c r="FO28" s="153"/>
      <c r="FP28" s="153"/>
      <c r="FQ28" s="153"/>
      <c r="FR28" s="153"/>
      <c r="FS28" s="153"/>
      <c r="FT28" s="153"/>
      <c r="FU28" s="153"/>
      <c r="FV28" s="153"/>
      <c r="FW28" s="153"/>
      <c r="FX28" s="153"/>
      <c r="FY28" s="153"/>
      <c r="FZ28" s="153"/>
      <c r="GA28" s="153"/>
      <c r="GB28" s="153"/>
      <c r="GC28" s="153"/>
      <c r="GD28" s="153"/>
      <c r="GE28" s="153"/>
      <c r="GF28" s="153"/>
      <c r="GG28" s="153"/>
      <c r="GH28" s="153"/>
      <c r="GI28" s="153"/>
      <c r="GJ28" s="153"/>
      <c r="GK28" s="153"/>
      <c r="GL28" s="153"/>
      <c r="GM28" s="153"/>
      <c r="GN28" s="153"/>
      <c r="GO28" s="153"/>
      <c r="GP28" s="153"/>
      <c r="GQ28" s="153"/>
      <c r="GR28" s="153"/>
      <c r="GS28" s="153"/>
      <c r="GT28" s="153"/>
      <c r="GU28" s="153"/>
      <c r="GV28" s="153"/>
      <c r="GW28" s="153"/>
      <c r="GX28" s="153"/>
      <c r="GY28" s="153"/>
      <c r="GZ28" s="153"/>
      <c r="HA28" s="153"/>
      <c r="HB28" s="153"/>
      <c r="HC28" s="153"/>
      <c r="HD28" s="153"/>
      <c r="HE28" s="153"/>
      <c r="HF28" s="153"/>
      <c r="HG28" s="153"/>
      <c r="HH28" s="153"/>
      <c r="HI28" s="153"/>
      <c r="HJ28" s="153"/>
      <c r="HK28" s="153"/>
      <c r="HL28" s="153"/>
      <c r="HM28" s="153"/>
      <c r="HN28" s="153"/>
      <c r="HO28" s="153"/>
      <c r="HP28" s="153"/>
      <c r="HQ28" s="153"/>
      <c r="HR28" s="153"/>
      <c r="HS28" s="153"/>
      <c r="HT28" s="153"/>
      <c r="HU28" s="153"/>
      <c r="HV28" s="153"/>
      <c r="HW28" s="153"/>
      <c r="HX28" s="153"/>
      <c r="HY28" s="153"/>
      <c r="HZ28" s="153"/>
      <c r="IA28" s="153"/>
      <c r="IB28" s="153"/>
      <c r="IC28" s="153"/>
      <c r="ID28" s="153"/>
      <c r="IE28" s="153"/>
      <c r="IF28" s="153"/>
      <c r="IG28" s="153"/>
      <c r="IH28" s="153"/>
      <c r="II28" s="153"/>
      <c r="IJ28" s="153"/>
      <c r="IK28" s="153"/>
      <c r="IL28" s="153"/>
      <c r="IM28" s="153"/>
      <c r="IN28" s="153"/>
      <c r="IO28" s="153"/>
      <c r="IP28" s="153"/>
      <c r="IQ28" s="153"/>
      <c r="IR28" s="153"/>
      <c r="IS28" s="153"/>
      <c r="IT28" s="153"/>
      <c r="IU28" s="153"/>
      <c r="IV28" s="153"/>
      <c r="IW28" s="153"/>
      <c r="IX28" s="153"/>
      <c r="IY28" s="153"/>
      <c r="IZ28" s="153"/>
      <c r="JA28" s="153"/>
      <c r="JB28" s="153"/>
      <c r="JC28" s="153"/>
      <c r="JD28" s="153"/>
      <c r="JE28" s="153"/>
      <c r="JF28" s="153"/>
      <c r="JG28" s="153"/>
      <c r="JH28" s="153"/>
      <c r="JI28" s="153"/>
      <c r="JJ28" s="153"/>
      <c r="JK28" s="153"/>
      <c r="JL28" s="153"/>
      <c r="JM28" s="153"/>
      <c r="JN28" s="153"/>
      <c r="JO28" s="153"/>
      <c r="JP28" s="153"/>
      <c r="JQ28" s="153"/>
      <c r="JR28" s="153"/>
      <c r="JS28" s="153"/>
      <c r="JT28" s="153"/>
      <c r="JU28" s="153"/>
      <c r="JV28" s="153"/>
      <c r="JW28" s="153"/>
      <c r="JX28" s="153"/>
      <c r="JY28" s="153"/>
      <c r="JZ28" s="153"/>
      <c r="KA28" s="153"/>
      <c r="KB28" s="153"/>
      <c r="KC28" s="153"/>
      <c r="KD28" s="153"/>
      <c r="KE28" s="153"/>
      <c r="KF28" s="153"/>
      <c r="KG28" s="153"/>
      <c r="KH28" s="153"/>
      <c r="KI28" s="153"/>
      <c r="KJ28" s="153"/>
      <c r="KK28" s="153"/>
      <c r="KL28" s="153"/>
      <c r="KM28" s="153"/>
      <c r="KN28" s="153"/>
      <c r="KO28" s="153"/>
      <c r="KP28" s="153"/>
      <c r="KQ28" s="153"/>
      <c r="KR28" s="153"/>
      <c r="KS28" s="153"/>
      <c r="KT28" s="153"/>
      <c r="KU28" s="153"/>
      <c r="KV28" s="153"/>
      <c r="KW28" s="153"/>
      <c r="KX28" s="153"/>
      <c r="KY28" s="153"/>
      <c r="KZ28" s="153"/>
      <c r="LA28" s="153"/>
      <c r="LB28" s="153"/>
      <c r="LC28" s="153"/>
      <c r="LD28" s="153"/>
      <c r="LE28" s="153"/>
      <c r="LF28" s="153"/>
      <c r="LG28" s="153"/>
      <c r="LH28" s="153"/>
      <c r="LI28" s="153"/>
      <c r="LJ28" s="153"/>
      <c r="LK28" s="153"/>
      <c r="LL28" s="153"/>
      <c r="LM28" s="153"/>
      <c r="LN28" s="153"/>
      <c r="LO28" s="153"/>
      <c r="LP28" s="153"/>
      <c r="LQ28" s="153"/>
      <c r="LR28" s="153"/>
      <c r="LS28" s="153"/>
      <c r="LT28" s="153"/>
      <c r="LU28" s="153"/>
      <c r="LV28" s="153"/>
      <c r="LW28" s="153"/>
      <c r="LX28" s="153"/>
      <c r="LY28" s="153"/>
      <c r="LZ28" s="153"/>
      <c r="MA28" s="153"/>
      <c r="MB28" s="153"/>
      <c r="MC28" s="153"/>
      <c r="MD28" s="153"/>
      <c r="ME28" s="153"/>
      <c r="MF28" s="153"/>
      <c r="MG28" s="153"/>
      <c r="MH28" s="153"/>
      <c r="MI28" s="153"/>
      <c r="MJ28" s="153"/>
      <c r="MK28" s="153"/>
      <c r="ML28" s="153"/>
      <c r="MM28" s="153"/>
      <c r="MN28" s="153"/>
      <c r="MO28" s="153"/>
      <c r="MP28" s="153"/>
      <c r="MQ28" s="153"/>
      <c r="MR28" s="153"/>
      <c r="MS28" s="153"/>
      <c r="MT28" s="153"/>
      <c r="MU28" s="153"/>
      <c r="MV28" s="153"/>
      <c r="MW28" s="153"/>
      <c r="MX28" s="153"/>
      <c r="MY28" s="153"/>
      <c r="MZ28" s="153"/>
      <c r="NA28" s="153"/>
      <c r="NB28" s="153"/>
      <c r="NC28" s="153"/>
      <c r="ND28" s="153"/>
      <c r="NE28" s="153"/>
      <c r="NF28" s="153"/>
      <c r="NG28" s="153"/>
      <c r="NH28" s="153"/>
      <c r="NI28" s="153"/>
      <c r="NJ28" s="153"/>
      <c r="NK28" s="153"/>
      <c r="NL28" s="153"/>
      <c r="NM28" s="153"/>
      <c r="NN28" s="153"/>
      <c r="NO28" s="153"/>
      <c r="NP28" s="153"/>
      <c r="NQ28" s="153"/>
      <c r="NR28" s="153"/>
      <c r="NS28" s="153"/>
      <c r="NT28" s="153"/>
      <c r="NU28" s="153"/>
      <c r="NV28" s="153"/>
      <c r="NW28" s="153"/>
      <c r="NX28" s="153"/>
      <c r="NY28" s="153"/>
      <c r="NZ28" s="153"/>
      <c r="OA28" s="153"/>
      <c r="OB28" s="155"/>
      <c r="OC28" s="155"/>
      <c r="OD28" s="193"/>
      <c r="OE28" s="65"/>
      <c r="OF28" s="155"/>
      <c r="OG28" s="155"/>
      <c r="OH28" s="182"/>
      <c r="OI28" s="183">
        <v>25</v>
      </c>
      <c r="OJ28" s="189">
        <f t="shared" si="1"/>
        <v>42119</v>
      </c>
      <c r="OK28" s="185" t="str">
        <f t="shared" si="0"/>
        <v>суббота</v>
      </c>
      <c r="OL28" s="179" t="s">
        <v>45</v>
      </c>
      <c r="OM28" s="179" t="s">
        <v>43</v>
      </c>
      <c r="ON28" s="186" t="s">
        <v>43</v>
      </c>
      <c r="OO28" s="186" t="s">
        <v>43</v>
      </c>
      <c r="OP28" s="176"/>
      <c r="OQ28" s="176"/>
    </row>
    <row r="29" spans="1:407" ht="24" customHeight="1">
      <c r="A29" s="153"/>
      <c r="B29" s="153"/>
      <c r="C29" s="173"/>
      <c r="D29" s="173"/>
      <c r="E29" s="173"/>
      <c r="F29" s="173"/>
      <c r="G29" s="173"/>
      <c r="H29" s="173"/>
      <c r="I29" s="166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  <c r="GU29" s="153"/>
      <c r="GV29" s="153"/>
      <c r="GW29" s="153"/>
      <c r="GX29" s="153"/>
      <c r="GY29" s="153"/>
      <c r="GZ29" s="153"/>
      <c r="HA29" s="153"/>
      <c r="HB29" s="153"/>
      <c r="HC29" s="153"/>
      <c r="HD29" s="153"/>
      <c r="HE29" s="153"/>
      <c r="HF29" s="153"/>
      <c r="HG29" s="153"/>
      <c r="HH29" s="153"/>
      <c r="HI29" s="153"/>
      <c r="HJ29" s="153"/>
      <c r="HK29" s="153"/>
      <c r="HL29" s="153"/>
      <c r="HM29" s="153"/>
      <c r="HN29" s="153"/>
      <c r="HO29" s="153"/>
      <c r="HP29" s="153"/>
      <c r="HQ29" s="153"/>
      <c r="HR29" s="153"/>
      <c r="HS29" s="153"/>
      <c r="HT29" s="153"/>
      <c r="HU29" s="153"/>
      <c r="HV29" s="153"/>
      <c r="HW29" s="153"/>
      <c r="HX29" s="153"/>
      <c r="HY29" s="153"/>
      <c r="HZ29" s="153"/>
      <c r="IA29" s="153"/>
      <c r="IB29" s="153"/>
      <c r="IC29" s="153"/>
      <c r="ID29" s="153"/>
      <c r="IE29" s="153"/>
      <c r="IF29" s="153"/>
      <c r="IG29" s="153"/>
      <c r="IH29" s="153"/>
      <c r="II29" s="153"/>
      <c r="IJ29" s="153"/>
      <c r="IK29" s="153"/>
      <c r="IL29" s="153"/>
      <c r="IM29" s="153"/>
      <c r="IN29" s="153"/>
      <c r="IO29" s="153"/>
      <c r="IP29" s="153"/>
      <c r="IQ29" s="153"/>
      <c r="IR29" s="153"/>
      <c r="IS29" s="153"/>
      <c r="IT29" s="153"/>
      <c r="IU29" s="153"/>
      <c r="IV29" s="153"/>
      <c r="IW29" s="153"/>
      <c r="IX29" s="153"/>
      <c r="IY29" s="153"/>
      <c r="IZ29" s="153"/>
      <c r="JA29" s="153"/>
      <c r="JB29" s="153"/>
      <c r="JC29" s="153"/>
      <c r="JD29" s="153"/>
      <c r="JE29" s="153"/>
      <c r="JF29" s="153"/>
      <c r="JG29" s="153"/>
      <c r="JH29" s="153"/>
      <c r="JI29" s="153"/>
      <c r="JJ29" s="153"/>
      <c r="JK29" s="153"/>
      <c r="JL29" s="153"/>
      <c r="JM29" s="153"/>
      <c r="JN29" s="153"/>
      <c r="JO29" s="153"/>
      <c r="JP29" s="153"/>
      <c r="JQ29" s="153"/>
      <c r="JR29" s="153"/>
      <c r="JS29" s="153"/>
      <c r="JT29" s="153"/>
      <c r="JU29" s="153"/>
      <c r="JV29" s="153"/>
      <c r="JW29" s="153"/>
      <c r="JX29" s="153"/>
      <c r="JY29" s="153"/>
      <c r="JZ29" s="153"/>
      <c r="KA29" s="153"/>
      <c r="KB29" s="153"/>
      <c r="KC29" s="153"/>
      <c r="KD29" s="153"/>
      <c r="KE29" s="153"/>
      <c r="KF29" s="153"/>
      <c r="KG29" s="153"/>
      <c r="KH29" s="153"/>
      <c r="KI29" s="153"/>
      <c r="KJ29" s="153"/>
      <c r="KK29" s="153"/>
      <c r="KL29" s="153"/>
      <c r="KM29" s="153"/>
      <c r="KN29" s="153"/>
      <c r="KO29" s="153"/>
      <c r="KP29" s="153"/>
      <c r="KQ29" s="153"/>
      <c r="KR29" s="153"/>
      <c r="KS29" s="153"/>
      <c r="KT29" s="153"/>
      <c r="KU29" s="153"/>
      <c r="KV29" s="153"/>
      <c r="KW29" s="153"/>
      <c r="KX29" s="153"/>
      <c r="KY29" s="153"/>
      <c r="KZ29" s="153"/>
      <c r="LA29" s="153"/>
      <c r="LB29" s="153"/>
      <c r="LC29" s="153"/>
      <c r="LD29" s="153"/>
      <c r="LE29" s="153"/>
      <c r="LF29" s="153"/>
      <c r="LG29" s="153"/>
      <c r="LH29" s="153"/>
      <c r="LI29" s="153"/>
      <c r="LJ29" s="153"/>
      <c r="LK29" s="153"/>
      <c r="LL29" s="153"/>
      <c r="LM29" s="153"/>
      <c r="LN29" s="153"/>
      <c r="LO29" s="153"/>
      <c r="LP29" s="153"/>
      <c r="LQ29" s="153"/>
      <c r="LR29" s="153"/>
      <c r="LS29" s="153"/>
      <c r="LT29" s="153"/>
      <c r="LU29" s="153"/>
      <c r="LV29" s="153"/>
      <c r="LW29" s="153"/>
      <c r="LX29" s="153"/>
      <c r="LY29" s="153"/>
      <c r="LZ29" s="153"/>
      <c r="MA29" s="153"/>
      <c r="MB29" s="153"/>
      <c r="MC29" s="153"/>
      <c r="MD29" s="153"/>
      <c r="ME29" s="153"/>
      <c r="MF29" s="153"/>
      <c r="MG29" s="153"/>
      <c r="MH29" s="153"/>
      <c r="MI29" s="153"/>
      <c r="MJ29" s="153"/>
      <c r="MK29" s="153"/>
      <c r="ML29" s="153"/>
      <c r="MM29" s="153"/>
      <c r="MN29" s="153"/>
      <c r="MO29" s="153"/>
      <c r="MP29" s="153"/>
      <c r="MQ29" s="153"/>
      <c r="MR29" s="153"/>
      <c r="MS29" s="153"/>
      <c r="MT29" s="153"/>
      <c r="MU29" s="153"/>
      <c r="MV29" s="153"/>
      <c r="MW29" s="153"/>
      <c r="MX29" s="153"/>
      <c r="MY29" s="153"/>
      <c r="MZ29" s="153"/>
      <c r="NA29" s="153"/>
      <c r="NB29" s="153"/>
      <c r="NC29" s="153"/>
      <c r="ND29" s="153"/>
      <c r="NE29" s="153"/>
      <c r="NF29" s="153"/>
      <c r="NG29" s="153"/>
      <c r="NH29" s="153"/>
      <c r="NI29" s="153"/>
      <c r="NJ29" s="153"/>
      <c r="NK29" s="153"/>
      <c r="NL29" s="153"/>
      <c r="NM29" s="153"/>
      <c r="NN29" s="153"/>
      <c r="NO29" s="153"/>
      <c r="NP29" s="153"/>
      <c r="NQ29" s="153"/>
      <c r="NR29" s="153"/>
      <c r="NS29" s="153"/>
      <c r="NT29" s="153"/>
      <c r="NU29" s="153"/>
      <c r="NV29" s="153"/>
      <c r="NW29" s="153"/>
      <c r="NX29" s="153"/>
      <c r="NY29" s="153"/>
      <c r="NZ29" s="153"/>
      <c r="OA29" s="153"/>
      <c r="OB29" s="155"/>
      <c r="OC29" s="155"/>
      <c r="OD29" s="193"/>
      <c r="OE29" s="65"/>
      <c r="OF29" s="155"/>
      <c r="OG29" s="155"/>
      <c r="OH29" s="182"/>
      <c r="OI29" s="183">
        <v>26</v>
      </c>
      <c r="OJ29" s="189">
        <f t="shared" si="1"/>
        <v>42120</v>
      </c>
      <c r="OK29" s="185" t="str">
        <f t="shared" si="0"/>
        <v>воскресенье</v>
      </c>
      <c r="OL29" s="179" t="s">
        <v>32</v>
      </c>
      <c r="OM29" s="179" t="s">
        <v>43</v>
      </c>
      <c r="ON29" s="186" t="s">
        <v>45</v>
      </c>
      <c r="OO29" s="186" t="s">
        <v>43</v>
      </c>
      <c r="OP29" s="176"/>
      <c r="OQ29" s="176"/>
    </row>
    <row r="30" spans="1:407" ht="24" customHeight="1">
      <c r="A30" s="153"/>
      <c r="B30" s="153"/>
      <c r="C30" s="173"/>
      <c r="D30" s="173"/>
      <c r="E30" s="173"/>
      <c r="F30" s="173"/>
      <c r="G30" s="173"/>
      <c r="H30" s="173"/>
      <c r="I30" s="166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  <c r="DK30" s="153"/>
      <c r="DL30" s="153"/>
      <c r="DM30" s="153"/>
      <c r="DN30" s="153"/>
      <c r="DO30" s="153"/>
      <c r="DP30" s="153"/>
      <c r="DQ30" s="153"/>
      <c r="DR30" s="153"/>
      <c r="DS30" s="153"/>
      <c r="DT30" s="153"/>
      <c r="DU30" s="153"/>
      <c r="DV30" s="153"/>
      <c r="DW30" s="153"/>
      <c r="DX30" s="153"/>
      <c r="DY30" s="153"/>
      <c r="DZ30" s="153"/>
      <c r="EA30" s="153"/>
      <c r="EB30" s="153"/>
      <c r="EC30" s="153"/>
      <c r="ED30" s="153"/>
      <c r="EE30" s="153"/>
      <c r="EF30" s="153"/>
      <c r="EG30" s="153"/>
      <c r="EH30" s="153"/>
      <c r="EI30" s="153"/>
      <c r="EJ30" s="153"/>
      <c r="EK30" s="153"/>
      <c r="EL30" s="153"/>
      <c r="EM30" s="153"/>
      <c r="EN30" s="153"/>
      <c r="EO30" s="153"/>
      <c r="EP30" s="153"/>
      <c r="EQ30" s="153"/>
      <c r="ER30" s="153"/>
      <c r="ES30" s="153"/>
      <c r="ET30" s="153"/>
      <c r="EU30" s="153"/>
      <c r="EV30" s="153"/>
      <c r="EW30" s="153"/>
      <c r="EX30" s="153"/>
      <c r="EY30" s="153"/>
      <c r="EZ30" s="153"/>
      <c r="FA30" s="153"/>
      <c r="FB30" s="153"/>
      <c r="FC30" s="153"/>
      <c r="FD30" s="153"/>
      <c r="FE30" s="153"/>
      <c r="FF30" s="153"/>
      <c r="FG30" s="153"/>
      <c r="FH30" s="153"/>
      <c r="FI30" s="153"/>
      <c r="FJ30" s="153"/>
      <c r="FK30" s="153"/>
      <c r="FL30" s="153"/>
      <c r="FM30" s="153"/>
      <c r="FN30" s="153"/>
      <c r="FO30" s="153"/>
      <c r="FP30" s="153"/>
      <c r="FQ30" s="153"/>
      <c r="FR30" s="153"/>
      <c r="FS30" s="153"/>
      <c r="FT30" s="153"/>
      <c r="FU30" s="153"/>
      <c r="FV30" s="153"/>
      <c r="FW30" s="153"/>
      <c r="FX30" s="153"/>
      <c r="FY30" s="153"/>
      <c r="FZ30" s="153"/>
      <c r="GA30" s="153"/>
      <c r="GB30" s="153"/>
      <c r="GC30" s="153"/>
      <c r="GD30" s="153"/>
      <c r="GE30" s="153"/>
      <c r="GF30" s="153"/>
      <c r="GG30" s="153"/>
      <c r="GH30" s="153"/>
      <c r="GI30" s="153"/>
      <c r="GJ30" s="153"/>
      <c r="GK30" s="153"/>
      <c r="GL30" s="153"/>
      <c r="GM30" s="153"/>
      <c r="GN30" s="153"/>
      <c r="GO30" s="153"/>
      <c r="GP30" s="153"/>
      <c r="GQ30" s="153"/>
      <c r="GR30" s="153"/>
      <c r="GS30" s="153"/>
      <c r="GT30" s="153"/>
      <c r="GU30" s="153"/>
      <c r="GV30" s="153"/>
      <c r="GW30" s="153"/>
      <c r="GX30" s="153"/>
      <c r="GY30" s="153"/>
      <c r="GZ30" s="153"/>
      <c r="HA30" s="153"/>
      <c r="HB30" s="153"/>
      <c r="HC30" s="153"/>
      <c r="HD30" s="153"/>
      <c r="HE30" s="153"/>
      <c r="HF30" s="153"/>
      <c r="HG30" s="153"/>
      <c r="HH30" s="153"/>
      <c r="HI30" s="153"/>
      <c r="HJ30" s="153"/>
      <c r="HK30" s="153"/>
      <c r="HL30" s="153"/>
      <c r="HM30" s="153"/>
      <c r="HN30" s="153"/>
      <c r="HO30" s="153"/>
      <c r="HP30" s="153"/>
      <c r="HQ30" s="153"/>
      <c r="HR30" s="153"/>
      <c r="HS30" s="153"/>
      <c r="HT30" s="153"/>
      <c r="HU30" s="153"/>
      <c r="HV30" s="153"/>
      <c r="HW30" s="153"/>
      <c r="HX30" s="153"/>
      <c r="HY30" s="153"/>
      <c r="HZ30" s="153"/>
      <c r="IA30" s="153"/>
      <c r="IB30" s="153"/>
      <c r="IC30" s="153"/>
      <c r="ID30" s="153"/>
      <c r="IE30" s="153"/>
      <c r="IF30" s="153"/>
      <c r="IG30" s="153"/>
      <c r="IH30" s="153"/>
      <c r="II30" s="153"/>
      <c r="IJ30" s="153"/>
      <c r="IK30" s="153"/>
      <c r="IL30" s="153"/>
      <c r="IM30" s="153"/>
      <c r="IN30" s="153"/>
      <c r="IO30" s="153"/>
      <c r="IP30" s="153"/>
      <c r="IQ30" s="153"/>
      <c r="IR30" s="153"/>
      <c r="IS30" s="153"/>
      <c r="IT30" s="153"/>
      <c r="IU30" s="153"/>
      <c r="IV30" s="153"/>
      <c r="IW30" s="153"/>
      <c r="IX30" s="153"/>
      <c r="IY30" s="153"/>
      <c r="IZ30" s="153"/>
      <c r="JA30" s="153"/>
      <c r="JB30" s="153"/>
      <c r="JC30" s="153"/>
      <c r="JD30" s="153"/>
      <c r="JE30" s="153"/>
      <c r="JF30" s="153"/>
      <c r="JG30" s="153"/>
      <c r="JH30" s="153"/>
      <c r="JI30" s="153"/>
      <c r="JJ30" s="153"/>
      <c r="JK30" s="153"/>
      <c r="JL30" s="153"/>
      <c r="JM30" s="153"/>
      <c r="JN30" s="153"/>
      <c r="JO30" s="153"/>
      <c r="JP30" s="153"/>
      <c r="JQ30" s="153"/>
      <c r="JR30" s="153"/>
      <c r="JS30" s="153"/>
      <c r="JT30" s="153"/>
      <c r="JU30" s="153"/>
      <c r="JV30" s="153"/>
      <c r="JW30" s="153"/>
      <c r="JX30" s="153"/>
      <c r="JY30" s="153"/>
      <c r="JZ30" s="153"/>
      <c r="KA30" s="153"/>
      <c r="KB30" s="153"/>
      <c r="KC30" s="153"/>
      <c r="KD30" s="153"/>
      <c r="KE30" s="153"/>
      <c r="KF30" s="153"/>
      <c r="KG30" s="153"/>
      <c r="KH30" s="153"/>
      <c r="KI30" s="153"/>
      <c r="KJ30" s="153"/>
      <c r="KK30" s="153"/>
      <c r="KL30" s="153"/>
      <c r="KM30" s="153"/>
      <c r="KN30" s="153"/>
      <c r="KO30" s="153"/>
      <c r="KP30" s="153"/>
      <c r="KQ30" s="153"/>
      <c r="KR30" s="153"/>
      <c r="KS30" s="153"/>
      <c r="KT30" s="153"/>
      <c r="KU30" s="153"/>
      <c r="KV30" s="153"/>
      <c r="KW30" s="153"/>
      <c r="KX30" s="153"/>
      <c r="KY30" s="153"/>
      <c r="KZ30" s="153"/>
      <c r="LA30" s="153"/>
      <c r="LB30" s="153"/>
      <c r="LC30" s="153"/>
      <c r="LD30" s="153"/>
      <c r="LE30" s="153"/>
      <c r="LF30" s="153"/>
      <c r="LG30" s="153"/>
      <c r="LH30" s="153"/>
      <c r="LI30" s="153"/>
      <c r="LJ30" s="153"/>
      <c r="LK30" s="153"/>
      <c r="LL30" s="153"/>
      <c r="LM30" s="153"/>
      <c r="LN30" s="153"/>
      <c r="LO30" s="153"/>
      <c r="LP30" s="153"/>
      <c r="LQ30" s="153"/>
      <c r="LR30" s="153"/>
      <c r="LS30" s="153"/>
      <c r="LT30" s="153"/>
      <c r="LU30" s="153"/>
      <c r="LV30" s="153"/>
      <c r="LW30" s="153"/>
      <c r="LX30" s="153"/>
      <c r="LY30" s="153"/>
      <c r="LZ30" s="153"/>
      <c r="MA30" s="153"/>
      <c r="MB30" s="153"/>
      <c r="MC30" s="153"/>
      <c r="MD30" s="153"/>
      <c r="ME30" s="153"/>
      <c r="MF30" s="153"/>
      <c r="MG30" s="153"/>
      <c r="MH30" s="153"/>
      <c r="MI30" s="153"/>
      <c r="MJ30" s="153"/>
      <c r="MK30" s="153"/>
      <c r="ML30" s="153"/>
      <c r="MM30" s="153"/>
      <c r="MN30" s="153"/>
      <c r="MO30" s="153"/>
      <c r="MP30" s="153"/>
      <c r="MQ30" s="153"/>
      <c r="MR30" s="153"/>
      <c r="MS30" s="153"/>
      <c r="MT30" s="153"/>
      <c r="MU30" s="153"/>
      <c r="MV30" s="153"/>
      <c r="MW30" s="153"/>
      <c r="MX30" s="153"/>
      <c r="MY30" s="153"/>
      <c r="MZ30" s="153"/>
      <c r="NA30" s="153"/>
      <c r="NB30" s="153"/>
      <c r="NC30" s="153"/>
      <c r="ND30" s="153"/>
      <c r="NE30" s="153"/>
      <c r="NF30" s="153"/>
      <c r="NG30" s="153"/>
      <c r="NH30" s="153"/>
      <c r="NI30" s="153"/>
      <c r="NJ30" s="153"/>
      <c r="NK30" s="153"/>
      <c r="NL30" s="153"/>
      <c r="NM30" s="153"/>
      <c r="NN30" s="153"/>
      <c r="NO30" s="153"/>
      <c r="NP30" s="153"/>
      <c r="NQ30" s="153"/>
      <c r="NR30" s="153"/>
      <c r="NS30" s="153"/>
      <c r="NT30" s="153"/>
      <c r="NU30" s="153"/>
      <c r="NV30" s="153"/>
      <c r="NW30" s="153"/>
      <c r="NX30" s="153"/>
      <c r="NY30" s="153"/>
      <c r="NZ30" s="153"/>
      <c r="OA30" s="153"/>
      <c r="OB30" s="180"/>
      <c r="OC30" s="180"/>
      <c r="OD30" s="193"/>
      <c r="OE30" s="194"/>
      <c r="OF30" s="194"/>
      <c r="OG30" s="180"/>
      <c r="OH30" s="182"/>
      <c r="OI30" s="183">
        <v>27</v>
      </c>
      <c r="OJ30" s="189">
        <f t="shared" si="1"/>
        <v>42121</v>
      </c>
      <c r="OK30" s="185" t="str">
        <f t="shared" si="0"/>
        <v>понедельник</v>
      </c>
      <c r="OL30" s="179" t="s">
        <v>45</v>
      </c>
      <c r="OM30" s="179" t="s">
        <v>43</v>
      </c>
      <c r="ON30" s="186" t="s">
        <v>42</v>
      </c>
      <c r="OO30" s="186" t="s">
        <v>43</v>
      </c>
      <c r="OP30" s="176"/>
      <c r="OQ30" s="176"/>
    </row>
    <row r="31" spans="1:407" ht="24" customHeight="1">
      <c r="A31" s="153"/>
      <c r="B31" s="153"/>
      <c r="C31" s="173"/>
      <c r="D31" s="173"/>
      <c r="E31" s="173"/>
      <c r="F31" s="173"/>
      <c r="G31" s="173"/>
      <c r="H31" s="173"/>
      <c r="I31" s="166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  <c r="CL31" s="153"/>
      <c r="CM31" s="153"/>
      <c r="CN31" s="153"/>
      <c r="CO31" s="153"/>
      <c r="CP31" s="153"/>
      <c r="CQ31" s="153"/>
      <c r="CR31" s="153"/>
      <c r="CS31" s="153"/>
      <c r="CT31" s="153"/>
      <c r="CU31" s="153"/>
      <c r="CV31" s="153"/>
      <c r="CW31" s="153"/>
      <c r="CX31" s="153"/>
      <c r="CY31" s="153"/>
      <c r="CZ31" s="153"/>
      <c r="DA31" s="153"/>
      <c r="DB31" s="153"/>
      <c r="DC31" s="153"/>
      <c r="DD31" s="153"/>
      <c r="DE31" s="153"/>
      <c r="DF31" s="153"/>
      <c r="DG31" s="153"/>
      <c r="DH31" s="153"/>
      <c r="DI31" s="153"/>
      <c r="DJ31" s="153"/>
      <c r="DK31" s="153"/>
      <c r="DL31" s="153"/>
      <c r="DM31" s="153"/>
      <c r="DN31" s="153"/>
      <c r="DO31" s="153"/>
      <c r="DP31" s="153"/>
      <c r="DQ31" s="153"/>
      <c r="DR31" s="153"/>
      <c r="DS31" s="153"/>
      <c r="DT31" s="153"/>
      <c r="DU31" s="153"/>
      <c r="DV31" s="153"/>
      <c r="DW31" s="153"/>
      <c r="DX31" s="153"/>
      <c r="DY31" s="153"/>
      <c r="DZ31" s="153"/>
      <c r="EA31" s="153"/>
      <c r="EB31" s="153"/>
      <c r="EC31" s="153"/>
      <c r="ED31" s="153"/>
      <c r="EE31" s="153"/>
      <c r="EF31" s="153"/>
      <c r="EG31" s="153"/>
      <c r="EH31" s="153"/>
      <c r="EI31" s="153"/>
      <c r="EJ31" s="153"/>
      <c r="EK31" s="153"/>
      <c r="EL31" s="153"/>
      <c r="EM31" s="153"/>
      <c r="EN31" s="153"/>
      <c r="EO31" s="153"/>
      <c r="EP31" s="153"/>
      <c r="EQ31" s="153"/>
      <c r="ER31" s="153"/>
      <c r="ES31" s="153"/>
      <c r="ET31" s="153"/>
      <c r="EU31" s="153"/>
      <c r="EV31" s="153"/>
      <c r="EW31" s="153"/>
      <c r="EX31" s="153"/>
      <c r="EY31" s="153"/>
      <c r="EZ31" s="153"/>
      <c r="FA31" s="153"/>
      <c r="FB31" s="153"/>
      <c r="FC31" s="153"/>
      <c r="FD31" s="153"/>
      <c r="FE31" s="153"/>
      <c r="FF31" s="153"/>
      <c r="FG31" s="153"/>
      <c r="FH31" s="153"/>
      <c r="FI31" s="153"/>
      <c r="FJ31" s="153"/>
      <c r="FK31" s="153"/>
      <c r="FL31" s="153"/>
      <c r="FM31" s="153"/>
      <c r="FN31" s="153"/>
      <c r="FO31" s="153"/>
      <c r="FP31" s="153"/>
      <c r="FQ31" s="153"/>
      <c r="FR31" s="153"/>
      <c r="FS31" s="153"/>
      <c r="FT31" s="153"/>
      <c r="FU31" s="153"/>
      <c r="FV31" s="153"/>
      <c r="FW31" s="153"/>
      <c r="FX31" s="153"/>
      <c r="FY31" s="153"/>
      <c r="FZ31" s="153"/>
      <c r="GA31" s="153"/>
      <c r="GB31" s="153"/>
      <c r="GC31" s="153"/>
      <c r="GD31" s="153"/>
      <c r="GE31" s="153"/>
      <c r="GF31" s="153"/>
      <c r="GG31" s="153"/>
      <c r="GH31" s="153"/>
      <c r="GI31" s="153"/>
      <c r="GJ31" s="153"/>
      <c r="GK31" s="153"/>
      <c r="GL31" s="153"/>
      <c r="GM31" s="153"/>
      <c r="GN31" s="153"/>
      <c r="GO31" s="153"/>
      <c r="GP31" s="153"/>
      <c r="GQ31" s="153"/>
      <c r="GR31" s="153"/>
      <c r="GS31" s="153"/>
      <c r="GT31" s="153"/>
      <c r="GU31" s="153"/>
      <c r="GV31" s="153"/>
      <c r="GW31" s="153"/>
      <c r="GX31" s="153"/>
      <c r="GY31" s="153"/>
      <c r="GZ31" s="153"/>
      <c r="HA31" s="153"/>
      <c r="HB31" s="153"/>
      <c r="HC31" s="153"/>
      <c r="HD31" s="153"/>
      <c r="HE31" s="153"/>
      <c r="HF31" s="153"/>
      <c r="HG31" s="153"/>
      <c r="HH31" s="153"/>
      <c r="HI31" s="153"/>
      <c r="HJ31" s="153"/>
      <c r="HK31" s="153"/>
      <c r="HL31" s="153"/>
      <c r="HM31" s="153"/>
      <c r="HN31" s="153"/>
      <c r="HO31" s="153"/>
      <c r="HP31" s="153"/>
      <c r="HQ31" s="153"/>
      <c r="HR31" s="153"/>
      <c r="HS31" s="153"/>
      <c r="HT31" s="153"/>
      <c r="HU31" s="153"/>
      <c r="HV31" s="153"/>
      <c r="HW31" s="153"/>
      <c r="HX31" s="153"/>
      <c r="HY31" s="153"/>
      <c r="HZ31" s="153"/>
      <c r="IA31" s="153"/>
      <c r="IB31" s="153"/>
      <c r="IC31" s="153"/>
      <c r="ID31" s="153"/>
      <c r="IE31" s="153"/>
      <c r="IF31" s="153"/>
      <c r="IG31" s="153"/>
      <c r="IH31" s="153"/>
      <c r="II31" s="153"/>
      <c r="IJ31" s="153"/>
      <c r="IK31" s="153"/>
      <c r="IL31" s="153"/>
      <c r="IM31" s="153"/>
      <c r="IN31" s="153"/>
      <c r="IO31" s="153"/>
      <c r="IP31" s="153"/>
      <c r="IQ31" s="153"/>
      <c r="IR31" s="153"/>
      <c r="IS31" s="153"/>
      <c r="IT31" s="153"/>
      <c r="IU31" s="153"/>
      <c r="IV31" s="153"/>
      <c r="IW31" s="153"/>
      <c r="IX31" s="153"/>
      <c r="IY31" s="153"/>
      <c r="IZ31" s="153"/>
      <c r="JA31" s="153"/>
      <c r="JB31" s="153"/>
      <c r="JC31" s="153"/>
      <c r="JD31" s="153"/>
      <c r="JE31" s="153"/>
      <c r="JF31" s="153"/>
      <c r="JG31" s="153"/>
      <c r="JH31" s="153"/>
      <c r="JI31" s="153"/>
      <c r="JJ31" s="153"/>
      <c r="JK31" s="153"/>
      <c r="JL31" s="153"/>
      <c r="JM31" s="153"/>
      <c r="JN31" s="153"/>
      <c r="JO31" s="153"/>
      <c r="JP31" s="153"/>
      <c r="JQ31" s="153"/>
      <c r="JR31" s="153"/>
      <c r="JS31" s="153"/>
      <c r="JT31" s="153"/>
      <c r="JU31" s="153"/>
      <c r="JV31" s="153"/>
      <c r="JW31" s="153"/>
      <c r="JX31" s="153"/>
      <c r="JY31" s="153"/>
      <c r="JZ31" s="153"/>
      <c r="KA31" s="153"/>
      <c r="KB31" s="153"/>
      <c r="KC31" s="153"/>
      <c r="KD31" s="153"/>
      <c r="KE31" s="153"/>
      <c r="KF31" s="153"/>
      <c r="KG31" s="153"/>
      <c r="KH31" s="153"/>
      <c r="KI31" s="153"/>
      <c r="KJ31" s="153"/>
      <c r="KK31" s="153"/>
      <c r="KL31" s="153"/>
      <c r="KM31" s="153"/>
      <c r="KN31" s="153"/>
      <c r="KO31" s="153"/>
      <c r="KP31" s="153"/>
      <c r="KQ31" s="153"/>
      <c r="KR31" s="153"/>
      <c r="KS31" s="153"/>
      <c r="KT31" s="153"/>
      <c r="KU31" s="153"/>
      <c r="KV31" s="153"/>
      <c r="KW31" s="153"/>
      <c r="KX31" s="153"/>
      <c r="KY31" s="153"/>
      <c r="KZ31" s="153"/>
      <c r="LA31" s="153"/>
      <c r="LB31" s="153"/>
      <c r="LC31" s="153"/>
      <c r="LD31" s="153"/>
      <c r="LE31" s="153"/>
      <c r="LF31" s="153"/>
      <c r="LG31" s="153"/>
      <c r="LH31" s="153"/>
      <c r="LI31" s="153"/>
      <c r="LJ31" s="153"/>
      <c r="LK31" s="153"/>
      <c r="LL31" s="153"/>
      <c r="LM31" s="153"/>
      <c r="LN31" s="153"/>
      <c r="LO31" s="153"/>
      <c r="LP31" s="153"/>
      <c r="LQ31" s="153"/>
      <c r="LR31" s="153"/>
      <c r="LS31" s="153"/>
      <c r="LT31" s="153"/>
      <c r="LU31" s="153"/>
      <c r="LV31" s="153"/>
      <c r="LW31" s="153"/>
      <c r="LX31" s="153"/>
      <c r="LY31" s="153"/>
      <c r="LZ31" s="153"/>
      <c r="MA31" s="153"/>
      <c r="MB31" s="153"/>
      <c r="MC31" s="153"/>
      <c r="MD31" s="153"/>
      <c r="ME31" s="153"/>
      <c r="MF31" s="153"/>
      <c r="MG31" s="153"/>
      <c r="MH31" s="153"/>
      <c r="MI31" s="153"/>
      <c r="MJ31" s="153"/>
      <c r="MK31" s="153"/>
      <c r="ML31" s="153"/>
      <c r="MM31" s="153"/>
      <c r="MN31" s="153"/>
      <c r="MO31" s="153"/>
      <c r="MP31" s="153"/>
      <c r="MQ31" s="153"/>
      <c r="MR31" s="153"/>
      <c r="MS31" s="153"/>
      <c r="MT31" s="153"/>
      <c r="MU31" s="153"/>
      <c r="MV31" s="153"/>
      <c r="MW31" s="153"/>
      <c r="MX31" s="153"/>
      <c r="MY31" s="153"/>
      <c r="MZ31" s="153"/>
      <c r="NA31" s="153"/>
      <c r="NB31" s="153"/>
      <c r="NC31" s="153"/>
      <c r="ND31" s="153"/>
      <c r="NE31" s="153"/>
      <c r="NF31" s="153"/>
      <c r="NG31" s="153"/>
      <c r="NH31" s="153"/>
      <c r="NI31" s="153"/>
      <c r="NJ31" s="153"/>
      <c r="NK31" s="153"/>
      <c r="NL31" s="153"/>
      <c r="NM31" s="153"/>
      <c r="NN31" s="153"/>
      <c r="NO31" s="153"/>
      <c r="NP31" s="153"/>
      <c r="NQ31" s="153"/>
      <c r="NR31" s="153"/>
      <c r="NS31" s="153"/>
      <c r="NT31" s="153"/>
      <c r="NU31" s="153"/>
      <c r="NV31" s="153"/>
      <c r="NW31" s="153"/>
      <c r="NX31" s="153"/>
      <c r="NY31" s="153"/>
      <c r="NZ31" s="153"/>
      <c r="OA31" s="153"/>
      <c r="OB31" s="180"/>
      <c r="OC31" s="180"/>
      <c r="OD31" s="193"/>
      <c r="OE31" s="187"/>
      <c r="OF31" s="180"/>
      <c r="OG31" s="180"/>
      <c r="OH31" s="182"/>
      <c r="OI31" s="183">
        <v>28</v>
      </c>
      <c r="OJ31" s="189">
        <f t="shared" si="1"/>
        <v>42122</v>
      </c>
      <c r="OK31" s="185" t="str">
        <f t="shared" si="0"/>
        <v>вторник</v>
      </c>
      <c r="OL31" s="179" t="s">
        <v>42</v>
      </c>
      <c r="OM31" s="179" t="s">
        <v>43</v>
      </c>
      <c r="ON31" s="186" t="s">
        <v>43</v>
      </c>
      <c r="OO31" s="186" t="s">
        <v>43</v>
      </c>
      <c r="OP31" s="176"/>
      <c r="OQ31" s="176"/>
    </row>
    <row r="32" spans="1:407" ht="24" customHeight="1">
      <c r="A32" s="153"/>
      <c r="B32" s="153"/>
      <c r="C32" s="173"/>
      <c r="D32" s="173"/>
      <c r="E32" s="173"/>
      <c r="F32" s="173"/>
      <c r="G32" s="173"/>
      <c r="H32" s="173"/>
      <c r="I32" s="166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3"/>
      <c r="CH32" s="153"/>
      <c r="CI32" s="153"/>
      <c r="CJ32" s="153"/>
      <c r="CK32" s="153"/>
      <c r="CL32" s="153"/>
      <c r="CM32" s="153"/>
      <c r="CN32" s="153"/>
      <c r="CO32" s="153"/>
      <c r="CP32" s="153"/>
      <c r="CQ32" s="153"/>
      <c r="CR32" s="153"/>
      <c r="CS32" s="153"/>
      <c r="CT32" s="153"/>
      <c r="CU32" s="153"/>
      <c r="CV32" s="153"/>
      <c r="CW32" s="153"/>
      <c r="CX32" s="153"/>
      <c r="CY32" s="153"/>
      <c r="CZ32" s="153"/>
      <c r="DA32" s="153"/>
      <c r="DB32" s="153"/>
      <c r="DC32" s="153"/>
      <c r="DD32" s="153"/>
      <c r="DE32" s="153"/>
      <c r="DF32" s="153"/>
      <c r="DG32" s="153"/>
      <c r="DH32" s="153"/>
      <c r="DI32" s="153"/>
      <c r="DJ32" s="153"/>
      <c r="DK32" s="153"/>
      <c r="DL32" s="153"/>
      <c r="DM32" s="153"/>
      <c r="DN32" s="153"/>
      <c r="DO32" s="153"/>
      <c r="DP32" s="153"/>
      <c r="DQ32" s="153"/>
      <c r="DR32" s="153"/>
      <c r="DS32" s="153"/>
      <c r="DT32" s="153"/>
      <c r="DU32" s="153"/>
      <c r="DV32" s="153"/>
      <c r="DW32" s="153"/>
      <c r="DX32" s="153"/>
      <c r="DY32" s="153"/>
      <c r="DZ32" s="153"/>
      <c r="EA32" s="153"/>
      <c r="EB32" s="153"/>
      <c r="EC32" s="153"/>
      <c r="ED32" s="153"/>
      <c r="EE32" s="153"/>
      <c r="EF32" s="153"/>
      <c r="EG32" s="153"/>
      <c r="EH32" s="153"/>
      <c r="EI32" s="153"/>
      <c r="EJ32" s="153"/>
      <c r="EK32" s="153"/>
      <c r="EL32" s="153"/>
      <c r="EM32" s="153"/>
      <c r="EN32" s="153"/>
      <c r="EO32" s="153"/>
      <c r="EP32" s="153"/>
      <c r="EQ32" s="153"/>
      <c r="ER32" s="153"/>
      <c r="ES32" s="153"/>
      <c r="ET32" s="153"/>
      <c r="EU32" s="153"/>
      <c r="EV32" s="153"/>
      <c r="EW32" s="153"/>
      <c r="EX32" s="153"/>
      <c r="EY32" s="153"/>
      <c r="EZ32" s="153"/>
      <c r="FA32" s="153"/>
      <c r="FB32" s="153"/>
      <c r="FC32" s="153"/>
      <c r="FD32" s="153"/>
      <c r="FE32" s="153"/>
      <c r="FF32" s="153"/>
      <c r="FG32" s="153"/>
      <c r="FH32" s="153"/>
      <c r="FI32" s="153"/>
      <c r="FJ32" s="153"/>
      <c r="FK32" s="153"/>
      <c r="FL32" s="153"/>
      <c r="FM32" s="153"/>
      <c r="FN32" s="153"/>
      <c r="FO32" s="153"/>
      <c r="FP32" s="153"/>
      <c r="FQ32" s="153"/>
      <c r="FR32" s="153"/>
      <c r="FS32" s="153"/>
      <c r="FT32" s="153"/>
      <c r="FU32" s="153"/>
      <c r="FV32" s="153"/>
      <c r="FW32" s="153"/>
      <c r="FX32" s="153"/>
      <c r="FY32" s="153"/>
      <c r="FZ32" s="153"/>
      <c r="GA32" s="153"/>
      <c r="GB32" s="153"/>
      <c r="GC32" s="153"/>
      <c r="GD32" s="153"/>
      <c r="GE32" s="153"/>
      <c r="GF32" s="153"/>
      <c r="GG32" s="153"/>
      <c r="GH32" s="153"/>
      <c r="GI32" s="153"/>
      <c r="GJ32" s="153"/>
      <c r="GK32" s="153"/>
      <c r="GL32" s="153"/>
      <c r="GM32" s="153"/>
      <c r="GN32" s="153"/>
      <c r="GO32" s="153"/>
      <c r="GP32" s="153"/>
      <c r="GQ32" s="153"/>
      <c r="GR32" s="153"/>
      <c r="GS32" s="153"/>
      <c r="GT32" s="153"/>
      <c r="GU32" s="153"/>
      <c r="GV32" s="153"/>
      <c r="GW32" s="153"/>
      <c r="GX32" s="153"/>
      <c r="GY32" s="153"/>
      <c r="GZ32" s="153"/>
      <c r="HA32" s="153"/>
      <c r="HB32" s="153"/>
      <c r="HC32" s="153"/>
      <c r="HD32" s="153"/>
      <c r="HE32" s="153"/>
      <c r="HF32" s="153"/>
      <c r="HG32" s="153"/>
      <c r="HH32" s="153"/>
      <c r="HI32" s="153"/>
      <c r="HJ32" s="153"/>
      <c r="HK32" s="153"/>
      <c r="HL32" s="153"/>
      <c r="HM32" s="153"/>
      <c r="HN32" s="153"/>
      <c r="HO32" s="153"/>
      <c r="HP32" s="153"/>
      <c r="HQ32" s="153"/>
      <c r="HR32" s="153"/>
      <c r="HS32" s="153"/>
      <c r="HT32" s="153"/>
      <c r="HU32" s="153"/>
      <c r="HV32" s="153"/>
      <c r="HW32" s="153"/>
      <c r="HX32" s="153"/>
      <c r="HY32" s="153"/>
      <c r="HZ32" s="153"/>
      <c r="IA32" s="153"/>
      <c r="IB32" s="153"/>
      <c r="IC32" s="153"/>
      <c r="ID32" s="153"/>
      <c r="IE32" s="153"/>
      <c r="IF32" s="153"/>
      <c r="IG32" s="153"/>
      <c r="IH32" s="153"/>
      <c r="II32" s="153"/>
      <c r="IJ32" s="153"/>
      <c r="IK32" s="153"/>
      <c r="IL32" s="153"/>
      <c r="IM32" s="153"/>
      <c r="IN32" s="153"/>
      <c r="IO32" s="153"/>
      <c r="IP32" s="153"/>
      <c r="IQ32" s="153"/>
      <c r="IR32" s="153"/>
      <c r="IS32" s="153"/>
      <c r="IT32" s="153"/>
      <c r="IU32" s="153"/>
      <c r="IV32" s="153"/>
      <c r="IW32" s="153"/>
      <c r="IX32" s="153"/>
      <c r="IY32" s="153"/>
      <c r="IZ32" s="153"/>
      <c r="JA32" s="153"/>
      <c r="JB32" s="153"/>
      <c r="JC32" s="153"/>
      <c r="JD32" s="153"/>
      <c r="JE32" s="153"/>
      <c r="JF32" s="153"/>
      <c r="JG32" s="153"/>
      <c r="JH32" s="153"/>
      <c r="JI32" s="153"/>
      <c r="JJ32" s="153"/>
      <c r="JK32" s="153"/>
      <c r="JL32" s="153"/>
      <c r="JM32" s="153"/>
      <c r="JN32" s="153"/>
      <c r="JO32" s="153"/>
      <c r="JP32" s="153"/>
      <c r="JQ32" s="153"/>
      <c r="JR32" s="153"/>
      <c r="JS32" s="153"/>
      <c r="JT32" s="153"/>
      <c r="JU32" s="153"/>
      <c r="JV32" s="153"/>
      <c r="JW32" s="153"/>
      <c r="JX32" s="153"/>
      <c r="JY32" s="153"/>
      <c r="JZ32" s="153"/>
      <c r="KA32" s="153"/>
      <c r="KB32" s="153"/>
      <c r="KC32" s="153"/>
      <c r="KD32" s="153"/>
      <c r="KE32" s="153"/>
      <c r="KF32" s="153"/>
      <c r="KG32" s="153"/>
      <c r="KH32" s="153"/>
      <c r="KI32" s="153"/>
      <c r="KJ32" s="153"/>
      <c r="KK32" s="153"/>
      <c r="KL32" s="153"/>
      <c r="KM32" s="153"/>
      <c r="KN32" s="153"/>
      <c r="KO32" s="153"/>
      <c r="KP32" s="153"/>
      <c r="KQ32" s="153"/>
      <c r="KR32" s="153"/>
      <c r="KS32" s="153"/>
      <c r="KT32" s="153"/>
      <c r="KU32" s="153"/>
      <c r="KV32" s="153"/>
      <c r="KW32" s="153"/>
      <c r="KX32" s="153"/>
      <c r="KY32" s="153"/>
      <c r="KZ32" s="153"/>
      <c r="LA32" s="153"/>
      <c r="LB32" s="153"/>
      <c r="LC32" s="153"/>
      <c r="LD32" s="153"/>
      <c r="LE32" s="153"/>
      <c r="LF32" s="153"/>
      <c r="LG32" s="153"/>
      <c r="LH32" s="153"/>
      <c r="LI32" s="153"/>
      <c r="LJ32" s="153"/>
      <c r="LK32" s="153"/>
      <c r="LL32" s="153"/>
      <c r="LM32" s="153"/>
      <c r="LN32" s="153"/>
      <c r="LO32" s="153"/>
      <c r="LP32" s="153"/>
      <c r="LQ32" s="153"/>
      <c r="LR32" s="153"/>
      <c r="LS32" s="153"/>
      <c r="LT32" s="153"/>
      <c r="LU32" s="153"/>
      <c r="LV32" s="153"/>
      <c r="LW32" s="153"/>
      <c r="LX32" s="153"/>
      <c r="LY32" s="153"/>
      <c r="LZ32" s="153"/>
      <c r="MA32" s="153"/>
      <c r="MB32" s="153"/>
      <c r="MC32" s="153"/>
      <c r="MD32" s="153"/>
      <c r="ME32" s="153"/>
      <c r="MF32" s="153"/>
      <c r="MG32" s="153"/>
      <c r="MH32" s="153"/>
      <c r="MI32" s="153"/>
      <c r="MJ32" s="153"/>
      <c r="MK32" s="153"/>
      <c r="ML32" s="153"/>
      <c r="MM32" s="153"/>
      <c r="MN32" s="153"/>
      <c r="MO32" s="153"/>
      <c r="MP32" s="153"/>
      <c r="MQ32" s="153"/>
      <c r="MR32" s="153"/>
      <c r="MS32" s="153"/>
      <c r="MT32" s="153"/>
      <c r="MU32" s="153"/>
      <c r="MV32" s="153"/>
      <c r="MW32" s="153"/>
      <c r="MX32" s="153"/>
      <c r="MY32" s="153"/>
      <c r="MZ32" s="153"/>
      <c r="NA32" s="153"/>
      <c r="NB32" s="153"/>
      <c r="NC32" s="153"/>
      <c r="ND32" s="153"/>
      <c r="NE32" s="153"/>
      <c r="NF32" s="153"/>
      <c r="NG32" s="153"/>
      <c r="NH32" s="153"/>
      <c r="NI32" s="153"/>
      <c r="NJ32" s="153"/>
      <c r="NK32" s="153"/>
      <c r="NL32" s="153"/>
      <c r="NM32" s="153"/>
      <c r="NN32" s="153"/>
      <c r="NO32" s="153"/>
      <c r="NP32" s="153"/>
      <c r="NQ32" s="153"/>
      <c r="NR32" s="153"/>
      <c r="NS32" s="153"/>
      <c r="NT32" s="153"/>
      <c r="NU32" s="153"/>
      <c r="NV32" s="153"/>
      <c r="NW32" s="153"/>
      <c r="NX32" s="153"/>
      <c r="NY32" s="153"/>
      <c r="NZ32" s="153"/>
      <c r="OA32" s="153"/>
      <c r="OB32" s="180"/>
      <c r="OC32" s="180"/>
      <c r="OD32" s="193"/>
      <c r="OE32" s="187"/>
      <c r="OF32" s="180"/>
      <c r="OG32" s="180"/>
      <c r="OH32" s="182"/>
      <c r="OI32" s="183">
        <v>29</v>
      </c>
      <c r="OJ32" s="189">
        <f>IFERROR(IF(OJ31&gt;EOMONTH($OJ$4,0)-1,"",OJ31+1),"")</f>
        <v>42123</v>
      </c>
      <c r="OK32" s="189" t="str">
        <f>IFERROR(TEXT(WEEKDAY(OJ32),"дддД"),"")</f>
        <v>среда</v>
      </c>
      <c r="OL32" s="179" t="s">
        <v>44</v>
      </c>
      <c r="OM32" s="179" t="s">
        <v>43</v>
      </c>
      <c r="ON32" s="195" t="s">
        <v>45</v>
      </c>
      <c r="OO32" s="195" t="s">
        <v>43</v>
      </c>
      <c r="OP32" s="176"/>
      <c r="OQ32" s="176"/>
    </row>
    <row r="33" spans="1:407" ht="24" customHeight="1">
      <c r="A33" s="153"/>
      <c r="B33" s="153"/>
      <c r="C33" s="196"/>
      <c r="D33" s="196"/>
      <c r="E33" s="196"/>
      <c r="F33" s="196"/>
      <c r="G33" s="196"/>
      <c r="H33" s="196"/>
      <c r="I33" s="196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53"/>
      <c r="CZ33" s="153"/>
      <c r="DA33" s="153"/>
      <c r="DB33" s="153"/>
      <c r="DC33" s="153"/>
      <c r="DD33" s="153"/>
      <c r="DE33" s="153"/>
      <c r="DF33" s="153"/>
      <c r="DG33" s="153"/>
      <c r="DH33" s="153"/>
      <c r="DI33" s="153"/>
      <c r="DJ33" s="153"/>
      <c r="DK33" s="153"/>
      <c r="DL33" s="153"/>
      <c r="DM33" s="153"/>
      <c r="DN33" s="153"/>
      <c r="DO33" s="153"/>
      <c r="DP33" s="153"/>
      <c r="DQ33" s="153"/>
      <c r="DR33" s="153"/>
      <c r="DS33" s="153"/>
      <c r="DT33" s="153"/>
      <c r="DU33" s="153"/>
      <c r="DV33" s="153"/>
      <c r="DW33" s="153"/>
      <c r="DX33" s="153"/>
      <c r="DY33" s="153"/>
      <c r="DZ33" s="153"/>
      <c r="EA33" s="153"/>
      <c r="EB33" s="153"/>
      <c r="EC33" s="153"/>
      <c r="ED33" s="153"/>
      <c r="EE33" s="153"/>
      <c r="EF33" s="153"/>
      <c r="EG33" s="153"/>
      <c r="EH33" s="153"/>
      <c r="EI33" s="153"/>
      <c r="EJ33" s="153"/>
      <c r="EK33" s="153"/>
      <c r="EL33" s="153"/>
      <c r="EM33" s="153"/>
      <c r="EN33" s="153"/>
      <c r="EO33" s="153"/>
      <c r="EP33" s="153"/>
      <c r="EQ33" s="153"/>
      <c r="ER33" s="153"/>
      <c r="ES33" s="153"/>
      <c r="ET33" s="153"/>
      <c r="EU33" s="153"/>
      <c r="EV33" s="153"/>
      <c r="EW33" s="153"/>
      <c r="EX33" s="153"/>
      <c r="EY33" s="153"/>
      <c r="EZ33" s="153"/>
      <c r="FA33" s="153"/>
      <c r="FB33" s="153"/>
      <c r="FC33" s="153"/>
      <c r="FD33" s="153"/>
      <c r="FE33" s="153"/>
      <c r="FF33" s="153"/>
      <c r="FG33" s="153"/>
      <c r="FH33" s="153"/>
      <c r="FI33" s="153"/>
      <c r="FJ33" s="153"/>
      <c r="FK33" s="153"/>
      <c r="FL33" s="153"/>
      <c r="FM33" s="153"/>
      <c r="FN33" s="153"/>
      <c r="FO33" s="153"/>
      <c r="FP33" s="153"/>
      <c r="FQ33" s="153"/>
      <c r="FR33" s="153"/>
      <c r="FS33" s="153"/>
      <c r="FT33" s="153"/>
      <c r="FU33" s="153"/>
      <c r="FV33" s="153"/>
      <c r="FW33" s="153"/>
      <c r="FX33" s="153"/>
      <c r="FY33" s="153"/>
      <c r="FZ33" s="153"/>
      <c r="GA33" s="153"/>
      <c r="GB33" s="153"/>
      <c r="GC33" s="153"/>
      <c r="GD33" s="153"/>
      <c r="GE33" s="153"/>
      <c r="GF33" s="153"/>
      <c r="GG33" s="153"/>
      <c r="GH33" s="153"/>
      <c r="GI33" s="153"/>
      <c r="GJ33" s="153"/>
      <c r="GK33" s="153"/>
      <c r="GL33" s="153"/>
      <c r="GM33" s="153"/>
      <c r="GN33" s="153"/>
      <c r="GO33" s="153"/>
      <c r="GP33" s="153"/>
      <c r="GQ33" s="153"/>
      <c r="GR33" s="153"/>
      <c r="GS33" s="153"/>
      <c r="GT33" s="153"/>
      <c r="GU33" s="153"/>
      <c r="GV33" s="153"/>
      <c r="GW33" s="153"/>
      <c r="GX33" s="153"/>
      <c r="GY33" s="153"/>
      <c r="GZ33" s="153"/>
      <c r="HA33" s="153"/>
      <c r="HB33" s="153"/>
      <c r="HC33" s="153"/>
      <c r="HD33" s="153"/>
      <c r="HE33" s="153"/>
      <c r="HF33" s="153"/>
      <c r="HG33" s="153"/>
      <c r="HH33" s="153"/>
      <c r="HI33" s="153"/>
      <c r="HJ33" s="153"/>
      <c r="HK33" s="153"/>
      <c r="HL33" s="153"/>
      <c r="HM33" s="153"/>
      <c r="HN33" s="153"/>
      <c r="HO33" s="153"/>
      <c r="HP33" s="153"/>
      <c r="HQ33" s="153"/>
      <c r="HR33" s="153"/>
      <c r="HS33" s="153"/>
      <c r="HT33" s="153"/>
      <c r="HU33" s="153"/>
      <c r="HV33" s="153"/>
      <c r="HW33" s="153"/>
      <c r="HX33" s="153"/>
      <c r="HY33" s="153"/>
      <c r="HZ33" s="153"/>
      <c r="IA33" s="153"/>
      <c r="IB33" s="153"/>
      <c r="IC33" s="153"/>
      <c r="ID33" s="153"/>
      <c r="IE33" s="153"/>
      <c r="IF33" s="153"/>
      <c r="IG33" s="153"/>
      <c r="IH33" s="153"/>
      <c r="II33" s="153"/>
      <c r="IJ33" s="153"/>
      <c r="IK33" s="153"/>
      <c r="IL33" s="153"/>
      <c r="IM33" s="153"/>
      <c r="IN33" s="153"/>
      <c r="IO33" s="153"/>
      <c r="IP33" s="153"/>
      <c r="IQ33" s="153"/>
      <c r="IR33" s="153"/>
      <c r="IS33" s="153"/>
      <c r="IT33" s="153"/>
      <c r="IU33" s="153"/>
      <c r="IV33" s="153"/>
      <c r="IW33" s="153"/>
      <c r="IX33" s="153"/>
      <c r="IY33" s="153"/>
      <c r="IZ33" s="153"/>
      <c r="JA33" s="153"/>
      <c r="JB33" s="153"/>
      <c r="JC33" s="153"/>
      <c r="JD33" s="153"/>
      <c r="JE33" s="153"/>
      <c r="JF33" s="153"/>
      <c r="JG33" s="153"/>
      <c r="JH33" s="153"/>
      <c r="JI33" s="153"/>
      <c r="JJ33" s="153"/>
      <c r="JK33" s="153"/>
      <c r="JL33" s="153"/>
      <c r="JM33" s="153"/>
      <c r="JN33" s="153"/>
      <c r="JO33" s="153"/>
      <c r="JP33" s="153"/>
      <c r="JQ33" s="153"/>
      <c r="JR33" s="153"/>
      <c r="JS33" s="153"/>
      <c r="JT33" s="153"/>
      <c r="JU33" s="153"/>
      <c r="JV33" s="153"/>
      <c r="JW33" s="153"/>
      <c r="JX33" s="153"/>
      <c r="JY33" s="153"/>
      <c r="JZ33" s="153"/>
      <c r="KA33" s="153"/>
      <c r="KB33" s="153"/>
      <c r="KC33" s="153"/>
      <c r="KD33" s="153"/>
      <c r="KE33" s="153"/>
      <c r="KF33" s="153"/>
      <c r="KG33" s="153"/>
      <c r="KH33" s="153"/>
      <c r="KI33" s="153"/>
      <c r="KJ33" s="153"/>
      <c r="KK33" s="153"/>
      <c r="KL33" s="153"/>
      <c r="KM33" s="153"/>
      <c r="KN33" s="153"/>
      <c r="KO33" s="153"/>
      <c r="KP33" s="153"/>
      <c r="KQ33" s="153"/>
      <c r="KR33" s="153"/>
      <c r="KS33" s="153"/>
      <c r="KT33" s="153"/>
      <c r="KU33" s="153"/>
      <c r="KV33" s="153"/>
      <c r="KW33" s="153"/>
      <c r="KX33" s="153"/>
      <c r="KY33" s="153"/>
      <c r="KZ33" s="153"/>
      <c r="LA33" s="153"/>
      <c r="LB33" s="153"/>
      <c r="LC33" s="153"/>
      <c r="LD33" s="153"/>
      <c r="LE33" s="153"/>
      <c r="LF33" s="153"/>
      <c r="LG33" s="153"/>
      <c r="LH33" s="153"/>
      <c r="LI33" s="153"/>
      <c r="LJ33" s="153"/>
      <c r="LK33" s="153"/>
      <c r="LL33" s="153"/>
      <c r="LM33" s="153"/>
      <c r="LN33" s="153"/>
      <c r="LO33" s="153"/>
      <c r="LP33" s="153"/>
      <c r="LQ33" s="153"/>
      <c r="LR33" s="153"/>
      <c r="LS33" s="153"/>
      <c r="LT33" s="153"/>
      <c r="LU33" s="153"/>
      <c r="LV33" s="153"/>
      <c r="LW33" s="153"/>
      <c r="LX33" s="153"/>
      <c r="LY33" s="153"/>
      <c r="LZ33" s="153"/>
      <c r="MA33" s="153"/>
      <c r="MB33" s="153"/>
      <c r="MC33" s="153"/>
      <c r="MD33" s="153"/>
      <c r="ME33" s="153"/>
      <c r="MF33" s="153"/>
      <c r="MG33" s="153"/>
      <c r="MH33" s="153"/>
      <c r="MI33" s="153"/>
      <c r="MJ33" s="153"/>
      <c r="MK33" s="153"/>
      <c r="ML33" s="153"/>
      <c r="MM33" s="153"/>
      <c r="MN33" s="153"/>
      <c r="MO33" s="153"/>
      <c r="MP33" s="153"/>
      <c r="MQ33" s="153"/>
      <c r="MR33" s="153"/>
      <c r="MS33" s="153"/>
      <c r="MT33" s="153"/>
      <c r="MU33" s="153"/>
      <c r="MV33" s="153"/>
      <c r="MW33" s="153"/>
      <c r="MX33" s="153"/>
      <c r="MY33" s="153"/>
      <c r="MZ33" s="153"/>
      <c r="NA33" s="153"/>
      <c r="NB33" s="153"/>
      <c r="NC33" s="153"/>
      <c r="ND33" s="153"/>
      <c r="NE33" s="153"/>
      <c r="NF33" s="153"/>
      <c r="NG33" s="153"/>
      <c r="NH33" s="153"/>
      <c r="NI33" s="153"/>
      <c r="NJ33" s="153"/>
      <c r="NK33" s="153"/>
      <c r="NL33" s="153"/>
      <c r="NM33" s="153"/>
      <c r="NN33" s="153"/>
      <c r="NO33" s="153"/>
      <c r="NP33" s="153"/>
      <c r="NQ33" s="153"/>
      <c r="NR33" s="153"/>
      <c r="NS33" s="153"/>
      <c r="NT33" s="153"/>
      <c r="NU33" s="153"/>
      <c r="NV33" s="153"/>
      <c r="NW33" s="153"/>
      <c r="NX33" s="153"/>
      <c r="NY33" s="153"/>
      <c r="NZ33" s="3"/>
      <c r="OA33" s="155"/>
      <c r="OB33" s="180"/>
      <c r="OC33" s="180"/>
      <c r="OD33" s="193"/>
      <c r="OE33" s="187"/>
      <c r="OF33" s="180"/>
      <c r="OG33" s="180"/>
      <c r="OH33" s="182"/>
      <c r="OI33" s="183">
        <v>30</v>
      </c>
      <c r="OJ33" s="189">
        <f t="shared" ref="OJ33:OJ35" si="2">IFERROR(IF(OJ32&gt;EOMONTH($OJ$4,0)-1,"",OJ32+1),"")</f>
        <v>42124</v>
      </c>
      <c r="OK33" s="189" t="str">
        <f t="shared" ref="OK33:OK35" si="3">IFERROR(TEXT(WEEKDAY(OJ33),"дддД"),"")</f>
        <v>четверг</v>
      </c>
      <c r="OL33" s="179" t="s">
        <v>32</v>
      </c>
      <c r="OM33" s="179" t="s">
        <v>43</v>
      </c>
      <c r="ON33" s="195" t="s">
        <v>43</v>
      </c>
      <c r="OO33" s="195" t="s">
        <v>43</v>
      </c>
      <c r="OP33" s="176"/>
      <c r="OQ33" s="176"/>
    </row>
    <row r="34" spans="1:407" ht="24" customHeight="1">
      <c r="A34" s="153"/>
      <c r="B34" s="153"/>
      <c r="C34" s="196"/>
      <c r="D34" s="196"/>
      <c r="E34" s="196"/>
      <c r="F34" s="196"/>
      <c r="G34" s="196"/>
      <c r="H34" s="196"/>
      <c r="I34" s="196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3"/>
      <c r="CN34" s="153"/>
      <c r="CO34" s="153"/>
      <c r="CP34" s="153"/>
      <c r="CQ34" s="153"/>
      <c r="CR34" s="153"/>
      <c r="CS34" s="153"/>
      <c r="CT34" s="153"/>
      <c r="CU34" s="153"/>
      <c r="CV34" s="153"/>
      <c r="CW34" s="153"/>
      <c r="CX34" s="153"/>
      <c r="CY34" s="153"/>
      <c r="CZ34" s="153"/>
      <c r="DA34" s="153"/>
      <c r="DB34" s="153"/>
      <c r="DC34" s="153"/>
      <c r="DD34" s="153"/>
      <c r="DE34" s="153"/>
      <c r="DF34" s="153"/>
      <c r="DG34" s="153"/>
      <c r="DH34" s="153"/>
      <c r="DI34" s="153"/>
      <c r="DJ34" s="153"/>
      <c r="DK34" s="153"/>
      <c r="DL34" s="153"/>
      <c r="DM34" s="153"/>
      <c r="DN34" s="153"/>
      <c r="DO34" s="153"/>
      <c r="DP34" s="153"/>
      <c r="DQ34" s="153"/>
      <c r="DR34" s="153"/>
      <c r="DS34" s="153"/>
      <c r="DT34" s="153"/>
      <c r="DU34" s="153"/>
      <c r="DV34" s="153"/>
      <c r="DW34" s="153"/>
      <c r="DX34" s="153"/>
      <c r="DY34" s="153"/>
      <c r="DZ34" s="153"/>
      <c r="EA34" s="153"/>
      <c r="EB34" s="153"/>
      <c r="EC34" s="153"/>
      <c r="ED34" s="153"/>
      <c r="EE34" s="153"/>
      <c r="EF34" s="153"/>
      <c r="EG34" s="153"/>
      <c r="EH34" s="153"/>
      <c r="EI34" s="153"/>
      <c r="EJ34" s="153"/>
      <c r="EK34" s="153"/>
      <c r="EL34" s="153"/>
      <c r="EM34" s="153"/>
      <c r="EN34" s="153"/>
      <c r="EO34" s="153"/>
      <c r="EP34" s="153"/>
      <c r="EQ34" s="153"/>
      <c r="ER34" s="153"/>
      <c r="ES34" s="153"/>
      <c r="ET34" s="153"/>
      <c r="EU34" s="153"/>
      <c r="EV34" s="153"/>
      <c r="EW34" s="153"/>
      <c r="EX34" s="153"/>
      <c r="EY34" s="153"/>
      <c r="EZ34" s="153"/>
      <c r="FA34" s="153"/>
      <c r="FB34" s="153"/>
      <c r="FC34" s="153"/>
      <c r="FD34" s="153"/>
      <c r="FE34" s="153"/>
      <c r="FF34" s="153"/>
      <c r="FG34" s="153"/>
      <c r="FH34" s="153"/>
      <c r="FI34" s="153"/>
      <c r="FJ34" s="153"/>
      <c r="FK34" s="153"/>
      <c r="FL34" s="153"/>
      <c r="FM34" s="153"/>
      <c r="FN34" s="153"/>
      <c r="FO34" s="153"/>
      <c r="FP34" s="153"/>
      <c r="FQ34" s="153"/>
      <c r="FR34" s="153"/>
      <c r="FS34" s="153"/>
      <c r="FT34" s="153"/>
      <c r="FU34" s="153"/>
      <c r="FV34" s="153"/>
      <c r="FW34" s="153"/>
      <c r="FX34" s="153"/>
      <c r="FY34" s="153"/>
      <c r="FZ34" s="153"/>
      <c r="GA34" s="153"/>
      <c r="GB34" s="153"/>
      <c r="GC34" s="153"/>
      <c r="GD34" s="153"/>
      <c r="GE34" s="153"/>
      <c r="GF34" s="153"/>
      <c r="GG34" s="153"/>
      <c r="GH34" s="153"/>
      <c r="GI34" s="153"/>
      <c r="GJ34" s="153"/>
      <c r="GK34" s="153"/>
      <c r="GL34" s="153"/>
      <c r="GM34" s="153"/>
      <c r="GN34" s="153"/>
      <c r="GO34" s="153"/>
      <c r="GP34" s="153"/>
      <c r="GQ34" s="153"/>
      <c r="GR34" s="153"/>
      <c r="GS34" s="153"/>
      <c r="GT34" s="153"/>
      <c r="GU34" s="153"/>
      <c r="GV34" s="153"/>
      <c r="GW34" s="153"/>
      <c r="GX34" s="153"/>
      <c r="GY34" s="153"/>
      <c r="GZ34" s="153"/>
      <c r="HA34" s="153"/>
      <c r="HB34" s="153"/>
      <c r="HC34" s="153"/>
      <c r="HD34" s="153"/>
      <c r="HE34" s="153"/>
      <c r="HF34" s="153"/>
      <c r="HG34" s="153"/>
      <c r="HH34" s="153"/>
      <c r="HI34" s="153"/>
      <c r="HJ34" s="153"/>
      <c r="HK34" s="153"/>
      <c r="HL34" s="153"/>
      <c r="HM34" s="153"/>
      <c r="HN34" s="153"/>
      <c r="HO34" s="153"/>
      <c r="HP34" s="153"/>
      <c r="HQ34" s="153"/>
      <c r="HR34" s="153"/>
      <c r="HS34" s="153"/>
      <c r="HT34" s="153"/>
      <c r="HU34" s="153"/>
      <c r="HV34" s="153"/>
      <c r="HW34" s="153"/>
      <c r="HX34" s="153"/>
      <c r="HY34" s="153"/>
      <c r="HZ34" s="153"/>
      <c r="IA34" s="153"/>
      <c r="IB34" s="153"/>
      <c r="IC34" s="153"/>
      <c r="ID34" s="153"/>
      <c r="IE34" s="153"/>
      <c r="IF34" s="153"/>
      <c r="IG34" s="153"/>
      <c r="IH34" s="153"/>
      <c r="II34" s="153"/>
      <c r="IJ34" s="153"/>
      <c r="IK34" s="153"/>
      <c r="IL34" s="153"/>
      <c r="IM34" s="153"/>
      <c r="IN34" s="153"/>
      <c r="IO34" s="153"/>
      <c r="IP34" s="153"/>
      <c r="IQ34" s="153"/>
      <c r="IR34" s="153"/>
      <c r="IS34" s="153"/>
      <c r="IT34" s="153"/>
      <c r="IU34" s="153"/>
      <c r="IV34" s="153"/>
      <c r="IW34" s="153"/>
      <c r="IX34" s="153"/>
      <c r="IY34" s="153"/>
      <c r="IZ34" s="153"/>
      <c r="JA34" s="153"/>
      <c r="JB34" s="153"/>
      <c r="JC34" s="153"/>
      <c r="JD34" s="153"/>
      <c r="JE34" s="153"/>
      <c r="JF34" s="153"/>
      <c r="JG34" s="153"/>
      <c r="JH34" s="153"/>
      <c r="JI34" s="153"/>
      <c r="JJ34" s="153"/>
      <c r="JK34" s="153"/>
      <c r="JL34" s="153"/>
      <c r="JM34" s="153"/>
      <c r="JN34" s="153"/>
      <c r="JO34" s="153"/>
      <c r="JP34" s="153"/>
      <c r="JQ34" s="153"/>
      <c r="JR34" s="153"/>
      <c r="JS34" s="153"/>
      <c r="JT34" s="153"/>
      <c r="JU34" s="153"/>
      <c r="JV34" s="153"/>
      <c r="JW34" s="153"/>
      <c r="JX34" s="153"/>
      <c r="JY34" s="153"/>
      <c r="JZ34" s="153"/>
      <c r="KA34" s="153"/>
      <c r="KB34" s="153"/>
      <c r="KC34" s="153"/>
      <c r="KD34" s="153"/>
      <c r="KE34" s="153"/>
      <c r="KF34" s="153"/>
      <c r="KG34" s="153"/>
      <c r="KH34" s="153"/>
      <c r="KI34" s="153"/>
      <c r="KJ34" s="153"/>
      <c r="KK34" s="153"/>
      <c r="KL34" s="153"/>
      <c r="KM34" s="153"/>
      <c r="KN34" s="153"/>
      <c r="KO34" s="153"/>
      <c r="KP34" s="153"/>
      <c r="KQ34" s="153"/>
      <c r="KR34" s="153"/>
      <c r="KS34" s="153"/>
      <c r="KT34" s="153"/>
      <c r="KU34" s="153"/>
      <c r="KV34" s="153"/>
      <c r="KW34" s="153"/>
      <c r="KX34" s="153"/>
      <c r="KY34" s="153"/>
      <c r="KZ34" s="153"/>
      <c r="LA34" s="153"/>
      <c r="LB34" s="153"/>
      <c r="LC34" s="153"/>
      <c r="LD34" s="153"/>
      <c r="LE34" s="153"/>
      <c r="LF34" s="153"/>
      <c r="LG34" s="153"/>
      <c r="LH34" s="153"/>
      <c r="LI34" s="153"/>
      <c r="LJ34" s="153"/>
      <c r="LK34" s="153"/>
      <c r="LL34" s="153"/>
      <c r="LM34" s="153"/>
      <c r="LN34" s="153"/>
      <c r="LO34" s="153"/>
      <c r="LP34" s="153"/>
      <c r="LQ34" s="153"/>
      <c r="LR34" s="153"/>
      <c r="LS34" s="153"/>
      <c r="LT34" s="153"/>
      <c r="LU34" s="153"/>
      <c r="LV34" s="153"/>
      <c r="LW34" s="153"/>
      <c r="LX34" s="153"/>
      <c r="LY34" s="153"/>
      <c r="LZ34" s="153"/>
      <c r="MA34" s="153"/>
      <c r="MB34" s="153"/>
      <c r="MC34" s="153"/>
      <c r="MD34" s="153"/>
      <c r="ME34" s="153"/>
      <c r="MF34" s="153"/>
      <c r="MG34" s="153"/>
      <c r="MH34" s="153"/>
      <c r="MI34" s="153"/>
      <c r="MJ34" s="153"/>
      <c r="MK34" s="153"/>
      <c r="ML34" s="153"/>
      <c r="MM34" s="153"/>
      <c r="MN34" s="153"/>
      <c r="MO34" s="153"/>
      <c r="MP34" s="153"/>
      <c r="MQ34" s="153"/>
      <c r="MR34" s="153"/>
      <c r="MS34" s="153"/>
      <c r="MT34" s="153"/>
      <c r="MU34" s="153"/>
      <c r="MV34" s="153"/>
      <c r="MW34" s="153"/>
      <c r="MX34" s="153"/>
      <c r="MY34" s="153"/>
      <c r="MZ34" s="153"/>
      <c r="NA34" s="153"/>
      <c r="NB34" s="153"/>
      <c r="NC34" s="153"/>
      <c r="ND34" s="153"/>
      <c r="NE34" s="153"/>
      <c r="NF34" s="153"/>
      <c r="NG34" s="153"/>
      <c r="NH34" s="153"/>
      <c r="NI34" s="153"/>
      <c r="NJ34" s="153"/>
      <c r="NK34" s="153"/>
      <c r="NL34" s="153"/>
      <c r="NM34" s="153"/>
      <c r="NN34" s="153"/>
      <c r="NO34" s="153"/>
      <c r="NP34" s="153"/>
      <c r="NQ34" s="153"/>
      <c r="NR34" s="153"/>
      <c r="NS34" s="153"/>
      <c r="NT34" s="153"/>
      <c r="NU34" s="153"/>
      <c r="NV34" s="153"/>
      <c r="NW34" s="153"/>
      <c r="NX34" s="153"/>
      <c r="NY34" s="153"/>
      <c r="NZ34" s="3"/>
      <c r="OA34" s="155"/>
      <c r="OB34" s="180"/>
      <c r="OC34" s="180"/>
      <c r="OD34" s="193"/>
      <c r="OE34" s="187"/>
      <c r="OF34" s="180"/>
      <c r="OG34" s="180"/>
      <c r="OH34" s="182"/>
      <c r="OI34" s="183">
        <v>31</v>
      </c>
      <c r="OJ34" s="189" t="str">
        <f t="shared" si="2"/>
        <v/>
      </c>
      <c r="OK34" s="189" t="str">
        <f t="shared" si="3"/>
        <v/>
      </c>
      <c r="OL34" s="179" t="s">
        <v>44</v>
      </c>
      <c r="OM34" s="179" t="s">
        <v>43</v>
      </c>
      <c r="ON34" s="197" t="s">
        <v>43</v>
      </c>
      <c r="OO34" s="195" t="s">
        <v>43</v>
      </c>
      <c r="OP34" s="176"/>
      <c r="OQ34" s="176"/>
    </row>
    <row r="35" spans="1:407" ht="16">
      <c r="A35" s="153"/>
      <c r="B35" s="153"/>
      <c r="C35" s="196"/>
      <c r="D35" s="196"/>
      <c r="E35" s="196"/>
      <c r="F35" s="196"/>
      <c r="G35" s="196"/>
      <c r="H35" s="196"/>
      <c r="I35" s="196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153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  <c r="CL35" s="153"/>
      <c r="CM35" s="153"/>
      <c r="CN35" s="153"/>
      <c r="CO35" s="153"/>
      <c r="CP35" s="153"/>
      <c r="CQ35" s="153"/>
      <c r="CR35" s="153"/>
      <c r="CS35" s="153"/>
      <c r="CT35" s="153"/>
      <c r="CU35" s="153"/>
      <c r="CV35" s="153"/>
      <c r="CW35" s="153"/>
      <c r="CX35" s="153"/>
      <c r="CY35" s="153"/>
      <c r="CZ35" s="153"/>
      <c r="DA35" s="153"/>
      <c r="DB35" s="153"/>
      <c r="DC35" s="153"/>
      <c r="DD35" s="153"/>
      <c r="DE35" s="153"/>
      <c r="DF35" s="153"/>
      <c r="DG35" s="153"/>
      <c r="DH35" s="153"/>
      <c r="DI35" s="153"/>
      <c r="DJ35" s="153"/>
      <c r="DK35" s="153"/>
      <c r="DL35" s="153"/>
      <c r="DM35" s="153"/>
      <c r="DN35" s="153"/>
      <c r="DO35" s="153"/>
      <c r="DP35" s="153"/>
      <c r="DQ35" s="153"/>
      <c r="DR35" s="153"/>
      <c r="DS35" s="153"/>
      <c r="DT35" s="153"/>
      <c r="DU35" s="153"/>
      <c r="DV35" s="153"/>
      <c r="DW35" s="153"/>
      <c r="DX35" s="153"/>
      <c r="DY35" s="153"/>
      <c r="DZ35" s="153"/>
      <c r="EA35" s="153"/>
      <c r="EB35" s="153"/>
      <c r="EC35" s="153"/>
      <c r="ED35" s="153"/>
      <c r="EE35" s="153"/>
      <c r="EF35" s="153"/>
      <c r="EG35" s="153"/>
      <c r="EH35" s="153"/>
      <c r="EI35" s="153"/>
      <c r="EJ35" s="153"/>
      <c r="EK35" s="153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53"/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53"/>
      <c r="FN35" s="153"/>
      <c r="FO35" s="153"/>
      <c r="FP35" s="153"/>
      <c r="FQ35" s="153"/>
      <c r="FR35" s="153"/>
      <c r="FS35" s="153"/>
      <c r="FT35" s="153"/>
      <c r="FU35" s="153"/>
      <c r="FV35" s="153"/>
      <c r="FW35" s="153"/>
      <c r="FX35" s="153"/>
      <c r="FY35" s="153"/>
      <c r="FZ35" s="153"/>
      <c r="GA35" s="153"/>
      <c r="GB35" s="153"/>
      <c r="GC35" s="153"/>
      <c r="GD35" s="153"/>
      <c r="GE35" s="153"/>
      <c r="GF35" s="153"/>
      <c r="GG35" s="153"/>
      <c r="GH35" s="153"/>
      <c r="GI35" s="153"/>
      <c r="GJ35" s="153"/>
      <c r="GK35" s="153"/>
      <c r="GL35" s="153"/>
      <c r="GM35" s="153"/>
      <c r="GN35" s="153"/>
      <c r="GO35" s="153"/>
      <c r="GP35" s="153"/>
      <c r="GQ35" s="153"/>
      <c r="GR35" s="153"/>
      <c r="GS35" s="153"/>
      <c r="GT35" s="153"/>
      <c r="GU35" s="153"/>
      <c r="GV35" s="153"/>
      <c r="GW35" s="153"/>
      <c r="GX35" s="153"/>
      <c r="GY35" s="153"/>
      <c r="GZ35" s="153"/>
      <c r="HA35" s="153"/>
      <c r="HB35" s="153"/>
      <c r="HC35" s="153"/>
      <c r="HD35" s="153"/>
      <c r="HE35" s="153"/>
      <c r="HF35" s="153"/>
      <c r="HG35" s="153"/>
      <c r="HH35" s="153"/>
      <c r="HI35" s="153"/>
      <c r="HJ35" s="153"/>
      <c r="HK35" s="153"/>
      <c r="HL35" s="153"/>
      <c r="HM35" s="153"/>
      <c r="HN35" s="153"/>
      <c r="HO35" s="153"/>
      <c r="HP35" s="153"/>
      <c r="HQ35" s="153"/>
      <c r="HR35" s="153"/>
      <c r="HS35" s="153"/>
      <c r="HT35" s="153"/>
      <c r="HU35" s="153"/>
      <c r="HV35" s="153"/>
      <c r="HW35" s="153"/>
      <c r="HX35" s="153"/>
      <c r="HY35" s="153"/>
      <c r="HZ35" s="153"/>
      <c r="IA35" s="153"/>
      <c r="IB35" s="153"/>
      <c r="IC35" s="153"/>
      <c r="ID35" s="153"/>
      <c r="IE35" s="153"/>
      <c r="IF35" s="153"/>
      <c r="IG35" s="153"/>
      <c r="IH35" s="153"/>
      <c r="II35" s="153"/>
      <c r="IJ35" s="153"/>
      <c r="IK35" s="153"/>
      <c r="IL35" s="153"/>
      <c r="IM35" s="153"/>
      <c r="IN35" s="153"/>
      <c r="IO35" s="153"/>
      <c r="IP35" s="153"/>
      <c r="IQ35" s="153"/>
      <c r="IR35" s="153"/>
      <c r="IS35" s="153"/>
      <c r="IT35" s="153"/>
      <c r="IU35" s="153"/>
      <c r="IV35" s="153"/>
      <c r="IW35" s="153"/>
      <c r="IX35" s="153"/>
      <c r="IY35" s="153"/>
      <c r="IZ35" s="153"/>
      <c r="JA35" s="153"/>
      <c r="JB35" s="153"/>
      <c r="JC35" s="153"/>
      <c r="JD35" s="153"/>
      <c r="JE35" s="153"/>
      <c r="JF35" s="153"/>
      <c r="JG35" s="153"/>
      <c r="JH35" s="153"/>
      <c r="JI35" s="153"/>
      <c r="JJ35" s="153"/>
      <c r="JK35" s="153"/>
      <c r="JL35" s="153"/>
      <c r="JM35" s="153"/>
      <c r="JN35" s="153"/>
      <c r="JO35" s="153"/>
      <c r="JP35" s="153"/>
      <c r="JQ35" s="153"/>
      <c r="JR35" s="153"/>
      <c r="JS35" s="153"/>
      <c r="JT35" s="153"/>
      <c r="JU35" s="153"/>
      <c r="JV35" s="153"/>
      <c r="JW35" s="153"/>
      <c r="JX35" s="153"/>
      <c r="JY35" s="153"/>
      <c r="JZ35" s="153"/>
      <c r="KA35" s="153"/>
      <c r="KB35" s="153"/>
      <c r="KC35" s="153"/>
      <c r="KD35" s="153"/>
      <c r="KE35" s="153"/>
      <c r="KF35" s="153"/>
      <c r="KG35" s="153"/>
      <c r="KH35" s="153"/>
      <c r="KI35" s="153"/>
      <c r="KJ35" s="153"/>
      <c r="KK35" s="153"/>
      <c r="KL35" s="153"/>
      <c r="KM35" s="153"/>
      <c r="KN35" s="153"/>
      <c r="KO35" s="153"/>
      <c r="KP35" s="153"/>
      <c r="KQ35" s="153"/>
      <c r="KR35" s="153"/>
      <c r="KS35" s="153"/>
      <c r="KT35" s="153"/>
      <c r="KU35" s="153"/>
      <c r="KV35" s="153"/>
      <c r="KW35" s="153"/>
      <c r="KX35" s="153"/>
      <c r="KY35" s="153"/>
      <c r="KZ35" s="153"/>
      <c r="LA35" s="153"/>
      <c r="LB35" s="153"/>
      <c r="LC35" s="153"/>
      <c r="LD35" s="153"/>
      <c r="LE35" s="153"/>
      <c r="LF35" s="153"/>
      <c r="LG35" s="153"/>
      <c r="LH35" s="153"/>
      <c r="LI35" s="153"/>
      <c r="LJ35" s="153"/>
      <c r="LK35" s="153"/>
      <c r="LL35" s="153"/>
      <c r="LM35" s="153"/>
      <c r="LN35" s="153"/>
      <c r="LO35" s="153"/>
      <c r="LP35" s="153"/>
      <c r="LQ35" s="153"/>
      <c r="LR35" s="153"/>
      <c r="LS35" s="153"/>
      <c r="LT35" s="153"/>
      <c r="LU35" s="153"/>
      <c r="LV35" s="153"/>
      <c r="LW35" s="153"/>
      <c r="LX35" s="153"/>
      <c r="LY35" s="153"/>
      <c r="LZ35" s="153"/>
      <c r="MA35" s="153"/>
      <c r="MB35" s="153"/>
      <c r="MC35" s="153"/>
      <c r="MD35" s="153"/>
      <c r="ME35" s="153"/>
      <c r="MF35" s="153"/>
      <c r="MG35" s="153"/>
      <c r="MH35" s="153"/>
      <c r="MI35" s="153"/>
      <c r="MJ35" s="153"/>
      <c r="MK35" s="153"/>
      <c r="ML35" s="153"/>
      <c r="MM35" s="153"/>
      <c r="MN35" s="153"/>
      <c r="MO35" s="153"/>
      <c r="MP35" s="153"/>
      <c r="MQ35" s="153"/>
      <c r="MR35" s="153"/>
      <c r="MS35" s="153"/>
      <c r="MT35" s="153"/>
      <c r="MU35" s="153"/>
      <c r="MV35" s="153"/>
      <c r="MW35" s="153"/>
      <c r="MX35" s="153"/>
      <c r="MY35" s="153"/>
      <c r="MZ35" s="153"/>
      <c r="NA35" s="153"/>
      <c r="NB35" s="153"/>
      <c r="NC35" s="153"/>
      <c r="ND35" s="153"/>
      <c r="NE35" s="153"/>
      <c r="NF35" s="153"/>
      <c r="NG35" s="153"/>
      <c r="NH35" s="153"/>
      <c r="NI35" s="153"/>
      <c r="NJ35" s="153"/>
      <c r="NK35" s="153"/>
      <c r="NL35" s="153"/>
      <c r="NM35" s="153"/>
      <c r="NN35" s="153"/>
      <c r="NO35" s="153"/>
      <c r="NP35" s="153"/>
      <c r="NQ35" s="153"/>
      <c r="NR35" s="153"/>
      <c r="NS35" s="153"/>
      <c r="NT35" s="153"/>
      <c r="NU35" s="153"/>
      <c r="NV35" s="153"/>
      <c r="NW35" s="153"/>
      <c r="NX35" s="153"/>
      <c r="NY35" s="153"/>
      <c r="NZ35" s="3"/>
      <c r="OA35" s="155"/>
      <c r="OB35" s="180"/>
      <c r="OC35" s="180"/>
      <c r="OD35" s="191"/>
      <c r="OE35" s="187"/>
      <c r="OF35" s="180"/>
      <c r="OG35" s="180"/>
      <c r="OH35" s="182"/>
      <c r="OI35" s="176"/>
      <c r="OJ35" s="198" t="str">
        <f t="shared" si="2"/>
        <v/>
      </c>
      <c r="OK35" s="198" t="str">
        <f t="shared" si="3"/>
        <v/>
      </c>
      <c r="OL35" s="179"/>
      <c r="OM35" s="179"/>
      <c r="ON35" s="198" t="str">
        <f t="shared" ref="ON35" si="4">IFERROR(VLOOKUP(OK35,$OD$15:$OE$21,2,FALSE),"")</f>
        <v/>
      </c>
      <c r="OO35" s="198" t="str">
        <f t="shared" ref="OO35" si="5">IFERROR(VLOOKUP(OK35,$OD$15:$OF$21,3,FALSE),"")</f>
        <v/>
      </c>
      <c r="OP35" s="176"/>
      <c r="OQ35" s="176"/>
    </row>
    <row r="36" spans="1:407">
      <c r="A36" s="153"/>
      <c r="B36" s="153"/>
      <c r="C36" s="196"/>
      <c r="D36" s="196"/>
      <c r="E36" s="196"/>
      <c r="F36" s="196"/>
      <c r="G36" s="196"/>
      <c r="H36" s="196"/>
      <c r="I36" s="196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  <c r="GU36" s="153"/>
      <c r="GV36" s="153"/>
      <c r="GW36" s="153"/>
      <c r="GX36" s="153"/>
      <c r="GY36" s="153"/>
      <c r="GZ36" s="153"/>
      <c r="HA36" s="153"/>
      <c r="HB36" s="153"/>
      <c r="HC36" s="153"/>
      <c r="HD36" s="153"/>
      <c r="HE36" s="153"/>
      <c r="HF36" s="153"/>
      <c r="HG36" s="153"/>
      <c r="HH36" s="153"/>
      <c r="HI36" s="153"/>
      <c r="HJ36" s="153"/>
      <c r="HK36" s="153"/>
      <c r="HL36" s="153"/>
      <c r="HM36" s="153"/>
      <c r="HN36" s="153"/>
      <c r="HO36" s="153"/>
      <c r="HP36" s="153"/>
      <c r="HQ36" s="153"/>
      <c r="HR36" s="153"/>
      <c r="HS36" s="153"/>
      <c r="HT36" s="153"/>
      <c r="HU36" s="153"/>
      <c r="HV36" s="153"/>
      <c r="HW36" s="153"/>
      <c r="HX36" s="153"/>
      <c r="HY36" s="153"/>
      <c r="HZ36" s="153"/>
      <c r="IA36" s="153"/>
      <c r="IB36" s="153"/>
      <c r="IC36" s="153"/>
      <c r="ID36" s="153"/>
      <c r="IE36" s="153"/>
      <c r="IF36" s="153"/>
      <c r="IG36" s="153"/>
      <c r="IH36" s="153"/>
      <c r="II36" s="153"/>
      <c r="IJ36" s="153"/>
      <c r="IK36" s="153"/>
      <c r="IL36" s="153"/>
      <c r="IM36" s="153"/>
      <c r="IN36" s="153"/>
      <c r="IO36" s="153"/>
      <c r="IP36" s="153"/>
      <c r="IQ36" s="153"/>
      <c r="IR36" s="153"/>
      <c r="IS36" s="153"/>
      <c r="IT36" s="153"/>
      <c r="IU36" s="153"/>
      <c r="IV36" s="153"/>
      <c r="IW36" s="153"/>
      <c r="IX36" s="153"/>
      <c r="IY36" s="153"/>
      <c r="IZ36" s="153"/>
      <c r="JA36" s="153"/>
      <c r="JB36" s="153"/>
      <c r="JC36" s="153"/>
      <c r="JD36" s="153"/>
      <c r="JE36" s="153"/>
      <c r="JF36" s="153"/>
      <c r="JG36" s="153"/>
      <c r="JH36" s="153"/>
      <c r="JI36" s="153"/>
      <c r="JJ36" s="153"/>
      <c r="JK36" s="153"/>
      <c r="JL36" s="153"/>
      <c r="JM36" s="153"/>
      <c r="JN36" s="153"/>
      <c r="JO36" s="153"/>
      <c r="JP36" s="153"/>
      <c r="JQ36" s="153"/>
      <c r="JR36" s="153"/>
      <c r="JS36" s="153"/>
      <c r="JT36" s="153"/>
      <c r="JU36" s="153"/>
      <c r="JV36" s="153"/>
      <c r="JW36" s="153"/>
      <c r="JX36" s="153"/>
      <c r="JY36" s="153"/>
      <c r="JZ36" s="153"/>
      <c r="KA36" s="153"/>
      <c r="KB36" s="153"/>
      <c r="KC36" s="153"/>
      <c r="KD36" s="153"/>
      <c r="KE36" s="153"/>
      <c r="KF36" s="153"/>
      <c r="KG36" s="153"/>
      <c r="KH36" s="153"/>
      <c r="KI36" s="153"/>
      <c r="KJ36" s="153"/>
      <c r="KK36" s="153"/>
      <c r="KL36" s="153"/>
      <c r="KM36" s="153"/>
      <c r="KN36" s="153"/>
      <c r="KO36" s="153"/>
      <c r="KP36" s="153"/>
      <c r="KQ36" s="153"/>
      <c r="KR36" s="153"/>
      <c r="KS36" s="153"/>
      <c r="KT36" s="153"/>
      <c r="KU36" s="153"/>
      <c r="KV36" s="153"/>
      <c r="KW36" s="153"/>
      <c r="KX36" s="153"/>
      <c r="KY36" s="153"/>
      <c r="KZ36" s="153"/>
      <c r="LA36" s="153"/>
      <c r="LB36" s="153"/>
      <c r="LC36" s="153"/>
      <c r="LD36" s="153"/>
      <c r="LE36" s="153"/>
      <c r="LF36" s="153"/>
      <c r="LG36" s="153"/>
      <c r="LH36" s="153"/>
      <c r="LI36" s="153"/>
      <c r="LJ36" s="153"/>
      <c r="LK36" s="153"/>
      <c r="LL36" s="153"/>
      <c r="LM36" s="153"/>
      <c r="LN36" s="153"/>
      <c r="LO36" s="153"/>
      <c r="LP36" s="153"/>
      <c r="LQ36" s="153"/>
      <c r="LR36" s="153"/>
      <c r="LS36" s="153"/>
      <c r="LT36" s="153"/>
      <c r="LU36" s="153"/>
      <c r="LV36" s="153"/>
      <c r="LW36" s="153"/>
      <c r="LX36" s="153"/>
      <c r="LY36" s="153"/>
      <c r="LZ36" s="153"/>
      <c r="MA36" s="153"/>
      <c r="MB36" s="153"/>
      <c r="MC36" s="153"/>
      <c r="MD36" s="153"/>
      <c r="ME36" s="153"/>
      <c r="MF36" s="153"/>
      <c r="MG36" s="153"/>
      <c r="MH36" s="153"/>
      <c r="MI36" s="153"/>
      <c r="MJ36" s="153"/>
      <c r="MK36" s="153"/>
      <c r="ML36" s="153"/>
      <c r="MM36" s="153"/>
      <c r="MN36" s="153"/>
      <c r="MO36" s="153"/>
      <c r="MP36" s="153"/>
      <c r="MQ36" s="153"/>
      <c r="MR36" s="153"/>
      <c r="MS36" s="153"/>
      <c r="MT36" s="153"/>
      <c r="MU36" s="153"/>
      <c r="MV36" s="153"/>
      <c r="MW36" s="153"/>
      <c r="MX36" s="153"/>
      <c r="MY36" s="153"/>
      <c r="MZ36" s="153"/>
      <c r="NA36" s="153"/>
      <c r="NB36" s="153"/>
      <c r="NC36" s="153"/>
      <c r="ND36" s="153"/>
      <c r="NE36" s="153"/>
      <c r="NF36" s="153"/>
      <c r="NG36" s="153"/>
      <c r="NH36" s="153"/>
      <c r="NI36" s="153"/>
      <c r="NJ36" s="153"/>
      <c r="NK36" s="153"/>
      <c r="NL36" s="153"/>
      <c r="NM36" s="153"/>
      <c r="NN36" s="153"/>
      <c r="NO36" s="153"/>
      <c r="NP36" s="153"/>
      <c r="NQ36" s="153"/>
      <c r="NR36" s="153"/>
      <c r="NS36" s="153"/>
      <c r="NT36" s="153"/>
      <c r="NU36" s="153"/>
      <c r="NV36" s="153"/>
      <c r="NW36" s="153"/>
      <c r="NX36" s="153"/>
      <c r="NY36" s="153"/>
      <c r="NZ36" s="3"/>
      <c r="OA36" s="155"/>
      <c r="OB36" s="155"/>
      <c r="OC36" s="155"/>
      <c r="OD36" s="191"/>
      <c r="OE36" s="65"/>
      <c r="OF36" s="155"/>
      <c r="OG36" s="155"/>
      <c r="OH36" s="3"/>
      <c r="OI36" s="176"/>
      <c r="OJ36" s="199"/>
      <c r="OK36" s="200"/>
      <c r="OL36" s="201"/>
      <c r="OM36" s="201"/>
      <c r="ON36" s="201"/>
      <c r="OO36" s="201"/>
      <c r="OP36" s="176"/>
      <c r="OQ36" s="176"/>
    </row>
    <row r="37" spans="1:407">
      <c r="A37" s="153"/>
      <c r="B37" s="153"/>
      <c r="C37" s="196"/>
      <c r="D37" s="196"/>
      <c r="E37" s="196"/>
      <c r="F37" s="196"/>
      <c r="G37" s="196"/>
      <c r="H37" s="196"/>
      <c r="I37" s="196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  <c r="IB37" s="153"/>
      <c r="IC37" s="153"/>
      <c r="ID37" s="153"/>
      <c r="IE37" s="153"/>
      <c r="IF37" s="153"/>
      <c r="IG37" s="153"/>
      <c r="IH37" s="153"/>
      <c r="II37" s="153"/>
      <c r="IJ37" s="153"/>
      <c r="IK37" s="153"/>
      <c r="IL37" s="153"/>
      <c r="IM37" s="153"/>
      <c r="IN37" s="153"/>
      <c r="IO37" s="153"/>
      <c r="IP37" s="153"/>
      <c r="IQ37" s="153"/>
      <c r="IR37" s="153"/>
      <c r="IS37" s="153"/>
      <c r="IT37" s="153"/>
      <c r="IU37" s="153"/>
      <c r="IV37" s="153"/>
      <c r="IW37" s="153"/>
      <c r="IX37" s="153"/>
      <c r="IY37" s="153"/>
      <c r="IZ37" s="153"/>
      <c r="JA37" s="153"/>
      <c r="JB37" s="153"/>
      <c r="JC37" s="153"/>
      <c r="JD37" s="153"/>
      <c r="JE37" s="153"/>
      <c r="JF37" s="153"/>
      <c r="JG37" s="153"/>
      <c r="JH37" s="153"/>
      <c r="JI37" s="153"/>
      <c r="JJ37" s="153"/>
      <c r="JK37" s="153"/>
      <c r="JL37" s="153"/>
      <c r="JM37" s="153"/>
      <c r="JN37" s="153"/>
      <c r="JO37" s="153"/>
      <c r="JP37" s="153"/>
      <c r="JQ37" s="153"/>
      <c r="JR37" s="153"/>
      <c r="JS37" s="153"/>
      <c r="JT37" s="153"/>
      <c r="JU37" s="153"/>
      <c r="JV37" s="153"/>
      <c r="JW37" s="153"/>
      <c r="JX37" s="153"/>
      <c r="JY37" s="153"/>
      <c r="JZ37" s="153"/>
      <c r="KA37" s="153"/>
      <c r="KB37" s="153"/>
      <c r="KC37" s="153"/>
      <c r="KD37" s="153"/>
      <c r="KE37" s="153"/>
      <c r="KF37" s="153"/>
      <c r="KG37" s="153"/>
      <c r="KH37" s="153"/>
      <c r="KI37" s="153"/>
      <c r="KJ37" s="153"/>
      <c r="KK37" s="153"/>
      <c r="KL37" s="153"/>
      <c r="KM37" s="153"/>
      <c r="KN37" s="153"/>
      <c r="KO37" s="153"/>
      <c r="KP37" s="153"/>
      <c r="KQ37" s="153"/>
      <c r="KR37" s="153"/>
      <c r="KS37" s="153"/>
      <c r="KT37" s="153"/>
      <c r="KU37" s="153"/>
      <c r="KV37" s="153"/>
      <c r="KW37" s="153"/>
      <c r="KX37" s="153"/>
      <c r="KY37" s="153"/>
      <c r="KZ37" s="153"/>
      <c r="LA37" s="153"/>
      <c r="LB37" s="153"/>
      <c r="LC37" s="153"/>
      <c r="LD37" s="153"/>
      <c r="LE37" s="153"/>
      <c r="LF37" s="153"/>
      <c r="LG37" s="153"/>
      <c r="LH37" s="153"/>
      <c r="LI37" s="153"/>
      <c r="LJ37" s="153"/>
      <c r="LK37" s="153"/>
      <c r="LL37" s="153"/>
      <c r="LM37" s="153"/>
      <c r="LN37" s="153"/>
      <c r="LO37" s="153"/>
      <c r="LP37" s="153"/>
      <c r="LQ37" s="153"/>
      <c r="LR37" s="153"/>
      <c r="LS37" s="153"/>
      <c r="LT37" s="153"/>
      <c r="LU37" s="153"/>
      <c r="LV37" s="153"/>
      <c r="LW37" s="153"/>
      <c r="LX37" s="153"/>
      <c r="LY37" s="153"/>
      <c r="LZ37" s="153"/>
      <c r="MA37" s="153"/>
      <c r="MB37" s="153"/>
      <c r="MC37" s="153"/>
      <c r="MD37" s="153"/>
      <c r="ME37" s="153"/>
      <c r="MF37" s="153"/>
      <c r="MG37" s="153"/>
      <c r="MH37" s="153"/>
      <c r="MI37" s="153"/>
      <c r="MJ37" s="153"/>
      <c r="MK37" s="153"/>
      <c r="ML37" s="153"/>
      <c r="MM37" s="153"/>
      <c r="MN37" s="153"/>
      <c r="MO37" s="153"/>
      <c r="MP37" s="153"/>
      <c r="MQ37" s="153"/>
      <c r="MR37" s="153"/>
      <c r="MS37" s="153"/>
      <c r="MT37" s="153"/>
      <c r="MU37" s="153"/>
      <c r="MV37" s="153"/>
      <c r="MW37" s="153"/>
      <c r="MX37" s="153"/>
      <c r="MY37" s="153"/>
      <c r="MZ37" s="153"/>
      <c r="NA37" s="153"/>
      <c r="NB37" s="153"/>
      <c r="NC37" s="153"/>
      <c r="ND37" s="153"/>
      <c r="NE37" s="153"/>
      <c r="NF37" s="153"/>
      <c r="NG37" s="153"/>
      <c r="NH37" s="153"/>
      <c r="NI37" s="153"/>
      <c r="NJ37" s="153"/>
      <c r="NK37" s="153"/>
      <c r="NL37" s="153"/>
      <c r="NM37" s="153"/>
      <c r="NN37" s="153"/>
      <c r="NO37" s="153"/>
      <c r="NP37" s="153"/>
      <c r="NQ37" s="153"/>
      <c r="NR37" s="153"/>
      <c r="NS37" s="153"/>
      <c r="NT37" s="153"/>
      <c r="NU37" s="153"/>
      <c r="NV37" s="153"/>
      <c r="NW37" s="153"/>
      <c r="NX37" s="153"/>
      <c r="NY37" s="153"/>
      <c r="NZ37" s="3"/>
      <c r="OA37" s="202"/>
      <c r="OB37" s="202"/>
      <c r="OC37" s="202"/>
      <c r="OD37" s="191"/>
      <c r="OE37" s="203"/>
      <c r="OF37" s="202"/>
      <c r="OG37" s="202"/>
      <c r="OH37" s="3"/>
      <c r="OI37" s="176"/>
      <c r="OJ37" s="204"/>
      <c r="OK37" s="204"/>
      <c r="OL37" s="201"/>
      <c r="OM37" s="201"/>
      <c r="ON37" s="201"/>
      <c r="OO37" s="201"/>
      <c r="OP37" s="176"/>
      <c r="OQ37" s="176"/>
    </row>
  </sheetData>
  <mergeCells count="3">
    <mergeCell ref="C1:D1"/>
    <mergeCell ref="E1:F1"/>
    <mergeCell ref="G1:H1"/>
  </mergeCells>
  <dataValidations count="2">
    <dataValidation type="list" allowBlank="1" showInputMessage="1" showErrorMessage="1" sqref="OM3:OM35 OO3:OO35">
      <formula1>ФамилияИО_сестры</formula1>
    </dataValidation>
    <dataValidation type="list" allowBlank="1" showInputMessage="1" showErrorMessage="1" sqref="ON3:ON35 OL3:OL35">
      <formula1>ФамилияИО_врачи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Spinner 1">
              <controlPr defaultSize="0" autoPict="0">
                <anchor moveWithCells="1" sizeWithCells="1">
                  <from>
                    <xdr:col>1</xdr:col>
                    <xdr:colOff>101600</xdr:colOff>
                    <xdr:row>0</xdr:row>
                    <xdr:rowOff>0</xdr:rowOff>
                  </from>
                  <to>
                    <xdr:col>1</xdr:col>
                    <xdr:colOff>393700</xdr:colOff>
                    <xdr:row>1</xdr:row>
                    <xdr:rowOff>368300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50" r:id="rId4" name="Spinner 2">
              <controlPr defaultSize="0" autoPict="0">
                <anchor moveWithCells="1" sizeWithCells="1">
                  <from>
                    <xdr:col>395</xdr:col>
                    <xdr:colOff>76200</xdr:colOff>
                    <xdr:row>1</xdr:row>
                    <xdr:rowOff>50800</xdr:rowOff>
                  </from>
                  <to>
                    <xdr:col>396</xdr:col>
                    <xdr:colOff>165100</xdr:colOff>
                    <xdr:row>3</xdr:row>
                    <xdr:rowOff>101600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95"/>
  <sheetViews>
    <sheetView tabSelected="1" workbookViewId="0">
      <selection activeCell="A96" sqref="A96:XFD143"/>
    </sheetView>
  </sheetViews>
  <sheetFormatPr baseColWidth="10" defaultColWidth="8.83203125" defaultRowHeight="14" x14ac:dyDescent="0"/>
  <cols>
    <col min="1" max="1" width="2.33203125" customWidth="1"/>
    <col min="2" max="2" width="6.5" customWidth="1"/>
    <col min="3" max="3" width="5.83203125" customWidth="1"/>
    <col min="4" max="4" width="0" hidden="1" customWidth="1"/>
    <col min="5" max="5" width="14.5" customWidth="1"/>
    <col min="6" max="28" width="0" hidden="1" customWidth="1"/>
    <col min="29" max="29" width="4.5" customWidth="1"/>
    <col min="30" max="33" width="0" hidden="1" customWidth="1"/>
    <col min="34" max="34" width="5.6640625" customWidth="1"/>
    <col min="35" max="35" width="5.33203125" customWidth="1"/>
    <col min="36" max="36" width="6.5" customWidth="1"/>
    <col min="37" max="38" width="5.33203125" customWidth="1"/>
    <col min="39" max="39" width="5.6640625" customWidth="1"/>
    <col min="40" max="43" width="5.33203125" customWidth="1"/>
    <col min="44" max="44" width="5.5" customWidth="1"/>
    <col min="45" max="45" width="5.33203125" customWidth="1"/>
    <col min="46" max="46" width="5.6640625" customWidth="1"/>
    <col min="47" max="47" width="5.5" customWidth="1"/>
    <col min="48" max="52" width="5.33203125" customWidth="1"/>
    <col min="53" max="54" width="5.83203125" customWidth="1"/>
    <col min="55" max="59" width="5.33203125" customWidth="1"/>
    <col min="60" max="61" width="5.5" customWidth="1"/>
    <col min="62" max="65" width="5.33203125" customWidth="1"/>
    <col min="66" max="66" width="5.5" customWidth="1"/>
    <col min="67" max="67" width="5.33203125" customWidth="1"/>
    <col min="68" max="68" width="4.5" customWidth="1"/>
    <col min="69" max="69" width="5.1640625" customWidth="1"/>
    <col min="70" max="70" width="6.33203125" customWidth="1"/>
  </cols>
  <sheetData>
    <row r="1" spans="1:70">
      <c r="A1" s="1"/>
      <c r="B1" s="1"/>
      <c r="C1" s="1"/>
      <c r="D1" s="1"/>
      <c r="E1" s="1">
        <v>5</v>
      </c>
      <c r="F1" s="2"/>
      <c r="G1" s="3"/>
      <c r="H1" s="3"/>
      <c r="I1" s="4"/>
      <c r="J1" s="5"/>
      <c r="K1" s="4"/>
      <c r="L1" s="5"/>
      <c r="M1" s="4"/>
      <c r="N1" s="5"/>
      <c r="O1" s="4"/>
      <c r="P1" s="5"/>
      <c r="Q1" s="6"/>
      <c r="R1" s="3"/>
      <c r="S1" s="3"/>
      <c r="T1" s="3"/>
      <c r="U1" s="3"/>
      <c r="V1" s="3"/>
      <c r="W1" s="3"/>
      <c r="X1" s="3"/>
      <c r="Y1" s="3"/>
      <c r="Z1" s="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>
      <c r="A2" s="1"/>
      <c r="B2" s="1"/>
      <c r="C2" s="1"/>
      <c r="D2" s="1"/>
      <c r="E2" s="1"/>
      <c r="F2" s="2"/>
      <c r="G2" s="2"/>
      <c r="H2" s="2"/>
      <c r="I2" s="7"/>
      <c r="J2" s="8"/>
      <c r="K2" s="7"/>
      <c r="L2" s="8"/>
      <c r="M2" s="7"/>
      <c r="N2" s="8"/>
      <c r="O2" s="7"/>
      <c r="P2" s="8"/>
      <c r="Q2" s="9"/>
      <c r="R2" s="2"/>
      <c r="S2" s="2"/>
      <c r="T2" s="2"/>
      <c r="U2" s="2"/>
      <c r="V2" s="2"/>
      <c r="W2" s="2"/>
      <c r="X2" s="2"/>
      <c r="Y2" s="2"/>
      <c r="Z2" s="2"/>
      <c r="AA2" s="1"/>
      <c r="AB2" s="1"/>
      <c r="AC2" s="1"/>
      <c r="AD2" s="1"/>
      <c r="AE2" s="1"/>
      <c r="AF2" s="1"/>
      <c r="AG2" s="1"/>
      <c r="AH2" s="1">
        <v>30</v>
      </c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>
      <c r="A3" s="1"/>
      <c r="B3" s="1"/>
      <c r="C3" s="1"/>
      <c r="D3" s="1"/>
      <c r="E3" s="1"/>
      <c r="F3" s="2"/>
      <c r="G3" s="3"/>
      <c r="H3" s="3"/>
      <c r="I3" s="4"/>
      <c r="J3" s="5"/>
      <c r="K3" s="4"/>
      <c r="L3" s="5"/>
      <c r="M3" s="4"/>
      <c r="N3" s="5"/>
      <c r="O3" s="4"/>
      <c r="P3" s="5"/>
      <c r="Q3" s="6"/>
      <c r="R3" s="3"/>
      <c r="S3" s="3"/>
      <c r="T3" s="3"/>
      <c r="U3" s="3"/>
      <c r="V3" s="3"/>
      <c r="W3" s="3"/>
      <c r="X3" s="3"/>
      <c r="Y3" s="3"/>
      <c r="Z3" s="3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>
      <c r="A4" s="1"/>
      <c r="B4" s="1"/>
      <c r="C4" s="1"/>
      <c r="D4" s="1"/>
      <c r="E4" s="1"/>
      <c r="F4" s="10"/>
      <c r="G4" s="3"/>
      <c r="H4" s="3"/>
      <c r="I4" s="4"/>
      <c r="J4" s="5"/>
      <c r="K4" s="4"/>
      <c r="L4" s="5"/>
      <c r="M4" s="4"/>
      <c r="N4" s="5"/>
      <c r="O4" s="4"/>
      <c r="P4" s="5"/>
      <c r="Q4" s="6"/>
      <c r="R4" s="3"/>
      <c r="S4" s="3"/>
      <c r="T4" s="3"/>
      <c r="U4" s="3"/>
      <c r="V4" s="3"/>
      <c r="W4" s="3"/>
      <c r="X4" s="3"/>
      <c r="Y4" s="3"/>
      <c r="Z4" s="3"/>
      <c r="AA4" s="1"/>
      <c r="AB4" s="1"/>
      <c r="AC4" s="1"/>
      <c r="AD4" s="1"/>
      <c r="AE4" s="1"/>
      <c r="AF4" s="1"/>
      <c r="AG4" s="1"/>
      <c r="AH4" s="11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3"/>
      <c r="BP4" s="1"/>
      <c r="BQ4" s="1"/>
      <c r="BR4" s="1"/>
    </row>
    <row r="5" spans="1:70" ht="18">
      <c r="A5" s="1"/>
      <c r="B5" s="1"/>
      <c r="C5" s="1"/>
      <c r="D5" s="14"/>
      <c r="E5" s="15"/>
      <c r="F5" s="10"/>
      <c r="G5" s="3"/>
      <c r="H5" s="3"/>
      <c r="I5" s="4"/>
      <c r="J5" s="5"/>
      <c r="K5" s="4"/>
      <c r="L5" s="5"/>
      <c r="M5" s="4"/>
      <c r="N5" s="5"/>
      <c r="O5" s="4"/>
      <c r="P5" s="5"/>
      <c r="Q5" s="6"/>
      <c r="R5" s="3"/>
      <c r="S5" s="3"/>
      <c r="T5" s="3"/>
      <c r="U5" s="3"/>
      <c r="V5" s="3"/>
      <c r="W5" s="3"/>
      <c r="X5" s="3"/>
      <c r="Y5" s="3"/>
      <c r="Z5" s="3"/>
      <c r="AA5" s="1"/>
      <c r="AB5" s="1"/>
      <c r="AC5" s="1"/>
      <c r="AD5" s="1"/>
      <c r="AE5" s="1"/>
      <c r="AF5" s="1"/>
      <c r="AG5" s="1"/>
      <c r="AH5" s="16">
        <f t="shared" ref="AH5:BM5" ca="1" si="0">INDIRECT(ADDRESS(COLUMN(C354),(ROW(MP352)),,,"РАСПИСАНИЕ"))</f>
        <v>0</v>
      </c>
      <c r="AI5" s="17">
        <f t="shared" ca="1" si="0"/>
        <v>0</v>
      </c>
      <c r="AJ5" s="17">
        <f t="shared" ca="1" si="0"/>
        <v>0</v>
      </c>
      <c r="AK5" s="17">
        <f t="shared" ca="1" si="0"/>
        <v>0</v>
      </c>
      <c r="AL5" s="17">
        <f t="shared" ca="1" si="0"/>
        <v>0</v>
      </c>
      <c r="AM5" s="17">
        <f t="shared" ca="1" si="0"/>
        <v>0</v>
      </c>
      <c r="AN5" s="17">
        <f t="shared" ca="1" si="0"/>
        <v>0</v>
      </c>
      <c r="AO5" s="17">
        <f t="shared" ca="1" si="0"/>
        <v>0</v>
      </c>
      <c r="AP5" s="17">
        <f t="shared" ca="1" si="0"/>
        <v>0</v>
      </c>
      <c r="AQ5" s="17">
        <f t="shared" ca="1" si="0"/>
        <v>0</v>
      </c>
      <c r="AR5" s="17">
        <f t="shared" ca="1" si="0"/>
        <v>0</v>
      </c>
      <c r="AS5" s="17">
        <f t="shared" ca="1" si="0"/>
        <v>0</v>
      </c>
      <c r="AT5" s="17">
        <f t="shared" ca="1" si="0"/>
        <v>0</v>
      </c>
      <c r="AU5" s="17">
        <f t="shared" ca="1" si="0"/>
        <v>0</v>
      </c>
      <c r="AV5" s="17">
        <f t="shared" ca="1" si="0"/>
        <v>0</v>
      </c>
      <c r="AW5" s="17">
        <f t="shared" ca="1" si="0"/>
        <v>0</v>
      </c>
      <c r="AX5" s="17">
        <f t="shared" ca="1" si="0"/>
        <v>0</v>
      </c>
      <c r="AY5" s="17">
        <f t="shared" ca="1" si="0"/>
        <v>0</v>
      </c>
      <c r="AZ5" s="17">
        <f t="shared" ca="1" si="0"/>
        <v>0</v>
      </c>
      <c r="BA5" s="17">
        <f t="shared" ca="1" si="0"/>
        <v>0</v>
      </c>
      <c r="BB5" s="17">
        <f t="shared" ca="1" si="0"/>
        <v>0</v>
      </c>
      <c r="BC5" s="17">
        <f t="shared" ca="1" si="0"/>
        <v>0</v>
      </c>
      <c r="BD5" s="17">
        <f t="shared" ca="1" si="0"/>
        <v>0</v>
      </c>
      <c r="BE5" s="17">
        <f t="shared" ca="1" si="0"/>
        <v>0</v>
      </c>
      <c r="BF5" s="17">
        <f t="shared" ca="1" si="0"/>
        <v>0</v>
      </c>
      <c r="BG5" s="17">
        <f t="shared" ca="1" si="0"/>
        <v>0</v>
      </c>
      <c r="BH5" s="17">
        <f t="shared" ca="1" si="0"/>
        <v>0</v>
      </c>
      <c r="BI5" s="17">
        <f t="shared" ca="1" si="0"/>
        <v>0</v>
      </c>
      <c r="BJ5" s="17">
        <f t="shared" ca="1" si="0"/>
        <v>0</v>
      </c>
      <c r="BK5" s="17">
        <f t="shared" ca="1" si="0"/>
        <v>0</v>
      </c>
      <c r="BL5" s="17">
        <f t="shared" ca="1" si="0"/>
        <v>0</v>
      </c>
      <c r="BM5" s="17">
        <f t="shared" ca="1" si="0"/>
        <v>0</v>
      </c>
      <c r="BN5" s="17">
        <f>IF(BL24=0,,IF(MONTH(BL24)=MONTH(BL24+1),BL24+2,))</f>
        <v>0</v>
      </c>
      <c r="BO5" s="18">
        <f ca="1">INDIRECT(ADDRESS(COLUMN(AI354),(ROW(NV352)),,,"РАСПИСАНИЕ"))</f>
        <v>0</v>
      </c>
      <c r="BP5" s="1"/>
      <c r="BQ5" s="19"/>
      <c r="BR5" s="19"/>
    </row>
    <row r="6" spans="1:70" ht="18">
      <c r="A6" s="1"/>
      <c r="B6" s="1"/>
      <c r="C6" s="1"/>
      <c r="D6" s="20"/>
      <c r="E6" s="21"/>
      <c r="F6" s="22"/>
      <c r="G6" s="23"/>
      <c r="H6" s="23"/>
      <c r="I6" s="24"/>
      <c r="J6" s="25"/>
      <c r="K6" s="24"/>
      <c r="L6" s="25"/>
      <c r="M6" s="24"/>
      <c r="N6" s="25"/>
      <c r="O6" s="26"/>
      <c r="P6" s="27"/>
      <c r="Q6" s="28"/>
      <c r="R6" s="23"/>
      <c r="S6" s="23"/>
      <c r="T6" s="23"/>
      <c r="U6" s="23"/>
      <c r="V6" s="23"/>
      <c r="W6" s="23"/>
      <c r="X6" s="29"/>
      <c r="Y6" s="29"/>
      <c r="Z6" s="30"/>
      <c r="AA6" s="1"/>
      <c r="AB6" s="1"/>
      <c r="AC6" s="1"/>
      <c r="AD6" s="1"/>
      <c r="AE6" s="1"/>
      <c r="AF6" s="1"/>
      <c r="AG6" s="1"/>
      <c r="AH6" s="31" t="str">
        <f t="shared" ref="AH6:AI6" ca="1" si="1">TEXT(AH5,"ддд")</f>
        <v>сб</v>
      </c>
      <c r="AI6" s="32" t="str">
        <f t="shared" ca="1" si="1"/>
        <v>сб</v>
      </c>
      <c r="AJ6" s="32" t="str">
        <f ca="1">TEXT(AJ5,"ддд")</f>
        <v>сб</v>
      </c>
      <c r="AK6" s="32" t="str">
        <f t="shared" ref="AK6:BN6" ca="1" si="2">TEXT(AK5,"ддд")</f>
        <v>сб</v>
      </c>
      <c r="AL6" s="32" t="str">
        <f t="shared" ca="1" si="2"/>
        <v>сб</v>
      </c>
      <c r="AM6" s="32" t="str">
        <f t="shared" ca="1" si="2"/>
        <v>сб</v>
      </c>
      <c r="AN6" s="32" t="str">
        <f t="shared" ca="1" si="2"/>
        <v>сб</v>
      </c>
      <c r="AO6" s="32" t="str">
        <f t="shared" ca="1" si="2"/>
        <v>сб</v>
      </c>
      <c r="AP6" s="32" t="str">
        <f t="shared" ca="1" si="2"/>
        <v>сб</v>
      </c>
      <c r="AQ6" s="32" t="str">
        <f t="shared" ca="1" si="2"/>
        <v>сб</v>
      </c>
      <c r="AR6" s="32" t="str">
        <f t="shared" ca="1" si="2"/>
        <v>сб</v>
      </c>
      <c r="AS6" s="32" t="str">
        <f t="shared" ca="1" si="2"/>
        <v>сб</v>
      </c>
      <c r="AT6" s="32" t="str">
        <f t="shared" ca="1" si="2"/>
        <v>сб</v>
      </c>
      <c r="AU6" s="32" t="str">
        <f t="shared" ca="1" si="2"/>
        <v>сб</v>
      </c>
      <c r="AV6" s="32" t="str">
        <f t="shared" ca="1" si="2"/>
        <v>сб</v>
      </c>
      <c r="AW6" s="32" t="str">
        <f t="shared" ca="1" si="2"/>
        <v>сб</v>
      </c>
      <c r="AX6" s="32" t="str">
        <f t="shared" ca="1" si="2"/>
        <v>сб</v>
      </c>
      <c r="AY6" s="32" t="str">
        <f t="shared" ca="1" si="2"/>
        <v>сб</v>
      </c>
      <c r="AZ6" s="32" t="str">
        <f t="shared" ca="1" si="2"/>
        <v>сб</v>
      </c>
      <c r="BA6" s="32" t="str">
        <f t="shared" ca="1" si="2"/>
        <v>сб</v>
      </c>
      <c r="BB6" s="32" t="str">
        <f t="shared" ca="1" si="2"/>
        <v>сб</v>
      </c>
      <c r="BC6" s="32" t="str">
        <f t="shared" ca="1" si="2"/>
        <v>сб</v>
      </c>
      <c r="BD6" s="32" t="str">
        <f t="shared" ca="1" si="2"/>
        <v>сб</v>
      </c>
      <c r="BE6" s="32" t="str">
        <f t="shared" ca="1" si="2"/>
        <v>сб</v>
      </c>
      <c r="BF6" s="32" t="str">
        <f t="shared" ca="1" si="2"/>
        <v>сб</v>
      </c>
      <c r="BG6" s="32" t="str">
        <f t="shared" ca="1" si="2"/>
        <v>сб</v>
      </c>
      <c r="BH6" s="32" t="str">
        <f t="shared" ca="1" si="2"/>
        <v>сб</v>
      </c>
      <c r="BI6" s="32" t="str">
        <f t="shared" ca="1" si="2"/>
        <v>сб</v>
      </c>
      <c r="BJ6" s="32" t="str">
        <f t="shared" ca="1" si="2"/>
        <v>сб</v>
      </c>
      <c r="BK6" s="32" t="str">
        <f t="shared" ca="1" si="2"/>
        <v>сб</v>
      </c>
      <c r="BL6" s="32" t="str">
        <f t="shared" ca="1" si="2"/>
        <v>сб</v>
      </c>
      <c r="BM6" s="32" t="str">
        <f t="shared" ca="1" si="2"/>
        <v>сб</v>
      </c>
      <c r="BN6" s="32" t="str">
        <f t="shared" si="2"/>
        <v>сб</v>
      </c>
      <c r="BO6" s="33">
        <f t="shared" ref="BO6" ca="1" si="3">BO5</f>
        <v>0</v>
      </c>
      <c r="BP6" s="1"/>
      <c r="BQ6" s="19"/>
      <c r="BR6" s="19"/>
    </row>
    <row r="7" spans="1:70" ht="14.25" customHeight="1">
      <c r="A7" s="1"/>
      <c r="B7" s="1"/>
      <c r="C7" s="1"/>
      <c r="D7" s="34"/>
      <c r="E7" s="35">
        <f>BB21</f>
        <v>42095</v>
      </c>
      <c r="F7" s="2"/>
      <c r="G7" s="2"/>
      <c r="H7" s="2"/>
      <c r="I7" s="7"/>
      <c r="J7" s="8"/>
      <c r="K7" s="7"/>
      <c r="L7" s="8"/>
      <c r="M7" s="7"/>
      <c r="N7" s="8"/>
      <c r="O7" s="7"/>
      <c r="P7" s="8"/>
      <c r="Q7" s="36"/>
      <c r="R7" s="2"/>
      <c r="S7" s="2"/>
      <c r="T7" s="2"/>
      <c r="U7" s="2"/>
      <c r="V7" s="2"/>
      <c r="W7" s="2"/>
      <c r="X7" s="2"/>
      <c r="Y7" s="2"/>
      <c r="Z7" s="2"/>
      <c r="AA7" s="1"/>
      <c r="AB7" s="1"/>
      <c r="AC7" s="1"/>
      <c r="AD7" s="1"/>
      <c r="AE7" s="1"/>
      <c r="AF7" s="1"/>
      <c r="AG7" s="1"/>
      <c r="AH7" s="37">
        <f t="shared" ref="AH7:BN7" ca="1" si="4">INDIRECT(ADDRESS(COLUMN(C354),(ROW(MP354)),,,"РАСПИСАНИЕ"))</f>
        <v>0</v>
      </c>
      <c r="AI7" s="38">
        <f t="shared" ca="1" si="4"/>
        <v>0</v>
      </c>
      <c r="AJ7" s="38">
        <f t="shared" ca="1" si="4"/>
        <v>0</v>
      </c>
      <c r="AK7" s="38">
        <f t="shared" ca="1" si="4"/>
        <v>0</v>
      </c>
      <c r="AL7" s="38">
        <f t="shared" ca="1" si="4"/>
        <v>0</v>
      </c>
      <c r="AM7" s="38">
        <f t="shared" ca="1" si="4"/>
        <v>0</v>
      </c>
      <c r="AN7" s="38">
        <f t="shared" ca="1" si="4"/>
        <v>0</v>
      </c>
      <c r="AO7" s="38">
        <f t="shared" ca="1" si="4"/>
        <v>0</v>
      </c>
      <c r="AP7" s="38">
        <f t="shared" ca="1" si="4"/>
        <v>0</v>
      </c>
      <c r="AQ7" s="38">
        <f t="shared" ca="1" si="4"/>
        <v>0</v>
      </c>
      <c r="AR7" s="38">
        <f t="shared" ca="1" si="4"/>
        <v>0</v>
      </c>
      <c r="AS7" s="38">
        <f t="shared" ca="1" si="4"/>
        <v>0</v>
      </c>
      <c r="AT7" s="38">
        <f t="shared" ca="1" si="4"/>
        <v>0</v>
      </c>
      <c r="AU7" s="38">
        <f t="shared" ca="1" si="4"/>
        <v>0</v>
      </c>
      <c r="AV7" s="38">
        <f t="shared" ca="1" si="4"/>
        <v>0</v>
      </c>
      <c r="AW7" s="38">
        <f t="shared" ca="1" si="4"/>
        <v>0</v>
      </c>
      <c r="AX7" s="38">
        <f t="shared" ca="1" si="4"/>
        <v>0</v>
      </c>
      <c r="AY7" s="38">
        <f t="shared" ca="1" si="4"/>
        <v>0</v>
      </c>
      <c r="AZ7" s="38">
        <f t="shared" ca="1" si="4"/>
        <v>0</v>
      </c>
      <c r="BA7" s="38">
        <f t="shared" ca="1" si="4"/>
        <v>0</v>
      </c>
      <c r="BB7" s="38">
        <f t="shared" ca="1" si="4"/>
        <v>0</v>
      </c>
      <c r="BC7" s="38">
        <f t="shared" ca="1" si="4"/>
        <v>0</v>
      </c>
      <c r="BD7" s="38">
        <f t="shared" ca="1" si="4"/>
        <v>0</v>
      </c>
      <c r="BE7" s="38">
        <f t="shared" ca="1" si="4"/>
        <v>0</v>
      </c>
      <c r="BF7" s="38">
        <f t="shared" ca="1" si="4"/>
        <v>0</v>
      </c>
      <c r="BG7" s="38">
        <f t="shared" ca="1" si="4"/>
        <v>0</v>
      </c>
      <c r="BH7" s="38">
        <f t="shared" ca="1" si="4"/>
        <v>0</v>
      </c>
      <c r="BI7" s="38">
        <f t="shared" ca="1" si="4"/>
        <v>0</v>
      </c>
      <c r="BJ7" s="38">
        <f t="shared" ca="1" si="4"/>
        <v>0</v>
      </c>
      <c r="BK7" s="38">
        <f t="shared" ca="1" si="4"/>
        <v>0</v>
      </c>
      <c r="BL7" s="38">
        <f t="shared" ca="1" si="4"/>
        <v>0</v>
      </c>
      <c r="BM7" s="38">
        <f t="shared" ca="1" si="4"/>
        <v>0</v>
      </c>
      <c r="BN7" s="38">
        <f t="shared" ca="1" si="4"/>
        <v>0</v>
      </c>
      <c r="BO7" s="39">
        <f ca="1">INDIRECT(ADDRESS(COLUMN(AI354),(ROW(NV354)),,,"РАСПИСАНИЕ"))</f>
        <v>0</v>
      </c>
      <c r="BP7" s="1"/>
      <c r="BQ7" s="19"/>
      <c r="BR7" s="19"/>
    </row>
    <row r="8" spans="1:70" ht="8.25" customHeight="1">
      <c r="A8" s="1"/>
      <c r="B8" s="1"/>
      <c r="C8" s="1"/>
      <c r="D8" s="40"/>
      <c r="E8" s="41"/>
      <c r="F8" s="10"/>
      <c r="G8" s="3"/>
      <c r="H8" s="3"/>
      <c r="I8" s="4"/>
      <c r="J8" s="5"/>
      <c r="K8" s="4"/>
      <c r="L8" s="5"/>
      <c r="M8" s="4"/>
      <c r="N8" s="5"/>
      <c r="O8" s="4"/>
      <c r="P8" s="5"/>
      <c r="Q8" s="6"/>
      <c r="R8" s="3"/>
      <c r="S8" s="3"/>
      <c r="T8" s="3"/>
      <c r="U8" s="3"/>
      <c r="V8" s="3"/>
      <c r="W8" s="3"/>
      <c r="X8" s="3"/>
      <c r="Y8" s="3"/>
      <c r="Z8" s="3"/>
      <c r="AA8" s="1"/>
      <c r="AB8" s="1"/>
      <c r="AC8" s="1"/>
      <c r="AD8" s="1"/>
      <c r="AE8" s="1"/>
      <c r="AF8" s="1"/>
      <c r="AG8" s="1"/>
      <c r="AH8" s="42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4"/>
      <c r="BP8" s="1"/>
      <c r="BQ8" s="19"/>
      <c r="BR8" s="19"/>
    </row>
    <row r="9" spans="1:70" ht="16.5" customHeight="1">
      <c r="A9" s="1"/>
      <c r="B9" s="1"/>
      <c r="C9" s="1"/>
      <c r="D9" s="41"/>
      <c r="E9" s="41"/>
      <c r="F9" s="10"/>
      <c r="G9" s="3"/>
      <c r="H9" s="3"/>
      <c r="I9" s="4"/>
      <c r="J9" s="5"/>
      <c r="K9" s="4"/>
      <c r="L9" s="5"/>
      <c r="M9" s="4"/>
      <c r="N9" s="5"/>
      <c r="O9" s="4"/>
      <c r="P9" s="5"/>
      <c r="Q9" s="3"/>
      <c r="R9" s="3"/>
      <c r="S9" s="3"/>
      <c r="T9" s="3"/>
      <c r="U9" s="3"/>
      <c r="V9" s="3"/>
      <c r="W9" s="3"/>
      <c r="X9" s="3"/>
      <c r="Y9" s="3"/>
      <c r="Z9" s="3"/>
      <c r="AA9" s="1"/>
      <c r="AB9" s="1"/>
      <c r="AC9" s="1"/>
      <c r="AD9" s="1"/>
      <c r="AE9" s="1"/>
      <c r="AF9" s="1"/>
      <c r="AG9" s="1"/>
      <c r="AH9" s="42">
        <f t="shared" ref="AH9:BM9" ca="1" si="5">INDIRECT(ADDRESS(COLUMN(C354),(ROW(MP356)),,,"РАСПИСАНИЕ"))</f>
        <v>0</v>
      </c>
      <c r="AI9" s="43">
        <f t="shared" ca="1" si="5"/>
        <v>0</v>
      </c>
      <c r="AJ9" s="43">
        <f t="shared" ca="1" si="5"/>
        <v>0</v>
      </c>
      <c r="AK9" s="43">
        <f t="shared" ca="1" si="5"/>
        <v>0</v>
      </c>
      <c r="AL9" s="43">
        <f t="shared" ca="1" si="5"/>
        <v>0</v>
      </c>
      <c r="AM9" s="43">
        <f t="shared" ca="1" si="5"/>
        <v>0</v>
      </c>
      <c r="AN9" s="43">
        <f t="shared" ca="1" si="5"/>
        <v>0</v>
      </c>
      <c r="AO9" s="43">
        <f t="shared" ca="1" si="5"/>
        <v>0</v>
      </c>
      <c r="AP9" s="43">
        <f t="shared" ca="1" si="5"/>
        <v>0</v>
      </c>
      <c r="AQ9" s="43">
        <f t="shared" ca="1" si="5"/>
        <v>0</v>
      </c>
      <c r="AR9" s="43">
        <f t="shared" ca="1" si="5"/>
        <v>0</v>
      </c>
      <c r="AS9" s="43">
        <f t="shared" ca="1" si="5"/>
        <v>0</v>
      </c>
      <c r="AT9" s="43">
        <f t="shared" ca="1" si="5"/>
        <v>0</v>
      </c>
      <c r="AU9" s="43">
        <f t="shared" ca="1" si="5"/>
        <v>0</v>
      </c>
      <c r="AV9" s="43">
        <f t="shared" ca="1" si="5"/>
        <v>0</v>
      </c>
      <c r="AW9" s="43">
        <f t="shared" ca="1" si="5"/>
        <v>0</v>
      </c>
      <c r="AX9" s="43">
        <f t="shared" ca="1" si="5"/>
        <v>0</v>
      </c>
      <c r="AY9" s="43">
        <f t="shared" ca="1" si="5"/>
        <v>0</v>
      </c>
      <c r="AZ9" s="43">
        <f t="shared" ca="1" si="5"/>
        <v>0</v>
      </c>
      <c r="BA9" s="43">
        <f t="shared" ca="1" si="5"/>
        <v>0</v>
      </c>
      <c r="BB9" s="43">
        <f t="shared" ca="1" si="5"/>
        <v>0</v>
      </c>
      <c r="BC9" s="43">
        <f t="shared" ca="1" si="5"/>
        <v>0</v>
      </c>
      <c r="BD9" s="43">
        <f t="shared" ca="1" si="5"/>
        <v>0</v>
      </c>
      <c r="BE9" s="43">
        <f t="shared" ca="1" si="5"/>
        <v>0</v>
      </c>
      <c r="BF9" s="43">
        <f t="shared" ca="1" si="5"/>
        <v>0</v>
      </c>
      <c r="BG9" s="43">
        <f t="shared" ca="1" si="5"/>
        <v>0</v>
      </c>
      <c r="BH9" s="43">
        <f t="shared" ca="1" si="5"/>
        <v>0</v>
      </c>
      <c r="BI9" s="43">
        <f t="shared" ca="1" si="5"/>
        <v>0</v>
      </c>
      <c r="BJ9" s="43">
        <f t="shared" ca="1" si="5"/>
        <v>0</v>
      </c>
      <c r="BK9" s="43">
        <f t="shared" ca="1" si="5"/>
        <v>0</v>
      </c>
      <c r="BL9" s="43">
        <f t="shared" ca="1" si="5"/>
        <v>0</v>
      </c>
      <c r="BM9" s="43">
        <f t="shared" ca="1" si="5"/>
        <v>0</v>
      </c>
      <c r="BN9" s="6"/>
      <c r="BO9" s="44">
        <f ca="1">INDIRECT(ADDRESS(COLUMN(AI354),(ROW(NV356)),,,"РАСПИСАНИЕ"))</f>
        <v>0</v>
      </c>
      <c r="BP9" s="43">
        <f ca="1">INDIRECT(ADDRESS(COLUMN(AI354),(ROW(NV356)),,,"РАСПИСАНИЕ"))</f>
        <v>0</v>
      </c>
      <c r="BQ9" s="19"/>
      <c r="BR9" s="19"/>
    </row>
    <row r="10" spans="1:70" ht="7.5" customHeight="1">
      <c r="A10" s="1"/>
      <c r="B10" s="1"/>
      <c r="C10" s="1"/>
      <c r="D10" s="1"/>
      <c r="E10" s="41"/>
      <c r="F10" s="2"/>
      <c r="G10" s="2"/>
      <c r="H10" s="2"/>
      <c r="I10" s="7"/>
      <c r="J10" s="8"/>
      <c r="K10" s="7"/>
      <c r="L10" s="8"/>
      <c r="M10" s="7"/>
      <c r="N10" s="8"/>
      <c r="O10" s="7"/>
      <c r="P10" s="8"/>
      <c r="Q10" s="2"/>
      <c r="R10" s="2"/>
      <c r="S10" s="2"/>
      <c r="T10" s="2"/>
      <c r="U10" s="2"/>
      <c r="V10" s="2"/>
      <c r="W10" s="2"/>
      <c r="X10" s="2"/>
      <c r="Y10" s="2"/>
      <c r="Z10" s="45"/>
      <c r="AA10" s="1"/>
      <c r="AB10" s="1"/>
      <c r="AC10" s="1"/>
      <c r="AD10" s="1"/>
      <c r="AE10" s="1"/>
      <c r="AF10" s="1"/>
      <c r="AG10" s="1"/>
      <c r="AH10" s="46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8"/>
      <c r="BO10" s="49"/>
      <c r="BP10" s="43">
        <f ca="1">INDIRECT(ADDRESS(COLUMN(AI354),(ROW(NV357)),,,"РАСПИСАНИЕ"))</f>
        <v>0</v>
      </c>
      <c r="BQ10" s="19"/>
      <c r="BR10" s="19"/>
    </row>
    <row r="11" spans="1:70" ht="18" hidden="1">
      <c r="A11" s="1"/>
      <c r="B11" s="1"/>
      <c r="C11" s="1"/>
      <c r="D11" s="1"/>
      <c r="E11" s="41"/>
      <c r="F11" s="2"/>
      <c r="G11" s="2"/>
      <c r="H11" s="2"/>
      <c r="I11" s="7"/>
      <c r="J11" s="8"/>
      <c r="K11" s="7"/>
      <c r="L11" s="8"/>
      <c r="M11" s="7"/>
      <c r="N11" s="8"/>
      <c r="O11" s="7"/>
      <c r="P11" s="8"/>
      <c r="Q11" s="2"/>
      <c r="R11" s="2"/>
      <c r="S11" s="2"/>
      <c r="T11" s="2"/>
      <c r="U11" s="2"/>
      <c r="V11" s="2"/>
      <c r="W11" s="2"/>
      <c r="X11" s="2"/>
      <c r="Y11" s="2"/>
      <c r="Z11" s="45"/>
      <c r="AA11" s="1"/>
      <c r="AB11" s="1"/>
      <c r="AC11" s="1"/>
      <c r="AD11" s="1"/>
      <c r="AE11" s="1"/>
      <c r="AF11" s="1"/>
      <c r="AG11" s="1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19"/>
      <c r="BP11" s="19"/>
      <c r="BQ11" s="19"/>
      <c r="BR11" s="19"/>
    </row>
    <row r="12" spans="1:70" ht="18" hidden="1">
      <c r="A12" s="1"/>
      <c r="B12" s="1"/>
      <c r="C12" s="1"/>
      <c r="D12" s="1"/>
      <c r="E12" s="41"/>
      <c r="F12" s="22"/>
      <c r="G12" s="50"/>
      <c r="H12" s="50"/>
      <c r="I12" s="51"/>
      <c r="J12" s="52"/>
      <c r="K12" s="51"/>
      <c r="L12" s="52"/>
      <c r="M12" s="51"/>
      <c r="N12" s="52"/>
      <c r="O12" s="51"/>
      <c r="P12" s="52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1"/>
      <c r="AB12" s="1"/>
      <c r="AC12" s="1"/>
      <c r="AD12" s="1"/>
      <c r="AE12" s="1"/>
      <c r="AF12" s="1"/>
      <c r="AG12" s="1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19"/>
      <c r="BQ12" s="19"/>
      <c r="BR12" s="19"/>
    </row>
    <row r="13" spans="1:70" ht="18" hidden="1">
      <c r="A13" s="1"/>
      <c r="B13" s="1"/>
      <c r="C13" s="1"/>
      <c r="D13" s="1"/>
      <c r="E13" s="41"/>
      <c r="F13" s="22"/>
      <c r="G13" s="50"/>
      <c r="H13" s="50"/>
      <c r="I13" s="51"/>
      <c r="J13" s="52"/>
      <c r="K13" s="51"/>
      <c r="L13" s="52"/>
      <c r="M13" s="51"/>
      <c r="N13" s="52"/>
      <c r="O13" s="51"/>
      <c r="P13" s="52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1"/>
      <c r="AB13" s="1"/>
      <c r="AC13" s="1"/>
      <c r="AD13" s="1"/>
      <c r="AE13" s="1"/>
      <c r="AF13" s="1"/>
      <c r="AG13" s="1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19"/>
      <c r="BP13" s="19"/>
      <c r="BQ13" s="19"/>
      <c r="BR13" s="19"/>
    </row>
    <row r="14" spans="1:70" ht="18" hidden="1">
      <c r="A14" s="1"/>
      <c r="B14" s="1"/>
      <c r="C14" s="1"/>
      <c r="D14" s="1"/>
      <c r="E14" s="41"/>
      <c r="F14" s="28"/>
      <c r="G14" s="23"/>
      <c r="H14" s="23"/>
      <c r="I14" s="24"/>
      <c r="J14" s="25"/>
      <c r="K14" s="24"/>
      <c r="L14" s="25"/>
      <c r="M14" s="24"/>
      <c r="N14" s="25"/>
      <c r="O14" s="24"/>
      <c r="P14" s="25"/>
      <c r="Q14" s="23"/>
      <c r="R14" s="23"/>
      <c r="S14" s="23"/>
      <c r="T14" s="23"/>
      <c r="U14" s="23"/>
      <c r="V14" s="23"/>
      <c r="W14" s="23"/>
      <c r="X14" s="23"/>
      <c r="Y14" s="30"/>
      <c r="Z14" s="53"/>
      <c r="AA14" s="1"/>
      <c r="AB14" s="1"/>
      <c r="AC14" s="1"/>
      <c r="AD14" s="1"/>
      <c r="AE14" s="1"/>
      <c r="AF14" s="1"/>
      <c r="AG14" s="1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19"/>
      <c r="BQ14" s="19"/>
      <c r="BR14" s="19"/>
    </row>
    <row r="15" spans="1:70" ht="18" hidden="1">
      <c r="A15" s="54"/>
      <c r="B15" s="54"/>
      <c r="C15" s="54" t="s">
        <v>0</v>
      </c>
      <c r="D15" s="54"/>
      <c r="E15" s="55"/>
      <c r="F15" s="2"/>
      <c r="G15" s="2"/>
      <c r="H15" s="2"/>
      <c r="I15" s="7"/>
      <c r="J15" s="8"/>
      <c r="K15" s="7"/>
      <c r="L15" s="8"/>
      <c r="M15" s="7"/>
      <c r="N15" s="8"/>
      <c r="O15" s="7"/>
      <c r="P15" s="8"/>
      <c r="Q15" s="2"/>
      <c r="R15" s="2"/>
      <c r="S15" s="2"/>
      <c r="T15" s="2"/>
      <c r="U15" s="2"/>
      <c r="V15" s="2"/>
      <c r="W15" s="56"/>
      <c r="X15" s="56"/>
      <c r="Y15" s="56"/>
      <c r="Z15" s="56"/>
      <c r="AA15" s="54"/>
      <c r="AB15" s="54"/>
      <c r="AC15" s="54"/>
      <c r="AD15" s="54"/>
      <c r="AE15" s="54"/>
      <c r="AF15" s="54"/>
      <c r="AG15" s="54"/>
      <c r="AH15" s="57"/>
      <c r="AI15" s="57"/>
      <c r="AJ15" s="57"/>
      <c r="AK15" s="54"/>
      <c r="AL15" s="54" t="s">
        <v>1</v>
      </c>
      <c r="AM15" s="57"/>
      <c r="AN15" s="57"/>
      <c r="AO15" s="57"/>
      <c r="AP15" s="57"/>
      <c r="AQ15" s="57"/>
      <c r="AR15" s="57"/>
      <c r="AS15" s="57"/>
      <c r="AT15" s="57"/>
      <c r="AU15" s="54" t="s">
        <v>1</v>
      </c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4" t="s">
        <v>2</v>
      </c>
      <c r="BJ15" s="57"/>
      <c r="BK15" s="57"/>
      <c r="BL15" s="57"/>
      <c r="BM15" s="57"/>
      <c r="BN15" s="57"/>
      <c r="BO15" s="19"/>
      <c r="BP15" s="54"/>
      <c r="BQ15" s="19"/>
      <c r="BR15" s="19"/>
    </row>
    <row r="16" spans="1:70" ht="18" hidden="1">
      <c r="A16" s="1"/>
      <c r="B16" s="1"/>
      <c r="C16" s="1"/>
      <c r="D16" s="1"/>
      <c r="E16" s="41"/>
      <c r="F16" s="58"/>
      <c r="G16" s="50"/>
      <c r="H16" s="50"/>
      <c r="I16" s="51"/>
      <c r="J16" s="52"/>
      <c r="K16" s="51"/>
      <c r="L16" s="52"/>
      <c r="M16" s="51"/>
      <c r="N16" s="52"/>
      <c r="O16" s="51"/>
      <c r="P16" s="8"/>
      <c r="Q16" s="2"/>
      <c r="R16" s="59"/>
      <c r="S16" s="50"/>
      <c r="T16" s="59"/>
      <c r="U16" s="50"/>
      <c r="V16" s="60"/>
      <c r="W16" s="56"/>
      <c r="X16" s="56"/>
      <c r="Y16" s="61"/>
      <c r="Z16" s="61"/>
      <c r="AA16" s="1"/>
      <c r="AB16" s="1"/>
      <c r="AC16" s="1"/>
      <c r="AD16" s="1"/>
      <c r="AE16" s="1"/>
      <c r="AF16" s="1"/>
      <c r="AG16" s="1"/>
      <c r="AH16" s="43"/>
      <c r="AI16" s="43"/>
      <c r="AJ16" s="43"/>
      <c r="AK16" s="1"/>
      <c r="AL16" s="1"/>
      <c r="AM16" s="43"/>
      <c r="AN16" s="43"/>
      <c r="AO16" s="43"/>
      <c r="AP16" s="43"/>
      <c r="AQ16" s="43"/>
      <c r="AR16" s="43"/>
      <c r="AS16" s="43"/>
      <c r="AT16" s="43"/>
      <c r="AU16" s="1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1"/>
      <c r="BJ16" s="43"/>
      <c r="BK16" s="43"/>
      <c r="BL16" s="43"/>
      <c r="BM16" s="43"/>
      <c r="BN16" s="43"/>
      <c r="BO16" s="19"/>
      <c r="BP16" s="19"/>
      <c r="BQ16" s="19"/>
      <c r="BR16" s="19"/>
    </row>
    <row r="17" spans="1:70" ht="18" hidden="1">
      <c r="A17" s="1"/>
      <c r="B17" s="1"/>
      <c r="C17" s="1"/>
      <c r="D17" s="1"/>
      <c r="E17" s="41"/>
      <c r="F17" s="2"/>
      <c r="G17" s="50"/>
      <c r="H17" s="50"/>
      <c r="I17" s="62"/>
      <c r="J17" s="52"/>
      <c r="K17" s="62"/>
      <c r="L17" s="52"/>
      <c r="M17" s="62"/>
      <c r="N17" s="52"/>
      <c r="O17" s="62"/>
      <c r="P17" s="8"/>
      <c r="Q17" s="2"/>
      <c r="R17" s="63"/>
      <c r="S17" s="50"/>
      <c r="T17" s="63"/>
      <c r="U17" s="64"/>
      <c r="V17" s="60"/>
      <c r="W17" s="56"/>
      <c r="X17" s="56"/>
      <c r="Y17" s="56"/>
      <c r="Z17" s="61"/>
      <c r="AA17" s="1"/>
      <c r="AB17" s="1"/>
      <c r="AC17" s="1"/>
      <c r="AD17" s="1"/>
      <c r="AE17" s="1"/>
      <c r="AF17" s="1"/>
      <c r="AG17" s="1"/>
      <c r="AH17" s="43"/>
      <c r="AI17" s="43"/>
      <c r="AJ17" s="43"/>
      <c r="AK17" s="1"/>
      <c r="AL17" s="1"/>
      <c r="AM17" s="43"/>
      <c r="AN17" s="43"/>
      <c r="AO17" s="43"/>
      <c r="AP17" s="43"/>
      <c r="AQ17" s="43"/>
      <c r="AR17" s="43"/>
      <c r="AS17" s="43"/>
      <c r="AT17" s="43"/>
      <c r="AU17" s="1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1"/>
      <c r="BJ17" s="43"/>
      <c r="BK17" s="43"/>
      <c r="BL17" s="43"/>
      <c r="BM17" s="43"/>
      <c r="BN17" s="43"/>
      <c r="BO17" s="19"/>
      <c r="BP17" s="19"/>
      <c r="BQ17" s="19"/>
      <c r="BR17" s="19"/>
    </row>
    <row r="18" spans="1:70" ht="18" hidden="1">
      <c r="A18" s="1"/>
      <c r="B18" s="1"/>
      <c r="C18" s="1"/>
      <c r="D18" s="1"/>
      <c r="E18" s="41"/>
      <c r="F18" s="65"/>
      <c r="G18" s="23"/>
      <c r="H18" s="23"/>
      <c r="I18" s="24"/>
      <c r="J18" s="25"/>
      <c r="K18" s="24"/>
      <c r="L18" s="25"/>
      <c r="M18" s="24"/>
      <c r="N18" s="25"/>
      <c r="O18" s="24"/>
      <c r="P18" s="25"/>
      <c r="Q18" s="23"/>
      <c r="R18" s="23"/>
      <c r="S18" s="23"/>
      <c r="T18" s="23"/>
      <c r="U18" s="23"/>
      <c r="V18" s="23"/>
      <c r="W18" s="23"/>
      <c r="X18" s="30"/>
      <c r="Y18" s="23"/>
      <c r="Z18" s="23"/>
      <c r="AA18" s="1"/>
      <c r="AB18" s="1"/>
      <c r="AC18" s="1"/>
      <c r="AD18" s="1"/>
      <c r="AE18" s="1"/>
      <c r="AF18" s="1"/>
      <c r="AG18" s="1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19"/>
      <c r="BP18" s="19"/>
      <c r="BQ18" s="19"/>
      <c r="BR18" s="19"/>
    </row>
    <row r="19" spans="1:70" ht="18" hidden="1">
      <c r="A19" s="1"/>
      <c r="B19" s="1"/>
      <c r="C19" s="1"/>
      <c r="D19" s="1"/>
      <c r="E19" s="1"/>
      <c r="F19" s="58"/>
      <c r="G19" s="23"/>
      <c r="H19" s="23"/>
      <c r="I19" s="24"/>
      <c r="J19" s="25"/>
      <c r="K19" s="24"/>
      <c r="L19" s="25"/>
      <c r="M19" s="24"/>
      <c r="N19" s="25"/>
      <c r="O19" s="24"/>
      <c r="P19" s="25"/>
      <c r="Q19" s="23"/>
      <c r="R19" s="23"/>
      <c r="S19" s="23"/>
      <c r="T19" s="23"/>
      <c r="U19" s="23"/>
      <c r="V19" s="23"/>
      <c r="W19" s="23"/>
      <c r="X19" s="30"/>
      <c r="Y19" s="23"/>
      <c r="Z19" s="66"/>
      <c r="AA19" s="1"/>
      <c r="AB19" s="1"/>
      <c r="AC19" s="1"/>
      <c r="AD19" s="1"/>
      <c r="AE19" s="1"/>
      <c r="AF19" s="1"/>
      <c r="AG19" s="1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19"/>
      <c r="BP19" s="19"/>
      <c r="BQ19" s="19"/>
      <c r="BR19" s="19"/>
    </row>
    <row r="20" spans="1:70" ht="16" hidden="1">
      <c r="A20" s="1"/>
      <c r="B20" s="1"/>
      <c r="C20" s="67"/>
      <c r="D20" s="68"/>
      <c r="E20" s="67"/>
      <c r="F20" s="22"/>
      <c r="G20" s="50"/>
      <c r="H20" s="50"/>
      <c r="I20" s="51"/>
      <c r="J20" s="52"/>
      <c r="K20" s="51"/>
      <c r="L20" s="52"/>
      <c r="M20" s="51"/>
      <c r="N20" s="52"/>
      <c r="O20" s="51"/>
      <c r="P20" s="52"/>
      <c r="Q20" s="50"/>
      <c r="R20" s="50"/>
      <c r="S20" s="50"/>
      <c r="T20" s="50"/>
      <c r="U20" s="50"/>
      <c r="V20" s="60"/>
      <c r="W20" s="2"/>
      <c r="X20" s="2"/>
      <c r="Y20" s="60"/>
      <c r="Z20" s="60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9"/>
      <c r="BE20" s="67"/>
      <c r="BF20" s="67"/>
      <c r="BG20" s="67"/>
      <c r="BH20" s="67"/>
      <c r="BI20" s="67"/>
      <c r="BJ20" s="67"/>
      <c r="BK20" s="67"/>
      <c r="BL20" s="67"/>
      <c r="BM20" s="67"/>
      <c r="BN20" s="1"/>
      <c r="BO20" s="67"/>
      <c r="BP20" s="67"/>
      <c r="BQ20" s="67"/>
      <c r="BR20" s="67"/>
    </row>
    <row r="21" spans="1:70" ht="16">
      <c r="A21" s="1"/>
      <c r="B21" s="1"/>
      <c r="C21" s="1"/>
      <c r="D21" s="1"/>
      <c r="E21" s="70"/>
      <c r="F21" s="22"/>
      <c r="G21" s="50"/>
      <c r="H21" s="50"/>
      <c r="I21" s="62"/>
      <c r="J21" s="52"/>
      <c r="K21" s="62"/>
      <c r="L21" s="52"/>
      <c r="M21" s="62"/>
      <c r="N21" s="52"/>
      <c r="O21" s="62"/>
      <c r="P21" s="52"/>
      <c r="Q21" s="50"/>
      <c r="R21" s="64"/>
      <c r="S21" s="50"/>
      <c r="T21" s="64"/>
      <c r="U21" s="64"/>
      <c r="V21" s="60"/>
      <c r="W21" s="2"/>
      <c r="X21" s="30"/>
      <c r="Y21" s="60"/>
      <c r="Z21" s="60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315" t="s">
        <v>3</v>
      </c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6">
        <f>РАСПИСАНИЕ!OJ4</f>
        <v>42095</v>
      </c>
      <c r="BC21" s="316"/>
      <c r="BD21" s="316"/>
      <c r="BE21" s="316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</row>
    <row r="22" spans="1:70" ht="17" thickBot="1">
      <c r="A22" s="1"/>
      <c r="B22" s="1"/>
      <c r="C22" s="1"/>
      <c r="D22" s="1"/>
      <c r="E22" s="71"/>
      <c r="F22" s="28"/>
      <c r="G22" s="23"/>
      <c r="H22" s="23"/>
      <c r="I22" s="24"/>
      <c r="J22" s="25"/>
      <c r="K22" s="24"/>
      <c r="L22" s="25"/>
      <c r="M22" s="24"/>
      <c r="N22" s="25"/>
      <c r="O22" s="24"/>
      <c r="P22" s="25"/>
      <c r="Q22" s="23"/>
      <c r="R22" s="23"/>
      <c r="S22" s="23"/>
      <c r="T22" s="23"/>
      <c r="U22" s="23"/>
      <c r="V22" s="23"/>
      <c r="W22" s="23"/>
      <c r="X22" s="23"/>
      <c r="Y22" s="30"/>
      <c r="Z22" s="30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2"/>
      <c r="AT22" s="1"/>
      <c r="AU22" s="73"/>
      <c r="AV22" s="73"/>
      <c r="AW22" s="73"/>
      <c r="AX22" s="73"/>
      <c r="AY22" s="73"/>
      <c r="AZ22" s="73"/>
      <c r="BA22" s="73"/>
      <c r="BB22" s="73"/>
      <c r="BC22" s="71"/>
      <c r="BD22" s="71"/>
      <c r="BE22" s="71"/>
      <c r="BF22" s="71"/>
      <c r="BG22" s="71"/>
      <c r="BH22" s="71"/>
      <c r="BI22" s="71" t="s">
        <v>4</v>
      </c>
      <c r="BJ22" s="71"/>
      <c r="BK22" s="71"/>
      <c r="BL22" s="74">
        <v>115.5</v>
      </c>
      <c r="BM22" s="71" t="s">
        <v>5</v>
      </c>
      <c r="BN22" s="71"/>
      <c r="BO22" s="71"/>
      <c r="BP22" s="75">
        <v>15</v>
      </c>
      <c r="BQ22" s="71"/>
      <c r="BR22" s="71"/>
    </row>
    <row r="23" spans="1:70" ht="15" thickBot="1">
      <c r="A23" s="317" t="s">
        <v>6</v>
      </c>
      <c r="B23" s="317" t="s">
        <v>7</v>
      </c>
      <c r="C23" s="317" t="s">
        <v>8</v>
      </c>
      <c r="D23" s="319" t="s">
        <v>9</v>
      </c>
      <c r="E23" s="319" t="s">
        <v>9</v>
      </c>
      <c r="F23" s="76"/>
      <c r="G23" s="2"/>
      <c r="H23" s="2"/>
      <c r="I23" s="7"/>
      <c r="J23" s="8"/>
      <c r="K23" s="7"/>
      <c r="L23" s="8"/>
      <c r="M23" s="7"/>
      <c r="N23" s="8"/>
      <c r="O23" s="7"/>
      <c r="P23" s="8"/>
      <c r="Q23" s="2"/>
      <c r="R23" s="2"/>
      <c r="S23" s="2"/>
      <c r="T23" s="2"/>
      <c r="U23" s="2"/>
      <c r="V23" s="2"/>
      <c r="W23" s="2"/>
      <c r="X23" s="2"/>
      <c r="Y23" s="2"/>
      <c r="Z23" s="45"/>
      <c r="AA23" s="321" t="s">
        <v>10</v>
      </c>
      <c r="AB23" s="77"/>
      <c r="AC23" s="77"/>
      <c r="AD23" s="77"/>
      <c r="AE23" s="77"/>
      <c r="AF23" s="77"/>
      <c r="AG23" s="77"/>
      <c r="AH23" s="78"/>
      <c r="AI23" s="79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1" t="s">
        <v>11</v>
      </c>
      <c r="AV23" s="82"/>
      <c r="AW23" s="82"/>
      <c r="AX23" s="82"/>
      <c r="AY23" s="82"/>
      <c r="AZ23" s="83"/>
      <c r="BA23" s="323"/>
      <c r="BB23" s="323"/>
      <c r="BC23" s="323"/>
      <c r="BD23" s="323"/>
      <c r="BE23" s="323"/>
      <c r="BF23" s="323"/>
      <c r="BG23" s="323"/>
      <c r="BH23" s="323"/>
      <c r="BI23" s="323"/>
      <c r="BJ23" s="323"/>
      <c r="BK23" s="323"/>
      <c r="BL23" s="323"/>
      <c r="BM23" s="324"/>
      <c r="BN23" s="338" t="s">
        <v>12</v>
      </c>
      <c r="BO23" s="325" t="s">
        <v>13</v>
      </c>
      <c r="BP23" s="327" t="s">
        <v>14</v>
      </c>
      <c r="BQ23" s="327" t="s">
        <v>15</v>
      </c>
      <c r="BR23" s="327" t="s">
        <v>16</v>
      </c>
    </row>
    <row r="24" spans="1:70" ht="40.5" customHeight="1" thickTop="1" thickBot="1">
      <c r="A24" s="318"/>
      <c r="B24" s="318"/>
      <c r="C24" s="318"/>
      <c r="D24" s="320"/>
      <c r="E24" s="320"/>
      <c r="F24" s="84">
        <v>0</v>
      </c>
      <c r="G24" s="85" t="s">
        <v>17</v>
      </c>
      <c r="H24" s="85" t="s">
        <v>18</v>
      </c>
      <c r="I24" s="86" t="s">
        <v>19</v>
      </c>
      <c r="J24" s="87">
        <v>0</v>
      </c>
      <c r="K24" s="86" t="s">
        <v>20</v>
      </c>
      <c r="L24" s="87">
        <v>0</v>
      </c>
      <c r="M24" s="86" t="s">
        <v>21</v>
      </c>
      <c r="N24" s="87">
        <v>0</v>
      </c>
      <c r="O24" s="86" t="s">
        <v>22</v>
      </c>
      <c r="P24" s="87">
        <v>0</v>
      </c>
      <c r="Q24" s="85" t="s">
        <v>23</v>
      </c>
      <c r="R24" s="85" t="s">
        <v>24</v>
      </c>
      <c r="S24" s="85" t="s">
        <v>25</v>
      </c>
      <c r="T24" s="85" t="s">
        <v>26</v>
      </c>
      <c r="U24" s="85" t="s">
        <v>27</v>
      </c>
      <c r="V24" s="85" t="s">
        <v>28</v>
      </c>
      <c r="W24" s="85" t="s">
        <v>29</v>
      </c>
      <c r="X24" s="85" t="s">
        <v>30</v>
      </c>
      <c r="Y24" s="85" t="s">
        <v>31</v>
      </c>
      <c r="Z24" s="88"/>
      <c r="AA24" s="322"/>
      <c r="AB24" s="89"/>
      <c r="AC24" s="90"/>
      <c r="AD24" s="91"/>
      <c r="AE24" s="92"/>
      <c r="AF24" s="6"/>
      <c r="AG24" s="6"/>
      <c r="AH24" s="93">
        <f>BB21-1</f>
        <v>42094</v>
      </c>
      <c r="AI24" s="93">
        <f>BB21</f>
        <v>42095</v>
      </c>
      <c r="AJ24" s="93">
        <f t="shared" ref="AJ24:BM24" si="6">AI24+1</f>
        <v>42096</v>
      </c>
      <c r="AK24" s="93">
        <f t="shared" si="6"/>
        <v>42097</v>
      </c>
      <c r="AL24" s="93">
        <f t="shared" si="6"/>
        <v>42098</v>
      </c>
      <c r="AM24" s="93">
        <f t="shared" si="6"/>
        <v>42099</v>
      </c>
      <c r="AN24" s="93">
        <f t="shared" si="6"/>
        <v>42100</v>
      </c>
      <c r="AO24" s="93">
        <f t="shared" si="6"/>
        <v>42101</v>
      </c>
      <c r="AP24" s="93">
        <f t="shared" si="6"/>
        <v>42102</v>
      </c>
      <c r="AQ24" s="93">
        <f t="shared" si="6"/>
        <v>42103</v>
      </c>
      <c r="AR24" s="93">
        <f t="shared" si="6"/>
        <v>42104</v>
      </c>
      <c r="AS24" s="93">
        <f t="shared" si="6"/>
        <v>42105</v>
      </c>
      <c r="AT24" s="93">
        <f t="shared" si="6"/>
        <v>42106</v>
      </c>
      <c r="AU24" s="93">
        <f t="shared" si="6"/>
        <v>42107</v>
      </c>
      <c r="AV24" s="93">
        <f t="shared" si="6"/>
        <v>42108</v>
      </c>
      <c r="AW24" s="93">
        <f t="shared" si="6"/>
        <v>42109</v>
      </c>
      <c r="AX24" s="93">
        <f t="shared" si="6"/>
        <v>42110</v>
      </c>
      <c r="AY24" s="93">
        <f t="shared" si="6"/>
        <v>42111</v>
      </c>
      <c r="AZ24" s="93">
        <f t="shared" si="6"/>
        <v>42112</v>
      </c>
      <c r="BA24" s="93">
        <f t="shared" si="6"/>
        <v>42113</v>
      </c>
      <c r="BB24" s="93">
        <f t="shared" si="6"/>
        <v>42114</v>
      </c>
      <c r="BC24" s="93">
        <f t="shared" si="6"/>
        <v>42115</v>
      </c>
      <c r="BD24" s="93">
        <f t="shared" si="6"/>
        <v>42116</v>
      </c>
      <c r="BE24" s="93">
        <f t="shared" si="6"/>
        <v>42117</v>
      </c>
      <c r="BF24" s="93">
        <f t="shared" si="6"/>
        <v>42118</v>
      </c>
      <c r="BG24" s="93">
        <f t="shared" si="6"/>
        <v>42119</v>
      </c>
      <c r="BH24" s="93">
        <f t="shared" si="6"/>
        <v>42120</v>
      </c>
      <c r="BI24" s="93">
        <f t="shared" si="6"/>
        <v>42121</v>
      </c>
      <c r="BJ24" s="93">
        <f t="shared" si="6"/>
        <v>42122</v>
      </c>
      <c r="BK24" s="93">
        <f t="shared" si="6"/>
        <v>42123</v>
      </c>
      <c r="BL24" s="93">
        <f t="shared" si="6"/>
        <v>42124</v>
      </c>
      <c r="BM24" s="93">
        <f t="shared" si="6"/>
        <v>42125</v>
      </c>
      <c r="BN24" s="339"/>
      <c r="BO24" s="326"/>
      <c r="BP24" s="328"/>
      <c r="BQ24" s="328"/>
      <c r="BR24" s="328"/>
    </row>
    <row r="25" spans="1:70" ht="16" thickTop="1" thickBot="1">
      <c r="A25" s="94"/>
      <c r="B25" s="95"/>
      <c r="C25" s="313">
        <v>7.7</v>
      </c>
      <c r="D25" s="330" t="e">
        <v>#REF!</v>
      </c>
      <c r="E25" s="96" t="s">
        <v>32</v>
      </c>
      <c r="F25" s="97" t="s">
        <v>33</v>
      </c>
      <c r="G25" s="98">
        <v>0.35416666666666669</v>
      </c>
      <c r="H25" s="99" t="s">
        <v>34</v>
      </c>
      <c r="I25" s="100">
        <v>0.71666666666666667</v>
      </c>
      <c r="J25" s="101" t="s">
        <v>34</v>
      </c>
      <c r="K25" s="102">
        <v>0.375</v>
      </c>
      <c r="L25" s="103" t="s">
        <v>34</v>
      </c>
      <c r="M25" s="102">
        <v>0.375</v>
      </c>
      <c r="N25" s="103" t="s">
        <v>34</v>
      </c>
      <c r="O25" s="102">
        <v>0.67499999999999993</v>
      </c>
      <c r="P25" s="103" t="s">
        <v>34</v>
      </c>
      <c r="Q25" s="98">
        <v>0.35416666666666669</v>
      </c>
      <c r="R25" s="98">
        <v>0.375</v>
      </c>
      <c r="S25" s="98" t="s">
        <v>34</v>
      </c>
      <c r="T25" s="98">
        <v>0.71666666666666667</v>
      </c>
      <c r="U25" s="98">
        <v>0.375</v>
      </c>
      <c r="V25" s="98" t="s">
        <v>34</v>
      </c>
      <c r="W25" s="98" t="s">
        <v>34</v>
      </c>
      <c r="X25" s="98" t="s">
        <v>34</v>
      </c>
      <c r="Y25" s="100">
        <v>0.71666666666666667</v>
      </c>
      <c r="Z25" s="101" t="s">
        <v>34</v>
      </c>
      <c r="AA25" s="332">
        <v>1</v>
      </c>
      <c r="AB25" s="104"/>
      <c r="AC25" s="334"/>
      <c r="AD25" s="105"/>
      <c r="AE25" s="105"/>
      <c r="AF25" s="336"/>
      <c r="AG25" s="106"/>
      <c r="AH25" s="107">
        <f ca="1">IF(VLOOKUP($E25,ГРАФИК1!$H$61:$J$94,3,FALSE)="Дежурант",IF(AH$9=$E25,"9:30","-"),IF(COUNTIF(допрабдень,AH$24),"8:30"*$AA25,IF(COUNTIF(Праздник,AH$24),"-",IF(AH$24=0,"",IF(стр=0,IF((WEEKDAY(AH$24,2)&gt;5)+COUNTIF(допНЕрабдень,AH$24),"-",IF(COUNTIF(предпраздник,AH$24),"8:30"*$AA25,"8:30"*$AA25)),INDEX(база,стр,IF(MAX(КритерииБОЛ),22,IF(MAX(КритерииУЧ),13,8))))))))</f>
        <v>0.35416666666666669</v>
      </c>
      <c r="AI25" s="107">
        <f ca="1">IF(VLOOKUP($E25,ГРАФИК1!$H$61:$J$94,3,FALSE)="Дежурант",IF(AI$9=$E25,"9:30","-"),IF(COUNTIF(допрабдень,AI$24),"8:30"*$AA25,IF(COUNTIF(Праздник,AI$24),"-",IF(AI$24=0,"",IF(стр=0,IF((WEEKDAY(AI$24,2)&gt;5)+COUNTIF(допНЕрабдень,AI$24),"-",IF(COUNTIF(предпраздник,AI$24),"8:30"*$AA25,"8:30"*$AA25)),INDEX(база,стр,IF(MAX(КритерииБОЛ),22,IF(MAX(КритерииУЧ),13,8))))))))</f>
        <v>0.35416666666666669</v>
      </c>
      <c r="AJ25" s="107" t="str">
        <f ca="1">IF(VLOOKUP($E25,ГРАФИК1!$H$61:$J$94,3,FALSE)="Дежурант",IF(AJ$9=$E25,"9:30","-"),IF(COUNTIF(допрабдень,AJ$24),"8:30"*$AA25,IF(COUNTIF(Праздник,AJ$24),"-",IF(AJ$24=0,"",IF(стр=0,IF((WEEKDAY(AJ$24,2)&gt;5)+COUNTIF(допНЕрабдень,AJ$24),"-",IF(COUNTIF(предпраздник,AJ$24),"8:30"*$AA25,"8:30"*$AA25)),INDEX(база,стр,IF(MAX(КритерииБОЛ),22,IF(MAX(КритерииУЧ),13,8))))))))</f>
        <v>A</v>
      </c>
      <c r="AK25" s="107" t="str">
        <f ca="1">IF(VLOOKUP($E25,ГРАФИК1!$H$61:$J$94,3,FALSE)="Дежурант",IF(AK$9=$E25,"9:30","-"),IF(COUNTIF(допрабдень,AK$24),"8:30"*$AA25,IF(COUNTIF(Праздник,AK$24),"-",IF(AK$24=0,"",IF(стр=0,IF((WEEKDAY(AK$24,2)&gt;5)+COUNTIF(допНЕрабдень,AK$24),"-",IF(COUNTIF(предпраздник,AK$24),"8:30"*$AA25,"8:30"*$AA25)),INDEX(база,стр,IF(MAX(КритерииБОЛ),22,IF(MAX(КритерииУЧ),13,8))))))))</f>
        <v>A</v>
      </c>
      <c r="AL25" s="107" t="str">
        <f ca="1">IF(VLOOKUP($E25,ГРАФИК1!$H$61:$J$94,3,FALSE)="Дежурант",IF(AL$9=$E25,"9:30","-"),IF(COUNTIF(допрабдень,AL$24),"8:30"*$AA25,IF(COUNTIF(Праздник,AL$24),"-",IF(AL$24=0,"",IF(стр=0,IF((WEEKDAY(AL$24,2)&gt;5)+COUNTIF(допНЕрабдень,AL$24),"-",IF(COUNTIF(предпраздник,AL$24),"8:30"*$AA25,"8:30"*$AA25)),INDEX(база,стр,IF(MAX(КритерииБОЛ),22,IF(MAX(КритерииУЧ),13,8))))))))</f>
        <v>A</v>
      </c>
      <c r="AM25" s="107" t="str">
        <f ca="1">IF(VLOOKUP($E25,ГРАФИК1!$H$61:$J$94,3,FALSE)="Дежурант",IF(AM$9=$E25,"9:30","-"),IF(COUNTIF(допрабдень,AM$24),"8:30"*$AA25,IF(COUNTIF(Праздник,AM$24),"-",IF(AM$24=0,"",IF(стр=0,IF((WEEKDAY(AM$24,2)&gt;5)+COUNTIF(допНЕрабдень,AM$24),"-",IF(COUNTIF(предпраздник,AM$24),"8:30"*$AA25,"8:30"*$AA25)),INDEX(база,стр,IF(MAX(КритерииБОЛ),22,IF(MAX(КритерииУЧ),13,8))))))))</f>
        <v>-</v>
      </c>
      <c r="AN25" s="107" t="str">
        <f ca="1">IF(VLOOKUP($E25,ГРАФИК1!$H$61:$J$94,3,FALSE)="Дежурант",IF(AN$9=$E25,"9:30","-"),IF(COUNTIF(допрабдень,AN$24),"8:30"*$AA25,IF(COUNTIF(Праздник,AN$24),"-",IF(AN$24=0,"",IF(стр=0,IF((WEEKDAY(AN$24,2)&gt;5)+COUNTIF(допНЕрабдень,AN$24),"-",IF(COUNTIF(предпраздник,AN$24),"8:30"*$AA25,"8:30"*$AA25)),INDEX(база,стр,IF(MAX(КритерииБОЛ),22,IF(MAX(КритерииУЧ),13,8))))))))</f>
        <v>A</v>
      </c>
      <c r="AO25" s="107" t="str">
        <f ca="1">IF(VLOOKUP($E25,ГРАФИК1!$H$61:$J$94,3,FALSE)="Дежурант",IF(AO$9=$E25,"9:30","-"),IF(COUNTIF(допрабдень,AO$24),"8:30"*$AA25,IF(COUNTIF(Праздник,AO$24),"-",IF(AO$24=0,"",IF(стр=0,IF((WEEKDAY(AO$24,2)&gt;5)+COUNTIF(допНЕрабдень,AO$24),"-",IF(COUNTIF(предпраздник,AO$24),"8:30"*$AA25,"8:30"*$AA25)),INDEX(база,стр,IF(MAX(КритерииБОЛ),22,IF(MAX(КритерииУЧ),13,8))))))))</f>
        <v>A</v>
      </c>
      <c r="AP25" s="107" t="str">
        <f ca="1">IF(VLOOKUP($E25,ГРАФИК1!$H$61:$J$94,3,FALSE)="Дежурант",IF(AP$9=$E25,"9:30","-"),IF(COUNTIF(допрабдень,AP$24),"8:30"*$AA25,IF(COUNTIF(Праздник,AP$24),"-",IF(AP$24=0,"",IF(стр=0,IF((WEEKDAY(AP$24,2)&gt;5)+COUNTIF(допНЕрабдень,AP$24),"-",IF(COUNTIF(предпраздник,AP$24),"8:30"*$AA25,"8:30"*$AA25)),INDEX(база,стр,IF(MAX(КритерииБОЛ),22,IF(MAX(КритерииУЧ),13,8))))))))</f>
        <v>Ф</v>
      </c>
      <c r="AQ25" s="107" t="str">
        <f ca="1">IF(VLOOKUP($E25,ГРАФИК1!$H$61:$J$94,3,FALSE)="Дежурант",IF(AQ$9=$E25,"9:30","-"),IF(COUNTIF(допрабдень,AQ$24),"8:30"*$AA25,IF(COUNTIF(Праздник,AQ$24),"-",IF(AQ$24=0,"",IF(стр=0,IF((WEEKDAY(AQ$24,2)&gt;5)+COUNTIF(допНЕрабдень,AQ$24),"-",IF(COUNTIF(предпраздник,AQ$24),"8:30"*$AA25,"8:30"*$AA25)),INDEX(база,стр,IF(MAX(КритерииБОЛ),22,IF(MAX(КритерииУЧ),13,8))))))))</f>
        <v>Ф</v>
      </c>
      <c r="AR25" s="107">
        <f ca="1">IF(VLOOKUP($E25,ГРАФИК1!$H$61:$J$94,3,FALSE)="Дежурант",IF(AR$9=$E25,"9:30","-"),IF(COUNTIF(допрабдень,AR$24),"8:30"*$AA25,IF(COUNTIF(Праздник,AR$24),"-",IF(AR$24=0,"",IF(стр=0,IF((WEEKDAY(AR$24,2)&gt;5)+COUNTIF(допНЕрабдень,AR$24),"-",IF(COUNTIF(предпраздник,AR$24),"8:30"*$AA25,"8:30"*$AA25)),INDEX(база,стр,IF(MAX(КритерииБОЛ),22,IF(MAX(КритерииУЧ),13,8))))))))</f>
        <v>0.35416666666666669</v>
      </c>
      <c r="AS25" s="107" t="str">
        <f ca="1">IF(VLOOKUP($E25,ГРАФИК1!$H$61:$J$94,3,FALSE)="Дежурант",IF(AS$9=$E25,"9:30","-"),IF(COUNTIF(допрабдень,AS$24),"8:30"*$AA25,IF(COUNTIF(Праздник,AS$24),"-",IF(AS$24=0,"",IF(стр=0,IF((WEEKDAY(AS$24,2)&gt;5)+COUNTIF(допНЕрабдень,AS$24),"-",IF(COUNTIF(предпраздник,AS$24),"8:30"*$AA25,"8:30"*$AA25)),INDEX(база,стр,IF(MAX(КритерииБОЛ),22,IF(MAX(КритерииУЧ),13,8))))))))</f>
        <v>Ф</v>
      </c>
      <c r="AT25" s="107" t="str">
        <f ca="1">IF(VLOOKUP($E25,ГРАФИК1!$H$61:$J$94,3,FALSE)="Дежурант",IF(AT$9=$E25,"9:30","-"),IF(COUNTIF(допрабдень,AT$24),"8:30"*$AA25,IF(COUNTIF(Праздник,AT$24),"-",IF(AT$24=0,"",IF(стр=0,IF((WEEKDAY(AT$24,2)&gt;5)+COUNTIF(допНЕрабдень,AT$24),"-",IF(COUNTIF(предпраздник,AT$24),"8:30"*$AA25,"8:30"*$AA25)),INDEX(база,стр,IF(MAX(КритерииБОЛ),22,IF(MAX(КритерииУЧ),13,8))))))))</f>
        <v>Ф</v>
      </c>
      <c r="AU25" s="107" t="str">
        <f ca="1">IF(VLOOKUP($E25,ГРАФИК1!$H$61:$J$94,3,FALSE)="Дежурант",IF(AU$9=$E25,"9:30","-"),IF(COUNTIF(допрабдень,AU$24),"8:30"*$AA25,IF(COUNTIF(Праздник,AU$24),"-",IF(AU$24=0,"",IF(стр=0,IF((WEEKDAY(AU$24,2)&gt;5)+COUNTIF(допНЕрабдень,AU$24),"-",IF(COUNTIF(предпраздник,AU$24),"8:30"*$AA25,"8:30"*$AA25)),INDEX(база,стр,IF(MAX(КритерииБОЛ),22,IF(MAX(КритерииУЧ),13,8))))))))</f>
        <v>Ф</v>
      </c>
      <c r="AV25" s="107" t="str">
        <f ca="1">IF(VLOOKUP($E25,ГРАФИК1!$H$61:$J$94,3,FALSE)="Дежурант",IF(AV$9=$E25,"9:30","-"),IF(COUNTIF(допрабдень,AV$24),"8:30"*$AA25,IF(COUNTIF(Праздник,AV$24),"-",IF(AV$24=0,"",IF(стр=0,IF((WEEKDAY(AV$24,2)&gt;5)+COUNTIF(допНЕрабдень,AV$24),"-",IF(COUNTIF(предпраздник,AV$24),"8:30"*$AA25,"8:30"*$AA25)),INDEX(база,стр,IF(MAX(КритерииБОЛ),22,IF(MAX(КритерииУЧ),13,8))))))))</f>
        <v>Ф</v>
      </c>
      <c r="AW25" s="107">
        <f ca="1">IF(VLOOKUP($E25,ГРАФИК1!$H$61:$J$94,3,FALSE)="Дежурант",IF(AW$9=$E25,"9:30","-"),IF(COUNTIF(допрабдень,AW$24),"8:30"*$AA25,IF(COUNTIF(Праздник,AW$24),"-",IF(AW$24=0,"",IF(стр=0,IF((WEEKDAY(AW$24,2)&gt;5)+COUNTIF(допНЕрабдень,AW$24),"-",IF(COUNTIF(предпраздник,AW$24),"8:30"*$AA25,"8:30"*$AA25)),INDEX(база,стр,IF(MAX(КритерииБОЛ),22,IF(MAX(КритерииУЧ),13,8))))))))</f>
        <v>0.35416666666666669</v>
      </c>
      <c r="AX25" s="107">
        <f ca="1">IF(VLOOKUP($E25,ГРАФИК1!$H$61:$J$94,3,FALSE)="Дежурант",IF(AX$9=$E25,"9:30","-"),IF(COUNTIF(допрабдень,AX$24),"8:30"*$AA25,IF(COUNTIF(Праздник,AX$24),"-",IF(AX$24=0,"",IF(стр=0,IF((WEEKDAY(AX$24,2)&gt;5)+COUNTIF(допНЕрабдень,AX$24),"-",IF(COUNTIF(предпраздник,AX$24),"8:30"*$AA25,"8:30"*$AA25)),INDEX(база,стр,IF(MAX(КритерииБОЛ),22,IF(MAX(КритерииУЧ),13,8))))))))</f>
        <v>0.35416666666666669</v>
      </c>
      <c r="AY25" s="107" t="str">
        <f ca="1">IF(VLOOKUP($E25,ГРАФИК1!$H$61:$J$94,3,FALSE)="Дежурант",IF(AY$9=$E25,"9:30","-"),IF(COUNTIF(допрабдень,AY$24),"8:30"*$AA25,IF(COUNTIF(Праздник,AY$24),"-",IF(AY$24=0,"",IF(стр=0,IF((WEEKDAY(AY$24,2)&gt;5)+COUNTIF(допНЕрабдень,AY$24),"-",IF(COUNTIF(предпраздник,AY$24),"8:30"*$AA25,"8:30"*$AA25)),INDEX(база,стр,IF(MAX(КритерииБОЛ),22,IF(MAX(КритерииУЧ),13,8))))))))</f>
        <v>Ф</v>
      </c>
      <c r="AZ25" s="107" t="str">
        <f ca="1">IF(VLOOKUP($E25,ГРАФИК1!$H$61:$J$94,3,FALSE)="Дежурант",IF(AZ$9=$E25,"9:30","-"),IF(COUNTIF(допрабдень,AZ$24),"8:30"*$AA25,IF(COUNTIF(Праздник,AZ$24),"-",IF(AZ$24=0,"",IF(стр=0,IF((WEEKDAY(AZ$24,2)&gt;5)+COUNTIF(допНЕрабдень,AZ$24),"-",IF(COUNTIF(предпраздник,AZ$24),"8:30"*$AA25,"8:30"*$AA25)),INDEX(база,стр,IF(MAX(КритерииБОЛ),22,IF(MAX(КритерииУЧ),13,8))))))))</f>
        <v>Ф</v>
      </c>
      <c r="BA25" s="107" t="str">
        <f ca="1">IF(VLOOKUP($E25,ГРАФИК1!$H$61:$J$94,3,FALSE)="Дежурант",IF(BA$9=$E25,"9:30","-"),IF(COUNTIF(допрабдень,BA$24),"8:30"*$AA25,IF(COUNTIF(Праздник,BA$24),"-",IF(BA$24=0,"",IF(стр=0,IF((WEEKDAY(BA$24,2)&gt;5)+COUNTIF(допНЕрабдень,BA$24),"-",IF(COUNTIF(предпраздник,BA$24),"8:30"*$AA25,"8:30"*$AA25)),INDEX(база,стр,IF(MAX(КритерииБОЛ),22,IF(MAX(КритерииУЧ),13,8))))))))</f>
        <v>Ф</v>
      </c>
      <c r="BB25" s="107" t="str">
        <f ca="1">IF(VLOOKUP($E25,ГРАФИК1!$H$61:$J$94,3,FALSE)="Дежурант",IF(BB$9=$E25,"9:30","-"),IF(COUNTIF(допрабдень,BB$24),"8:30"*$AA25,IF(COUNTIF(Праздник,BB$24),"-",IF(BB$24=0,"",IF(стр=0,IF((WEEKDAY(BB$24,2)&gt;5)+COUNTIF(допНЕрабдень,BB$24),"-",IF(COUNTIF(предпраздник,BB$24),"8:30"*$AA25,"8:30"*$AA25)),INDEX(база,стр,IF(MAX(КритерииБОЛ),22,IF(MAX(КритерииУЧ),13,8))))))))</f>
        <v>Ф</v>
      </c>
      <c r="BC25" s="107">
        <f ca="1">IF(VLOOKUP($E25,ГРАФИК1!$H$61:$J$94,3,FALSE)="Дежурант",IF(BC$9=$E25,"9:30","-"),IF(COUNTIF(допрабдень,BC$24),"8:30"*$AA25,IF(COUNTIF(Праздник,BC$24),"-",IF(BC$24=0,"",IF(стр=0,IF((WEEKDAY(BC$24,2)&gt;5)+COUNTIF(допНЕрабдень,BC$24),"-",IF(COUNTIF(предпраздник,BC$24),"8:30"*$AA25,"8:30"*$AA25)),INDEX(база,стр,IF(MAX(КритерииБОЛ),22,IF(MAX(КритерииУЧ),13,8))))))))</f>
        <v>0.35416666666666669</v>
      </c>
      <c r="BD25" s="107" t="str">
        <f ca="1">IF(VLOOKUP($E25,ГРАФИК1!$H$61:$J$94,3,FALSE)="Дежурант",IF(BD$9=$E25,"9:30","-"),IF(COUNTIF(допрабдень,BD$24),"8:30"*$AA25,IF(COUNTIF(Праздник,BD$24),"-",IF(BD$24=0,"",IF(стр=0,IF((WEEKDAY(BD$24,2)&gt;5)+COUNTIF(допНЕрабдень,BD$24),"-",IF(COUNTIF(предпраздник,BD$24),"8:30"*$AA25,"8:30"*$AA25)),INDEX(база,стр,IF(MAX(КритерииБОЛ),22,IF(MAX(КритерииУЧ),13,8))))))))</f>
        <v>Z</v>
      </c>
      <c r="BE25" s="107" t="str">
        <f ca="1">IF(VLOOKUP($E25,ГРАФИК1!$H$61:$J$94,3,FALSE)="Дежурант",IF(BE$9=$E25,"9:30","-"),IF(COUNTIF(допрабдень,BE$24),"8:30"*$AA25,IF(COUNTIF(Праздник,BE$24),"-",IF(BE$24=0,"",IF(стр=0,IF((WEEKDAY(BE$24,2)&gt;5)+COUNTIF(допНЕрабдень,BE$24),"-",IF(COUNTIF(предпраздник,BE$24),"8:30"*$AA25,"8:30"*$AA25)),INDEX(база,стр,IF(MAX(КритерииБОЛ),22,IF(MAX(КритерииУЧ),13,8))))))))</f>
        <v>Z</v>
      </c>
      <c r="BF25" s="107" t="str">
        <f ca="1">IF(VLOOKUP($E25,ГРАФИК1!$H$61:$J$94,3,FALSE)="Дежурант",IF(BF$9=$E25,"9:30","-"),IF(COUNTIF(допрабдень,BF$24),"8:30"*$AA25,IF(COUNTIF(Праздник,BF$24),"-",IF(BF$24=0,"",IF(стр=0,IF((WEEKDAY(BF$24,2)&gt;5)+COUNTIF(допНЕрабдень,BF$24),"-",IF(COUNTIF(предпраздник,BF$24),"8:30"*$AA25,"8:30"*$AA25)),INDEX(база,стр,IF(MAX(КритерииБОЛ),22,IF(MAX(КритерииУЧ),13,8))))))))</f>
        <v>Z</v>
      </c>
      <c r="BG25" s="107" t="str">
        <f ca="1">IF(VLOOKUP($E25,ГРАФИК1!$H$61:$J$94,3,FALSE)="Дежурант",IF(BG$9=$E25,"9:30","-"),IF(COUNTIF(допрабдень,BG$24),"8:30"*$AA25,IF(COUNTIF(Праздник,BG$24),"-",IF(BG$24=0,"",IF(стр=0,IF((WEEKDAY(BG$24,2)&gt;5)+COUNTIF(допНЕрабдень,BG$24),"-",IF(COUNTIF(предпраздник,BG$24),"8:30"*$AA25,"8:30"*$AA25)),INDEX(база,стр,IF(MAX(КритерииБОЛ),22,IF(MAX(КритерииУЧ),13,8))))))))</f>
        <v>Z</v>
      </c>
      <c r="BH25" s="107" t="str">
        <f ca="1">IF(VLOOKUP($E25,ГРАФИК1!$H$61:$J$94,3,FALSE)="Дежурант",IF(BH$9=$E25,"9:30","-"),IF(COUNTIF(допрабдень,BH$24),"8:30"*$AA25,IF(COUNTIF(Праздник,BH$24),"-",IF(BH$24=0,"",IF(стр=0,IF((WEEKDAY(BH$24,2)&gt;5)+COUNTIF(допНЕрабдень,BH$24),"-",IF(COUNTIF(предпраздник,BH$24),"8:30"*$AA25,"8:30"*$AA25)),INDEX(база,стр,IF(MAX(КритерииБОЛ),22,IF(MAX(КритерииУЧ),13,8))))))))</f>
        <v>Z</v>
      </c>
      <c r="BI25" s="107" t="str">
        <f ca="1">IF(VLOOKUP($E25,ГРАФИК1!$H$61:$J$94,3,FALSE)="Дежурант",IF(BI$9=$E25,"9:30","-"),IF(COUNTIF(допрабдень,BI$24),"8:30"*$AA25,IF(COUNTIF(Праздник,BI$24),"-",IF(BI$24=0,"",IF(стр=0,IF((WEEKDAY(BI$24,2)&gt;5)+COUNTIF(допНЕрабдень,BI$24),"-",IF(COUNTIF(предпраздник,BI$24),"8:30"*$AA25,"8:30"*$AA25)),INDEX(база,стр,IF(MAX(КритерииБОЛ),22,IF(MAX(КритерииУЧ),13,8))))))))</f>
        <v>Z</v>
      </c>
      <c r="BJ25" s="107">
        <f ca="1">IF(VLOOKUP($E25,ГРАФИК1!$H$61:$J$94,3,FALSE)="Дежурант",IF(BJ$9=$E25,"9:30","-"),IF(COUNTIF(допрабдень,BJ$24),"8:30"*$AA25,IF(COUNTIF(Праздник,BJ$24),"-",IF(BJ$24=0,"",IF(стр=0,IF((WEEKDAY(BJ$24,2)&gt;5)+COUNTIF(допНЕрабдень,BJ$24),"-",IF(COUNTIF(предпраздник,BJ$24),"8:30"*$AA25,"8:30"*$AA25)),INDEX(база,стр,IF(MAX(КритерииБОЛ),22,IF(MAX(КритерииУЧ),13,8))))))))</f>
        <v>0.35416666666666669</v>
      </c>
      <c r="BK25" s="107">
        <f ca="1">IF(VLOOKUP($E25,ГРАФИК1!$H$61:$J$94,3,FALSE)="Дежурант",IF(BK$9=$E25,"9:30","-"),IF(COUNTIF(допрабдень,BK$24),"8:30"*$AA25,IF(COUNTIF(Праздник,BK$24),"-",IF(BK$24=0,"",IF(стр=0,IF((WEEKDAY(BK$24,2)&gt;5)+COUNTIF(допНЕрабдень,BK$24),"-",IF(COUNTIF(предпраздник,BK$24),"8:30"*$AA25,"8:30"*$AA25)),INDEX(база,стр,IF(MAX(КритерииБОЛ),22,IF(MAX(КритерииУЧ),13,8))))))))</f>
        <v>0.35416666666666669</v>
      </c>
      <c r="BL25" s="107">
        <f ca="1">IF(VLOOKUP($E25,ГРАФИК1!$H$61:$J$94,3,FALSE)="Дежурант",IF(BL$9=$E25,"9:30","-"),IF(COUNTIF(допрабдень,BL$24),"8:30"*$AA25,IF(COUNTIF(Праздник,BL$24),"-",IF(BL$24=0,"",IF(стр=0,IF((WEEKDAY(BL$24,2)&gt;5)+COUNTIF(допНЕрабдень,BL$24),"-",IF(COUNTIF(предпраздник,BL$24),"8:30"*$AA25,"8:30"*$AA25)),INDEX(база,стр,IF(MAX(КритерииБОЛ),22,IF(MAX(КритерииУЧ),13,8))))))))</f>
        <v>0.35416666666666669</v>
      </c>
      <c r="BM25" s="107" t="str">
        <f>IF(VLOOKUP($E25,ГРАФИК1!$H$61:$J$94,3,FALSE)="Дежурант",IF(BM$9=$E25,"9:30","-"),IF(COUNTIF(допрабдень,BM$24),"8:30"*$AA25,IF(COUNTIF(Праздник,BM$24),"-",IF(BM$24=0,"",IF(стр=0,IF((WEEKDAY(BM$24,2)&gt;5)+COUNTIF(допНЕрабдень,BM$24),"-",IF(COUNTIF(предпраздник,BM$24),"8:30"*$AA25,"8:30"*$AA25)),INDEX(база,стр,IF(MAX(КритерииБОЛ),22,IF(MAX(КритерииУЧ),13,8))))))))</f>
        <v>-</v>
      </c>
      <c r="BN25" s="108"/>
      <c r="BO25" s="109"/>
      <c r="BP25" s="110"/>
      <c r="BQ25" s="110"/>
      <c r="BR25" s="110"/>
    </row>
    <row r="26" spans="1:70" ht="15" thickBot="1">
      <c r="A26" s="111"/>
      <c r="B26" s="112"/>
      <c r="C26" s="329"/>
      <c r="D26" s="331"/>
      <c r="E26" s="112" t="str">
        <f>E25</f>
        <v>Антипов С.А.</v>
      </c>
      <c r="F26" s="97" t="s">
        <v>35</v>
      </c>
      <c r="G26" s="68">
        <v>0.6958333333333333</v>
      </c>
      <c r="H26" s="113">
        <v>0.33333333333333331</v>
      </c>
      <c r="I26" s="114" t="s">
        <v>36</v>
      </c>
      <c r="J26" s="115">
        <v>0.33333333333333331</v>
      </c>
      <c r="K26" s="116" t="s">
        <v>36</v>
      </c>
      <c r="L26" s="117">
        <v>0.375</v>
      </c>
      <c r="M26" s="116" t="s">
        <v>36</v>
      </c>
      <c r="N26" s="117">
        <v>0.33333333333333331</v>
      </c>
      <c r="O26" s="116" t="s">
        <v>36</v>
      </c>
      <c r="P26" s="117">
        <v>0.375</v>
      </c>
      <c r="Q26" s="68">
        <v>0.65416666666666667</v>
      </c>
      <c r="R26" s="68" t="s">
        <v>36</v>
      </c>
      <c r="S26" s="68">
        <v>0.375</v>
      </c>
      <c r="T26" s="68" t="s">
        <v>36</v>
      </c>
      <c r="U26" s="68" t="s">
        <v>36</v>
      </c>
      <c r="V26" s="68">
        <v>2.0833333333333332E-2</v>
      </c>
      <c r="W26" s="68" t="s">
        <v>34</v>
      </c>
      <c r="X26" s="68">
        <v>8</v>
      </c>
      <c r="Y26" s="114" t="s">
        <v>36</v>
      </c>
      <c r="Z26" s="115">
        <v>0.375</v>
      </c>
      <c r="AA26" s="333"/>
      <c r="AB26" s="118"/>
      <c r="AC26" s="335"/>
      <c r="AD26" s="119"/>
      <c r="AE26" s="120"/>
      <c r="AF26" s="337"/>
      <c r="AG26" s="121"/>
      <c r="AH26" s="122">
        <f ca="1">IF(VLOOKUP($E25,ГРАФИК1!$H$61:$J$94,3,FALSE)="Дежурант",IF(AH$9=$E25,"16:42","-"),IF(COUNTIF(допрабдень,AH$24),"16:42"*$AA25,IF(COUNTIF(Праздник,AH$24),"-",IF(AH$24=0,"",IF(стр=0,IF((WEEKDAY(AH$24,2)&gt;5)+COUNTIF(допНЕрабдень,AH$24),"-",IF(COUNTIF(предпраздник,AH$24),"15:42"*$AA25,"16:42"*$AA25)),INDEX(база,стр,IF(MAX(КритерииБОЛ),22,IF(MAX(КритерииУЧ),13,8))))))))</f>
        <v>0.6958333333333333</v>
      </c>
      <c r="AI26" s="122">
        <f ca="1">IF(VLOOKUP($E25,ГРАФИК1!$H$61:$J$94,3,FALSE)="Дежурант",IF(AI$9=$E25,"16:42","-"),IF(COUNTIF(допрабдень,AI$24),"16:42"*$AA25,IF(COUNTIF(Праздник,AI$24),"-",IF(AI$24=0,"",IF(стр=0,IF((WEEKDAY(AI$24,2)&gt;5)+COUNTIF(допНЕрабдень,AI$24),"-",IF(COUNTIF(предпраздник,AI$24),"15:42"*$AA25,"16:42"*$AA25)),INDEX(база,стр,IF(MAX(КритерииБОЛ),22,IF(MAX(КритерииУЧ),13,8))))))))</f>
        <v>0.6958333333333333</v>
      </c>
      <c r="AJ26" s="122" t="str">
        <f ca="1">IF(VLOOKUP($E25,ГРАФИК1!$H$61:$J$94,3,FALSE)="Дежурант",IF(AJ$9=$E25,"16:42","-"),IF(COUNTIF(допрабдень,AJ$24),"16:42"*$AA25,IF(COUNTIF(Праздник,AJ$24),"-",IF(AJ$24=0,"",IF(стр=0,IF((WEEKDAY(AJ$24,2)&gt;5)+COUNTIF(допНЕрабдень,AJ$24),"-",IF(COUNTIF(предпраздник,AJ$24),"15:42"*$AA25,"16:42"*$AA25)),INDEX(база,стр,IF(MAX(КритерииБОЛ),22,IF(MAX(КритерииУЧ),13,8))))))))</f>
        <v>A</v>
      </c>
      <c r="AK26" s="122" t="str">
        <f ca="1">IF(VLOOKUP($E25,ГРАФИК1!$H$61:$J$94,3,FALSE)="Дежурант",IF(AK$9=$E25,"16:42","-"),IF(COUNTIF(допрабдень,AK$24),"16:42"*$AA25,IF(COUNTIF(Праздник,AK$24),"-",IF(AK$24=0,"",IF(стр=0,IF((WEEKDAY(AK$24,2)&gt;5)+COUNTIF(допНЕрабдень,AK$24),"-",IF(COUNTIF(предпраздник,AK$24),"15:42"*$AA25,"16:42"*$AA25)),INDEX(база,стр,IF(MAX(КритерииБОЛ),22,IF(MAX(КритерииУЧ),13,8))))))))</f>
        <v>A</v>
      </c>
      <c r="AL26" s="122" t="str">
        <f ca="1">IF(VLOOKUP($E25,ГРАФИК1!$H$61:$J$94,3,FALSE)="Дежурант",IF(AL$9=$E25,"16:42","-"),IF(COUNTIF(допрабдень,AL$24),"16:42"*$AA25,IF(COUNTIF(Праздник,AL$24),"-",IF(AL$24=0,"",IF(стр=0,IF((WEEKDAY(AL$24,2)&gt;5)+COUNTIF(допНЕрабдень,AL$24),"-",IF(COUNTIF(предпраздник,AL$24),"15:42"*$AA25,"16:42"*$AA25)),INDEX(база,стр,IF(MAX(КритерииБОЛ),22,IF(MAX(КритерииУЧ),13,8))))))))</f>
        <v>A</v>
      </c>
      <c r="AM26" s="122" t="str">
        <f ca="1">IF(VLOOKUP($E25,ГРАФИК1!$H$61:$J$94,3,FALSE)="Дежурант",IF(AM$9=$E25,"16:42","-"),IF(COUNTIF(допрабдень,AM$24),"16:42"*$AA25,IF(COUNTIF(Праздник,AM$24),"-",IF(AM$24=0,"",IF(стр=0,IF((WEEKDAY(AM$24,2)&gt;5)+COUNTIF(допНЕрабдень,AM$24),"-",IF(COUNTIF(предпраздник,AM$24),"15:42"*$AA25,"16:42"*$AA25)),INDEX(база,стр,IF(MAX(КритерииБОЛ),22,IF(MAX(КритерииУЧ),13,8))))))))</f>
        <v>-</v>
      </c>
      <c r="AN26" s="122" t="str">
        <f ca="1">IF(VLOOKUP($E25,ГРАФИК1!$H$61:$J$94,3,FALSE)="Дежурант",IF(AN$9=$E25,"16:42","-"),IF(COUNTIF(допрабдень,AN$24),"16:42"*$AA25,IF(COUNTIF(Праздник,AN$24),"-",IF(AN$24=0,"",IF(стр=0,IF((WEEKDAY(AN$24,2)&gt;5)+COUNTIF(допНЕрабдень,AN$24),"-",IF(COUNTIF(предпраздник,AN$24),"15:42"*$AA25,"16:42"*$AA25)),INDEX(база,стр,IF(MAX(КритерииБОЛ),22,IF(MAX(КритерииУЧ),13,8))))))))</f>
        <v>A</v>
      </c>
      <c r="AO26" s="122" t="str">
        <f ca="1">IF(VLOOKUP($E25,ГРАФИК1!$H$61:$J$94,3,FALSE)="Дежурант",IF(AO$9=$E25,"16:42","-"),IF(COUNTIF(допрабдень,AO$24),"16:42"*$AA25,IF(COUNTIF(Праздник,AO$24),"-",IF(AO$24=0,"",IF(стр=0,IF((WEEKDAY(AO$24,2)&gt;5)+COUNTIF(допНЕрабдень,AO$24),"-",IF(COUNTIF(предпраздник,AO$24),"15:42"*$AA25,"16:42"*$AA25)),INDEX(база,стр,IF(MAX(КритерииБОЛ),22,IF(MAX(КритерииУЧ),13,8))))))))</f>
        <v>A</v>
      </c>
      <c r="AP26" s="122" t="str">
        <f ca="1">IF(VLOOKUP($E25,ГРАФИК1!$H$61:$J$94,3,FALSE)="Дежурант",IF(AP$9=$E25,"16:42","-"),IF(COUNTIF(допрабдень,AP$24),"16:42"*$AA25,IF(COUNTIF(Праздник,AP$24),"-",IF(AP$24=0,"",IF(стр=0,IF((WEEKDAY(AP$24,2)&gt;5)+COUNTIF(допНЕрабдень,AP$24),"-",IF(COUNTIF(предпраздник,AP$24),"15:42"*$AA25,"16:42"*$AA25)),INDEX(база,стр,IF(MAX(КритерииБОЛ),22,IF(MAX(КритерииУЧ),13,8))))))))</f>
        <v>Ф</v>
      </c>
      <c r="AQ26" s="122" t="str">
        <f ca="1">IF(VLOOKUP($E25,ГРАФИК1!$H$61:$J$94,3,FALSE)="Дежурант",IF(AQ$9=$E25,"16:42","-"),IF(COUNTIF(допрабдень,AQ$24),"16:42"*$AA25,IF(COUNTIF(Праздник,AQ$24),"-",IF(AQ$24=0,"",IF(стр=0,IF((WEEKDAY(AQ$24,2)&gt;5)+COUNTIF(допНЕрабдень,AQ$24),"-",IF(COUNTIF(предпраздник,AQ$24),"15:42"*$AA25,"16:42"*$AA25)),INDEX(база,стр,IF(MAX(КритерииБОЛ),22,IF(MAX(КритерииУЧ),13,8))))))))</f>
        <v>Ф</v>
      </c>
      <c r="AR26" s="122">
        <f ca="1">IF(VLOOKUP($E25,ГРАФИК1!$H$61:$J$94,3,FALSE)="Дежурант",IF(AR$9=$E25,"16:42","-"),IF(COUNTIF(допрабдень,AR$24),"16:42"*$AA25,IF(COUNTIF(Праздник,AR$24),"-",IF(AR$24=0,"",IF(стр=0,IF((WEEKDAY(AR$24,2)&gt;5)+COUNTIF(допНЕрабдень,AR$24),"-",IF(COUNTIF(предпраздник,AR$24),"15:42"*$AA25,"16:42"*$AA25)),INDEX(база,стр,IF(MAX(КритерииБОЛ),22,IF(MAX(КритерииУЧ),13,8))))))))</f>
        <v>0.6958333333333333</v>
      </c>
      <c r="AS26" s="122" t="str">
        <f ca="1">IF(VLOOKUP($E25,ГРАФИК1!$H$61:$J$94,3,FALSE)="Дежурант",IF(AS$9=$E25,"16:42","-"),IF(COUNTIF(допрабдень,AS$24),"16:42"*$AA25,IF(COUNTIF(Праздник,AS$24),"-",IF(AS$24=0,"",IF(стр=0,IF((WEEKDAY(AS$24,2)&gt;5)+COUNTIF(допНЕрабдень,AS$24),"-",IF(COUNTIF(предпраздник,AS$24),"15:42"*$AA25,"16:42"*$AA25)),INDEX(база,стр,IF(MAX(КритерииБОЛ),22,IF(MAX(КритерииУЧ),13,8))))))))</f>
        <v>Ф</v>
      </c>
      <c r="AT26" s="122" t="str">
        <f ca="1">IF(VLOOKUP($E25,ГРАФИК1!$H$61:$J$94,3,FALSE)="Дежурант",IF(AT$9=$E25,"16:42","-"),IF(COUNTIF(допрабдень,AT$24),"16:42"*$AA25,IF(COUNTIF(Праздник,AT$24),"-",IF(AT$24=0,"",IF(стр=0,IF((WEEKDAY(AT$24,2)&gt;5)+COUNTIF(допНЕрабдень,AT$24),"-",IF(COUNTIF(предпраздник,AT$24),"15:42"*$AA25,"16:42"*$AA25)),INDEX(база,стр,IF(MAX(КритерииБОЛ),22,IF(MAX(КритерииУЧ),13,8))))))))</f>
        <v>Ф</v>
      </c>
      <c r="AU26" s="122" t="str">
        <f ca="1">IF(VLOOKUP($E25,ГРАФИК1!$H$61:$J$94,3,FALSE)="Дежурант",IF(AU$9=$E25,"16:42","-"),IF(COUNTIF(допрабдень,AU$24),"16:42"*$AA25,IF(COUNTIF(Праздник,AU$24),"-",IF(AU$24=0,"",IF(стр=0,IF((WEEKDAY(AU$24,2)&gt;5)+COUNTIF(допНЕрабдень,AU$24),"-",IF(COUNTIF(предпраздник,AU$24),"15:42"*$AA25,"16:42"*$AA25)),INDEX(база,стр,IF(MAX(КритерииБОЛ),22,IF(MAX(КритерииУЧ),13,8))))))))</f>
        <v>Ф</v>
      </c>
      <c r="AV26" s="122" t="str">
        <f ca="1">IF(VLOOKUP($E25,ГРАФИК1!$H$61:$J$94,3,FALSE)="Дежурант",IF(AV$9=$E25,"16:42","-"),IF(COUNTIF(допрабдень,AV$24),"16:42"*$AA25,IF(COUNTIF(Праздник,AV$24),"-",IF(AV$24=0,"",IF(стр=0,IF((WEEKDAY(AV$24,2)&gt;5)+COUNTIF(допНЕрабдень,AV$24),"-",IF(COUNTIF(предпраздник,AV$24),"15:42"*$AA25,"16:42"*$AA25)),INDEX(база,стр,IF(MAX(КритерииБОЛ),22,IF(MAX(КритерииУЧ),13,8))))))))</f>
        <v>Ф</v>
      </c>
      <c r="AW26" s="122">
        <f ca="1">IF(VLOOKUP($E25,ГРАФИК1!$H$61:$J$94,3,FALSE)="Дежурант",IF(AW$9=$E25,"16:42","-"),IF(COUNTIF(допрабдень,AW$24),"16:42"*$AA25,IF(COUNTIF(Праздник,AW$24),"-",IF(AW$24=0,"",IF(стр=0,IF((WEEKDAY(AW$24,2)&gt;5)+COUNTIF(допНЕрабдень,AW$24),"-",IF(COUNTIF(предпраздник,AW$24),"15:42"*$AA25,"16:42"*$AA25)),INDEX(база,стр,IF(MAX(КритерииБОЛ),22,IF(MAX(КритерииУЧ),13,8))))))))</f>
        <v>0.6958333333333333</v>
      </c>
      <c r="AX26" s="122">
        <f ca="1">IF(VLOOKUP($E25,ГРАФИК1!$H$61:$J$94,3,FALSE)="Дежурант",IF(AX$9=$E25,"16:42","-"),IF(COUNTIF(допрабдень,AX$24),"16:42"*$AA25,IF(COUNTIF(Праздник,AX$24),"-",IF(AX$24=0,"",IF(стр=0,IF((WEEKDAY(AX$24,2)&gt;5)+COUNTIF(допНЕрабдень,AX$24),"-",IF(COUNTIF(предпраздник,AX$24),"15:42"*$AA25,"16:42"*$AA25)),INDEX(база,стр,IF(MAX(КритерииБОЛ),22,IF(MAX(КритерииУЧ),13,8))))))))</f>
        <v>0.6958333333333333</v>
      </c>
      <c r="AY26" s="122" t="str">
        <f ca="1">IF(VLOOKUP($E25,ГРАФИК1!$H$61:$J$94,3,FALSE)="Дежурант",IF(AY$9=$E25,"16:42","-"),IF(COUNTIF(допрабдень,AY$24),"16:42"*$AA25,IF(COUNTIF(Праздник,AY$24),"-",IF(AY$24=0,"",IF(стр=0,IF((WEEKDAY(AY$24,2)&gt;5)+COUNTIF(допНЕрабдень,AY$24),"-",IF(COUNTIF(предпраздник,AY$24),"15:42"*$AA25,"16:42"*$AA25)),INDEX(база,стр,IF(MAX(КритерииБОЛ),22,IF(MAX(КритерииУЧ),13,8))))))))</f>
        <v>Ф</v>
      </c>
      <c r="AZ26" s="122" t="str">
        <f ca="1">IF(VLOOKUP($E25,ГРАФИК1!$H$61:$J$94,3,FALSE)="Дежурант",IF(AZ$9=$E25,"16:42","-"),IF(COUNTIF(допрабдень,AZ$24),"16:42"*$AA25,IF(COUNTIF(Праздник,AZ$24),"-",IF(AZ$24=0,"",IF(стр=0,IF((WEEKDAY(AZ$24,2)&gt;5)+COUNTIF(допНЕрабдень,AZ$24),"-",IF(COUNTIF(предпраздник,AZ$24),"15:42"*$AA25,"16:42"*$AA25)),INDEX(база,стр,IF(MAX(КритерииБОЛ),22,IF(MAX(КритерииУЧ),13,8))))))))</f>
        <v>Ф</v>
      </c>
      <c r="BA26" s="122" t="str">
        <f ca="1">IF(VLOOKUP($E25,ГРАФИК1!$H$61:$J$94,3,FALSE)="Дежурант",IF(BA$9=$E25,"16:42","-"),IF(COUNTIF(допрабдень,BA$24),"16:42"*$AA25,IF(COUNTIF(Праздник,BA$24),"-",IF(BA$24=0,"",IF(стр=0,IF((WEEKDAY(BA$24,2)&gt;5)+COUNTIF(допНЕрабдень,BA$24),"-",IF(COUNTIF(предпраздник,BA$24),"15:42"*$AA25,"16:42"*$AA25)),INDEX(база,стр,IF(MAX(КритерииБОЛ),22,IF(MAX(КритерииУЧ),13,8))))))))</f>
        <v>Ф</v>
      </c>
      <c r="BB26" s="122" t="str">
        <f ca="1">IF(VLOOKUP($E25,ГРАФИК1!$H$61:$J$94,3,FALSE)="Дежурант",IF(BB$9=$E25,"16:42","-"),IF(COUNTIF(допрабдень,BB$24),"16:42"*$AA25,IF(COUNTIF(Праздник,BB$24),"-",IF(BB$24=0,"",IF(стр=0,IF((WEEKDAY(BB$24,2)&gt;5)+COUNTIF(допНЕрабдень,BB$24),"-",IF(COUNTIF(предпраздник,BB$24),"15:42"*$AA25,"16:42"*$AA25)),INDEX(база,стр,IF(MAX(КритерииБОЛ),22,IF(MAX(КритерииУЧ),13,8))))))))</f>
        <v>Ф</v>
      </c>
      <c r="BC26" s="122">
        <f ca="1">IF(VLOOKUP($E25,ГРАФИК1!$H$61:$J$94,3,FALSE)="Дежурант",IF(BC$9=$E25,"16:42","-"),IF(COUNTIF(допрабдень,BC$24),"16:42"*$AA25,IF(COUNTIF(Праздник,BC$24),"-",IF(BC$24=0,"",IF(стр=0,IF((WEEKDAY(BC$24,2)&gt;5)+COUNTIF(допНЕрабдень,BC$24),"-",IF(COUNTIF(предпраздник,BC$24),"15:42"*$AA25,"16:42"*$AA25)),INDEX(база,стр,IF(MAX(КритерииБОЛ),22,IF(MAX(КритерииУЧ),13,8))))))))</f>
        <v>0.6958333333333333</v>
      </c>
      <c r="BD26" s="122" t="str">
        <f ca="1">IF(VLOOKUP($E25,ГРАФИК1!$H$61:$J$94,3,FALSE)="Дежурант",IF(BD$9=$E25,"16:42","-"),IF(COUNTIF(допрабдень,BD$24),"16:42"*$AA25,IF(COUNTIF(Праздник,BD$24),"-",IF(BD$24=0,"",IF(стр=0,IF((WEEKDAY(BD$24,2)&gt;5)+COUNTIF(допНЕрабдень,BD$24),"-",IF(COUNTIF(предпраздник,BD$24),"15:42"*$AA25,"16:42"*$AA25)),INDEX(база,стр,IF(MAX(КритерииБОЛ),22,IF(MAX(КритерииУЧ),13,8))))))))</f>
        <v>Z</v>
      </c>
      <c r="BE26" s="122" t="str">
        <f ca="1">IF(VLOOKUP($E25,ГРАФИК1!$H$61:$J$94,3,FALSE)="Дежурант",IF(BE$9=$E25,"16:42","-"),IF(COUNTIF(допрабдень,BE$24),"16:42"*$AA25,IF(COUNTIF(Праздник,BE$24),"-",IF(BE$24=0,"",IF(стр=0,IF((WEEKDAY(BE$24,2)&gt;5)+COUNTIF(допНЕрабдень,BE$24),"-",IF(COUNTIF(предпраздник,BE$24),"15:42"*$AA25,"16:42"*$AA25)),INDEX(база,стр,IF(MAX(КритерииБОЛ),22,IF(MAX(КритерииУЧ),13,8))))))))</f>
        <v>Z</v>
      </c>
      <c r="BF26" s="122" t="str">
        <f ca="1">IF(VLOOKUP($E25,ГРАФИК1!$H$61:$J$94,3,FALSE)="Дежурант",IF(BF$9=$E25,"16:42","-"),IF(COUNTIF(допрабдень,BF$24),"16:42"*$AA25,IF(COUNTIF(Праздник,BF$24),"-",IF(BF$24=0,"",IF(стр=0,IF((WEEKDAY(BF$24,2)&gt;5)+COUNTIF(допНЕрабдень,BF$24),"-",IF(COUNTIF(предпраздник,BF$24),"15:42"*$AA25,"16:42"*$AA25)),INDEX(база,стр,IF(MAX(КритерииБОЛ),22,IF(MAX(КритерииУЧ),13,8))))))))</f>
        <v>Z</v>
      </c>
      <c r="BG26" s="122" t="str">
        <f ca="1">IF(VLOOKUP($E25,ГРАФИК1!$H$61:$J$94,3,FALSE)="Дежурант",IF(BG$9=$E25,"16:42","-"),IF(COUNTIF(допрабдень,BG$24),"16:42"*$AA25,IF(COUNTIF(Праздник,BG$24),"-",IF(BG$24=0,"",IF(стр=0,IF((WEEKDAY(BG$24,2)&gt;5)+COUNTIF(допНЕрабдень,BG$24),"-",IF(COUNTIF(предпраздник,BG$24),"15:42"*$AA25,"16:42"*$AA25)),INDEX(база,стр,IF(MAX(КритерииБОЛ),22,IF(MAX(КритерииУЧ),13,8))))))))</f>
        <v>Z</v>
      </c>
      <c r="BH26" s="122" t="str">
        <f ca="1">IF(VLOOKUP($E25,ГРАФИК1!$H$61:$J$94,3,FALSE)="Дежурант",IF(BH$9=$E25,"16:42","-"),IF(COUNTIF(допрабдень,BH$24),"16:42"*$AA25,IF(COUNTIF(Праздник,BH$24),"-",IF(BH$24=0,"",IF(стр=0,IF((WEEKDAY(BH$24,2)&gt;5)+COUNTIF(допНЕрабдень,BH$24),"-",IF(COUNTIF(предпраздник,BH$24),"15:42"*$AA25,"16:42"*$AA25)),INDEX(база,стр,IF(MAX(КритерииБОЛ),22,IF(MAX(КритерииУЧ),13,8))))))))</f>
        <v>Z</v>
      </c>
      <c r="BI26" s="122" t="str">
        <f ca="1">IF(VLOOKUP($E25,ГРАФИК1!$H$61:$J$94,3,FALSE)="Дежурант",IF(BI$9=$E25,"16:42","-"),IF(COUNTIF(допрабдень,BI$24),"16:42"*$AA25,IF(COUNTIF(Праздник,BI$24),"-",IF(BI$24=0,"",IF(стр=0,IF((WEEKDAY(BI$24,2)&gt;5)+COUNTIF(допНЕрабдень,BI$24),"-",IF(COUNTIF(предпраздник,BI$24),"15:42"*$AA25,"16:42"*$AA25)),INDEX(база,стр,IF(MAX(КритерииБОЛ),22,IF(MAX(КритерииУЧ),13,8))))))))</f>
        <v>Z</v>
      </c>
      <c r="BJ26" s="122">
        <f ca="1">IF(VLOOKUP($E25,ГРАФИК1!$H$61:$J$94,3,FALSE)="Дежурант",IF(BJ$9=$E25,"16:42","-"),IF(COUNTIF(допрабдень,BJ$24),"16:42"*$AA25,IF(COUNTIF(Праздник,BJ$24),"-",IF(BJ$24=0,"",IF(стр=0,IF((WEEKDAY(BJ$24,2)&gt;5)+COUNTIF(допНЕрабдень,BJ$24),"-",IF(COUNTIF(предпраздник,BJ$24),"15:42"*$AA25,"16:42"*$AA25)),INDEX(база,стр,IF(MAX(КритерииБОЛ),22,IF(MAX(КритерииУЧ),13,8))))))))</f>
        <v>0.6958333333333333</v>
      </c>
      <c r="BK26" s="122">
        <f ca="1">IF(VLOOKUP($E25,ГРАФИК1!$H$61:$J$94,3,FALSE)="Дежурант",IF(BK$9=$E25,"16:42","-"),IF(COUNTIF(допрабдень,BK$24),"16:42"*$AA25,IF(COUNTIF(Праздник,BK$24),"-",IF(BK$24=0,"",IF(стр=0,IF((WEEKDAY(BK$24,2)&gt;5)+COUNTIF(допНЕрабдень,BK$24),"-",IF(COUNTIF(предпраздник,BK$24),"15:42"*$AA25,"16:42"*$AA25)),INDEX(база,стр,IF(MAX(КритерииБОЛ),22,IF(MAX(КритерииУЧ),13,8))))))))</f>
        <v>0.6958333333333333</v>
      </c>
      <c r="BL26" s="122">
        <f ca="1">IF(VLOOKUP($E25,ГРАФИК1!$H$61:$J$94,3,FALSE)="Дежурант",IF(BL$9=$E25,"16:42","-"),IF(COUNTIF(допрабдень,BL$24),"16:42"*$AA25,IF(COUNTIF(Праздник,BL$24),"-",IF(BL$24=0,"",IF(стр=0,IF((WEEKDAY(BL$24,2)&gt;5)+COUNTIF(допНЕрабдень,BL$24),"-",IF(COUNTIF(предпраздник,BL$24),"15:42"*$AA25,"16:42"*$AA25)),INDEX(база,стр,IF(MAX(КритерииБОЛ),22,IF(MAX(КритерииУЧ),13,8))))))))</f>
        <v>0.65416666666666667</v>
      </c>
      <c r="BM26" s="122" t="str">
        <f>IF(VLOOKUP($E25,ГРАФИК1!$H$61:$J$94,3,FALSE)="Дежурант",IF(BM$9=$E25,"16:42","-"),IF(COUNTIF(допрабдень,BM$24),"16:42"*$AA25,IF(COUNTIF(Праздник,BM$24),"-",IF(BM$24=0,"",IF(стр=0,IF((WEEKDAY(BM$24,2)&gt;5)+COUNTIF(допНЕрабдень,BM$24),"-",IF(COUNTIF(предпраздник,BM$24),"15:42"*$AA25,"16:42"*$AA25)),INDEX(база,стр,IF(MAX(КритерииБОЛ),22,IF(MAX(КритерииУЧ),13,8))))))))</f>
        <v>-</v>
      </c>
      <c r="BN26" s="123"/>
      <c r="BO26" s="124"/>
      <c r="BP26" s="125"/>
      <c r="BQ26" s="125"/>
      <c r="BR26" s="125"/>
    </row>
    <row r="27" spans="1:70" ht="15" thickBot="1">
      <c r="A27" s="111"/>
      <c r="B27" s="126" t="s">
        <v>37</v>
      </c>
      <c r="C27" s="313"/>
      <c r="D27" s="340" t="e">
        <f>D25</f>
        <v>#REF!</v>
      </c>
      <c r="E27" s="127" t="s">
        <v>32</v>
      </c>
      <c r="F27" s="128"/>
      <c r="G27" s="23">
        <v>7.6999999999999993</v>
      </c>
      <c r="H27" s="23">
        <v>8</v>
      </c>
      <c r="I27" s="129">
        <v>6.8</v>
      </c>
      <c r="J27" s="25">
        <v>8</v>
      </c>
      <c r="K27" s="24">
        <v>15</v>
      </c>
      <c r="L27" s="25">
        <v>9</v>
      </c>
      <c r="M27" s="24">
        <v>15</v>
      </c>
      <c r="N27" s="25">
        <v>8</v>
      </c>
      <c r="O27" s="24">
        <v>7.8000000000000016</v>
      </c>
      <c r="P27" s="25">
        <v>9</v>
      </c>
      <c r="Q27" s="23">
        <v>7.1999999999999993</v>
      </c>
      <c r="R27" s="23">
        <v>15</v>
      </c>
      <c r="S27" s="23">
        <v>9</v>
      </c>
      <c r="T27" s="23">
        <v>6.8</v>
      </c>
      <c r="U27" s="23">
        <v>15</v>
      </c>
      <c r="V27" s="23">
        <v>0.5</v>
      </c>
      <c r="W27" s="23">
        <v>0</v>
      </c>
      <c r="X27" s="23">
        <v>192</v>
      </c>
      <c r="Y27" s="129">
        <v>6.8</v>
      </c>
      <c r="Z27" s="25">
        <v>9</v>
      </c>
      <c r="AA27" s="342">
        <v>1</v>
      </c>
      <c r="AB27" s="130"/>
      <c r="AC27" s="344"/>
      <c r="AD27" s="131"/>
      <c r="AE27" s="132"/>
      <c r="AF27" s="346"/>
      <c r="AG27" s="133"/>
      <c r="AH27" s="134" t="str">
        <f t="shared" ref="AH27:BM27" ca="1" si="7">IFERROR(IF(OFFSET(AH$7,,-1,)=$E25,IF(стр=0,"00:00",INDEX(база,стр,IF(MAX(КритерииБОЛ),22,IF(MAX(КритерииУЧ),13,8)))),IF(AH$7=$E25,IF($E25=AH$7,IF(COUNTIF(допрабдень,AH$24),(AH26+"00:30")*$AA25,IF(COUNTIF(Праздник,AH$24),"9:00",IF(AH$24=0,"",IF(стр=0,IF((WEEKDAY(AH$24,2)&gt;5)+COUNTIF(допНЕрабдень,AH$24),"9:00",IF(COUNTIF(предпраздник,AH$24),IF(AH25="-","9:00",(AH26+"00:30"))*$AA25,IF(AH25="-","9:00",(AH26+"00:30"))*$AA25)),INDEX(база,стр,IF(MAX(КритерииБОЛ),22,IF(MAX(КритерииУЧ),13,8))))))),""),"")),"")</f>
        <v/>
      </c>
      <c r="AI27" s="134" t="str">
        <f t="shared" ca="1" si="7"/>
        <v/>
      </c>
      <c r="AJ27" s="134" t="str">
        <f t="shared" ca="1" si="7"/>
        <v/>
      </c>
      <c r="AK27" s="134" t="str">
        <f t="shared" ca="1" si="7"/>
        <v/>
      </c>
      <c r="AL27" s="134" t="str">
        <f t="shared" ca="1" si="7"/>
        <v/>
      </c>
      <c r="AM27" s="134" t="str">
        <f t="shared" ca="1" si="7"/>
        <v/>
      </c>
      <c r="AN27" s="134" t="str">
        <f t="shared" ca="1" si="7"/>
        <v/>
      </c>
      <c r="AO27" s="134" t="str">
        <f t="shared" ca="1" si="7"/>
        <v/>
      </c>
      <c r="AP27" s="134" t="str">
        <f t="shared" ca="1" si="7"/>
        <v/>
      </c>
      <c r="AQ27" s="134" t="str">
        <f t="shared" ca="1" si="7"/>
        <v/>
      </c>
      <c r="AR27" s="134" t="str">
        <f t="shared" ca="1" si="7"/>
        <v/>
      </c>
      <c r="AS27" s="134" t="str">
        <f t="shared" ca="1" si="7"/>
        <v/>
      </c>
      <c r="AT27" s="134" t="str">
        <f t="shared" ca="1" si="7"/>
        <v/>
      </c>
      <c r="AU27" s="134" t="str">
        <f t="shared" ca="1" si="7"/>
        <v/>
      </c>
      <c r="AV27" s="134" t="str">
        <f t="shared" ca="1" si="7"/>
        <v/>
      </c>
      <c r="AW27" s="134" t="str">
        <f t="shared" ca="1" si="7"/>
        <v/>
      </c>
      <c r="AX27" s="134" t="str">
        <f t="shared" ca="1" si="7"/>
        <v/>
      </c>
      <c r="AY27" s="134" t="str">
        <f t="shared" ca="1" si="7"/>
        <v/>
      </c>
      <c r="AZ27" s="134" t="str">
        <f t="shared" ca="1" si="7"/>
        <v/>
      </c>
      <c r="BA27" s="134" t="str">
        <f t="shared" ca="1" si="7"/>
        <v/>
      </c>
      <c r="BB27" s="134" t="str">
        <f t="shared" ca="1" si="7"/>
        <v/>
      </c>
      <c r="BC27" s="134" t="str">
        <f t="shared" ca="1" si="7"/>
        <v/>
      </c>
      <c r="BD27" s="134" t="str">
        <f t="shared" ca="1" si="7"/>
        <v/>
      </c>
      <c r="BE27" s="134" t="str">
        <f t="shared" ca="1" si="7"/>
        <v/>
      </c>
      <c r="BF27" s="134" t="str">
        <f t="shared" ca="1" si="7"/>
        <v/>
      </c>
      <c r="BG27" s="134" t="str">
        <f t="shared" ca="1" si="7"/>
        <v/>
      </c>
      <c r="BH27" s="134" t="str">
        <f t="shared" ca="1" si="7"/>
        <v/>
      </c>
      <c r="BI27" s="134" t="str">
        <f t="shared" ca="1" si="7"/>
        <v/>
      </c>
      <c r="BJ27" s="134" t="str">
        <f t="shared" ca="1" si="7"/>
        <v/>
      </c>
      <c r="BK27" s="134" t="str">
        <f t="shared" ca="1" si="7"/>
        <v/>
      </c>
      <c r="BL27" s="134" t="str">
        <f t="shared" ca="1" si="7"/>
        <v/>
      </c>
      <c r="BM27" s="134" t="str">
        <f t="shared" ca="1" si="7"/>
        <v/>
      </c>
      <c r="BN27" s="135"/>
      <c r="BO27" s="135"/>
      <c r="BP27" s="136"/>
      <c r="BQ27" s="136"/>
      <c r="BR27" s="136"/>
    </row>
    <row r="28" spans="1:70" ht="15" thickBot="1">
      <c r="A28" s="137"/>
      <c r="B28" s="138"/>
      <c r="C28" s="314"/>
      <c r="D28" s="341"/>
      <c r="E28" s="138" t="str">
        <f>E27</f>
        <v>Антипов С.А.</v>
      </c>
      <c r="F28" s="139"/>
      <c r="G28" s="140">
        <v>0.5</v>
      </c>
      <c r="H28" s="140"/>
      <c r="I28" s="141">
        <v>14.8</v>
      </c>
      <c r="J28" s="142"/>
      <c r="K28" s="143">
        <v>24</v>
      </c>
      <c r="L28" s="143"/>
      <c r="M28" s="143">
        <v>23</v>
      </c>
      <c r="N28" s="143"/>
      <c r="O28" s="143">
        <v>16.8</v>
      </c>
      <c r="P28" s="143"/>
      <c r="Q28" s="143"/>
      <c r="R28" s="143"/>
      <c r="S28" s="143"/>
      <c r="T28" s="140"/>
      <c r="U28" s="140"/>
      <c r="V28" s="140"/>
      <c r="W28" s="140"/>
      <c r="X28" s="140"/>
      <c r="Y28" s="141">
        <v>15.8</v>
      </c>
      <c r="Z28" s="142"/>
      <c r="AA28" s="343"/>
      <c r="AB28" s="144"/>
      <c r="AC28" s="345"/>
      <c r="AD28" s="120"/>
      <c r="AE28" s="120"/>
      <c r="AF28" s="347"/>
      <c r="AG28" s="302"/>
      <c r="AH28" s="122" t="str">
        <f t="shared" ref="AH28:BM28" ca="1" si="8">IFERROR(IF(OFFSET(AH$7,,-1,)=$E25,IF(COUNTIF(допрабдень,AH$24),"8:00"*$AA25,IF(COUNTIF(Праздник,AH$24),"9:00"*$AA25,IF(AH$24=0,"",IF(стр=0,IF((WEEKDAY(AH$24,2)&gt;5)+COUNTIF(допНЕрабдень,AH$24),"9:00"*$AA25,IF(COUNTIF(предпраздник,AH$24),"8:00"*$AA25,"8:00"*$AA25)),INDEX(база,стр,6))))),IF($E25=AH$7,IF(стр=0,"24:00",INDEX(база,стр,IF(MAX(КритерииБОЛ),22,IF(MAX(КритерииУЧ),13,8)))),"")),"")</f>
        <v/>
      </c>
      <c r="AI28" s="122" t="str">
        <f t="shared" ca="1" si="8"/>
        <v/>
      </c>
      <c r="AJ28" s="122" t="str">
        <f t="shared" ca="1" si="8"/>
        <v/>
      </c>
      <c r="AK28" s="122" t="str">
        <f t="shared" ca="1" si="8"/>
        <v/>
      </c>
      <c r="AL28" s="122" t="str">
        <f t="shared" ca="1" si="8"/>
        <v/>
      </c>
      <c r="AM28" s="122" t="str">
        <f t="shared" ca="1" si="8"/>
        <v/>
      </c>
      <c r="AN28" s="122" t="str">
        <f t="shared" ca="1" si="8"/>
        <v/>
      </c>
      <c r="AO28" s="122" t="str">
        <f t="shared" ca="1" si="8"/>
        <v/>
      </c>
      <c r="AP28" s="122" t="str">
        <f t="shared" ca="1" si="8"/>
        <v/>
      </c>
      <c r="AQ28" s="122" t="str">
        <f t="shared" ca="1" si="8"/>
        <v/>
      </c>
      <c r="AR28" s="122" t="str">
        <f t="shared" ca="1" si="8"/>
        <v/>
      </c>
      <c r="AS28" s="122" t="str">
        <f t="shared" ca="1" si="8"/>
        <v/>
      </c>
      <c r="AT28" s="122" t="str">
        <f t="shared" ca="1" si="8"/>
        <v/>
      </c>
      <c r="AU28" s="122" t="str">
        <f t="shared" ca="1" si="8"/>
        <v/>
      </c>
      <c r="AV28" s="122" t="str">
        <f t="shared" ca="1" si="8"/>
        <v/>
      </c>
      <c r="AW28" s="122" t="str">
        <f t="shared" ca="1" si="8"/>
        <v/>
      </c>
      <c r="AX28" s="122" t="str">
        <f t="shared" ca="1" si="8"/>
        <v/>
      </c>
      <c r="AY28" s="122" t="str">
        <f t="shared" ca="1" si="8"/>
        <v/>
      </c>
      <c r="AZ28" s="122" t="str">
        <f t="shared" ca="1" si="8"/>
        <v/>
      </c>
      <c r="BA28" s="122" t="str">
        <f t="shared" ca="1" si="8"/>
        <v/>
      </c>
      <c r="BB28" s="122" t="str">
        <f t="shared" ca="1" si="8"/>
        <v/>
      </c>
      <c r="BC28" s="122" t="str">
        <f t="shared" ca="1" si="8"/>
        <v/>
      </c>
      <c r="BD28" s="122" t="str">
        <f t="shared" ca="1" si="8"/>
        <v/>
      </c>
      <c r="BE28" s="122" t="str">
        <f t="shared" ca="1" si="8"/>
        <v/>
      </c>
      <c r="BF28" s="122" t="str">
        <f t="shared" ca="1" si="8"/>
        <v/>
      </c>
      <c r="BG28" s="122" t="str">
        <f t="shared" ca="1" si="8"/>
        <v/>
      </c>
      <c r="BH28" s="122" t="str">
        <f t="shared" ca="1" si="8"/>
        <v/>
      </c>
      <c r="BI28" s="122" t="str">
        <f t="shared" ca="1" si="8"/>
        <v/>
      </c>
      <c r="BJ28" s="122" t="str">
        <f t="shared" ca="1" si="8"/>
        <v/>
      </c>
      <c r="BK28" s="122" t="str">
        <f t="shared" ca="1" si="8"/>
        <v/>
      </c>
      <c r="BL28" s="122" t="str">
        <f t="shared" ca="1" si="8"/>
        <v/>
      </c>
      <c r="BM28" s="122" t="str">
        <f t="shared" ca="1" si="8"/>
        <v/>
      </c>
      <c r="BN28" s="145"/>
      <c r="BO28" s="146"/>
      <c r="BP28" s="146"/>
      <c r="BQ28" s="146"/>
      <c r="BR28" s="146"/>
    </row>
    <row r="29" spans="1:70" ht="16" thickTop="1" thickBot="1">
      <c r="A29" s="94"/>
      <c r="B29" s="95"/>
      <c r="C29" s="313">
        <v>7.7</v>
      </c>
      <c r="D29" s="330" t="e">
        <v>#REF!</v>
      </c>
      <c r="E29" s="96" t="s">
        <v>45</v>
      </c>
      <c r="F29" s="97" t="s">
        <v>33</v>
      </c>
      <c r="G29" s="98">
        <v>0.35416666666666669</v>
      </c>
      <c r="H29" s="99" t="s">
        <v>34</v>
      </c>
      <c r="I29" s="100">
        <v>0.71666666666666667</v>
      </c>
      <c r="J29" s="101" t="s">
        <v>34</v>
      </c>
      <c r="K29" s="102">
        <v>0.375</v>
      </c>
      <c r="L29" s="103" t="s">
        <v>34</v>
      </c>
      <c r="M29" s="102">
        <v>0.375</v>
      </c>
      <c r="N29" s="103" t="s">
        <v>34</v>
      </c>
      <c r="O29" s="102">
        <v>0.67499999999999993</v>
      </c>
      <c r="P29" s="103" t="s">
        <v>34</v>
      </c>
      <c r="Q29" s="98">
        <v>0.35416666666666669</v>
      </c>
      <c r="R29" s="98">
        <v>0.375</v>
      </c>
      <c r="S29" s="98" t="s">
        <v>34</v>
      </c>
      <c r="T29" s="98">
        <v>0.71666666666666667</v>
      </c>
      <c r="U29" s="98">
        <v>0.375</v>
      </c>
      <c r="V29" s="98" t="s">
        <v>34</v>
      </c>
      <c r="W29" s="98" t="s">
        <v>34</v>
      </c>
      <c r="X29" s="98" t="s">
        <v>34</v>
      </c>
      <c r="Y29" s="100">
        <v>0.71666666666666667</v>
      </c>
      <c r="Z29" s="101" t="s">
        <v>34</v>
      </c>
      <c r="AA29" s="332">
        <v>1</v>
      </c>
      <c r="AB29" s="104"/>
      <c r="AC29" s="334"/>
      <c r="AD29" s="105"/>
      <c r="AE29" s="105"/>
      <c r="AF29" s="336"/>
      <c r="AG29" s="106"/>
      <c r="AH29" s="107">
        <f ca="1">IF(VLOOKUP($E29,ГРАФИК1!$H$61:$J$94,3,FALSE)="Дежурант",IF(AH$9=$E29,"9:30","-"),IF(COUNTIF(допрабдень,AH$24),"8:30"*$AA29,IF(COUNTIF(Праздник,AH$24),"-",IF(AH$24=0,"",IF(стр=0,IF((WEEKDAY(AH$24,2)&gt;5)+COUNTIF(допНЕрабдень,AH$24),"-",IF(COUNTIF(предпраздник,AH$24),"8:30"*$AA29,"8:30"*$AA29)),INDEX(база,стр,IF(MAX(КритерииБОЛ),22,IF(MAX(КритерииУЧ),13,8))))))))</f>
        <v>0.35416666666666669</v>
      </c>
      <c r="AI29" s="107">
        <f ca="1">IF(VLOOKUP($E29,ГРАФИК1!$H$61:$J$94,3,FALSE)="Дежурант",IF(AI$9=$E29,"9:30","-"),IF(COUNTIF(допрабдень,AI$24),"8:30"*$AA29,IF(COUNTIF(Праздник,AI$24),"-",IF(AI$24=0,"",IF(стр=0,IF((WEEKDAY(AI$24,2)&gt;5)+COUNTIF(допНЕрабдень,AI$24),"-",IF(COUNTIF(предпраздник,AI$24),"8:30"*$AA29,"8:30"*$AA29)),INDEX(база,стр,IF(MAX(КритерииБОЛ),22,IF(MAX(КритерииУЧ),13,8))))))))</f>
        <v>0.35416666666666669</v>
      </c>
      <c r="AJ29" s="107" t="str">
        <f ca="1">IF(VLOOKUP($E29,ГРАФИК1!$H$61:$J$94,3,FALSE)="Дежурант",IF(AJ$9=$E29,"9:30","-"),IF(COUNTIF(допрабдень,AJ$24),"8:30"*$AA29,IF(COUNTIF(Праздник,AJ$24),"-",IF(AJ$24=0,"",IF(стр=0,IF((WEEKDAY(AJ$24,2)&gt;5)+COUNTIF(допНЕрабдень,AJ$24),"-",IF(COUNTIF(предпраздник,AJ$24),"8:30"*$AA29,"8:30"*$AA29)),INDEX(база,стр,IF(MAX(КритерииБОЛ),22,IF(MAX(КритерииУЧ),13,8))))))))</f>
        <v>B</v>
      </c>
      <c r="AK29" s="107" t="str">
        <f ca="1">IF(VLOOKUP($E29,ГРАФИК1!$H$61:$J$94,3,FALSE)="Дежурант",IF(AK$9=$E29,"9:30","-"),IF(COUNTIF(допрабдень,AK$24),"8:30"*$AA29,IF(COUNTIF(Праздник,AK$24),"-",IF(AK$24=0,"",IF(стр=0,IF((WEEKDAY(AK$24,2)&gt;5)+COUNTIF(допНЕрабдень,AK$24),"-",IF(COUNTIF(предпраздник,AK$24),"8:30"*$AA29,"8:30"*$AA29)),INDEX(база,стр,IF(MAX(КритерииБОЛ),22,IF(MAX(КритерииУЧ),13,8))))))))</f>
        <v>B</v>
      </c>
      <c r="AL29" s="107" t="str">
        <f ca="1">IF(VLOOKUP($E29,ГРАФИК1!$H$61:$J$94,3,FALSE)="Дежурант",IF(AL$9=$E29,"9:30","-"),IF(COUNTIF(допрабдень,AL$24),"8:30"*$AA29,IF(COUNTIF(Праздник,AL$24),"-",IF(AL$24=0,"",IF(стр=0,IF((WEEKDAY(AL$24,2)&gt;5)+COUNTIF(допНЕрабдень,AL$24),"-",IF(COUNTIF(предпраздник,AL$24),"8:30"*$AA29,"8:30"*$AA29)),INDEX(база,стр,IF(MAX(КритерииБОЛ),22,IF(MAX(КритерииУЧ),13,8))))))))</f>
        <v>B</v>
      </c>
      <c r="AM29" s="107" t="str">
        <f ca="1">IF(VLOOKUP($E29,ГРАФИК1!$H$61:$J$94,3,FALSE)="Дежурант",IF(AM$9=$E29,"9:30","-"),IF(COUNTIF(допрабдень,AM$24),"8:30"*$AA29,IF(COUNTIF(Праздник,AM$24),"-",IF(AM$24=0,"",IF(стр=0,IF((WEEKDAY(AM$24,2)&gt;5)+COUNTIF(допНЕрабдень,AM$24),"-",IF(COUNTIF(предпраздник,AM$24),"8:30"*$AA29,"8:30"*$AA29)),INDEX(база,стр,IF(MAX(КритерииБОЛ),22,IF(MAX(КритерииУЧ),13,8))))))))</f>
        <v>-</v>
      </c>
      <c r="AN29" s="107" t="str">
        <f ca="1">IF(VLOOKUP($E29,ГРАФИК1!$H$61:$J$94,3,FALSE)="Дежурант",IF(AN$9=$E29,"9:30","-"),IF(COUNTIF(допрабдень,AN$24),"8:30"*$AA29,IF(COUNTIF(Праздник,AN$24),"-",IF(AN$24=0,"",IF(стр=0,IF((WEEKDAY(AN$24,2)&gt;5)+COUNTIF(допНЕрабдень,AN$24),"-",IF(COUNTIF(предпраздник,AN$24),"8:30"*$AA29,"8:30"*$AA29)),INDEX(база,стр,IF(MAX(КритерииБОЛ),22,IF(MAX(КритерииУЧ),13,8))))))))</f>
        <v>B</v>
      </c>
      <c r="AO29" s="107" t="str">
        <f ca="1">IF(VLOOKUP($E29,ГРАФИК1!$H$61:$J$94,3,FALSE)="Дежурант",IF(AO$9=$E29,"9:30","-"),IF(COUNTIF(допрабдень,AO$24),"8:30"*$AA29,IF(COUNTIF(Праздник,AO$24),"-",IF(AO$24=0,"",IF(стр=0,IF((WEEKDAY(AO$24,2)&gt;5)+COUNTIF(допНЕрабдень,AO$24),"-",IF(COUNTIF(предпраздник,AO$24),"8:30"*$AA29,"8:30"*$AA29)),INDEX(база,стр,IF(MAX(КритерииБОЛ),22,IF(MAX(КритерииУЧ),13,8))))))))</f>
        <v>B</v>
      </c>
      <c r="AP29" s="107" t="str">
        <f ca="1">IF(VLOOKUP($E29,ГРАФИК1!$H$61:$J$94,3,FALSE)="Дежурант",IF(AP$9=$E29,"9:30","-"),IF(COUNTIF(допрабдень,AP$24),"8:30"*$AA29,IF(COUNTIF(Праздник,AP$24),"-",IF(AP$24=0,"",IF(стр=0,IF((WEEKDAY(AP$24,2)&gt;5)+COUNTIF(допНЕрабдень,AP$24),"-",IF(COUNTIF(предпраздник,AP$24),"8:30"*$AA29,"8:30"*$AA29)),INDEX(база,стр,IF(MAX(КритерииБОЛ),22,IF(MAX(КритерииУЧ),13,8))))))))</f>
        <v>Х</v>
      </c>
      <c r="AQ29" s="107" t="str">
        <f ca="1">IF(VLOOKUP($E29,ГРАФИК1!$H$61:$J$94,3,FALSE)="Дежурант",IF(AQ$9=$E29,"9:30","-"),IF(COUNTIF(допрабдень,AQ$24),"8:30"*$AA29,IF(COUNTIF(Праздник,AQ$24),"-",IF(AQ$24=0,"",IF(стр=0,IF((WEEKDAY(AQ$24,2)&gt;5)+COUNTIF(допНЕрабдень,AQ$24),"-",IF(COUNTIF(предпраздник,AQ$24),"8:30"*$AA29,"8:30"*$AA29)),INDEX(база,стр,IF(MAX(КритерииБОЛ),22,IF(MAX(КритерииУЧ),13,8))))))))</f>
        <v>Х</v>
      </c>
      <c r="AR29" s="107">
        <f ca="1">IF(VLOOKUP($E29,ГРАФИК1!$H$61:$J$94,3,FALSE)="Дежурант",IF(AR$9=$E29,"9:30","-"),IF(COUNTIF(допрабдень,AR$24),"8:30"*$AA29,IF(COUNTIF(Праздник,AR$24),"-",IF(AR$24=0,"",IF(стр=0,IF((WEEKDAY(AR$24,2)&gt;5)+COUNTIF(допНЕрабдень,AR$24),"-",IF(COUNTIF(предпраздник,AR$24),"8:30"*$AA29,"8:30"*$AA29)),INDEX(база,стр,IF(MAX(КритерииБОЛ),22,IF(MAX(КритерииУЧ),13,8))))))))</f>
        <v>0.35416666666666669</v>
      </c>
      <c r="AS29" s="107" t="str">
        <f ca="1">IF(VLOOKUP($E29,ГРАФИК1!$H$61:$J$94,3,FALSE)="Дежурант",IF(AS$9=$E29,"9:30","-"),IF(COUNTIF(допрабдень,AS$24),"8:30"*$AA29,IF(COUNTIF(Праздник,AS$24),"-",IF(AS$24=0,"",IF(стр=0,IF((WEEKDAY(AS$24,2)&gt;5)+COUNTIF(допНЕрабдень,AS$24),"-",IF(COUNTIF(предпраздник,AS$24),"8:30"*$AA29,"8:30"*$AA29)),INDEX(база,стр,IF(MAX(КритерииБОЛ),22,IF(MAX(КритерииУЧ),13,8))))))))</f>
        <v>Х</v>
      </c>
      <c r="AT29" s="107" t="str">
        <f ca="1">IF(VLOOKUP($E29,ГРАФИК1!$H$61:$J$94,3,FALSE)="Дежурант",IF(AT$9=$E29,"9:30","-"),IF(COUNTIF(допрабдень,AT$24),"8:30"*$AA29,IF(COUNTIF(Праздник,AT$24),"-",IF(AT$24=0,"",IF(стр=0,IF((WEEKDAY(AT$24,2)&gt;5)+COUNTIF(допНЕрабдень,AT$24),"-",IF(COUNTIF(предпраздник,AT$24),"8:30"*$AA29,"8:30"*$AA29)),INDEX(база,стр,IF(MAX(КритерииБОЛ),22,IF(MAX(КритерииУЧ),13,8))))))))</f>
        <v>Х</v>
      </c>
      <c r="AU29" s="107" t="str">
        <f ca="1">IF(VLOOKUP($E29,ГРАФИК1!$H$61:$J$94,3,FALSE)="Дежурант",IF(AU$9=$E29,"9:30","-"),IF(COUNTIF(допрабдень,AU$24),"8:30"*$AA29,IF(COUNTIF(Праздник,AU$24),"-",IF(AU$24=0,"",IF(стр=0,IF((WEEKDAY(AU$24,2)&gt;5)+COUNTIF(допНЕрабдень,AU$24),"-",IF(COUNTIF(предпраздник,AU$24),"8:30"*$AA29,"8:30"*$AA29)),INDEX(база,стр,IF(MAX(КритерииБОЛ),22,IF(MAX(КритерииУЧ),13,8))))))))</f>
        <v>Х</v>
      </c>
      <c r="AV29" s="107" t="str">
        <f ca="1">IF(VLOOKUP($E29,ГРАФИК1!$H$61:$J$94,3,FALSE)="Дежурант",IF(AV$9=$E29,"9:30","-"),IF(COUNTIF(допрабдень,AV$24),"8:30"*$AA29,IF(COUNTIF(Праздник,AV$24),"-",IF(AV$24=0,"",IF(стр=0,IF((WEEKDAY(AV$24,2)&gt;5)+COUNTIF(допНЕрабдень,AV$24),"-",IF(COUNTIF(предпраздник,AV$24),"8:30"*$AA29,"8:30"*$AA29)),INDEX(база,стр,IF(MAX(КритерииБОЛ),22,IF(MAX(КритерииУЧ),13,8))))))))</f>
        <v>Х</v>
      </c>
      <c r="AW29" s="107">
        <f ca="1">IF(VLOOKUP($E29,ГРАФИК1!$H$61:$J$94,3,FALSE)="Дежурант",IF(AW$9=$E29,"9:30","-"),IF(COUNTIF(допрабдень,AW$24),"8:30"*$AA29,IF(COUNTIF(Праздник,AW$24),"-",IF(AW$24=0,"",IF(стр=0,IF((WEEKDAY(AW$24,2)&gt;5)+COUNTIF(допНЕрабдень,AW$24),"-",IF(COUNTIF(предпраздник,AW$24),"8:30"*$AA29,"8:30"*$AA29)),INDEX(база,стр,IF(MAX(КритерииБОЛ),22,IF(MAX(КритерииУЧ),13,8))))))))</f>
        <v>0.35416666666666669</v>
      </c>
      <c r="AX29" s="107">
        <f ca="1">IF(VLOOKUP($E29,ГРАФИК1!$H$61:$J$94,3,FALSE)="Дежурант",IF(AX$9=$E29,"9:30","-"),IF(COUNTIF(допрабдень,AX$24),"8:30"*$AA29,IF(COUNTIF(Праздник,AX$24),"-",IF(AX$24=0,"",IF(стр=0,IF((WEEKDAY(AX$24,2)&gt;5)+COUNTIF(допНЕрабдень,AX$24),"-",IF(COUNTIF(предпраздник,AX$24),"8:30"*$AA29,"8:30"*$AA29)),INDEX(база,стр,IF(MAX(КритерииБОЛ),22,IF(MAX(КритерииУЧ),13,8))))))))</f>
        <v>0.35416666666666669</v>
      </c>
      <c r="AY29" s="107" t="str">
        <f ca="1">IF(VLOOKUP($E29,ГРАФИК1!$H$61:$J$94,3,FALSE)="Дежурант",IF(AY$9=$E29,"9:30","-"),IF(COUNTIF(допрабдень,AY$24),"8:30"*$AA29,IF(COUNTIF(Праздник,AY$24),"-",IF(AY$24=0,"",IF(стр=0,IF((WEEKDAY(AY$24,2)&gt;5)+COUNTIF(допНЕрабдень,AY$24),"-",IF(COUNTIF(предпраздник,AY$24),"8:30"*$AA29,"8:30"*$AA29)),INDEX(база,стр,IF(MAX(КритерииБОЛ),22,IF(MAX(КритерииУЧ),13,8))))))))</f>
        <v>Х</v>
      </c>
      <c r="AZ29" s="107" t="str">
        <f ca="1">IF(VLOOKUP($E29,ГРАФИК1!$H$61:$J$94,3,FALSE)="Дежурант",IF(AZ$9=$E29,"9:30","-"),IF(COUNTIF(допрабдень,AZ$24),"8:30"*$AA29,IF(COUNTIF(Праздник,AZ$24),"-",IF(AZ$24=0,"",IF(стр=0,IF((WEEKDAY(AZ$24,2)&gt;5)+COUNTIF(допНЕрабдень,AZ$24),"-",IF(COUNTIF(предпраздник,AZ$24),"8:30"*$AA29,"8:30"*$AA29)),INDEX(база,стр,IF(MAX(КритерииБОЛ),22,IF(MAX(КритерииУЧ),13,8))))))))</f>
        <v>Х</v>
      </c>
      <c r="BA29" s="107" t="str">
        <f ca="1">IF(VLOOKUP($E29,ГРАФИК1!$H$61:$J$94,3,FALSE)="Дежурант",IF(BA$9=$E29,"9:30","-"),IF(COUNTIF(допрабдень,BA$24),"8:30"*$AA29,IF(COUNTIF(Праздник,BA$24),"-",IF(BA$24=0,"",IF(стр=0,IF((WEEKDAY(BA$24,2)&gt;5)+COUNTIF(допНЕрабдень,BA$24),"-",IF(COUNTIF(предпраздник,BA$24),"8:30"*$AA29,"8:30"*$AA29)),INDEX(база,стр,IF(MAX(КритерииБОЛ),22,IF(MAX(КритерииУЧ),13,8))))))))</f>
        <v>Х</v>
      </c>
      <c r="BB29" s="107" t="str">
        <f ca="1">IF(VLOOKUP($E29,ГРАФИК1!$H$61:$J$94,3,FALSE)="Дежурант",IF(BB$9=$E29,"9:30","-"),IF(COUNTIF(допрабдень,BB$24),"8:30"*$AA29,IF(COUNTIF(Праздник,BB$24),"-",IF(BB$24=0,"",IF(стр=0,IF((WEEKDAY(BB$24,2)&gt;5)+COUNTIF(допНЕрабдень,BB$24),"-",IF(COUNTIF(предпраздник,BB$24),"8:30"*$AA29,"8:30"*$AA29)),INDEX(база,стр,IF(MAX(КритерииБОЛ),22,IF(MAX(КритерииУЧ),13,8))))))))</f>
        <v>Х</v>
      </c>
      <c r="BC29" s="107">
        <f ca="1">IF(VLOOKUP($E29,ГРАФИК1!$H$61:$J$94,3,FALSE)="Дежурант",IF(BC$9=$E29,"9:30","-"),IF(COUNTIF(допрабдень,BC$24),"8:30"*$AA29,IF(COUNTIF(Праздник,BC$24),"-",IF(BC$24=0,"",IF(стр=0,IF((WEEKDAY(BC$24,2)&gt;5)+COUNTIF(допНЕрабдень,BC$24),"-",IF(COUNTIF(предпраздник,BC$24),"8:30"*$AA29,"8:30"*$AA29)),INDEX(база,стр,IF(MAX(КритерииБОЛ),22,IF(MAX(КритерииУЧ),13,8))))))))</f>
        <v>0.35416666666666669</v>
      </c>
      <c r="BD29" s="107" t="str">
        <f ca="1">IF(VLOOKUP($E29,ГРАФИК1!$H$61:$J$94,3,FALSE)="Дежурант",IF(BD$9=$E29,"9:30","-"),IF(COUNTIF(допрабдень,BD$24),"8:30"*$AA29,IF(COUNTIF(Праздник,BD$24),"-",IF(BD$24=0,"",IF(стр=0,IF((WEEKDAY(BD$24,2)&gt;5)+COUNTIF(допНЕрабдень,BD$24),"-",IF(COUNTIF(предпраздник,BD$24),"8:30"*$AA29,"8:30"*$AA29)),INDEX(база,стр,IF(MAX(КритерииБОЛ),22,IF(MAX(КритерииУЧ),13,8))))))))</f>
        <v>W</v>
      </c>
      <c r="BE29" s="107" t="str">
        <f ca="1">IF(VLOOKUP($E29,ГРАФИК1!$H$61:$J$94,3,FALSE)="Дежурант",IF(BE$9=$E29,"9:30","-"),IF(COUNTIF(допрабдень,BE$24),"8:30"*$AA29,IF(COUNTIF(Праздник,BE$24),"-",IF(BE$24=0,"",IF(стр=0,IF((WEEKDAY(BE$24,2)&gt;5)+COUNTIF(допНЕрабдень,BE$24),"-",IF(COUNTIF(предпраздник,BE$24),"8:30"*$AA29,"8:30"*$AA29)),INDEX(база,стр,IF(MAX(КритерииБОЛ),22,IF(MAX(КритерииУЧ),13,8))))))))</f>
        <v>W</v>
      </c>
      <c r="BF29" s="107" t="str">
        <f ca="1">IF(VLOOKUP($E29,ГРАФИК1!$H$61:$J$94,3,FALSE)="Дежурант",IF(BF$9=$E29,"9:30","-"),IF(COUNTIF(допрабдень,BF$24),"8:30"*$AA29,IF(COUNTIF(Праздник,BF$24),"-",IF(BF$24=0,"",IF(стр=0,IF((WEEKDAY(BF$24,2)&gt;5)+COUNTIF(допНЕрабдень,BF$24),"-",IF(COUNTIF(предпраздник,BF$24),"8:30"*$AA29,"8:30"*$AA29)),INDEX(база,стр,IF(MAX(КритерииБОЛ),22,IF(MAX(КритерииУЧ),13,8))))))))</f>
        <v>W</v>
      </c>
      <c r="BG29" s="107" t="str">
        <f ca="1">IF(VLOOKUP($E29,ГРАФИК1!$H$61:$J$94,3,FALSE)="Дежурант",IF(BG$9=$E29,"9:30","-"),IF(COUNTIF(допрабдень,BG$24),"8:30"*$AA29,IF(COUNTIF(Праздник,BG$24),"-",IF(BG$24=0,"",IF(стр=0,IF((WEEKDAY(BG$24,2)&gt;5)+COUNTIF(допНЕрабдень,BG$24),"-",IF(COUNTIF(предпраздник,BG$24),"8:30"*$AA29,"8:30"*$AA29)),INDEX(база,стр,IF(MAX(КритерииБОЛ),22,IF(MAX(КритерииУЧ),13,8))))))))</f>
        <v>W</v>
      </c>
      <c r="BH29" s="107" t="str">
        <f ca="1">IF(VLOOKUP($E29,ГРАФИК1!$H$61:$J$94,3,FALSE)="Дежурант",IF(BH$9=$E29,"9:30","-"),IF(COUNTIF(допрабдень,BH$24),"8:30"*$AA29,IF(COUNTIF(Праздник,BH$24),"-",IF(BH$24=0,"",IF(стр=0,IF((WEEKDAY(BH$24,2)&gt;5)+COUNTIF(допНЕрабдень,BH$24),"-",IF(COUNTIF(предпраздник,BH$24),"8:30"*$AA29,"8:30"*$AA29)),INDEX(база,стр,IF(MAX(КритерииБОЛ),22,IF(MAX(КритерииУЧ),13,8))))))))</f>
        <v>W</v>
      </c>
      <c r="BI29" s="107" t="str">
        <f ca="1">IF(VLOOKUP($E29,ГРАФИК1!$H$61:$J$94,3,FALSE)="Дежурант",IF(BI$9=$E29,"9:30","-"),IF(COUNTIF(допрабдень,BI$24),"8:30"*$AA29,IF(COUNTIF(Праздник,BI$24),"-",IF(BI$24=0,"",IF(стр=0,IF((WEEKDAY(BI$24,2)&gt;5)+COUNTIF(допНЕрабдень,BI$24),"-",IF(COUNTIF(предпраздник,BI$24),"8:30"*$AA29,"8:30"*$AA29)),INDEX(база,стр,IF(MAX(КритерииБОЛ),22,IF(MAX(КритерииУЧ),13,8))))))))</f>
        <v>W</v>
      </c>
      <c r="BJ29" s="107">
        <f ca="1">IF(VLOOKUP($E29,ГРАФИК1!$H$61:$J$94,3,FALSE)="Дежурант",IF(BJ$9=$E29,"9:30","-"),IF(COUNTIF(допрабдень,BJ$24),"8:30"*$AA29,IF(COUNTIF(Праздник,BJ$24),"-",IF(BJ$24=0,"",IF(стр=0,IF((WEEKDAY(BJ$24,2)&gt;5)+COUNTIF(допНЕрабдень,BJ$24),"-",IF(COUNTIF(предпраздник,BJ$24),"8:30"*$AA29,"8:30"*$AA29)),INDEX(база,стр,IF(MAX(КритерииБОЛ),22,IF(MAX(КритерииУЧ),13,8))))))))</f>
        <v>0.35416666666666669</v>
      </c>
      <c r="BK29" s="107">
        <f ca="1">IF(VLOOKUP($E29,ГРАФИК1!$H$61:$J$94,3,FALSE)="Дежурант",IF(BK$9=$E29,"9:30","-"),IF(COUNTIF(допрабдень,BK$24),"8:30"*$AA29,IF(COUNTIF(Праздник,BK$24),"-",IF(BK$24=0,"",IF(стр=0,IF((WEEKDAY(BK$24,2)&gt;5)+COUNTIF(допНЕрабдень,BK$24),"-",IF(COUNTIF(предпраздник,BK$24),"8:30"*$AA29,"8:30"*$AA29)),INDEX(база,стр,IF(MAX(КритерииБОЛ),22,IF(MAX(КритерииУЧ),13,8))))))))</f>
        <v>0.35416666666666669</v>
      </c>
      <c r="BL29" s="107">
        <f ca="1">IF(VLOOKUP($E29,ГРАФИК1!$H$61:$J$94,3,FALSE)="Дежурант",IF(BL$9=$E29,"9:30","-"),IF(COUNTIF(допрабдень,BL$24),"8:30"*$AA29,IF(COUNTIF(Праздник,BL$24),"-",IF(BL$24=0,"",IF(стр=0,IF((WEEKDAY(BL$24,2)&gt;5)+COUNTIF(допНЕрабдень,BL$24),"-",IF(COUNTIF(предпраздник,BL$24),"8:30"*$AA29,"8:30"*$AA29)),INDEX(база,стр,IF(MAX(КритерииБОЛ),22,IF(MAX(КритерииУЧ),13,8))))))))</f>
        <v>0.35416666666666669</v>
      </c>
      <c r="BM29" s="107" t="str">
        <f>IF(VLOOKUP($E29,ГРАФИК1!$H$61:$J$94,3,FALSE)="Дежурант",IF(BM$9=$E29,"9:30","-"),IF(COUNTIF(допрабдень,BM$24),"8:30"*$AA29,IF(COUNTIF(Праздник,BM$24),"-",IF(BM$24=0,"",IF(стр=0,IF((WEEKDAY(BM$24,2)&gt;5)+COUNTIF(допНЕрабдень,BM$24),"-",IF(COUNTIF(предпраздник,BM$24),"8:30"*$AA29,"8:30"*$AA29)),INDEX(база,стр,IF(MAX(КритерииБОЛ),22,IF(MAX(КритерииУЧ),13,8))))))))</f>
        <v>-</v>
      </c>
      <c r="BN29" s="107"/>
      <c r="BO29" s="107"/>
      <c r="BP29" s="107"/>
      <c r="BQ29" s="107"/>
      <c r="BR29" s="107"/>
    </row>
    <row r="30" spans="1:70" ht="15" thickBot="1">
      <c r="A30" s="111"/>
      <c r="B30" s="112"/>
      <c r="C30" s="329"/>
      <c r="D30" s="331"/>
      <c r="E30" s="112" t="str">
        <f>E29</f>
        <v>Гудова С.А.</v>
      </c>
      <c r="F30" s="97" t="s">
        <v>35</v>
      </c>
      <c r="G30" s="68">
        <v>0.6958333333333333</v>
      </c>
      <c r="H30" s="113">
        <v>0.33333333333333331</v>
      </c>
      <c r="I30" s="114" t="s">
        <v>36</v>
      </c>
      <c r="J30" s="115">
        <v>0.33333333333333331</v>
      </c>
      <c r="K30" s="116" t="s">
        <v>36</v>
      </c>
      <c r="L30" s="117">
        <v>0.375</v>
      </c>
      <c r="M30" s="116" t="s">
        <v>36</v>
      </c>
      <c r="N30" s="117">
        <v>0.33333333333333331</v>
      </c>
      <c r="O30" s="116" t="s">
        <v>36</v>
      </c>
      <c r="P30" s="117">
        <v>0.375</v>
      </c>
      <c r="Q30" s="68">
        <v>0.65416666666666667</v>
      </c>
      <c r="R30" s="68" t="s">
        <v>36</v>
      </c>
      <c r="S30" s="68">
        <v>0.375</v>
      </c>
      <c r="T30" s="68" t="s">
        <v>36</v>
      </c>
      <c r="U30" s="68" t="s">
        <v>36</v>
      </c>
      <c r="V30" s="68">
        <v>2.0833333333333332E-2</v>
      </c>
      <c r="W30" s="68" t="s">
        <v>34</v>
      </c>
      <c r="X30" s="68">
        <v>8</v>
      </c>
      <c r="Y30" s="114" t="s">
        <v>36</v>
      </c>
      <c r="Z30" s="115">
        <v>0.375</v>
      </c>
      <c r="AA30" s="333"/>
      <c r="AB30" s="118"/>
      <c r="AC30" s="335"/>
      <c r="AD30" s="119"/>
      <c r="AE30" s="120"/>
      <c r="AF30" s="337"/>
      <c r="AG30" s="121"/>
      <c r="AH30" s="122">
        <f ca="1">IF(VLOOKUP($E29,ГРАФИК1!$H$61:$J$94,3,FALSE)="Дежурант",IF(AH$9=$E29,"16:42","-"),IF(COUNTIF(допрабдень,AH$24),"16:42"*$AA29,IF(COUNTIF(Праздник,AH$24),"-",IF(AH$24=0,"",IF(стр=0,IF((WEEKDAY(AH$24,2)&gt;5)+COUNTIF(допНЕрабдень,AH$24),"-",IF(COUNTIF(предпраздник,AH$24),"15:42"*$AA29,"16:42"*$AA29)),INDEX(база,стр,IF(MAX(КритерииБОЛ),22,IF(MAX(КритерииУЧ),13,8))))))))</f>
        <v>0.6958333333333333</v>
      </c>
      <c r="AI30" s="122">
        <f ca="1">IF(VLOOKUP($E29,ГРАФИК1!$H$61:$J$94,3,FALSE)="Дежурант",IF(AI$9=$E29,"16:42","-"),IF(COUNTIF(допрабдень,AI$24),"16:42"*$AA29,IF(COUNTIF(Праздник,AI$24),"-",IF(AI$24=0,"",IF(стр=0,IF((WEEKDAY(AI$24,2)&gt;5)+COUNTIF(допНЕрабдень,AI$24),"-",IF(COUNTIF(предпраздник,AI$24),"15:42"*$AA29,"16:42"*$AA29)),INDEX(база,стр,IF(MAX(КритерииБОЛ),22,IF(MAX(КритерииУЧ),13,8))))))))</f>
        <v>0.6958333333333333</v>
      </c>
      <c r="AJ30" s="122" t="str">
        <f ca="1">IF(VLOOKUP($E29,ГРАФИК1!$H$61:$J$94,3,FALSE)="Дежурант",IF(AJ$9=$E29,"16:42","-"),IF(COUNTIF(допрабдень,AJ$24),"16:42"*$AA29,IF(COUNTIF(Праздник,AJ$24),"-",IF(AJ$24=0,"",IF(стр=0,IF((WEEKDAY(AJ$24,2)&gt;5)+COUNTIF(допНЕрабдень,AJ$24),"-",IF(COUNTIF(предпраздник,AJ$24),"15:42"*$AA29,"16:42"*$AA29)),INDEX(база,стр,IF(MAX(КритерииБОЛ),22,IF(MAX(КритерииУЧ),13,8))))))))</f>
        <v>B</v>
      </c>
      <c r="AK30" s="122" t="str">
        <f ca="1">IF(VLOOKUP($E29,ГРАФИК1!$H$61:$J$94,3,FALSE)="Дежурант",IF(AK$9=$E29,"16:42","-"),IF(COUNTIF(допрабдень,AK$24),"16:42"*$AA29,IF(COUNTIF(Праздник,AK$24),"-",IF(AK$24=0,"",IF(стр=0,IF((WEEKDAY(AK$24,2)&gt;5)+COUNTIF(допНЕрабдень,AK$24),"-",IF(COUNTIF(предпраздник,AK$24),"15:42"*$AA29,"16:42"*$AA29)),INDEX(база,стр,IF(MAX(КритерииБОЛ),22,IF(MAX(КритерииУЧ),13,8))))))))</f>
        <v>B</v>
      </c>
      <c r="AL30" s="122" t="str">
        <f ca="1">IF(VLOOKUP($E29,ГРАФИК1!$H$61:$J$94,3,FALSE)="Дежурант",IF(AL$9=$E29,"16:42","-"),IF(COUNTIF(допрабдень,AL$24),"16:42"*$AA29,IF(COUNTIF(Праздник,AL$24),"-",IF(AL$24=0,"",IF(стр=0,IF((WEEKDAY(AL$24,2)&gt;5)+COUNTIF(допНЕрабдень,AL$24),"-",IF(COUNTIF(предпраздник,AL$24),"15:42"*$AA29,"16:42"*$AA29)),INDEX(база,стр,IF(MAX(КритерииБОЛ),22,IF(MAX(КритерииУЧ),13,8))))))))</f>
        <v>B</v>
      </c>
      <c r="AM30" s="122" t="str">
        <f ca="1">IF(VLOOKUP($E29,ГРАФИК1!$H$61:$J$94,3,FALSE)="Дежурант",IF(AM$9=$E29,"16:42","-"),IF(COUNTIF(допрабдень,AM$24),"16:42"*$AA29,IF(COUNTIF(Праздник,AM$24),"-",IF(AM$24=0,"",IF(стр=0,IF((WEEKDAY(AM$24,2)&gt;5)+COUNTIF(допНЕрабдень,AM$24),"-",IF(COUNTIF(предпраздник,AM$24),"15:42"*$AA29,"16:42"*$AA29)),INDEX(база,стр,IF(MAX(КритерииБОЛ),22,IF(MAX(КритерииУЧ),13,8))))))))</f>
        <v>-</v>
      </c>
      <c r="AN30" s="122" t="str">
        <f ca="1">IF(VLOOKUP($E29,ГРАФИК1!$H$61:$J$94,3,FALSE)="Дежурант",IF(AN$9=$E29,"16:42","-"),IF(COUNTIF(допрабдень,AN$24),"16:42"*$AA29,IF(COUNTIF(Праздник,AN$24),"-",IF(AN$24=0,"",IF(стр=0,IF((WEEKDAY(AN$24,2)&gt;5)+COUNTIF(допНЕрабдень,AN$24),"-",IF(COUNTIF(предпраздник,AN$24),"15:42"*$AA29,"16:42"*$AA29)),INDEX(база,стр,IF(MAX(КритерииБОЛ),22,IF(MAX(КритерииУЧ),13,8))))))))</f>
        <v>B</v>
      </c>
      <c r="AO30" s="122" t="str">
        <f ca="1">IF(VLOOKUP($E29,ГРАФИК1!$H$61:$J$94,3,FALSE)="Дежурант",IF(AO$9=$E29,"16:42","-"),IF(COUNTIF(допрабдень,AO$24),"16:42"*$AA29,IF(COUNTIF(Праздник,AO$24),"-",IF(AO$24=0,"",IF(стр=0,IF((WEEKDAY(AO$24,2)&gt;5)+COUNTIF(допНЕрабдень,AO$24),"-",IF(COUNTIF(предпраздник,AO$24),"15:42"*$AA29,"16:42"*$AA29)),INDEX(база,стр,IF(MAX(КритерииБОЛ),22,IF(MAX(КритерииУЧ),13,8))))))))</f>
        <v>B</v>
      </c>
      <c r="AP30" s="122" t="str">
        <f ca="1">IF(VLOOKUP($E29,ГРАФИК1!$H$61:$J$94,3,FALSE)="Дежурант",IF(AP$9=$E29,"16:42","-"),IF(COUNTIF(допрабдень,AP$24),"16:42"*$AA29,IF(COUNTIF(Праздник,AP$24),"-",IF(AP$24=0,"",IF(стр=0,IF((WEEKDAY(AP$24,2)&gt;5)+COUNTIF(допНЕрабдень,AP$24),"-",IF(COUNTIF(предпраздник,AP$24),"15:42"*$AA29,"16:42"*$AA29)),INDEX(база,стр,IF(MAX(КритерииБОЛ),22,IF(MAX(КритерииУЧ),13,8))))))))</f>
        <v>Х</v>
      </c>
      <c r="AQ30" s="122" t="str">
        <f ca="1">IF(VLOOKUP($E29,ГРАФИК1!$H$61:$J$94,3,FALSE)="Дежурант",IF(AQ$9=$E29,"16:42","-"),IF(COUNTIF(допрабдень,AQ$24),"16:42"*$AA29,IF(COUNTIF(Праздник,AQ$24),"-",IF(AQ$24=0,"",IF(стр=0,IF((WEEKDAY(AQ$24,2)&gt;5)+COUNTIF(допНЕрабдень,AQ$24),"-",IF(COUNTIF(предпраздник,AQ$24),"15:42"*$AA29,"16:42"*$AA29)),INDEX(база,стр,IF(MAX(КритерииБОЛ),22,IF(MAX(КритерииУЧ),13,8))))))))</f>
        <v>Х</v>
      </c>
      <c r="AR30" s="122">
        <f ca="1">IF(VLOOKUP($E29,ГРАФИК1!$H$61:$J$94,3,FALSE)="Дежурант",IF(AR$9=$E29,"16:42","-"),IF(COUNTIF(допрабдень,AR$24),"16:42"*$AA29,IF(COUNTIF(Праздник,AR$24),"-",IF(AR$24=0,"",IF(стр=0,IF((WEEKDAY(AR$24,2)&gt;5)+COUNTIF(допНЕрабдень,AR$24),"-",IF(COUNTIF(предпраздник,AR$24),"15:42"*$AA29,"16:42"*$AA29)),INDEX(база,стр,IF(MAX(КритерииБОЛ),22,IF(MAX(КритерииУЧ),13,8))))))))</f>
        <v>0.6958333333333333</v>
      </c>
      <c r="AS30" s="122" t="str">
        <f ca="1">IF(VLOOKUP($E29,ГРАФИК1!$H$61:$J$94,3,FALSE)="Дежурант",IF(AS$9=$E29,"16:42","-"),IF(COUNTIF(допрабдень,AS$24),"16:42"*$AA29,IF(COUNTIF(Праздник,AS$24),"-",IF(AS$24=0,"",IF(стр=0,IF((WEEKDAY(AS$24,2)&gt;5)+COUNTIF(допНЕрабдень,AS$24),"-",IF(COUNTIF(предпраздник,AS$24),"15:42"*$AA29,"16:42"*$AA29)),INDEX(база,стр,IF(MAX(КритерииБОЛ),22,IF(MAX(КритерииУЧ),13,8))))))))</f>
        <v>Х</v>
      </c>
      <c r="AT30" s="122" t="str">
        <f ca="1">IF(VLOOKUP($E29,ГРАФИК1!$H$61:$J$94,3,FALSE)="Дежурант",IF(AT$9=$E29,"16:42","-"),IF(COUNTIF(допрабдень,AT$24),"16:42"*$AA29,IF(COUNTIF(Праздник,AT$24),"-",IF(AT$24=0,"",IF(стр=0,IF((WEEKDAY(AT$24,2)&gt;5)+COUNTIF(допНЕрабдень,AT$24),"-",IF(COUNTIF(предпраздник,AT$24),"15:42"*$AA29,"16:42"*$AA29)),INDEX(база,стр,IF(MAX(КритерииБОЛ),22,IF(MAX(КритерииУЧ),13,8))))))))</f>
        <v>Х</v>
      </c>
      <c r="AU30" s="122" t="str">
        <f ca="1">IF(VLOOKUP($E29,ГРАФИК1!$H$61:$J$94,3,FALSE)="Дежурант",IF(AU$9=$E29,"16:42","-"),IF(COUNTIF(допрабдень,AU$24),"16:42"*$AA29,IF(COUNTIF(Праздник,AU$24),"-",IF(AU$24=0,"",IF(стр=0,IF((WEEKDAY(AU$24,2)&gt;5)+COUNTIF(допНЕрабдень,AU$24),"-",IF(COUNTIF(предпраздник,AU$24),"15:42"*$AA29,"16:42"*$AA29)),INDEX(база,стр,IF(MAX(КритерииБОЛ),22,IF(MAX(КритерииУЧ),13,8))))))))</f>
        <v>Х</v>
      </c>
      <c r="AV30" s="122" t="str">
        <f ca="1">IF(VLOOKUP($E29,ГРАФИК1!$H$61:$J$94,3,FALSE)="Дежурант",IF(AV$9=$E29,"16:42","-"),IF(COUNTIF(допрабдень,AV$24),"16:42"*$AA29,IF(COUNTIF(Праздник,AV$24),"-",IF(AV$24=0,"",IF(стр=0,IF((WEEKDAY(AV$24,2)&gt;5)+COUNTIF(допНЕрабдень,AV$24),"-",IF(COUNTIF(предпраздник,AV$24),"15:42"*$AA29,"16:42"*$AA29)),INDEX(база,стр,IF(MAX(КритерииБОЛ),22,IF(MAX(КритерииУЧ),13,8))))))))</f>
        <v>Х</v>
      </c>
      <c r="AW30" s="122">
        <f ca="1">IF(VLOOKUP($E29,ГРАФИК1!$H$61:$J$94,3,FALSE)="Дежурант",IF(AW$9=$E29,"16:42","-"),IF(COUNTIF(допрабдень,AW$24),"16:42"*$AA29,IF(COUNTIF(Праздник,AW$24),"-",IF(AW$24=0,"",IF(стр=0,IF((WEEKDAY(AW$24,2)&gt;5)+COUNTIF(допНЕрабдень,AW$24),"-",IF(COUNTIF(предпраздник,AW$24),"15:42"*$AA29,"16:42"*$AA29)),INDEX(база,стр,IF(MAX(КритерииБОЛ),22,IF(MAX(КритерииУЧ),13,8))))))))</f>
        <v>0.6958333333333333</v>
      </c>
      <c r="AX30" s="122">
        <f ca="1">IF(VLOOKUP($E29,ГРАФИК1!$H$61:$J$94,3,FALSE)="Дежурант",IF(AX$9=$E29,"16:42","-"),IF(COUNTIF(допрабдень,AX$24),"16:42"*$AA29,IF(COUNTIF(Праздник,AX$24),"-",IF(AX$24=0,"",IF(стр=0,IF((WEEKDAY(AX$24,2)&gt;5)+COUNTIF(допНЕрабдень,AX$24),"-",IF(COUNTIF(предпраздник,AX$24),"15:42"*$AA29,"16:42"*$AA29)),INDEX(база,стр,IF(MAX(КритерииБОЛ),22,IF(MAX(КритерииУЧ),13,8))))))))</f>
        <v>0.6958333333333333</v>
      </c>
      <c r="AY30" s="122" t="str">
        <f ca="1">IF(VLOOKUP($E29,ГРАФИК1!$H$61:$J$94,3,FALSE)="Дежурант",IF(AY$9=$E29,"16:42","-"),IF(COUNTIF(допрабдень,AY$24),"16:42"*$AA29,IF(COUNTIF(Праздник,AY$24),"-",IF(AY$24=0,"",IF(стр=0,IF((WEEKDAY(AY$24,2)&gt;5)+COUNTIF(допНЕрабдень,AY$24),"-",IF(COUNTIF(предпраздник,AY$24),"15:42"*$AA29,"16:42"*$AA29)),INDEX(база,стр,IF(MAX(КритерииБОЛ),22,IF(MAX(КритерииУЧ),13,8))))))))</f>
        <v>Х</v>
      </c>
      <c r="AZ30" s="122" t="str">
        <f ca="1">IF(VLOOKUP($E29,ГРАФИК1!$H$61:$J$94,3,FALSE)="Дежурант",IF(AZ$9=$E29,"16:42","-"),IF(COUNTIF(допрабдень,AZ$24),"16:42"*$AA29,IF(COUNTIF(Праздник,AZ$24),"-",IF(AZ$24=0,"",IF(стр=0,IF((WEEKDAY(AZ$24,2)&gt;5)+COUNTIF(допНЕрабдень,AZ$24),"-",IF(COUNTIF(предпраздник,AZ$24),"15:42"*$AA29,"16:42"*$AA29)),INDEX(база,стр,IF(MAX(КритерииБОЛ),22,IF(MAX(КритерииУЧ),13,8))))))))</f>
        <v>Х</v>
      </c>
      <c r="BA30" s="122" t="str">
        <f ca="1">IF(VLOOKUP($E29,ГРАФИК1!$H$61:$J$94,3,FALSE)="Дежурант",IF(BA$9=$E29,"16:42","-"),IF(COUNTIF(допрабдень,BA$24),"16:42"*$AA29,IF(COUNTIF(Праздник,BA$24),"-",IF(BA$24=0,"",IF(стр=0,IF((WEEKDAY(BA$24,2)&gt;5)+COUNTIF(допНЕрабдень,BA$24),"-",IF(COUNTIF(предпраздник,BA$24),"15:42"*$AA29,"16:42"*$AA29)),INDEX(база,стр,IF(MAX(КритерииБОЛ),22,IF(MAX(КритерииУЧ),13,8))))))))</f>
        <v>Х</v>
      </c>
      <c r="BB30" s="122" t="str">
        <f ca="1">IF(VLOOKUP($E29,ГРАФИК1!$H$61:$J$94,3,FALSE)="Дежурант",IF(BB$9=$E29,"16:42","-"),IF(COUNTIF(допрабдень,BB$24),"16:42"*$AA29,IF(COUNTIF(Праздник,BB$24),"-",IF(BB$24=0,"",IF(стр=0,IF((WEEKDAY(BB$24,2)&gt;5)+COUNTIF(допНЕрабдень,BB$24),"-",IF(COUNTIF(предпраздник,BB$24),"15:42"*$AA29,"16:42"*$AA29)),INDEX(база,стр,IF(MAX(КритерииБОЛ),22,IF(MAX(КритерииУЧ),13,8))))))))</f>
        <v>Х</v>
      </c>
      <c r="BC30" s="122">
        <f ca="1">IF(VLOOKUP($E29,ГРАФИК1!$H$61:$J$94,3,FALSE)="Дежурант",IF(BC$9=$E29,"16:42","-"),IF(COUNTIF(допрабдень,BC$24),"16:42"*$AA29,IF(COUNTIF(Праздник,BC$24),"-",IF(BC$24=0,"",IF(стр=0,IF((WEEKDAY(BC$24,2)&gt;5)+COUNTIF(допНЕрабдень,BC$24),"-",IF(COUNTIF(предпраздник,BC$24),"15:42"*$AA29,"16:42"*$AA29)),INDEX(база,стр,IF(MAX(КритерииБОЛ),22,IF(MAX(КритерииУЧ),13,8))))))))</f>
        <v>0.6958333333333333</v>
      </c>
      <c r="BD30" s="122" t="str">
        <f ca="1">IF(VLOOKUP($E29,ГРАФИК1!$H$61:$J$94,3,FALSE)="Дежурант",IF(BD$9=$E29,"16:42","-"),IF(COUNTIF(допрабдень,BD$24),"16:42"*$AA29,IF(COUNTIF(Праздник,BD$24),"-",IF(BD$24=0,"",IF(стр=0,IF((WEEKDAY(BD$24,2)&gt;5)+COUNTIF(допНЕрабдень,BD$24),"-",IF(COUNTIF(предпраздник,BD$24),"15:42"*$AA29,"16:42"*$AA29)),INDEX(база,стр,IF(MAX(КритерииБОЛ),22,IF(MAX(КритерииУЧ),13,8))))))))</f>
        <v>W</v>
      </c>
      <c r="BE30" s="122" t="str">
        <f ca="1">IF(VLOOKUP($E29,ГРАФИК1!$H$61:$J$94,3,FALSE)="Дежурант",IF(BE$9=$E29,"16:42","-"),IF(COUNTIF(допрабдень,BE$24),"16:42"*$AA29,IF(COUNTIF(Праздник,BE$24),"-",IF(BE$24=0,"",IF(стр=0,IF((WEEKDAY(BE$24,2)&gt;5)+COUNTIF(допНЕрабдень,BE$24),"-",IF(COUNTIF(предпраздник,BE$24),"15:42"*$AA29,"16:42"*$AA29)),INDEX(база,стр,IF(MAX(КритерииБОЛ),22,IF(MAX(КритерииУЧ),13,8))))))))</f>
        <v>W</v>
      </c>
      <c r="BF30" s="122" t="str">
        <f ca="1">IF(VLOOKUP($E29,ГРАФИК1!$H$61:$J$94,3,FALSE)="Дежурант",IF(BF$9=$E29,"16:42","-"),IF(COUNTIF(допрабдень,BF$24),"16:42"*$AA29,IF(COUNTIF(Праздник,BF$24),"-",IF(BF$24=0,"",IF(стр=0,IF((WEEKDAY(BF$24,2)&gt;5)+COUNTIF(допНЕрабдень,BF$24),"-",IF(COUNTIF(предпраздник,BF$24),"15:42"*$AA29,"16:42"*$AA29)),INDEX(база,стр,IF(MAX(КритерииБОЛ),22,IF(MAX(КритерииУЧ),13,8))))))))</f>
        <v>W</v>
      </c>
      <c r="BG30" s="122" t="str">
        <f ca="1">IF(VLOOKUP($E29,ГРАФИК1!$H$61:$J$94,3,FALSE)="Дежурант",IF(BG$9=$E29,"16:42","-"),IF(COUNTIF(допрабдень,BG$24),"16:42"*$AA29,IF(COUNTIF(Праздник,BG$24),"-",IF(BG$24=0,"",IF(стр=0,IF((WEEKDAY(BG$24,2)&gt;5)+COUNTIF(допНЕрабдень,BG$24),"-",IF(COUNTIF(предпраздник,BG$24),"15:42"*$AA29,"16:42"*$AA29)),INDEX(база,стр,IF(MAX(КритерииБОЛ),22,IF(MAX(КритерииУЧ),13,8))))))))</f>
        <v>W</v>
      </c>
      <c r="BH30" s="122" t="str">
        <f ca="1">IF(VLOOKUP($E29,ГРАФИК1!$H$61:$J$94,3,FALSE)="Дежурант",IF(BH$9=$E29,"16:42","-"),IF(COUNTIF(допрабдень,BH$24),"16:42"*$AA29,IF(COUNTIF(Праздник,BH$24),"-",IF(BH$24=0,"",IF(стр=0,IF((WEEKDAY(BH$24,2)&gt;5)+COUNTIF(допНЕрабдень,BH$24),"-",IF(COUNTIF(предпраздник,BH$24),"15:42"*$AA29,"16:42"*$AA29)),INDEX(база,стр,IF(MAX(КритерииБОЛ),22,IF(MAX(КритерииУЧ),13,8))))))))</f>
        <v>W</v>
      </c>
      <c r="BI30" s="122" t="str">
        <f ca="1">IF(VLOOKUP($E29,ГРАФИК1!$H$61:$J$94,3,FALSE)="Дежурант",IF(BI$9=$E29,"16:42","-"),IF(COUNTIF(допрабдень,BI$24),"16:42"*$AA29,IF(COUNTIF(Праздник,BI$24),"-",IF(BI$24=0,"",IF(стр=0,IF((WEEKDAY(BI$24,2)&gt;5)+COUNTIF(допНЕрабдень,BI$24),"-",IF(COUNTIF(предпраздник,BI$24),"15:42"*$AA29,"16:42"*$AA29)),INDEX(база,стр,IF(MAX(КритерииБОЛ),22,IF(MAX(КритерииУЧ),13,8))))))))</f>
        <v>W</v>
      </c>
      <c r="BJ30" s="122">
        <f ca="1">IF(VLOOKUP($E29,ГРАФИК1!$H$61:$J$94,3,FALSE)="Дежурант",IF(BJ$9=$E29,"16:42","-"),IF(COUNTIF(допрабдень,BJ$24),"16:42"*$AA29,IF(COUNTIF(Праздник,BJ$24),"-",IF(BJ$24=0,"",IF(стр=0,IF((WEEKDAY(BJ$24,2)&gt;5)+COUNTIF(допНЕрабдень,BJ$24),"-",IF(COUNTIF(предпраздник,BJ$24),"15:42"*$AA29,"16:42"*$AA29)),INDEX(база,стр,IF(MAX(КритерииБОЛ),22,IF(MAX(КритерииУЧ),13,8))))))))</f>
        <v>0.6958333333333333</v>
      </c>
      <c r="BK30" s="122">
        <f ca="1">IF(VLOOKUP($E29,ГРАФИК1!$H$61:$J$94,3,FALSE)="Дежурант",IF(BK$9=$E29,"16:42","-"),IF(COUNTIF(допрабдень,BK$24),"16:42"*$AA29,IF(COUNTIF(Праздник,BK$24),"-",IF(BK$24=0,"",IF(стр=0,IF((WEEKDAY(BK$24,2)&gt;5)+COUNTIF(допНЕрабдень,BK$24),"-",IF(COUNTIF(предпраздник,BK$24),"15:42"*$AA29,"16:42"*$AA29)),INDEX(база,стр,IF(MAX(КритерииБОЛ),22,IF(MAX(КритерииУЧ),13,8))))))))</f>
        <v>0.6958333333333333</v>
      </c>
      <c r="BL30" s="122">
        <f ca="1">IF(VLOOKUP($E29,ГРАФИК1!$H$61:$J$94,3,FALSE)="Дежурант",IF(BL$9=$E29,"16:42","-"),IF(COUNTIF(допрабдень,BL$24),"16:42"*$AA29,IF(COUNTIF(Праздник,BL$24),"-",IF(BL$24=0,"",IF(стр=0,IF((WEEKDAY(BL$24,2)&gt;5)+COUNTIF(допНЕрабдень,BL$24),"-",IF(COUNTIF(предпраздник,BL$24),"15:42"*$AA29,"16:42"*$AA29)),INDEX(база,стр,IF(MAX(КритерииБОЛ),22,IF(MAX(КритерииУЧ),13,8))))))))</f>
        <v>0.65416666666666667</v>
      </c>
      <c r="BM30" s="122" t="str">
        <f>IF(VLOOKUP($E29,ГРАФИК1!$H$61:$J$94,3,FALSE)="Дежурант",IF(BM$9=$E29,"16:42","-"),IF(COUNTIF(допрабдень,BM$24),"16:42"*$AA29,IF(COUNTIF(Праздник,BM$24),"-",IF(BM$24=0,"",IF(стр=0,IF((WEEKDAY(BM$24,2)&gt;5)+COUNTIF(допНЕрабдень,BM$24),"-",IF(COUNTIF(предпраздник,BM$24),"15:42"*$AA29,"16:42"*$AA29)),INDEX(база,стр,IF(MAX(КритерииБОЛ),22,IF(MAX(КритерииУЧ),13,8))))))))</f>
        <v>-</v>
      </c>
      <c r="BN30" s="122"/>
      <c r="BO30" s="122"/>
      <c r="BP30" s="122"/>
      <c r="BQ30" s="122"/>
      <c r="BR30" s="122"/>
    </row>
    <row r="31" spans="1:70" ht="15" thickBot="1">
      <c r="A31" s="111"/>
      <c r="B31" s="126" t="s">
        <v>37</v>
      </c>
      <c r="C31" s="313"/>
      <c r="D31" s="340" t="e">
        <f>D29</f>
        <v>#REF!</v>
      </c>
      <c r="E31" s="127" t="s">
        <v>45</v>
      </c>
      <c r="F31" s="128"/>
      <c r="G31" s="23">
        <v>7.6999999999999993</v>
      </c>
      <c r="H31" s="23">
        <v>8</v>
      </c>
      <c r="I31" s="129">
        <v>6.8</v>
      </c>
      <c r="J31" s="25">
        <v>8</v>
      </c>
      <c r="K31" s="24">
        <v>15</v>
      </c>
      <c r="L31" s="25">
        <v>9</v>
      </c>
      <c r="M31" s="24">
        <v>15</v>
      </c>
      <c r="N31" s="25">
        <v>8</v>
      </c>
      <c r="O31" s="24">
        <v>7.8000000000000016</v>
      </c>
      <c r="P31" s="25">
        <v>9</v>
      </c>
      <c r="Q31" s="23">
        <v>7.1999999999999993</v>
      </c>
      <c r="R31" s="23">
        <v>15</v>
      </c>
      <c r="S31" s="23">
        <v>9</v>
      </c>
      <c r="T31" s="23">
        <v>6.8</v>
      </c>
      <c r="U31" s="23">
        <v>15</v>
      </c>
      <c r="V31" s="23">
        <v>0.5</v>
      </c>
      <c r="W31" s="23">
        <v>0</v>
      </c>
      <c r="X31" s="23">
        <v>192</v>
      </c>
      <c r="Y31" s="129">
        <v>6.8</v>
      </c>
      <c r="Z31" s="25">
        <v>9</v>
      </c>
      <c r="AA31" s="342">
        <v>1</v>
      </c>
      <c r="AB31" s="130"/>
      <c r="AC31" s="344"/>
      <c r="AD31" s="131"/>
      <c r="AE31" s="132"/>
      <c r="AF31" s="346"/>
      <c r="AG31" s="133"/>
      <c r="AH31" s="134" t="str">
        <f t="shared" ref="AH31:BM31" ca="1" si="9">IFERROR(IF(OFFSET(AH$7,,-1,)=$E29,IF(стр=0,"00:00",INDEX(база,стр,IF(MAX(КритерииБОЛ),22,IF(MAX(КритерииУЧ),13,8)))),IF(AH$7=$E29,IF($E29=AH$7,IF(COUNTIF(допрабдень,AH$24),(AH30+"00:30")*$AA29,IF(COUNTIF(Праздник,AH$24),"9:00",IF(AH$24=0,"",IF(стр=0,IF((WEEKDAY(AH$24,2)&gt;5)+COUNTIF(допНЕрабдень,AH$24),"9:00",IF(COUNTIF(предпраздник,AH$24),IF(AH29="-","9:00",(AH30+"00:30"))*$AA29,IF(AH29="-","9:00",(AH30+"00:30"))*$AA29)),INDEX(база,стр,IF(MAX(КритерииБОЛ),22,IF(MAX(КритерииУЧ),13,8))))))),""),"")),"")</f>
        <v/>
      </c>
      <c r="AI31" s="134" t="str">
        <f t="shared" ca="1" si="9"/>
        <v/>
      </c>
      <c r="AJ31" s="134" t="str">
        <f t="shared" ca="1" si="9"/>
        <v/>
      </c>
      <c r="AK31" s="134" t="str">
        <f t="shared" ca="1" si="9"/>
        <v/>
      </c>
      <c r="AL31" s="134" t="str">
        <f t="shared" ca="1" si="9"/>
        <v/>
      </c>
      <c r="AM31" s="134" t="str">
        <f t="shared" ca="1" si="9"/>
        <v/>
      </c>
      <c r="AN31" s="134" t="str">
        <f t="shared" ca="1" si="9"/>
        <v/>
      </c>
      <c r="AO31" s="134" t="str">
        <f t="shared" ca="1" si="9"/>
        <v/>
      </c>
      <c r="AP31" s="134" t="str">
        <f t="shared" ca="1" si="9"/>
        <v/>
      </c>
      <c r="AQ31" s="134" t="str">
        <f t="shared" ca="1" si="9"/>
        <v/>
      </c>
      <c r="AR31" s="134" t="str">
        <f t="shared" ca="1" si="9"/>
        <v/>
      </c>
      <c r="AS31" s="134" t="str">
        <f t="shared" ca="1" si="9"/>
        <v/>
      </c>
      <c r="AT31" s="134" t="str">
        <f t="shared" ca="1" si="9"/>
        <v/>
      </c>
      <c r="AU31" s="134" t="str">
        <f t="shared" ca="1" si="9"/>
        <v/>
      </c>
      <c r="AV31" s="134" t="str">
        <f t="shared" ca="1" si="9"/>
        <v/>
      </c>
      <c r="AW31" s="134" t="str">
        <f t="shared" ca="1" si="9"/>
        <v/>
      </c>
      <c r="AX31" s="134" t="str">
        <f t="shared" ca="1" si="9"/>
        <v/>
      </c>
      <c r="AY31" s="134" t="str">
        <f t="shared" ca="1" si="9"/>
        <v/>
      </c>
      <c r="AZ31" s="134" t="str">
        <f t="shared" ca="1" si="9"/>
        <v/>
      </c>
      <c r="BA31" s="134" t="str">
        <f t="shared" ca="1" si="9"/>
        <v/>
      </c>
      <c r="BB31" s="134" t="str">
        <f t="shared" ca="1" si="9"/>
        <v/>
      </c>
      <c r="BC31" s="134" t="str">
        <f t="shared" ca="1" si="9"/>
        <v/>
      </c>
      <c r="BD31" s="134" t="str">
        <f t="shared" ca="1" si="9"/>
        <v/>
      </c>
      <c r="BE31" s="134" t="str">
        <f t="shared" ca="1" si="9"/>
        <v/>
      </c>
      <c r="BF31" s="134" t="str">
        <f t="shared" ca="1" si="9"/>
        <v/>
      </c>
      <c r="BG31" s="134" t="str">
        <f t="shared" ca="1" si="9"/>
        <v/>
      </c>
      <c r="BH31" s="134" t="str">
        <f t="shared" ca="1" si="9"/>
        <v/>
      </c>
      <c r="BI31" s="134" t="str">
        <f t="shared" ca="1" si="9"/>
        <v/>
      </c>
      <c r="BJ31" s="134" t="str">
        <f t="shared" ca="1" si="9"/>
        <v/>
      </c>
      <c r="BK31" s="134" t="str">
        <f t="shared" ca="1" si="9"/>
        <v/>
      </c>
      <c r="BL31" s="134" t="str">
        <f t="shared" ca="1" si="9"/>
        <v/>
      </c>
      <c r="BM31" s="134" t="str">
        <f t="shared" ca="1" si="9"/>
        <v/>
      </c>
      <c r="BN31" s="134"/>
      <c r="BO31" s="134"/>
      <c r="BP31" s="134"/>
      <c r="BQ31" s="134"/>
      <c r="BR31" s="134"/>
    </row>
    <row r="32" spans="1:70" ht="15" thickBot="1">
      <c r="A32" s="137"/>
      <c r="B32" s="138"/>
      <c r="C32" s="314"/>
      <c r="D32" s="341"/>
      <c r="E32" s="138" t="str">
        <f>E31</f>
        <v>Гудова С.А.</v>
      </c>
      <c r="F32" s="139"/>
      <c r="G32" s="140">
        <v>0.5</v>
      </c>
      <c r="H32" s="140"/>
      <c r="I32" s="141">
        <v>14.8</v>
      </c>
      <c r="J32" s="142"/>
      <c r="K32" s="143">
        <v>24</v>
      </c>
      <c r="L32" s="143"/>
      <c r="M32" s="143">
        <v>23</v>
      </c>
      <c r="N32" s="143"/>
      <c r="O32" s="143">
        <v>16.8</v>
      </c>
      <c r="P32" s="143"/>
      <c r="Q32" s="143"/>
      <c r="R32" s="143"/>
      <c r="S32" s="143"/>
      <c r="T32" s="140"/>
      <c r="U32" s="140"/>
      <c r="V32" s="140"/>
      <c r="W32" s="140"/>
      <c r="X32" s="140"/>
      <c r="Y32" s="141">
        <v>15.8</v>
      </c>
      <c r="Z32" s="142"/>
      <c r="AA32" s="343"/>
      <c r="AB32" s="144"/>
      <c r="AC32" s="345"/>
      <c r="AD32" s="120"/>
      <c r="AE32" s="120"/>
      <c r="AF32" s="347"/>
      <c r="AG32" s="302"/>
      <c r="AH32" s="122" t="str">
        <f t="shared" ref="AH32:BM32" ca="1" si="10">IFERROR(IF(OFFSET(AH$7,,-1,)=$E29,IF(COUNTIF(допрабдень,AH$24),"8:00"*$AA29,IF(COUNTIF(Праздник,AH$24),"9:00"*$AA29,IF(AH$24=0,"",IF(стр=0,IF((WEEKDAY(AH$24,2)&gt;5)+COUNTIF(допНЕрабдень,AH$24),"9:00"*$AA29,IF(COUNTIF(предпраздник,AH$24),"8:00"*$AA29,"8:00"*$AA29)),INDEX(база,стр,6))))),IF($E29=AH$7,IF(стр=0,"24:00",INDEX(база,стр,IF(MAX(КритерииБОЛ),22,IF(MAX(КритерииУЧ),13,8)))),"")),"")</f>
        <v/>
      </c>
      <c r="AI32" s="122" t="str">
        <f t="shared" ca="1" si="10"/>
        <v/>
      </c>
      <c r="AJ32" s="122" t="str">
        <f t="shared" ca="1" si="10"/>
        <v/>
      </c>
      <c r="AK32" s="122" t="str">
        <f t="shared" ca="1" si="10"/>
        <v/>
      </c>
      <c r="AL32" s="122" t="str">
        <f t="shared" ca="1" si="10"/>
        <v/>
      </c>
      <c r="AM32" s="122" t="str">
        <f t="shared" ca="1" si="10"/>
        <v/>
      </c>
      <c r="AN32" s="122" t="str">
        <f t="shared" ca="1" si="10"/>
        <v/>
      </c>
      <c r="AO32" s="122" t="str">
        <f t="shared" ca="1" si="10"/>
        <v/>
      </c>
      <c r="AP32" s="122" t="str">
        <f t="shared" ca="1" si="10"/>
        <v/>
      </c>
      <c r="AQ32" s="122" t="str">
        <f t="shared" ca="1" si="10"/>
        <v/>
      </c>
      <c r="AR32" s="122" t="str">
        <f t="shared" ca="1" si="10"/>
        <v/>
      </c>
      <c r="AS32" s="122" t="str">
        <f t="shared" ca="1" si="10"/>
        <v/>
      </c>
      <c r="AT32" s="122" t="str">
        <f t="shared" ca="1" si="10"/>
        <v/>
      </c>
      <c r="AU32" s="122" t="str">
        <f t="shared" ca="1" si="10"/>
        <v/>
      </c>
      <c r="AV32" s="122" t="str">
        <f t="shared" ca="1" si="10"/>
        <v/>
      </c>
      <c r="AW32" s="122" t="str">
        <f t="shared" ca="1" si="10"/>
        <v/>
      </c>
      <c r="AX32" s="122" t="str">
        <f t="shared" ca="1" si="10"/>
        <v/>
      </c>
      <c r="AY32" s="122" t="str">
        <f t="shared" ca="1" si="10"/>
        <v/>
      </c>
      <c r="AZ32" s="122" t="str">
        <f t="shared" ca="1" si="10"/>
        <v/>
      </c>
      <c r="BA32" s="122" t="str">
        <f t="shared" ca="1" si="10"/>
        <v/>
      </c>
      <c r="BB32" s="122" t="str">
        <f t="shared" ca="1" si="10"/>
        <v/>
      </c>
      <c r="BC32" s="122" t="str">
        <f t="shared" ca="1" si="10"/>
        <v/>
      </c>
      <c r="BD32" s="122" t="str">
        <f t="shared" ca="1" si="10"/>
        <v/>
      </c>
      <c r="BE32" s="122" t="str">
        <f t="shared" ca="1" si="10"/>
        <v/>
      </c>
      <c r="BF32" s="122" t="str">
        <f t="shared" ca="1" si="10"/>
        <v/>
      </c>
      <c r="BG32" s="122" t="str">
        <f t="shared" ca="1" si="10"/>
        <v/>
      </c>
      <c r="BH32" s="122" t="str">
        <f t="shared" ca="1" si="10"/>
        <v/>
      </c>
      <c r="BI32" s="122" t="str">
        <f t="shared" ca="1" si="10"/>
        <v/>
      </c>
      <c r="BJ32" s="122" t="str">
        <f t="shared" ca="1" si="10"/>
        <v/>
      </c>
      <c r="BK32" s="122" t="str">
        <f t="shared" ca="1" si="10"/>
        <v/>
      </c>
      <c r="BL32" s="122" t="str">
        <f t="shared" ca="1" si="10"/>
        <v/>
      </c>
      <c r="BM32" s="122" t="str">
        <f t="shared" ca="1" si="10"/>
        <v/>
      </c>
      <c r="BN32" s="122"/>
      <c r="BO32" s="122"/>
      <c r="BP32" s="122"/>
      <c r="BQ32" s="122"/>
      <c r="BR32" s="122"/>
    </row>
    <row r="33" spans="29:64" ht="16.5" customHeight="1" thickTop="1"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</row>
    <row r="34" spans="29:64"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29:64"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29:64"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</row>
    <row r="37" spans="29:64" ht="33.75" customHeight="1"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</row>
    <row r="38" spans="29:64" ht="15" customHeight="1"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</row>
    <row r="39" spans="29:64"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</row>
    <row r="40" spans="29:64"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</row>
    <row r="41" spans="29:64" ht="27.75" customHeight="1"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</row>
    <row r="42" spans="29:64"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</row>
    <row r="43" spans="29:64"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</row>
    <row r="44" spans="29:64">
      <c r="AI44" s="291"/>
    </row>
    <row r="58" spans="1:11">
      <c r="A58" s="1"/>
      <c r="B58" s="1"/>
      <c r="C58" s="1"/>
      <c r="D58" s="1"/>
      <c r="E58" s="1"/>
      <c r="F58" s="1"/>
      <c r="G58" s="1"/>
      <c r="H58" s="54"/>
      <c r="I58" s="228"/>
      <c r="J58" s="229" t="s">
        <v>79</v>
      </c>
      <c r="K58" s="51"/>
    </row>
    <row r="59" spans="1:11">
      <c r="A59" s="1"/>
      <c r="B59" s="1"/>
      <c r="C59" s="230"/>
      <c r="D59" s="348" t="s">
        <v>80</v>
      </c>
      <c r="E59" s="348"/>
      <c r="F59" s="348"/>
      <c r="G59" s="231"/>
      <c r="H59" s="231"/>
      <c r="I59" s="232"/>
      <c r="J59" s="233" t="s">
        <v>81</v>
      </c>
      <c r="K59" s="24"/>
    </row>
    <row r="60" spans="1:11">
      <c r="A60" s="1" t="s">
        <v>82</v>
      </c>
      <c r="B60" s="1" t="s">
        <v>83</v>
      </c>
      <c r="C60" s="234" t="s">
        <v>84</v>
      </c>
      <c r="D60" s="235" t="s">
        <v>85</v>
      </c>
      <c r="E60" s="235" t="s">
        <v>86</v>
      </c>
      <c r="F60" s="235" t="s">
        <v>87</v>
      </c>
      <c r="G60" s="235" t="s">
        <v>88</v>
      </c>
      <c r="H60" s="235" t="s">
        <v>89</v>
      </c>
      <c r="I60" s="235" t="s">
        <v>90</v>
      </c>
      <c r="J60" s="235" t="s">
        <v>91</v>
      </c>
      <c r="K60" s="24"/>
    </row>
    <row r="61" spans="1:11" ht="24">
      <c r="A61" s="1"/>
      <c r="B61" s="1"/>
      <c r="C61" s="236">
        <v>1</v>
      </c>
      <c r="D61" s="237" t="s">
        <v>92</v>
      </c>
      <c r="E61" s="237" t="s">
        <v>93</v>
      </c>
      <c r="F61" s="237" t="s">
        <v>94</v>
      </c>
      <c r="G61" s="238" t="str">
        <f t="shared" ref="G61:G84" si="11">TRIM(PROPER(CONCATENATE(D61," ",E61," ",F61)))</f>
        <v>Антипов С А</v>
      </c>
      <c r="H61" s="238" t="str">
        <f t="shared" ref="H61:H94" si="12">IFERROR(PROPER(CONCATENATE(LEFT(TRIM(G61),FIND(" ",TRIM(G61),1)),MID(TRIM(G61),FIND(" ",TRIM(G61),1)+1,1),".",MID(TRIM(G61),FIND(" ",TRIM(G61),FIND(" ",TRIM(G61),1)+1)+1,1),".")),"-")</f>
        <v>Антипов С.А.</v>
      </c>
      <c r="I61" s="239"/>
      <c r="J61" s="239" t="s">
        <v>79</v>
      </c>
      <c r="K61" s="51"/>
    </row>
    <row r="62" spans="1:11" ht="24">
      <c r="A62" s="1"/>
      <c r="B62" s="1"/>
      <c r="C62" s="236">
        <v>2</v>
      </c>
      <c r="D62" s="237" t="s">
        <v>95</v>
      </c>
      <c r="E62" s="237" t="s">
        <v>93</v>
      </c>
      <c r="F62" s="237" t="s">
        <v>94</v>
      </c>
      <c r="G62" s="238" t="str">
        <f t="shared" si="11"/>
        <v>Гудова С А</v>
      </c>
      <c r="H62" s="238" t="str">
        <f t="shared" si="12"/>
        <v>Гудова С.А.</v>
      </c>
      <c r="I62" s="239"/>
      <c r="J62" s="239" t="s">
        <v>79</v>
      </c>
      <c r="K62" s="51"/>
    </row>
    <row r="63" spans="1:11" ht="24">
      <c r="A63" s="1"/>
      <c r="B63" s="1"/>
      <c r="C63" s="236">
        <v>3</v>
      </c>
      <c r="D63" s="237" t="s">
        <v>96</v>
      </c>
      <c r="E63" s="237" t="s">
        <v>93</v>
      </c>
      <c r="F63" s="237" t="s">
        <v>94</v>
      </c>
      <c r="G63" s="238" t="str">
        <f t="shared" si="11"/>
        <v>Иванова С А</v>
      </c>
      <c r="H63" s="238" t="str">
        <f t="shared" si="12"/>
        <v>Иванова С.А.</v>
      </c>
      <c r="I63" s="239"/>
      <c r="J63" s="239" t="s">
        <v>81</v>
      </c>
      <c r="K63" s="24"/>
    </row>
    <row r="64" spans="1:11">
      <c r="A64" s="1"/>
      <c r="B64" s="1"/>
      <c r="C64" s="236">
        <v>4</v>
      </c>
      <c r="D64" s="237"/>
      <c r="E64" s="237" t="s">
        <v>93</v>
      </c>
      <c r="F64" s="237" t="s">
        <v>94</v>
      </c>
      <c r="G64" s="238" t="str">
        <f t="shared" si="11"/>
        <v>С А</v>
      </c>
      <c r="H64" s="238" t="str">
        <f t="shared" si="12"/>
        <v>-</v>
      </c>
      <c r="I64" s="239"/>
      <c r="J64" s="239" t="s">
        <v>79</v>
      </c>
      <c r="K64" s="24"/>
    </row>
    <row r="65" spans="1:11" ht="24">
      <c r="A65" s="1"/>
      <c r="B65" s="1"/>
      <c r="C65" s="236">
        <v>5</v>
      </c>
      <c r="D65" s="237" t="s">
        <v>97</v>
      </c>
      <c r="E65" s="237" t="s">
        <v>93</v>
      </c>
      <c r="F65" s="237" t="s">
        <v>94</v>
      </c>
      <c r="G65" s="238" t="str">
        <f t="shared" si="11"/>
        <v>Петров С А</v>
      </c>
      <c r="H65" s="238" t="str">
        <f t="shared" si="12"/>
        <v>Петров С.А.</v>
      </c>
      <c r="I65" s="240"/>
      <c r="J65" s="240" t="s">
        <v>98</v>
      </c>
      <c r="K65" s="51"/>
    </row>
    <row r="66" spans="1:11">
      <c r="A66" s="1"/>
      <c r="B66" s="1"/>
      <c r="C66" s="236">
        <v>6</v>
      </c>
      <c r="D66" s="237"/>
      <c r="E66" s="237"/>
      <c r="F66" s="237"/>
      <c r="G66" s="238" t="str">
        <f t="shared" si="11"/>
        <v/>
      </c>
      <c r="H66" s="238" t="str">
        <f t="shared" si="12"/>
        <v>-</v>
      </c>
      <c r="I66" s="239"/>
      <c r="J66" s="239" t="s">
        <v>81</v>
      </c>
      <c r="K66" s="51"/>
    </row>
    <row r="67" spans="1:11">
      <c r="A67" s="1"/>
      <c r="B67" s="1"/>
      <c r="C67" s="236">
        <v>7</v>
      </c>
      <c r="D67" s="237"/>
      <c r="E67" s="237"/>
      <c r="F67" s="237"/>
      <c r="G67" s="238" t="str">
        <f t="shared" si="11"/>
        <v/>
      </c>
      <c r="H67" s="238" t="str">
        <f t="shared" si="12"/>
        <v>-</v>
      </c>
      <c r="I67" s="239"/>
      <c r="J67" s="239" t="s">
        <v>79</v>
      </c>
      <c r="K67" s="24"/>
    </row>
    <row r="68" spans="1:11">
      <c r="A68" s="1"/>
      <c r="B68" s="1"/>
      <c r="C68" s="236">
        <v>7</v>
      </c>
      <c r="D68" s="237"/>
      <c r="E68" s="237"/>
      <c r="F68" s="237"/>
      <c r="G68" s="238" t="str">
        <f t="shared" si="11"/>
        <v/>
      </c>
      <c r="H68" s="238" t="str">
        <f t="shared" si="12"/>
        <v>-</v>
      </c>
      <c r="I68" s="239"/>
      <c r="J68" s="239" t="s">
        <v>81</v>
      </c>
      <c r="K68" s="24"/>
    </row>
    <row r="69" spans="1:11">
      <c r="A69" s="1"/>
      <c r="B69" s="1"/>
      <c r="C69" s="236"/>
      <c r="D69" s="237"/>
      <c r="E69" s="237"/>
      <c r="F69" s="237"/>
      <c r="G69" s="238" t="str">
        <f t="shared" si="11"/>
        <v/>
      </c>
      <c r="H69" s="238" t="str">
        <f t="shared" si="12"/>
        <v>-</v>
      </c>
      <c r="I69" s="239"/>
      <c r="J69" s="239" t="s">
        <v>79</v>
      </c>
      <c r="K69" s="51"/>
    </row>
    <row r="70" spans="1:11">
      <c r="A70" s="1"/>
      <c r="B70" s="1"/>
      <c r="C70" s="236"/>
      <c r="D70" s="237"/>
      <c r="E70" s="237"/>
      <c r="F70" s="237"/>
      <c r="G70" s="238" t="str">
        <f t="shared" si="11"/>
        <v/>
      </c>
      <c r="H70" s="238" t="str">
        <f t="shared" si="12"/>
        <v>-</v>
      </c>
      <c r="I70" s="239"/>
      <c r="J70" s="239"/>
      <c r="K70" s="51"/>
    </row>
    <row r="71" spans="1:11">
      <c r="A71" s="1"/>
      <c r="B71" s="1"/>
      <c r="C71" s="236"/>
      <c r="D71" s="237"/>
      <c r="E71" s="237"/>
      <c r="F71" s="237"/>
      <c r="G71" s="238" t="str">
        <f t="shared" si="11"/>
        <v/>
      </c>
      <c r="H71" s="238" t="str">
        <f t="shared" si="12"/>
        <v>-</v>
      </c>
      <c r="I71" s="239"/>
      <c r="J71" s="239"/>
      <c r="K71" s="24"/>
    </row>
    <row r="72" spans="1:11">
      <c r="A72" s="1"/>
      <c r="B72" s="1"/>
      <c r="C72" s="236"/>
      <c r="D72" s="237"/>
      <c r="E72" s="237"/>
      <c r="F72" s="237"/>
      <c r="G72" s="238" t="str">
        <f t="shared" si="11"/>
        <v/>
      </c>
      <c r="H72" s="238" t="str">
        <f t="shared" si="12"/>
        <v>-</v>
      </c>
      <c r="I72" s="239"/>
      <c r="J72" s="239"/>
      <c r="K72" s="24"/>
    </row>
    <row r="73" spans="1:11">
      <c r="A73" s="1"/>
      <c r="B73" s="1"/>
      <c r="C73" s="236"/>
      <c r="D73" s="237"/>
      <c r="E73" s="237"/>
      <c r="F73" s="237"/>
      <c r="G73" s="238" t="str">
        <f t="shared" si="11"/>
        <v/>
      </c>
      <c r="H73" s="238" t="str">
        <f t="shared" si="12"/>
        <v>-</v>
      </c>
      <c r="I73" s="239"/>
      <c r="J73" s="239"/>
      <c r="K73" s="51"/>
    </row>
    <row r="74" spans="1:11">
      <c r="A74" s="1"/>
      <c r="B74" s="1"/>
      <c r="C74" s="236">
        <v>1</v>
      </c>
      <c r="D74" s="237"/>
      <c r="E74" s="237"/>
      <c r="F74" s="237"/>
      <c r="G74" s="238" t="str">
        <f t="shared" si="11"/>
        <v/>
      </c>
      <c r="H74" s="238" t="str">
        <f t="shared" si="12"/>
        <v>-</v>
      </c>
      <c r="I74" s="239"/>
      <c r="J74" s="239" t="s">
        <v>81</v>
      </c>
      <c r="K74" s="51"/>
    </row>
    <row r="75" spans="1:11">
      <c r="A75" s="1"/>
      <c r="B75" s="1"/>
      <c r="C75" s="236">
        <v>2</v>
      </c>
      <c r="D75" s="237"/>
      <c r="E75" s="237"/>
      <c r="F75" s="237"/>
      <c r="G75" s="238" t="str">
        <f t="shared" si="11"/>
        <v/>
      </c>
      <c r="H75" s="238" t="str">
        <f t="shared" si="12"/>
        <v>-</v>
      </c>
      <c r="I75" s="239"/>
      <c r="J75" s="239" t="s">
        <v>98</v>
      </c>
      <c r="K75" s="24"/>
    </row>
    <row r="76" spans="1:11">
      <c r="A76" s="1"/>
      <c r="B76" s="1"/>
      <c r="C76" s="236">
        <v>3</v>
      </c>
      <c r="D76" s="237"/>
      <c r="E76" s="237"/>
      <c r="F76" s="237"/>
      <c r="G76" s="238" t="str">
        <f t="shared" si="11"/>
        <v/>
      </c>
      <c r="H76" s="238" t="str">
        <f t="shared" si="12"/>
        <v>-</v>
      </c>
      <c r="I76" s="239"/>
      <c r="J76" s="239" t="s">
        <v>79</v>
      </c>
      <c r="K76" s="24"/>
    </row>
    <row r="77" spans="1:11">
      <c r="A77" s="1"/>
      <c r="B77" s="1"/>
      <c r="C77" s="236">
        <v>4</v>
      </c>
      <c r="D77" s="237"/>
      <c r="E77" s="237"/>
      <c r="F77" s="237"/>
      <c r="G77" s="238" t="str">
        <f t="shared" si="11"/>
        <v/>
      </c>
      <c r="H77" s="238" t="str">
        <f t="shared" si="12"/>
        <v>-</v>
      </c>
      <c r="I77" s="239"/>
      <c r="J77" s="239" t="s">
        <v>79</v>
      </c>
      <c r="K77" s="51"/>
    </row>
    <row r="78" spans="1:11">
      <c r="A78" s="1"/>
      <c r="B78" s="1"/>
      <c r="C78" s="236">
        <v>5</v>
      </c>
      <c r="D78" s="237"/>
      <c r="E78" s="237"/>
      <c r="F78" s="237"/>
      <c r="G78" s="238" t="str">
        <f t="shared" si="11"/>
        <v/>
      </c>
      <c r="H78" s="238" t="str">
        <f t="shared" si="12"/>
        <v>-</v>
      </c>
      <c r="I78" s="239"/>
      <c r="J78" s="239" t="s">
        <v>81</v>
      </c>
      <c r="K78" s="51"/>
    </row>
    <row r="79" spans="1:11">
      <c r="A79" s="1"/>
      <c r="B79" s="1"/>
      <c r="C79" s="236">
        <v>6</v>
      </c>
      <c r="D79" s="237"/>
      <c r="E79" s="237"/>
      <c r="F79" s="237"/>
      <c r="G79" s="238" t="str">
        <f t="shared" si="11"/>
        <v/>
      </c>
      <c r="H79" s="238" t="str">
        <f t="shared" si="12"/>
        <v>-</v>
      </c>
      <c r="I79" s="239"/>
      <c r="J79" s="239" t="s">
        <v>79</v>
      </c>
      <c r="K79" s="24"/>
    </row>
    <row r="80" spans="1:11">
      <c r="A80" s="1"/>
      <c r="B80" s="1"/>
      <c r="C80" s="236">
        <v>7</v>
      </c>
      <c r="D80" s="237"/>
      <c r="E80" s="237"/>
      <c r="F80" s="237"/>
      <c r="G80" s="238" t="str">
        <f t="shared" si="11"/>
        <v/>
      </c>
      <c r="H80" s="238" t="str">
        <f t="shared" si="12"/>
        <v>-</v>
      </c>
      <c r="I80" s="239"/>
      <c r="J80" s="239" t="s">
        <v>53</v>
      </c>
      <c r="K80" s="24"/>
    </row>
    <row r="81" spans="1:11">
      <c r="A81" s="1"/>
      <c r="B81" s="1"/>
      <c r="C81" s="236">
        <v>8</v>
      </c>
      <c r="D81" s="237"/>
      <c r="E81" s="237"/>
      <c r="F81" s="237"/>
      <c r="G81" s="238" t="str">
        <f t="shared" si="11"/>
        <v/>
      </c>
      <c r="H81" s="238" t="str">
        <f t="shared" si="12"/>
        <v>-</v>
      </c>
      <c r="I81" s="239"/>
      <c r="J81" s="239" t="s">
        <v>81</v>
      </c>
      <c r="K81" s="51"/>
    </row>
    <row r="82" spans="1:11">
      <c r="A82" s="1"/>
      <c r="B82" s="1"/>
      <c r="C82" s="236">
        <v>9</v>
      </c>
      <c r="D82" s="241"/>
      <c r="E82" s="241"/>
      <c r="F82" s="237"/>
      <c r="G82" s="238" t="str">
        <f t="shared" si="11"/>
        <v/>
      </c>
      <c r="H82" s="238" t="str">
        <f t="shared" si="12"/>
        <v>-</v>
      </c>
      <c r="I82" s="239"/>
      <c r="J82" s="239" t="s">
        <v>81</v>
      </c>
      <c r="K82" s="51"/>
    </row>
    <row r="83" spans="1:11">
      <c r="A83" s="1"/>
      <c r="B83" s="1"/>
      <c r="C83" s="236">
        <v>10</v>
      </c>
      <c r="D83" s="241"/>
      <c r="E83" s="241"/>
      <c r="F83" s="237"/>
      <c r="G83" s="238" t="str">
        <f t="shared" si="11"/>
        <v/>
      </c>
      <c r="H83" s="238" t="str">
        <f t="shared" si="12"/>
        <v>-</v>
      </c>
      <c r="I83" s="239"/>
      <c r="J83" s="241" t="s">
        <v>79</v>
      </c>
      <c r="K83" s="24"/>
    </row>
    <row r="84" spans="1:11">
      <c r="A84" s="1"/>
      <c r="B84" s="1"/>
      <c r="C84" s="236">
        <v>11</v>
      </c>
      <c r="D84" s="241"/>
      <c r="E84" s="241"/>
      <c r="F84" s="241"/>
      <c r="G84" s="241" t="str">
        <f t="shared" si="11"/>
        <v/>
      </c>
      <c r="H84" s="238" t="str">
        <f t="shared" si="12"/>
        <v>-</v>
      </c>
      <c r="I84" s="239"/>
      <c r="J84" s="239" t="s">
        <v>81</v>
      </c>
      <c r="K84" s="24"/>
    </row>
    <row r="85" spans="1:11">
      <c r="A85" s="1"/>
      <c r="B85" s="1"/>
      <c r="C85" s="236">
        <v>12</v>
      </c>
      <c r="D85" s="241"/>
      <c r="E85" s="241"/>
      <c r="F85" s="241"/>
      <c r="G85" s="241"/>
      <c r="H85" s="238" t="str">
        <f t="shared" si="12"/>
        <v>-</v>
      </c>
      <c r="I85" s="241"/>
      <c r="J85" s="241"/>
      <c r="K85" s="51"/>
    </row>
    <row r="86" spans="1:11">
      <c r="A86" s="1"/>
      <c r="B86" s="1"/>
      <c r="C86" s="236">
        <v>13</v>
      </c>
      <c r="D86" s="241"/>
      <c r="E86" s="241"/>
      <c r="F86" s="241"/>
      <c r="G86" s="241"/>
      <c r="H86" s="238" t="str">
        <f t="shared" si="12"/>
        <v>-</v>
      </c>
      <c r="I86" s="241"/>
      <c r="J86" s="241"/>
      <c r="K86" s="51"/>
    </row>
    <row r="87" spans="1:11">
      <c r="A87" s="1"/>
      <c r="B87" s="1"/>
      <c r="C87" s="236">
        <v>14</v>
      </c>
      <c r="D87" s="241"/>
      <c r="E87" s="241"/>
      <c r="F87" s="241"/>
      <c r="G87" s="241"/>
      <c r="H87" s="238" t="str">
        <f t="shared" si="12"/>
        <v>-</v>
      </c>
      <c r="I87" s="241"/>
      <c r="J87" s="241"/>
      <c r="K87" s="24"/>
    </row>
    <row r="88" spans="1:11">
      <c r="A88" s="1"/>
      <c r="B88" s="1"/>
      <c r="C88" s="236">
        <v>15</v>
      </c>
      <c r="D88" s="241"/>
      <c r="E88" s="241"/>
      <c r="F88" s="241"/>
      <c r="G88" s="241"/>
      <c r="H88" s="238" t="str">
        <f t="shared" si="12"/>
        <v>-</v>
      </c>
      <c r="I88" s="241"/>
      <c r="J88" s="241"/>
      <c r="K88" s="24"/>
    </row>
    <row r="89" spans="1:11">
      <c r="A89" s="1"/>
      <c r="B89" s="1"/>
      <c r="C89" s="236">
        <v>16</v>
      </c>
      <c r="D89" s="241"/>
      <c r="E89" s="241"/>
      <c r="F89" s="241"/>
      <c r="G89" s="241"/>
      <c r="H89" s="238" t="str">
        <f t="shared" si="12"/>
        <v>-</v>
      </c>
      <c r="I89" s="241"/>
      <c r="J89" s="241"/>
      <c r="K89" s="51"/>
    </row>
    <row r="90" spans="1:11">
      <c r="A90" s="1"/>
      <c r="B90" s="1"/>
      <c r="C90" s="236">
        <v>17</v>
      </c>
      <c r="D90" s="241"/>
      <c r="E90" s="241"/>
      <c r="F90" s="241"/>
      <c r="G90" s="241"/>
      <c r="H90" s="238" t="str">
        <f t="shared" si="12"/>
        <v>-</v>
      </c>
      <c r="I90" s="241"/>
      <c r="J90" s="241"/>
      <c r="K90" s="51"/>
    </row>
    <row r="91" spans="1:11">
      <c r="A91" s="1"/>
      <c r="B91" s="1"/>
      <c r="C91" s="236">
        <v>18</v>
      </c>
      <c r="D91" s="241"/>
      <c r="E91" s="241"/>
      <c r="F91" s="241"/>
      <c r="G91" s="241"/>
      <c r="H91" s="238" t="str">
        <f t="shared" si="12"/>
        <v>-</v>
      </c>
      <c r="I91" s="241"/>
      <c r="J91" s="241"/>
      <c r="K91" s="24"/>
    </row>
    <row r="92" spans="1:11">
      <c r="A92" s="1"/>
      <c r="B92" s="1"/>
      <c r="C92" s="236">
        <v>19</v>
      </c>
      <c r="D92" s="241"/>
      <c r="E92" s="241"/>
      <c r="F92" s="241"/>
      <c r="G92" s="241"/>
      <c r="H92" s="238" t="str">
        <f t="shared" si="12"/>
        <v>-</v>
      </c>
      <c r="I92" s="241"/>
      <c r="J92" s="241"/>
      <c r="K92" s="24"/>
    </row>
    <row r="93" spans="1:11">
      <c r="A93" s="1"/>
      <c r="B93" s="1"/>
      <c r="C93" s="236">
        <v>20</v>
      </c>
      <c r="D93" s="241"/>
      <c r="E93" s="241"/>
      <c r="F93" s="241"/>
      <c r="G93" s="241"/>
      <c r="H93" s="238" t="str">
        <f t="shared" si="12"/>
        <v>-</v>
      </c>
      <c r="I93" s="241"/>
      <c r="J93" s="241"/>
      <c r="K93" s="51"/>
    </row>
    <row r="94" spans="1:11">
      <c r="A94" s="1"/>
      <c r="B94" s="1"/>
      <c r="C94" s="236">
        <v>21</v>
      </c>
      <c r="D94" s="241"/>
      <c r="E94" s="241"/>
      <c r="F94" s="241"/>
      <c r="G94" s="241"/>
      <c r="H94" s="238" t="str">
        <f t="shared" si="12"/>
        <v>-</v>
      </c>
      <c r="I94" s="241"/>
      <c r="J94" s="241"/>
      <c r="K94" s="51"/>
    </row>
    <row r="95" spans="1:11">
      <c r="A95" s="147"/>
      <c r="B95" s="148"/>
      <c r="C95" s="147"/>
      <c r="D95" s="308"/>
      <c r="E95" s="149"/>
      <c r="F95" s="128"/>
      <c r="G95" s="23"/>
      <c r="H95" s="23"/>
      <c r="I95" s="24"/>
      <c r="J95" s="25"/>
      <c r="K95" s="24"/>
    </row>
  </sheetData>
  <mergeCells count="35">
    <mergeCell ref="C29:C30"/>
    <mergeCell ref="C31:C32"/>
    <mergeCell ref="D31:D32"/>
    <mergeCell ref="AA31:AA32"/>
    <mergeCell ref="AC31:AC32"/>
    <mergeCell ref="D27:D28"/>
    <mergeCell ref="AA27:AA28"/>
    <mergeCell ref="AC27:AC28"/>
    <mergeCell ref="AF27:AF28"/>
    <mergeCell ref="D59:F59"/>
    <mergeCell ref="AF31:AF32"/>
    <mergeCell ref="D29:D30"/>
    <mergeCell ref="AA29:AA30"/>
    <mergeCell ref="AC29:AC30"/>
    <mergeCell ref="AF29:AF30"/>
    <mergeCell ref="BO23:BO24"/>
    <mergeCell ref="BP23:BP24"/>
    <mergeCell ref="BQ23:BQ24"/>
    <mergeCell ref="BR23:BR24"/>
    <mergeCell ref="C25:C26"/>
    <mergeCell ref="D25:D26"/>
    <mergeCell ref="AA25:AA26"/>
    <mergeCell ref="AC25:AC26"/>
    <mergeCell ref="AF25:AF26"/>
    <mergeCell ref="BN23:BN24"/>
    <mergeCell ref="C27:C28"/>
    <mergeCell ref="AM21:BA21"/>
    <mergeCell ref="BB21:BE21"/>
    <mergeCell ref="A23:A24"/>
    <mergeCell ref="B23:B24"/>
    <mergeCell ref="C23:C24"/>
    <mergeCell ref="D23:D24"/>
    <mergeCell ref="E23:E24"/>
    <mergeCell ref="AA23:AA24"/>
    <mergeCell ref="BA23:BM23"/>
  </mergeCells>
  <conditionalFormatting sqref="AH24:BM24">
    <cfRule type="expression" dxfId="57" priority="71" stopIfTrue="1">
      <formula>AND(AH$24&gt;0,WEEKDAY(AH$24,2)&gt;5)</formula>
    </cfRule>
  </conditionalFormatting>
  <conditionalFormatting sqref="AH4:BN4">
    <cfRule type="containsText" dxfId="56" priority="44" operator="containsText" text="O">
      <formula>NOT(ISERROR(SEARCH("O",AH4)))</formula>
    </cfRule>
    <cfRule type="cellIs" dxfId="55" priority="67" operator="equal">
      <formula>7</formula>
    </cfRule>
    <cfRule type="cellIs" dxfId="54" priority="68" operator="equal">
      <formula>"3 5 7"</formula>
    </cfRule>
    <cfRule type="containsText" dxfId="53" priority="69" operator="containsText" text="B">
      <formula>NOT(ISERROR(SEARCH("B",AH4)))</formula>
    </cfRule>
    <cfRule type="containsText" dxfId="52" priority="70" operator="containsText" text="В">
      <formula>NOT(ISERROR(SEARCH("В",AH4)))</formula>
    </cfRule>
  </conditionalFormatting>
  <conditionalFormatting sqref="AH4:BN4">
    <cfRule type="containsText" dxfId="51" priority="65" operator="containsText" text="B">
      <formula>NOT(ISERROR(SEARCH("B",AH4)))</formula>
    </cfRule>
    <cfRule type="containsText" dxfId="50" priority="66" operator="containsText" text="В">
      <formula>NOT(ISERROR(SEARCH("В",AH4)))</formula>
    </cfRule>
  </conditionalFormatting>
  <conditionalFormatting sqref="AH5:BO5">
    <cfRule type="expression" dxfId="49" priority="63" stopIfTrue="1">
      <formula>COUNTIF(#REF!,AH5)&gt;0</formula>
    </cfRule>
    <cfRule type="expression" dxfId="48" priority="64" stopIfTrue="1">
      <formula>OR(WEEKDAY(AH5,2)=6,WEEKDAY(AH5,2)=7)</formula>
    </cfRule>
  </conditionalFormatting>
  <conditionalFormatting sqref="AH5:BO5">
    <cfRule type="expression" dxfId="47" priority="62" stopIfTrue="1">
      <formula>COUNTIF(#REF!,AH5)&gt;0</formula>
    </cfRule>
  </conditionalFormatting>
  <conditionalFormatting sqref="AI24:BM24">
    <cfRule type="expression" dxfId="46" priority="60" stopIfTrue="1">
      <formula>COUNTIF(допНЕрабдень,AI$24)&gt;0</formula>
    </cfRule>
    <cfRule type="expression" dxfId="45" priority="61" stopIfTrue="1">
      <formula>COUNTIF(Праздник,AI24)&gt;0</formula>
    </cfRule>
  </conditionalFormatting>
  <conditionalFormatting sqref="AK6">
    <cfRule type="expression" dxfId="44" priority="59" stopIfTrue="1">
      <formula>COUNTIF(Перенос,#REF!)&gt;0</formula>
    </cfRule>
  </conditionalFormatting>
  <conditionalFormatting sqref="BN13 BP9:BP10 BO8 BN15:BN19 AI14:BO14 AH11:BN11 AH13:AH19 AH12:BO12">
    <cfRule type="expression" dxfId="43" priority="58" stopIfTrue="1">
      <formula>COUNTIF(ПЕРЕНОСЫ,AH8)&gt;0</formula>
    </cfRule>
  </conditionalFormatting>
  <conditionalFormatting sqref="AH6:BO6">
    <cfRule type="expression" dxfId="42" priority="56" stopIfTrue="1">
      <formula>COUNTIF(Праздники,#REF!)&gt;0</formula>
    </cfRule>
    <cfRule type="expression" dxfId="41" priority="57" stopIfTrue="1">
      <formula>OR(WEEKDAY(#REF!,2)=6,WEEKDAY(#REF!,2)=7)</formula>
    </cfRule>
  </conditionalFormatting>
  <conditionalFormatting sqref="AH4:BN4">
    <cfRule type="cellIs" dxfId="40" priority="51" operator="equal">
      <formula>1</formula>
    </cfRule>
    <cfRule type="cellIs" dxfId="39" priority="52" operator="equal">
      <formula>6.7</formula>
    </cfRule>
    <cfRule type="cellIs" dxfId="38" priority="53" operator="equal">
      <formula>"3 5 7"</formula>
    </cfRule>
    <cfRule type="containsText" dxfId="37" priority="54" operator="containsText" text="B">
      <formula>NOT(ISERROR(SEARCH("B",AH4)))</formula>
    </cfRule>
    <cfRule type="containsText" dxfId="36" priority="55" operator="containsText" text="В">
      <formula>NOT(ISERROR(SEARCH("В",AH4)))</formula>
    </cfRule>
  </conditionalFormatting>
  <conditionalFormatting sqref="AH4:BN4">
    <cfRule type="containsText" dxfId="35" priority="45" operator="containsText" text="П">
      <formula>NOT(ISERROR(SEARCH("П",AH4)))</formula>
    </cfRule>
    <cfRule type="containsText" dxfId="34" priority="46" operator="containsText" text="кР">
      <formula>NOT(ISERROR(SEARCH("кР",AH4)))</formula>
    </cfRule>
    <cfRule type="cellIs" dxfId="33" priority="47" operator="equal">
      <formula>6.7</formula>
    </cfRule>
    <cfRule type="cellIs" dxfId="32" priority="48" operator="equal">
      <formula>"3 5 7"</formula>
    </cfRule>
    <cfRule type="containsText" dxfId="31" priority="49" operator="containsText" text="B">
      <formula>NOT(ISERROR(SEARCH("B",AH4)))</formula>
    </cfRule>
    <cfRule type="containsText" dxfId="30" priority="50" operator="containsText" text="В">
      <formula>NOT(ISERROR(SEARCH("В",AH4)))</formula>
    </cfRule>
  </conditionalFormatting>
  <conditionalFormatting sqref="AH24">
    <cfRule type="colorScale" priority="43">
      <colorScale>
        <cfvo type="num" val="30"/>
        <cfvo type="num" val="31"/>
        <color rgb="FF00B050"/>
        <color rgb="FF92D050"/>
      </colorScale>
    </cfRule>
  </conditionalFormatting>
  <conditionalFormatting sqref="AH28:BN28 AH25:BM27">
    <cfRule type="containsText" dxfId="29" priority="42" operator="containsText" text="О">
      <formula>NOT(ISERROR(SEARCH("О",AH25)))</formula>
    </cfRule>
  </conditionalFormatting>
  <conditionalFormatting sqref="AH25:BM28">
    <cfRule type="containsText" dxfId="28" priority="37" operator="containsText" text="F">
      <formula>NOT(ISERROR(SEARCH("F",AH25)))</formula>
    </cfRule>
    <cfRule type="containsText" dxfId="27" priority="38" operator="containsText" text="Ц">
      <formula>NOT(ISERROR(SEARCH("Ц",AH25)))</formula>
    </cfRule>
    <cfRule type="containsText" dxfId="26" priority="40" operator="containsText" text="Б">
      <formula>NOT(ISERROR(SEARCH("Б",AH25)))</formula>
    </cfRule>
    <cfRule type="containsText" dxfId="25" priority="41" operator="containsText" text="У">
      <formula>NOT(ISERROR(SEARCH("У",AH25)))</formula>
    </cfRule>
  </conditionalFormatting>
  <conditionalFormatting sqref="BN29:BR32">
    <cfRule type="containsText" dxfId="24" priority="24" operator="containsText" text="О">
      <formula>NOT(ISERROR(SEARCH("О",BN29)))</formula>
    </cfRule>
  </conditionalFormatting>
  <conditionalFormatting sqref="BN29:BR32">
    <cfRule type="containsText" dxfId="23" priority="19" operator="containsText" text="F">
      <formula>NOT(ISERROR(SEARCH("F",BN29)))</formula>
    </cfRule>
    <cfRule type="containsText" dxfId="22" priority="20" operator="containsText" text="Ц">
      <formula>NOT(ISERROR(SEARCH("Ц",BN29)))</formula>
    </cfRule>
    <cfRule type="containsText" dxfId="21" priority="22" operator="containsText" text="Б">
      <formula>NOT(ISERROR(SEARCH("Б",BN29)))</formula>
    </cfRule>
    <cfRule type="containsText" dxfId="20" priority="23" operator="containsText" text="У">
      <formula>NOT(ISERROR(SEARCH("У",BN29)))</formula>
    </cfRule>
  </conditionalFormatting>
  <conditionalFormatting sqref="AH29:BM29">
    <cfRule type="containsText" dxfId="19" priority="18" operator="containsText" text="О">
      <formula>NOT(ISERROR(SEARCH("О",AH29)))</formula>
    </cfRule>
  </conditionalFormatting>
  <conditionalFormatting sqref="AH29:BM29">
    <cfRule type="containsText" dxfId="18" priority="13" operator="containsText" text="F">
      <formula>NOT(ISERROR(SEARCH("F",AH29)))</formula>
    </cfRule>
    <cfRule type="containsText" dxfId="17" priority="14" operator="containsText" text="Ц">
      <formula>NOT(ISERROR(SEARCH("Ц",AH29)))</formula>
    </cfRule>
    <cfRule type="containsText" dxfId="16" priority="16" operator="containsText" text="Б">
      <formula>NOT(ISERROR(SEARCH("Б",AH29)))</formula>
    </cfRule>
    <cfRule type="containsText" dxfId="15" priority="17" operator="containsText" text="У">
      <formula>NOT(ISERROR(SEARCH("У",AH29)))</formula>
    </cfRule>
  </conditionalFormatting>
  <conditionalFormatting sqref="AH30:BM30">
    <cfRule type="containsText" dxfId="14" priority="12" operator="containsText" text="О">
      <formula>NOT(ISERROR(SEARCH("О",AH30)))</formula>
    </cfRule>
  </conditionalFormatting>
  <conditionalFormatting sqref="AH30:BM30">
    <cfRule type="containsText" dxfId="13" priority="7" operator="containsText" text="F">
      <formula>NOT(ISERROR(SEARCH("F",AH30)))</formula>
    </cfRule>
    <cfRule type="containsText" dxfId="12" priority="8" operator="containsText" text="Ц">
      <formula>NOT(ISERROR(SEARCH("Ц",AH30)))</formula>
    </cfRule>
    <cfRule type="containsText" dxfId="11" priority="10" operator="containsText" text="Б">
      <formula>NOT(ISERROR(SEARCH("Б",AH30)))</formula>
    </cfRule>
    <cfRule type="containsText" dxfId="10" priority="11" operator="containsText" text="У">
      <formula>NOT(ISERROR(SEARCH("У",AH30)))</formula>
    </cfRule>
  </conditionalFormatting>
  <conditionalFormatting sqref="AH31:BM32">
    <cfRule type="containsText" dxfId="9" priority="6" operator="containsText" text="О">
      <formula>NOT(ISERROR(SEARCH("О",AH31)))</formula>
    </cfRule>
  </conditionalFormatting>
  <conditionalFormatting sqref="AH31:BM32">
    <cfRule type="containsText" dxfId="8" priority="1" operator="containsText" text="F">
      <formula>NOT(ISERROR(SEARCH("F",AH31)))</formula>
    </cfRule>
    <cfRule type="containsText" dxfId="7" priority="2" operator="containsText" text="Ц">
      <formula>NOT(ISERROR(SEARCH("Ц",AH31)))</formula>
    </cfRule>
    <cfRule type="containsText" dxfId="6" priority="4" operator="containsText" text="Б">
      <formula>NOT(ISERROR(SEARCH("Б",AH31)))</formula>
    </cfRule>
    <cfRule type="containsText" dxfId="5" priority="5" operator="containsText" text="У">
      <formula>NOT(ISERROR(SEARCH("У",AH31)))</formula>
    </cfRule>
  </conditionalFormatting>
  <dataValidations count="1">
    <dataValidation type="list" allowBlank="1" showInputMessage="1" showErrorMessage="1" sqref="J66:J74 J76:J94 J61:J64">
      <formula1>$J$1:$J$2</formula1>
    </dataValidation>
  </dataValidations>
  <pageMargins left="0.7" right="0.7" top="0.75" bottom="0.75" header="0.3" footer="0.3"/>
  <pageSetup paperSize="9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pinner 1">
              <controlPr defaultSize="0" autoPict="0">
                <anchor moveWithCells="1" sizeWithCells="1">
                  <from>
                    <xdr:col>4</xdr:col>
                    <xdr:colOff>292100</xdr:colOff>
                    <xdr:row>3</xdr:row>
                    <xdr:rowOff>25400</xdr:rowOff>
                  </from>
                  <to>
                    <xdr:col>4</xdr:col>
                    <xdr:colOff>939800</xdr:colOff>
                    <xdr:row>5</xdr:row>
                    <xdr:rowOff>101600</xdr:rowOff>
                  </to>
                </anchor>
              </controlPr>
            </control>
          </mc:Choice>
          <mc:Fallback/>
        </mc:AlternateContent>
      </controls>
    </mc:Choice>
    <mc:Fallback/>
  </mc:AlternateContent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9" operator="containsText" id="{7D043028-20C8-421B-89B3-A527E6E84D29}">
            <xm:f>NOT(ISERROR(SEARCH('отпуск год'!$I$5,AH25)))</xm:f>
            <xm:f>'отпуск год'!$I$5</xm:f>
            <x14:dxf>
              <fill>
                <patternFill>
                  <bgColor rgb="FF92D050"/>
                </patternFill>
              </fill>
            </x14:dxf>
          </x14:cfRule>
          <xm:sqref>AH25:BM28</xm:sqref>
        </x14:conditionalFormatting>
        <x14:conditionalFormatting xmlns:xm="http://schemas.microsoft.com/office/excel/2006/main">
          <x14:cfRule type="containsText" priority="21" operator="containsText" id="{762DBF72-1C5C-4846-B5EF-602A1D6D9C17}">
            <xm:f>NOT(ISERROR(SEARCH('отпуск год'!$I$5,BN29)))</xm:f>
            <xm:f>'отпуск год'!$I$5</xm:f>
            <x14:dxf>
              <fill>
                <patternFill>
                  <bgColor rgb="FF92D050"/>
                </patternFill>
              </fill>
            </x14:dxf>
          </x14:cfRule>
          <xm:sqref>BN29:BR32</xm:sqref>
        </x14:conditionalFormatting>
        <x14:conditionalFormatting xmlns:xm="http://schemas.microsoft.com/office/excel/2006/main">
          <x14:cfRule type="containsText" priority="15" operator="containsText" id="{DF5BB7F1-59F8-7646-A0A6-173A7A418837}">
            <xm:f>NOT(ISERROR(SEARCH('отпуск год'!$I$5,AH29)))</xm:f>
            <xm:f>'отпуск год'!$I$5</xm:f>
            <x14:dxf>
              <fill>
                <patternFill>
                  <bgColor rgb="FF92D050"/>
                </patternFill>
              </fill>
            </x14:dxf>
          </x14:cfRule>
          <xm:sqref>AH29:BM29</xm:sqref>
        </x14:conditionalFormatting>
        <x14:conditionalFormatting xmlns:xm="http://schemas.microsoft.com/office/excel/2006/main">
          <x14:cfRule type="containsText" priority="9" operator="containsText" id="{C83791B6-9534-BF4A-BF5A-B4A21C99D8A4}">
            <xm:f>NOT(ISERROR(SEARCH('отпуск год'!$I$5,AH30)))</xm:f>
            <xm:f>'отпуск год'!$I$5</xm:f>
            <x14:dxf>
              <fill>
                <patternFill>
                  <bgColor rgb="FF92D050"/>
                </patternFill>
              </fill>
            </x14:dxf>
          </x14:cfRule>
          <xm:sqref>AH30:BM30</xm:sqref>
        </x14:conditionalFormatting>
        <x14:conditionalFormatting xmlns:xm="http://schemas.microsoft.com/office/excel/2006/main">
          <x14:cfRule type="containsText" priority="3" operator="containsText" id="{9D152548-3B25-CD4A-BEFC-C0FA96E9AEB9}">
            <xm:f>NOT(ISERROR(SEARCH('отпуск год'!$I$5,AH31)))</xm:f>
            <xm:f>'отпуск год'!$I$5</xm:f>
            <x14:dxf>
              <fill>
                <patternFill>
                  <bgColor rgb="FF92D050"/>
                </patternFill>
              </fill>
            </x14:dxf>
          </x14:cfRule>
          <xm:sqref>AH31:BM32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праздники</vt:lpstr>
      <vt:lpstr>отпуск год</vt:lpstr>
      <vt:lpstr>РАСПИСАНИЕ</vt:lpstr>
      <vt:lpstr>ГРАФИК1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 Дмитр</dc:creator>
  <cp:lastModifiedBy>Елена</cp:lastModifiedBy>
  <dcterms:created xsi:type="dcterms:W3CDTF">2015-05-22T13:59:06Z</dcterms:created>
  <dcterms:modified xsi:type="dcterms:W3CDTF">2015-07-07T05:53:54Z</dcterms:modified>
</cp:coreProperties>
</file>