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bookViews>
    <workbookView xWindow="0" yWindow="0" windowWidth="28800" windowHeight="12000" activeTab="4"/>
  </bookViews>
  <sheets>
    <sheet name="Лист1" sheetId="1" r:id="rId1"/>
    <sheet name="Карт" sheetId="8" r:id="rId2"/>
    <sheet name="Точечные этикетки" sheetId="5" r:id="rId3"/>
    <sheet name="Акт на  паспорта" sheetId="6" r:id="rId4"/>
    <sheet name="Э1" sheetId="4" r:id="rId5"/>
    <sheet name="Э2" sheetId="7" r:id="rId6"/>
  </sheets>
  <definedNames>
    <definedName name="_xlnm._FilterDatabase" localSheetId="3" hidden="1">'Акт на  паспорта'!$A$1:$J$28</definedName>
    <definedName name="_xlnm._FilterDatabase" localSheetId="1" hidden="1">Карт!$B$6:$B$37</definedName>
    <definedName name="_xlnm._FilterDatabase" localSheetId="0" hidden="1">Лист1!$A$2:$M$32</definedName>
    <definedName name="_xlnm._FilterDatabase" localSheetId="4" hidden="1">Э1!$A$8:$C$17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6" l="1"/>
  <c r="D2" i="1" l="1" a="1"/>
  <c r="D3" i="1" s="1"/>
  <c r="F15" i="6" s="1"/>
  <c r="E7" i="8"/>
  <c r="D7" i="8"/>
  <c r="E6" i="8"/>
  <c r="D6" i="8"/>
  <c r="J8" i="8"/>
  <c r="K6" i="8"/>
  <c r="D22" i="1" l="1"/>
  <c r="D18" i="1"/>
  <c r="D14" i="1"/>
  <c r="D10" i="1"/>
  <c r="G18" i="6" s="1"/>
  <c r="D6" i="1"/>
  <c r="F17" i="6" s="1"/>
  <c r="D2" i="1"/>
  <c r="E15" i="6" s="1"/>
  <c r="D21" i="1"/>
  <c r="D17" i="1"/>
  <c r="D13" i="1"/>
  <c r="G19" i="6" s="1"/>
  <c r="D9" i="1"/>
  <c r="F18" i="6" s="1"/>
  <c r="D5" i="1"/>
  <c r="E16" i="6" s="1"/>
  <c r="D20" i="1"/>
  <c r="D16" i="1"/>
  <c r="D12" i="1"/>
  <c r="F19" i="6" s="1"/>
  <c r="D8" i="1"/>
  <c r="E18" i="6" s="1"/>
  <c r="D4" i="1"/>
  <c r="G15" i="6" s="1"/>
  <c r="D23" i="1"/>
  <c r="D19" i="1"/>
  <c r="D15" i="1"/>
  <c r="D11" i="1"/>
  <c r="E19" i="6" s="1"/>
  <c r="D7" i="1"/>
  <c r="G17" i="6" s="1"/>
  <c r="G5" i="7"/>
  <c r="K5" i="7" s="1"/>
  <c r="O5" i="7" s="1"/>
  <c r="C6" i="7"/>
  <c r="G6" i="7" s="1"/>
  <c r="K6" i="7" s="1"/>
  <c r="O6" i="7" s="1"/>
  <c r="C5" i="7"/>
  <c r="B2" i="7"/>
  <c r="F2" i="7" s="1"/>
  <c r="J2" i="7" s="1"/>
  <c r="N2" i="7" s="1"/>
  <c r="B16" i="7"/>
  <c r="N16" i="7" s="1"/>
  <c r="C7" i="7"/>
  <c r="K7" i="7" s="1"/>
  <c r="C4" i="7"/>
  <c r="G4" i="7" s="1"/>
  <c r="K4" i="7" s="1"/>
  <c r="O4" i="7" s="1"/>
  <c r="G7" i="7" l="1"/>
  <c r="J16" i="7"/>
  <c r="O7" i="7"/>
  <c r="F16" i="7"/>
  <c r="C7" i="4"/>
  <c r="C6" i="4"/>
  <c r="B2" i="4"/>
  <c r="M2" i="1" l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4" i="1" a="1"/>
  <c r="G4" i="1" s="1"/>
  <c r="G3" i="1"/>
  <c r="G2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13" i="1"/>
  <c r="C13" i="7" s="1"/>
  <c r="E12" i="1"/>
  <c r="B13" i="7" s="1"/>
  <c r="E11" i="1"/>
  <c r="A13" i="7" s="1"/>
  <c r="E10" i="1"/>
  <c r="C12" i="7" s="1"/>
  <c r="E9" i="1"/>
  <c r="B12" i="7" s="1"/>
  <c r="E8" i="1"/>
  <c r="A12" i="7" s="1"/>
  <c r="E7" i="1"/>
  <c r="C11" i="7" s="1"/>
  <c r="E6" i="1"/>
  <c r="B11" i="7" s="1"/>
  <c r="E5" i="1"/>
  <c r="A11" i="7" s="1"/>
  <c r="E4" i="1"/>
  <c r="C10" i="7" s="1"/>
  <c r="E3" i="1"/>
  <c r="B10" i="7" s="1"/>
  <c r="E2" i="1"/>
  <c r="A10" i="7" s="1"/>
  <c r="E23" i="1"/>
  <c r="B15" i="7" s="1"/>
  <c r="E22" i="1"/>
  <c r="A15" i="7" s="1"/>
  <c r="E21" i="1"/>
  <c r="C14" i="7" s="1"/>
  <c r="E20" i="1"/>
  <c r="B14" i="7" s="1"/>
  <c r="E19" i="1"/>
  <c r="A14" i="7" s="1"/>
  <c r="E18" i="1"/>
  <c r="C9" i="7" s="1"/>
  <c r="E17" i="1"/>
  <c r="B9" i="7" s="1"/>
  <c r="E16" i="1"/>
  <c r="A9" i="7" s="1"/>
  <c r="E14" i="1"/>
  <c r="E15" i="1"/>
  <c r="C8" i="7" s="1"/>
  <c r="B15" i="4"/>
  <c r="A13" i="4"/>
  <c r="C12" i="4"/>
  <c r="B8" i="4"/>
  <c r="G48" i="5"/>
  <c r="C48" i="5"/>
  <c r="O39" i="5"/>
  <c r="K39" i="5"/>
  <c r="G39" i="5"/>
  <c r="C39" i="5"/>
  <c r="O30" i="5"/>
  <c r="K30" i="5"/>
  <c r="G30" i="5"/>
  <c r="C30" i="5"/>
  <c r="O21" i="5"/>
  <c r="K21" i="5"/>
  <c r="G21" i="5"/>
  <c r="C21" i="5"/>
  <c r="O12" i="5"/>
  <c r="K12" i="5"/>
  <c r="G12" i="5"/>
  <c r="C12" i="5"/>
  <c r="O3" i="5"/>
  <c r="K3" i="5"/>
  <c r="G3" i="5"/>
  <c r="C3" i="5"/>
  <c r="A9" i="4" l="1"/>
  <c r="B13" i="4"/>
  <c r="C14" i="4"/>
  <c r="C8" i="4"/>
  <c r="C11" i="4"/>
  <c r="A11" i="4"/>
  <c r="B12" i="4"/>
  <c r="C13" i="4"/>
  <c r="A14" i="4"/>
  <c r="A8" i="4"/>
  <c r="B6" i="8" a="1"/>
  <c r="B10" i="4"/>
  <c r="C10" i="4"/>
  <c r="C9" i="4"/>
  <c r="A10" i="4"/>
  <c r="B11" i="4"/>
  <c r="A12" i="4"/>
  <c r="B14" i="4"/>
  <c r="A8" i="7"/>
  <c r="B8" i="7"/>
  <c r="M14" i="7"/>
  <c r="I14" i="7"/>
  <c r="E14" i="7"/>
  <c r="F15" i="7"/>
  <c r="N15" i="7"/>
  <c r="J15" i="7"/>
  <c r="M11" i="7"/>
  <c r="I11" i="7"/>
  <c r="E11" i="7"/>
  <c r="N12" i="7"/>
  <c r="F12" i="7"/>
  <c r="J12" i="7"/>
  <c r="O13" i="7"/>
  <c r="K13" i="7"/>
  <c r="G13" i="7"/>
  <c r="M9" i="7"/>
  <c r="E9" i="7"/>
  <c r="I9" i="7"/>
  <c r="N14" i="7"/>
  <c r="J14" i="7"/>
  <c r="F14" i="7"/>
  <c r="N11" i="7"/>
  <c r="F11" i="7"/>
  <c r="J11" i="7"/>
  <c r="K12" i="7"/>
  <c r="G12" i="7"/>
  <c r="O12" i="7"/>
  <c r="N9" i="7"/>
  <c r="F9" i="7"/>
  <c r="J9" i="7"/>
  <c r="K14" i="7"/>
  <c r="O14" i="7"/>
  <c r="G14" i="7"/>
  <c r="N10" i="7"/>
  <c r="F10" i="7"/>
  <c r="J10" i="7"/>
  <c r="O11" i="7"/>
  <c r="K11" i="7"/>
  <c r="G11" i="7"/>
  <c r="M13" i="7"/>
  <c r="I13" i="7"/>
  <c r="E13" i="7"/>
  <c r="K8" i="7"/>
  <c r="O8" i="7"/>
  <c r="G8" i="7"/>
  <c r="O9" i="7"/>
  <c r="G9" i="7"/>
  <c r="K9" i="7"/>
  <c r="M15" i="7"/>
  <c r="E15" i="7"/>
  <c r="I15" i="7"/>
  <c r="K10" i="7"/>
  <c r="G10" i="7"/>
  <c r="O10" i="7"/>
  <c r="M12" i="7"/>
  <c r="E12" i="7"/>
  <c r="I12" i="7"/>
  <c r="F13" i="7"/>
  <c r="J13" i="7"/>
  <c r="N13" i="7"/>
  <c r="M10" i="7"/>
  <c r="I10" i="7"/>
  <c r="E10" i="7"/>
  <c r="B9" i="4"/>
  <c r="M23" i="1"/>
  <c r="M21" i="1"/>
  <c r="M19" i="1"/>
  <c r="M17" i="1"/>
  <c r="M15" i="1"/>
  <c r="M13" i="1"/>
  <c r="M11" i="1"/>
  <c r="M9" i="1"/>
  <c r="M7" i="1"/>
  <c r="M5" i="1"/>
  <c r="M3" i="1"/>
  <c r="M22" i="1"/>
  <c r="M20" i="1"/>
  <c r="M18" i="1"/>
  <c r="M16" i="1"/>
  <c r="M14" i="1"/>
  <c r="M12" i="1"/>
  <c r="M10" i="1"/>
  <c r="M8" i="1"/>
  <c r="M6" i="1"/>
  <c r="M4" i="1"/>
  <c r="L23" i="1"/>
  <c r="L21" i="1"/>
  <c r="L19" i="1"/>
  <c r="L17" i="1"/>
  <c r="L15" i="1"/>
  <c r="L13" i="1"/>
  <c r="L11" i="1"/>
  <c r="L9" i="1"/>
  <c r="L7" i="1"/>
  <c r="L5" i="1"/>
  <c r="L3" i="1"/>
  <c r="L22" i="1"/>
  <c r="L20" i="1"/>
  <c r="L18" i="1"/>
  <c r="L16" i="1"/>
  <c r="L14" i="1"/>
  <c r="L12" i="1"/>
  <c r="L10" i="1"/>
  <c r="L8" i="1"/>
  <c r="L6" i="1"/>
  <c r="L4" i="1"/>
  <c r="K23" i="1"/>
  <c r="K21" i="1"/>
  <c r="K19" i="1"/>
  <c r="K17" i="1"/>
  <c r="K15" i="1"/>
  <c r="K13" i="1"/>
  <c r="K11" i="1"/>
  <c r="K9" i="1"/>
  <c r="K7" i="1"/>
  <c r="K5" i="1"/>
  <c r="K3" i="1"/>
  <c r="K22" i="1"/>
  <c r="K20" i="1"/>
  <c r="K18" i="1"/>
  <c r="K16" i="1"/>
  <c r="K14" i="1"/>
  <c r="K12" i="1"/>
  <c r="K10" i="1"/>
  <c r="K8" i="1"/>
  <c r="K6" i="1"/>
  <c r="K4" i="1"/>
  <c r="J23" i="1"/>
  <c r="J21" i="1"/>
  <c r="J19" i="1"/>
  <c r="J17" i="1"/>
  <c r="J15" i="1"/>
  <c r="J13" i="1"/>
  <c r="J11" i="1"/>
  <c r="J9" i="1"/>
  <c r="J7" i="1"/>
  <c r="J5" i="1"/>
  <c r="J3" i="1"/>
  <c r="J22" i="1"/>
  <c r="J20" i="1"/>
  <c r="J18" i="1"/>
  <c r="J16" i="1"/>
  <c r="J14" i="1"/>
  <c r="J12" i="1"/>
  <c r="J10" i="1"/>
  <c r="J8" i="1"/>
  <c r="J6" i="1"/>
  <c r="J4" i="1"/>
  <c r="I23" i="1"/>
  <c r="I21" i="1"/>
  <c r="I19" i="1"/>
  <c r="I17" i="1"/>
  <c r="I15" i="1"/>
  <c r="I13" i="1"/>
  <c r="I11" i="1"/>
  <c r="I9" i="1"/>
  <c r="I7" i="1"/>
  <c r="I5" i="1"/>
  <c r="I3" i="1"/>
  <c r="I22" i="1"/>
  <c r="I20" i="1"/>
  <c r="I18" i="1"/>
  <c r="I16" i="1"/>
  <c r="I28" i="1" s="1"/>
  <c r="B25" i="6" s="1"/>
  <c r="I14" i="1"/>
  <c r="I12" i="1"/>
  <c r="I10" i="1"/>
  <c r="I8" i="1"/>
  <c r="I6" i="1"/>
  <c r="I4" i="1"/>
  <c r="H23" i="1"/>
  <c r="H21" i="1"/>
  <c r="H19" i="1"/>
  <c r="H17" i="1"/>
  <c r="H15" i="1"/>
  <c r="H13" i="1"/>
  <c r="H11" i="1"/>
  <c r="H9" i="1"/>
  <c r="H7" i="1"/>
  <c r="H5" i="1"/>
  <c r="H3" i="1"/>
  <c r="H22" i="1"/>
  <c r="H20" i="1"/>
  <c r="H18" i="1"/>
  <c r="H16" i="1"/>
  <c r="H14" i="1"/>
  <c r="H12" i="1"/>
  <c r="H10" i="1"/>
  <c r="H8" i="1"/>
  <c r="H6" i="1"/>
  <c r="H4" i="1"/>
  <c r="G23" i="1"/>
  <c r="G21" i="1"/>
  <c r="G19" i="1"/>
  <c r="G17" i="1"/>
  <c r="G15" i="1"/>
  <c r="G13" i="1"/>
  <c r="G11" i="1"/>
  <c r="G9" i="1"/>
  <c r="G7" i="1"/>
  <c r="G5" i="1"/>
  <c r="G22" i="1"/>
  <c r="G20" i="1"/>
  <c r="G18" i="1"/>
  <c r="G16" i="1"/>
  <c r="G14" i="1"/>
  <c r="G12" i="1"/>
  <c r="G10" i="1"/>
  <c r="G8" i="1"/>
  <c r="G6" i="1"/>
  <c r="C28" i="6"/>
  <c r="D27" i="6"/>
  <c r="C27" i="6"/>
  <c r="B27" i="6"/>
  <c r="A27" i="6" s="1"/>
  <c r="C26" i="6"/>
  <c r="D25" i="6"/>
  <c r="C25" i="6"/>
  <c r="C24" i="6"/>
  <c r="D23" i="6"/>
  <c r="C23" i="6"/>
  <c r="B23" i="6"/>
  <c r="A23" i="6" s="1"/>
  <c r="B6" i="8" l="1"/>
  <c r="B10" i="8"/>
  <c r="B14" i="8"/>
  <c r="B18" i="8"/>
  <c r="B22" i="8"/>
  <c r="B26" i="8"/>
  <c r="B7" i="8"/>
  <c r="B11" i="8"/>
  <c r="B15" i="8"/>
  <c r="B19" i="8"/>
  <c r="B23" i="8"/>
  <c r="B27" i="8"/>
  <c r="B8" i="8"/>
  <c r="B12" i="8"/>
  <c r="B16" i="8"/>
  <c r="B20" i="8"/>
  <c r="B24" i="8"/>
  <c r="B9" i="8"/>
  <c r="B13" i="8"/>
  <c r="B17" i="8"/>
  <c r="B21" i="8"/>
  <c r="B25" i="8"/>
  <c r="N8" i="7"/>
  <c r="J8" i="7"/>
  <c r="F8" i="7"/>
  <c r="M8" i="7"/>
  <c r="E8" i="7"/>
  <c r="I8" i="7"/>
  <c r="I23" i="6"/>
  <c r="J23" i="6"/>
  <c r="C22" i="6"/>
  <c r="D21" i="6"/>
  <c r="C21" i="6"/>
  <c r="B21" i="6"/>
  <c r="C20" i="6"/>
  <c r="D19" i="6"/>
  <c r="C19" i="6"/>
  <c r="B19" i="6"/>
  <c r="F6" i="8" l="1" a="1"/>
  <c r="J19" i="6"/>
  <c r="I19" i="6"/>
  <c r="J21" i="6"/>
  <c r="I21" i="6"/>
  <c r="C18" i="6"/>
  <c r="D17" i="6"/>
  <c r="C17" i="6"/>
  <c r="B17" i="6"/>
  <c r="A17" i="6" s="1"/>
  <c r="F6" i="8" l="1"/>
  <c r="F13" i="8"/>
  <c r="F29" i="8"/>
  <c r="F17" i="8"/>
  <c r="F33" i="8"/>
  <c r="F21" i="8"/>
  <c r="F37" i="8"/>
  <c r="F9" i="8"/>
  <c r="F25" i="8"/>
  <c r="F36" i="8"/>
  <c r="F20" i="8"/>
  <c r="F35" i="8"/>
  <c r="F19" i="8"/>
  <c r="F34" i="8"/>
  <c r="F18" i="8"/>
  <c r="F32" i="8"/>
  <c r="F16" i="8"/>
  <c r="F31" i="8"/>
  <c r="F15" i="8"/>
  <c r="F30" i="8"/>
  <c r="F14" i="8"/>
  <c r="F28" i="8"/>
  <c r="F12" i="8"/>
  <c r="F27" i="8"/>
  <c r="F11" i="8"/>
  <c r="F26" i="8"/>
  <c r="F10" i="8"/>
  <c r="F24" i="8"/>
  <c r="F8" i="8"/>
  <c r="F23" i="8"/>
  <c r="F7" i="8"/>
  <c r="F22" i="8"/>
  <c r="J17" i="6"/>
  <c r="I17" i="6"/>
  <c r="I42" i="6"/>
  <c r="I41" i="6"/>
  <c r="I40" i="6"/>
  <c r="G36" i="6"/>
  <c r="C16" i="6"/>
  <c r="J15" i="6"/>
  <c r="I15" i="6"/>
  <c r="D15" i="6"/>
  <c r="C15" i="6"/>
  <c r="B15" i="6"/>
  <c r="A15" i="6"/>
  <c r="F11" i="6"/>
  <c r="F10" i="6"/>
  <c r="F9" i="6"/>
  <c r="N3" i="5"/>
  <c r="J3" i="5"/>
  <c r="F3" i="5"/>
  <c r="B3" i="5"/>
  <c r="B6" i="5"/>
  <c r="J42" i="5" s="1"/>
  <c r="C4" i="5"/>
  <c r="C49" i="5" s="1"/>
  <c r="C2" i="5"/>
  <c r="C38" i="5" s="1"/>
  <c r="B16" i="4"/>
  <c r="F16" i="4" s="1"/>
  <c r="N15" i="4"/>
  <c r="O14" i="4"/>
  <c r="N14" i="4"/>
  <c r="M14" i="4"/>
  <c r="K13" i="4"/>
  <c r="F13" i="4"/>
  <c r="E13" i="4"/>
  <c r="G12" i="4"/>
  <c r="F12" i="4"/>
  <c r="M12" i="4"/>
  <c r="G11" i="4"/>
  <c r="N11" i="4"/>
  <c r="I11" i="4"/>
  <c r="O10" i="4"/>
  <c r="J10" i="4"/>
  <c r="E10" i="4"/>
  <c r="K9" i="4"/>
  <c r="F9" i="4"/>
  <c r="E9" i="4"/>
  <c r="G8" i="4"/>
  <c r="N8" i="4"/>
  <c r="M8" i="4"/>
  <c r="K7" i="4"/>
  <c r="G6" i="4"/>
  <c r="C5" i="4"/>
  <c r="O5" i="4" s="1"/>
  <c r="C4" i="4"/>
  <c r="O4" i="4" s="1"/>
  <c r="J2" i="4"/>
  <c r="H6" i="8" l="1" a="1"/>
  <c r="A19" i="6"/>
  <c r="A21" i="6" s="1"/>
  <c r="K4" i="4"/>
  <c r="J16" i="4"/>
  <c r="B15" i="5"/>
  <c r="N24" i="5"/>
  <c r="F42" i="5"/>
  <c r="F51" i="5"/>
  <c r="K6" i="4"/>
  <c r="F6" i="5"/>
  <c r="F33" i="5" s="1"/>
  <c r="J6" i="5"/>
  <c r="J15" i="5"/>
  <c r="N33" i="5"/>
  <c r="N42" i="5"/>
  <c r="J11" i="4"/>
  <c r="I10" i="4"/>
  <c r="K12" i="4"/>
  <c r="I8" i="4"/>
  <c r="K10" i="4"/>
  <c r="J13" i="4"/>
  <c r="K8" i="4"/>
  <c r="J9" i="4"/>
  <c r="I12" i="4"/>
  <c r="N2" i="4"/>
  <c r="G5" i="4"/>
  <c r="O7" i="4"/>
  <c r="F8" i="4"/>
  <c r="G9" i="4"/>
  <c r="M9" i="4"/>
  <c r="F10" i="4"/>
  <c r="E11" i="4"/>
  <c r="O11" i="4"/>
  <c r="N12" i="4"/>
  <c r="G13" i="4"/>
  <c r="M13" i="4"/>
  <c r="F14" i="4"/>
  <c r="J14" i="4"/>
  <c r="K2" i="5"/>
  <c r="O4" i="5"/>
  <c r="K11" i="5"/>
  <c r="K13" i="5"/>
  <c r="G20" i="5"/>
  <c r="G29" i="5"/>
  <c r="G38" i="5"/>
  <c r="G22" i="5"/>
  <c r="K31" i="5"/>
  <c r="F24" i="5"/>
  <c r="G40" i="5"/>
  <c r="G49" i="5"/>
  <c r="G4" i="4"/>
  <c r="K5" i="4"/>
  <c r="O6" i="4"/>
  <c r="E8" i="4"/>
  <c r="J8" i="4"/>
  <c r="O8" i="4"/>
  <c r="I9" i="4"/>
  <c r="N9" i="4"/>
  <c r="G10" i="4"/>
  <c r="M10" i="4"/>
  <c r="F11" i="4"/>
  <c r="K11" i="4"/>
  <c r="E12" i="4"/>
  <c r="J12" i="4"/>
  <c r="O12" i="4"/>
  <c r="I13" i="4"/>
  <c r="N13" i="4"/>
  <c r="G14" i="4"/>
  <c r="K14" i="4"/>
  <c r="N16" i="4"/>
  <c r="K4" i="5"/>
  <c r="O2" i="5"/>
  <c r="N6" i="5"/>
  <c r="O11" i="5"/>
  <c r="O13" i="5"/>
  <c r="K20" i="5"/>
  <c r="K29" i="5"/>
  <c r="K38" i="5"/>
  <c r="K22" i="5"/>
  <c r="G31" i="5"/>
  <c r="J24" i="5"/>
  <c r="B33" i="5"/>
  <c r="K40" i="5"/>
  <c r="B42" i="5"/>
  <c r="B51" i="5"/>
  <c r="F2" i="4"/>
  <c r="G7" i="4"/>
  <c r="O9" i="4"/>
  <c r="N10" i="4"/>
  <c r="M11" i="4"/>
  <c r="O13" i="4"/>
  <c r="F15" i="4"/>
  <c r="J15" i="4"/>
  <c r="G2" i="5"/>
  <c r="C11" i="5"/>
  <c r="C13" i="5"/>
  <c r="O20" i="5"/>
  <c r="O29" i="5"/>
  <c r="O38" i="5"/>
  <c r="O22" i="5"/>
  <c r="C31" i="5"/>
  <c r="O40" i="5"/>
  <c r="E14" i="4"/>
  <c r="I14" i="4"/>
  <c r="G4" i="5"/>
  <c r="G11" i="5"/>
  <c r="G13" i="5"/>
  <c r="F15" i="5"/>
  <c r="C20" i="5"/>
  <c r="C29" i="5"/>
  <c r="C22" i="5"/>
  <c r="O31" i="5"/>
  <c r="B24" i="5"/>
  <c r="J33" i="5"/>
  <c r="C40" i="5"/>
  <c r="D31" i="1"/>
  <c r="A6" i="8" s="1"/>
  <c r="J5" i="6" l="1"/>
  <c r="B3" i="7"/>
  <c r="F3" i="7" s="1"/>
  <c r="J3" i="7" s="1"/>
  <c r="N3" i="7" s="1"/>
  <c r="C47" i="5"/>
  <c r="G47" i="5"/>
  <c r="J8" i="6"/>
  <c r="B3" i="4"/>
  <c r="N3" i="4" s="1"/>
  <c r="C5" i="5"/>
  <c r="C50" i="5" l="1"/>
  <c r="G50" i="5"/>
  <c r="K41" i="5"/>
  <c r="O41" i="5"/>
  <c r="C41" i="5"/>
  <c r="G41" i="5"/>
  <c r="K32" i="5"/>
  <c r="O32" i="5"/>
  <c r="C32" i="5"/>
  <c r="G32" i="5"/>
  <c r="K23" i="5"/>
  <c r="O23" i="5"/>
  <c r="C23" i="5"/>
  <c r="G23" i="5"/>
  <c r="O14" i="5"/>
  <c r="N15" i="5"/>
  <c r="G14" i="5"/>
  <c r="K14" i="5"/>
  <c r="O5" i="5"/>
  <c r="C14" i="5"/>
  <c r="G5" i="5"/>
  <c r="K5" i="5"/>
  <c r="J3" i="4"/>
  <c r="F3" i="4"/>
  <c r="G6" i="8" l="1" a="1"/>
  <c r="G22" i="8" l="1"/>
  <c r="G25" i="8"/>
  <c r="G27" i="8"/>
  <c r="G20" i="8"/>
  <c r="H12" i="8"/>
  <c r="H19" i="8"/>
  <c r="H14" i="8"/>
  <c r="H15" i="8"/>
  <c r="H6" i="8"/>
  <c r="H8" i="8"/>
  <c r="G18" i="8"/>
  <c r="H7" i="8"/>
  <c r="H11" i="8"/>
  <c r="G10" i="8"/>
  <c r="H21" i="8"/>
  <c r="H31" i="8"/>
  <c r="G31" i="8"/>
  <c r="H20" i="8"/>
  <c r="H22" i="8"/>
  <c r="H25" i="8"/>
  <c r="G14" i="8"/>
  <c r="G6" i="8"/>
  <c r="G15" i="8"/>
  <c r="G21" i="8"/>
  <c r="G8" i="8"/>
  <c r="G19" i="8"/>
  <c r="H27" i="8"/>
  <c r="G12" i="8"/>
  <c r="H18" i="8"/>
  <c r="G7" i="8"/>
  <c r="G11" i="8"/>
  <c r="H10" i="8"/>
  <c r="G30" i="8" l="1"/>
  <c r="H30" i="8"/>
  <c r="G34" i="8"/>
  <c r="H34" i="8"/>
  <c r="H9" i="8"/>
  <c r="G9" i="8"/>
  <c r="G16" i="8"/>
  <c r="H16" i="8"/>
  <c r="G23" i="8"/>
  <c r="H23" i="8"/>
  <c r="G17" i="8"/>
  <c r="H17" i="8"/>
  <c r="G32" i="8"/>
  <c r="H32" i="8"/>
  <c r="G29" i="8"/>
  <c r="H29" i="8"/>
  <c r="G28" i="8"/>
  <c r="H28" i="8"/>
  <c r="H13" i="8"/>
  <c r="G13" i="8"/>
  <c r="G24" i="8"/>
  <c r="H24" i="8"/>
  <c r="G26" i="8"/>
  <c r="H26" i="8"/>
  <c r="G35" i="8"/>
  <c r="H35" i="8"/>
  <c r="G36" i="8"/>
  <c r="H36" i="8"/>
  <c r="G33" i="8"/>
  <c r="H33" i="8"/>
  <c r="G37" i="8"/>
  <c r="H37" i="8"/>
  <c r="I6" i="8" l="1" a="1"/>
  <c r="I31" i="8" l="1"/>
  <c r="I19" i="8"/>
  <c r="I7" i="8"/>
  <c r="I6" i="8"/>
  <c r="I10" i="8"/>
  <c r="I14" i="8"/>
  <c r="I27" i="8"/>
  <c r="I12" i="8"/>
  <c r="I25" i="8"/>
  <c r="I18" i="8"/>
  <c r="I20" i="8"/>
  <c r="I22" i="8"/>
  <c r="I11" i="8"/>
  <c r="I8" i="8"/>
  <c r="I21" i="8"/>
  <c r="I15" i="8"/>
  <c r="I16" i="8"/>
  <c r="I36" i="8"/>
  <c r="I23" i="8"/>
  <c r="I35" i="8"/>
  <c r="I17" i="8"/>
  <c r="I37" i="8"/>
  <c r="I32" i="8"/>
  <c r="I33" i="8"/>
  <c r="I29" i="8"/>
  <c r="I9" i="8"/>
  <c r="I28" i="8"/>
  <c r="I34" i="8"/>
  <c r="I26" i="8"/>
  <c r="I30" i="8"/>
  <c r="I24" i="8"/>
  <c r="I13" i="8"/>
</calcChain>
</file>

<file path=xl/sharedStrings.xml><?xml version="1.0" encoding="utf-8"?>
<sst xmlns="http://schemas.openxmlformats.org/spreadsheetml/2006/main" count="335" uniqueCount="87">
  <si>
    <t>№ ЖДЦ</t>
  </si>
  <si>
    <t>Паспорт-1</t>
  </si>
  <si>
    <t>Паспорт- 2</t>
  </si>
  <si>
    <t>Паспорт- 3</t>
  </si>
  <si>
    <t>Паспорт- 4</t>
  </si>
  <si>
    <t>Паспорт- 5</t>
  </si>
  <si>
    <t>Марка топлива</t>
  </si>
  <si>
    <t>№ Паспорта</t>
  </si>
  <si>
    <t>"Утверждаю"</t>
  </si>
  <si>
    <t xml:space="preserve">Сменный Инженер по ГСМ </t>
  </si>
  <si>
    <t>ЗАО "ТЗК Шереметьево"</t>
  </si>
  <si>
    <t>Дата:</t>
  </si>
  <si>
    <t>Члены  комиссии:</t>
  </si>
  <si>
    <t>АКТ</t>
  </si>
  <si>
    <t>на отбор проб №_______</t>
  </si>
  <si>
    <t>Комиссия в составе:</t>
  </si>
  <si>
    <t>(должности и фамилии лиц, участвовавших в отборе проб авиа ГСМ)</t>
  </si>
  <si>
    <t xml:space="preserve">Произвела отбор проб авиа ГСМ: </t>
  </si>
  <si>
    <t>№ п/п</t>
  </si>
  <si>
    <t>№ пробы</t>
  </si>
  <si>
    <t>Наименование Авиа ГСМ</t>
  </si>
  <si>
    <t>Место / точка / отбора проб</t>
  </si>
  <si>
    <t>Объем пробы /литр/</t>
  </si>
  <si>
    <t>Вид анализа</t>
  </si>
  <si>
    <t>ТС-1</t>
  </si>
  <si>
    <t>Завод ихготов.</t>
  </si>
  <si>
    <t>Пробы отобраны в соответствии с ГОСТ 2517-2012 в чистую, сухую посуду, подготовленную лабораторией ЗАО «ТЗК Шереметьево. 
Пробы отобраны для производства анализа в лаборатории ЗАО «ТЗК Шереметьево».</t>
  </si>
  <si>
    <t>Председатель комиссии:</t>
  </si>
  <si>
    <t>Члены комиссии:</t>
  </si>
  <si>
    <r>
      <rPr>
        <b/>
        <sz val="12"/>
        <color theme="1"/>
        <rFont val="Times New Roman"/>
        <family val="1"/>
        <charset val="204"/>
      </rPr>
      <t>Время и дата приема проб в лаборатории «____»    «_____»___________________2015г
Техник лаборант______________________________________/                                                   /</t>
    </r>
    <r>
      <rPr>
        <sz val="12"/>
        <color theme="1"/>
        <rFont val="Times New Roman"/>
        <family val="1"/>
        <charset val="204"/>
      </rPr>
      <t xml:space="preserve">  </t>
    </r>
  </si>
  <si>
    <t>/</t>
  </si>
  <si>
    <t>Слив разрешаю в Рез.№</t>
  </si>
  <si>
    <t>Слив в резервуар №</t>
  </si>
  <si>
    <t>вид анализа</t>
  </si>
  <si>
    <t>объем пробы</t>
  </si>
  <si>
    <t>2,0л</t>
  </si>
  <si>
    <t>Арбитраж</t>
  </si>
  <si>
    <t>Проба №</t>
  </si>
  <si>
    <t>Склад ГСМ ББХ</t>
  </si>
  <si>
    <t>Вид анализа:</t>
  </si>
  <si>
    <t>Паспорт №</t>
  </si>
  <si>
    <t>Марка ГСМ</t>
  </si>
  <si>
    <t>В резервуар №</t>
  </si>
  <si>
    <t>А/техник</t>
  </si>
  <si>
    <t>Подпись</t>
  </si>
  <si>
    <t xml:space="preserve">Время отбора </t>
  </si>
  <si>
    <t>Время отбора</t>
  </si>
  <si>
    <t>Дата отбора</t>
  </si>
  <si>
    <t>От кокого количества (литр)</t>
  </si>
  <si>
    <t>Паспорт-6</t>
  </si>
  <si>
    <t>Паспорт- 7</t>
  </si>
  <si>
    <t>Паспорт- 8</t>
  </si>
  <si>
    <t>Паспорт- 9</t>
  </si>
  <si>
    <t>Паспорт-10</t>
  </si>
  <si>
    <t>Кол-во паспортов</t>
  </si>
  <si>
    <t>Список ЖДЦ</t>
  </si>
  <si>
    <t>п.15012451</t>
  </si>
  <si>
    <t>п.123</t>
  </si>
  <si>
    <t>Омский</t>
  </si>
  <si>
    <t xml:space="preserve">Ярославль </t>
  </si>
  <si>
    <t>Ярославль</t>
  </si>
  <si>
    <t>п.126</t>
  </si>
  <si>
    <t>п.122</t>
  </si>
  <si>
    <t>Карточка</t>
  </si>
  <si>
    <t>Входного контроля качества авиатоплива при приёме из ЖДЦ</t>
  </si>
  <si>
    <t>Дата</t>
  </si>
  <si>
    <t>№ паспорта, завод изготовитель</t>
  </si>
  <si>
    <t xml:space="preserve">Вода
Отсутствие
(+)
</t>
  </si>
  <si>
    <t>Визуально</t>
  </si>
  <si>
    <t>ВЧП</t>
  </si>
  <si>
    <t xml:space="preserve">Механи-ческие
Примеси
Отсутст
(+)
</t>
  </si>
  <si>
    <t xml:space="preserve">Цвет
Стандарт-
ный, прозрач., бесцвет.
(+)
</t>
  </si>
  <si>
    <t xml:space="preserve">Решение о сливе авиатоп-
лива
№ приемного резер-ра
</t>
  </si>
  <si>
    <t xml:space="preserve">Авиатехник
ФИО
</t>
  </si>
  <si>
    <t xml:space="preserve">Соответствие
(+)
ЖДЦ
Сопровод.
Документац.
</t>
  </si>
  <si>
    <t>См. «Технологию формирования Паспорта качества на авиа ГСМ и СЖ в ЗАО «ТЗК Шереметьево», пункт 3.1.2.. Указать несоответствие.</t>
  </si>
  <si>
    <t>2. Отрицательные результаты входного контроля- (-),</t>
  </si>
  <si>
    <t>См. «Технологию формирования Паспорта качества на авиа ГСМ и СЖ в ЗАО «ТЗК Шереметьево» пункт 3.1.2..</t>
  </si>
  <si>
    <t>1. Положительные результаты входного контроля- (+),</t>
  </si>
  <si>
    <t>Слив разрешаю в</t>
  </si>
  <si>
    <t>РВС- 3000 ББХ №</t>
  </si>
  <si>
    <t>НПЗ</t>
  </si>
  <si>
    <t>Инженер</t>
  </si>
  <si>
    <t>Иванов И.А.</t>
  </si>
  <si>
    <t>Алексеев А.А.</t>
  </si>
  <si>
    <t>Петров И.П.</t>
  </si>
  <si>
    <t>Романов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</si>
</sst>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[$-FC19]dd\ mmmm\ yyyy\ \г\.;@"/>
    <numFmt numFmtId="166" formatCode="h:mm;@"/>
    <numFmt numFmtId="167" formatCode="dd/mm/yy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Minion Pro Cond"/>
      <family val="1"/>
    </font>
    <font>
      <sz val="12"/>
      <color theme="1"/>
      <name val="Minion Pro Cond"/>
      <family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Minion Pro Cond"/>
      <family val="1"/>
    </font>
    <font>
      <b/>
      <sz val="11"/>
      <color theme="1"/>
      <name val="Minion Pro Cond"/>
      <family val="1"/>
    </font>
    <font>
      <b/>
      <sz val="10"/>
      <color theme="1"/>
      <name val="Minion Pro Cond"/>
      <family val="1"/>
    </font>
    <font>
      <sz val="10"/>
      <color theme="1"/>
      <name val="Calibri"/>
      <family val="2"/>
      <charset val="204"/>
      <scheme val="minor"/>
    </font>
    <font>
      <sz val="11"/>
      <color rgb="FFFFFF00"/>
      <name val="Minion Pro Cond"/>
      <family val="1"/>
    </font>
    <font>
      <sz val="12"/>
      <color rgb="FFFFFF00"/>
      <name val="Minion Pro Cond"/>
      <family val="1"/>
    </font>
    <font>
      <sz val="11"/>
      <color theme="0"/>
      <name val="Minion Pro Cond"/>
      <family val="1"/>
    </font>
    <font>
      <sz val="11"/>
      <color rgb="FFFFFF00"/>
      <name val="Times New Roman"/>
      <family val="1"/>
      <charset val="204"/>
    </font>
    <font>
      <sz val="9"/>
      <color theme="1"/>
      <name val="Minion Pro Cond"/>
      <family val="1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Sylfae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14" xfId="0" applyFont="1" applyBorder="1"/>
    <xf numFmtId="0" fontId="4" fillId="0" borderId="3" xfId="0" applyFont="1" applyBorder="1"/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4" xfId="0" applyFont="1" applyBorder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3" xfId="0" applyFont="1" applyBorder="1"/>
    <xf numFmtId="0" fontId="7" fillId="0" borderId="1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9" fillId="0" borderId="13" xfId="0" applyFont="1" applyBorder="1"/>
    <xf numFmtId="49" fontId="9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2" fillId="0" borderId="0" xfId="0" applyFont="1"/>
    <xf numFmtId="0" fontId="2" fillId="0" borderId="1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0" fillId="0" borderId="0" xfId="0" applyFont="1"/>
    <xf numFmtId="0" fontId="2" fillId="0" borderId="16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3" xfId="0" applyFont="1" applyBorder="1"/>
    <xf numFmtId="0" fontId="2" fillId="0" borderId="15" xfId="0" applyFont="1" applyBorder="1"/>
    <xf numFmtId="0" fontId="1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/>
    <xf numFmtId="0" fontId="12" fillId="0" borderId="0" xfId="0" applyFont="1" applyBorder="1" applyAlignment="1">
      <alignment horizontal="left"/>
    </xf>
    <xf numFmtId="166" fontId="12" fillId="0" borderId="12" xfId="0" applyNumberFormat="1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0" fillId="0" borderId="11" xfId="0" applyFont="1" applyBorder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3" xfId="0" applyFont="1" applyBorder="1"/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166" fontId="12" fillId="0" borderId="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" fillId="7" borderId="0" xfId="0" applyFont="1" applyFill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9" fillId="0" borderId="11" xfId="0" applyFont="1" applyBorder="1"/>
    <xf numFmtId="0" fontId="9" fillId="0" borderId="12" xfId="0" applyFont="1" applyBorder="1" applyAlignment="1">
      <alignment horizontal="center"/>
    </xf>
    <xf numFmtId="0" fontId="9" fillId="0" borderId="8" xfId="0" applyFont="1" applyBorder="1"/>
    <xf numFmtId="0" fontId="9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7" fillId="13" borderId="1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1" xfId="0" applyBorder="1" applyAlignment="1">
      <alignment horizontal="center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7" borderId="20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8" fillId="0" borderId="12" xfId="0" applyFont="1" applyBorder="1"/>
    <xf numFmtId="0" fontId="10" fillId="0" borderId="25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23" xfId="0" applyFont="1" applyBorder="1" applyAlignment="1">
      <alignment horizontal="right"/>
    </xf>
    <xf numFmtId="0" fontId="10" fillId="0" borderId="25" xfId="0" applyFont="1" applyBorder="1" applyAlignment="1">
      <alignment horizontal="righ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10" fillId="0" borderId="27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167" fontId="21" fillId="0" borderId="28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15" xfId="0" applyBorder="1"/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1" xfId="0" applyNumberFormat="1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6" xfId="0" applyFont="1" applyBorder="1"/>
    <xf numFmtId="0" fontId="7" fillId="0" borderId="16" xfId="0" applyFont="1" applyBorder="1" applyAlignment="1">
      <alignment horizontal="right"/>
    </xf>
    <xf numFmtId="0" fontId="4" fillId="0" borderId="16" xfId="0" quotePrefix="1" applyFont="1" applyBorder="1" applyAlignment="1">
      <alignment horizontal="right"/>
    </xf>
    <xf numFmtId="0" fontId="21" fillId="12" borderId="18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horizontal="right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strike val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B2" sqref="B2"/>
    </sheetView>
  </sheetViews>
  <sheetFormatPr defaultRowHeight="15" x14ac:dyDescent="0.25"/>
  <cols>
    <col min="1" max="1" width="18.140625" customWidth="1"/>
    <col min="2" max="2" width="11" customWidth="1"/>
    <col min="3" max="13" width="17.7109375" style="4" customWidth="1"/>
  </cols>
  <sheetData>
    <row r="1" spans="1:13" ht="18" thickBot="1" x14ac:dyDescent="0.3">
      <c r="A1" s="137" t="s">
        <v>55</v>
      </c>
      <c r="B1" s="137"/>
      <c r="C1" s="97" t="s">
        <v>0</v>
      </c>
      <c r="D1" s="98" t="s">
        <v>1</v>
      </c>
      <c r="E1" s="98" t="s">
        <v>2</v>
      </c>
      <c r="F1" s="98" t="s">
        <v>3</v>
      </c>
      <c r="G1" s="98" t="s">
        <v>4</v>
      </c>
      <c r="H1" s="98" t="s">
        <v>5</v>
      </c>
      <c r="I1" s="98" t="s">
        <v>49</v>
      </c>
      <c r="J1" s="113" t="s">
        <v>50</v>
      </c>
      <c r="K1" s="98" t="s">
        <v>51</v>
      </c>
      <c r="L1" s="98" t="s">
        <v>52</v>
      </c>
      <c r="M1" s="98" t="s">
        <v>53</v>
      </c>
    </row>
    <row r="2" spans="1:13" x14ac:dyDescent="0.25">
      <c r="A2" s="142">
        <v>51022101</v>
      </c>
      <c r="B2" s="141" t="s">
        <v>4</v>
      </c>
      <c r="C2" s="111">
        <v>1</v>
      </c>
      <c r="D2" s="111" t="str">
        <f t="array" ref="D2:D23">IF(B2:B23="Паспорт-1",A2:A23,"")</f>
        <v/>
      </c>
      <c r="E2" s="111" t="str">
        <f t="shared" ref="E2:E23" si="0">IF(B2="Паспорт- 2",A2,"")</f>
        <v/>
      </c>
      <c r="F2" s="111" t="str">
        <f t="shared" ref="F2:F23" si="1">IF(B2="Паспорт- 3",A2,"")</f>
        <v/>
      </c>
      <c r="G2" s="111">
        <f>IF(B2="Паспорт- 4",A2,"")</f>
        <v>51022101</v>
      </c>
      <c r="H2" s="111" t="str">
        <f t="array" ref="H2:H23">IF(B2:B23="Паспорт- 5",A2:A23,"")</f>
        <v/>
      </c>
      <c r="I2" s="112" t="str">
        <f t="array" ref="I2:I23">IF(B2:B23="Паспорт-6",A2:A23,"")</f>
        <v/>
      </c>
      <c r="J2" s="112" t="str">
        <f t="array" ref="J2:J23">IF(B2:B23="Паспорт- 7",A2:A23,"")</f>
        <v/>
      </c>
      <c r="K2" s="112" t="str">
        <f t="array" ref="K2:K23">IF(B2:B23="Паспорт- 8",A2:A23,"")</f>
        <v/>
      </c>
      <c r="L2" s="112" t="str">
        <f t="array" ref="L2:L23">IF(B2:B23="Паспорт- 9",A2:A23,"")</f>
        <v/>
      </c>
      <c r="M2" s="112" t="str">
        <f t="array" ref="M2:M23">IF(B2:B23="Паспорт-10",A2:A23,"")</f>
        <v/>
      </c>
    </row>
    <row r="3" spans="1:13" x14ac:dyDescent="0.25">
      <c r="A3" s="143">
        <v>51022259</v>
      </c>
      <c r="B3" s="138" t="s">
        <v>4</v>
      </c>
      <c r="C3" s="107">
        <v>2</v>
      </c>
      <c r="D3" s="107" t="str">
        <v/>
      </c>
      <c r="E3" s="107" t="str">
        <f t="shared" si="0"/>
        <v/>
      </c>
      <c r="F3" s="107" t="str">
        <f t="shared" si="1"/>
        <v/>
      </c>
      <c r="G3" s="107">
        <f>IF(B3:B23="Паспорт- 4",A2:A23,"")</f>
        <v>51022259</v>
      </c>
      <c r="H3" s="107" t="str">
        <v/>
      </c>
      <c r="I3" s="108" t="str">
        <v/>
      </c>
      <c r="J3" s="108" t="str">
        <v/>
      </c>
      <c r="K3" s="108" t="str">
        <v/>
      </c>
      <c r="L3" s="108" t="str">
        <v/>
      </c>
      <c r="M3" s="108" t="str">
        <v/>
      </c>
    </row>
    <row r="4" spans="1:13" x14ac:dyDescent="0.25">
      <c r="A4" s="143">
        <v>54256706</v>
      </c>
      <c r="B4" s="138" t="s">
        <v>4</v>
      </c>
      <c r="C4" s="107">
        <v>3</v>
      </c>
      <c r="D4" s="107" t="str">
        <v/>
      </c>
      <c r="E4" s="107" t="str">
        <f t="shared" si="0"/>
        <v/>
      </c>
      <c r="F4" s="107" t="str">
        <f t="shared" si="1"/>
        <v/>
      </c>
      <c r="G4" s="107">
        <f t="array" ref="G4:G23">IF(B4:B23="Паспорт- 4",A4:A23,"")</f>
        <v>54256706</v>
      </c>
      <c r="H4" s="107" t="str">
        <v/>
      </c>
      <c r="I4" s="108" t="str">
        <v/>
      </c>
      <c r="J4" s="108" t="str">
        <v/>
      </c>
      <c r="K4" s="108" t="str">
        <v/>
      </c>
      <c r="L4" s="108" t="str">
        <v/>
      </c>
      <c r="M4" s="108" t="str">
        <v/>
      </c>
    </row>
    <row r="5" spans="1:13" x14ac:dyDescent="0.25">
      <c r="A5" s="143">
        <v>50664127</v>
      </c>
      <c r="B5" s="138" t="s">
        <v>4</v>
      </c>
      <c r="C5" s="107">
        <v>4</v>
      </c>
      <c r="D5" s="107" t="str">
        <v/>
      </c>
      <c r="E5" s="107" t="str">
        <f t="shared" si="0"/>
        <v/>
      </c>
      <c r="F5" s="107" t="str">
        <f t="shared" si="1"/>
        <v/>
      </c>
      <c r="G5" s="107">
        <v>50664127</v>
      </c>
      <c r="H5" s="107" t="str">
        <v/>
      </c>
      <c r="I5" s="107" t="str">
        <v/>
      </c>
      <c r="J5" s="107" t="str">
        <v/>
      </c>
      <c r="K5" s="107" t="str">
        <v/>
      </c>
      <c r="L5" s="107" t="str">
        <v/>
      </c>
      <c r="M5" s="107" t="str">
        <v/>
      </c>
    </row>
    <row r="6" spans="1:13" x14ac:dyDescent="0.25">
      <c r="A6" s="143">
        <v>50678341</v>
      </c>
      <c r="B6" s="138" t="s">
        <v>4</v>
      </c>
      <c r="C6" s="107">
        <v>5</v>
      </c>
      <c r="D6" s="107" t="str">
        <v/>
      </c>
      <c r="E6" s="107" t="str">
        <f t="shared" si="0"/>
        <v/>
      </c>
      <c r="F6" s="107" t="str">
        <f t="shared" si="1"/>
        <v/>
      </c>
      <c r="G6" s="107">
        <v>50678341</v>
      </c>
      <c r="H6" s="107" t="str">
        <v/>
      </c>
      <c r="I6" s="107" t="str">
        <v/>
      </c>
      <c r="J6" s="107" t="str">
        <v/>
      </c>
      <c r="K6" s="107" t="str">
        <v/>
      </c>
      <c r="L6" s="107" t="str">
        <v/>
      </c>
      <c r="M6" s="107" t="str">
        <v/>
      </c>
    </row>
    <row r="7" spans="1:13" x14ac:dyDescent="0.25">
      <c r="A7" s="143">
        <v>51024404</v>
      </c>
      <c r="B7" s="138" t="s">
        <v>4</v>
      </c>
      <c r="C7" s="107">
        <v>6</v>
      </c>
      <c r="D7" s="107" t="str">
        <v/>
      </c>
      <c r="E7" s="107" t="str">
        <f t="shared" si="0"/>
        <v/>
      </c>
      <c r="F7" s="107" t="str">
        <f t="shared" si="1"/>
        <v/>
      </c>
      <c r="G7" s="107">
        <v>51024404</v>
      </c>
      <c r="H7" s="107" t="str">
        <v/>
      </c>
      <c r="I7" s="107" t="str">
        <v/>
      </c>
      <c r="J7" s="107" t="str">
        <v/>
      </c>
      <c r="K7" s="107" t="str">
        <v/>
      </c>
      <c r="L7" s="107" t="str">
        <v/>
      </c>
      <c r="M7" s="107" t="str">
        <v/>
      </c>
    </row>
    <row r="8" spans="1:13" x14ac:dyDescent="0.25">
      <c r="A8" s="143">
        <v>53996724</v>
      </c>
      <c r="B8" s="138" t="s">
        <v>4</v>
      </c>
      <c r="C8" s="107">
        <v>7</v>
      </c>
      <c r="D8" s="107" t="str">
        <v/>
      </c>
      <c r="E8" s="107" t="str">
        <f t="shared" si="0"/>
        <v/>
      </c>
      <c r="F8" s="107" t="str">
        <f t="shared" si="1"/>
        <v/>
      </c>
      <c r="G8" s="107">
        <v>53996724</v>
      </c>
      <c r="H8" s="107" t="str">
        <v/>
      </c>
      <c r="I8" s="107" t="str">
        <v/>
      </c>
      <c r="J8" s="107" t="str">
        <v/>
      </c>
      <c r="K8" s="107" t="str">
        <v/>
      </c>
      <c r="L8" s="107" t="str">
        <v/>
      </c>
      <c r="M8" s="107" t="str">
        <v/>
      </c>
    </row>
    <row r="9" spans="1:13" x14ac:dyDescent="0.25">
      <c r="A9" s="143">
        <v>51021434</v>
      </c>
      <c r="B9" s="138" t="s">
        <v>4</v>
      </c>
      <c r="C9" s="107">
        <v>8</v>
      </c>
      <c r="D9" s="107" t="str">
        <v/>
      </c>
      <c r="E9" s="107" t="str">
        <f t="shared" si="0"/>
        <v/>
      </c>
      <c r="F9" s="107" t="str">
        <f t="shared" si="1"/>
        <v/>
      </c>
      <c r="G9" s="107">
        <v>51021434</v>
      </c>
      <c r="H9" s="107" t="str">
        <v/>
      </c>
      <c r="I9" s="107" t="str">
        <v/>
      </c>
      <c r="J9" s="107" t="str">
        <v/>
      </c>
      <c r="K9" s="107" t="str">
        <v/>
      </c>
      <c r="L9" s="107" t="str">
        <v/>
      </c>
      <c r="M9" s="107" t="str">
        <v/>
      </c>
    </row>
    <row r="10" spans="1:13" x14ac:dyDescent="0.25">
      <c r="A10" s="143">
        <v>51641900</v>
      </c>
      <c r="B10" s="138" t="s">
        <v>4</v>
      </c>
      <c r="C10" s="107">
        <v>9</v>
      </c>
      <c r="D10" s="107" t="str">
        <v/>
      </c>
      <c r="E10" s="107" t="str">
        <f t="shared" si="0"/>
        <v/>
      </c>
      <c r="F10" s="107" t="str">
        <f t="shared" si="1"/>
        <v/>
      </c>
      <c r="G10" s="107">
        <v>51641900</v>
      </c>
      <c r="H10" s="107" t="str">
        <v/>
      </c>
      <c r="I10" s="107" t="str">
        <v/>
      </c>
      <c r="J10" s="107" t="str">
        <v/>
      </c>
      <c r="K10" s="107" t="str">
        <v/>
      </c>
      <c r="L10" s="107" t="str">
        <v/>
      </c>
      <c r="M10" s="107" t="str">
        <v/>
      </c>
    </row>
    <row r="11" spans="1:13" x14ac:dyDescent="0.25">
      <c r="A11" s="143">
        <v>53999868</v>
      </c>
      <c r="B11" s="138" t="s">
        <v>4</v>
      </c>
      <c r="C11" s="107">
        <v>10</v>
      </c>
      <c r="D11" s="107" t="str">
        <v/>
      </c>
      <c r="E11" s="107" t="str">
        <f t="shared" si="0"/>
        <v/>
      </c>
      <c r="F11" s="107" t="str">
        <f t="shared" si="1"/>
        <v/>
      </c>
      <c r="G11" s="107">
        <v>53999868</v>
      </c>
      <c r="H11" s="107" t="str">
        <v/>
      </c>
      <c r="I11" s="107" t="str">
        <v/>
      </c>
      <c r="J11" s="107" t="str">
        <v/>
      </c>
      <c r="K11" s="107" t="str">
        <v/>
      </c>
      <c r="L11" s="107" t="str">
        <v/>
      </c>
      <c r="M11" s="107" t="str">
        <v/>
      </c>
    </row>
    <row r="12" spans="1:13" x14ac:dyDescent="0.25">
      <c r="A12" s="143">
        <v>50664960</v>
      </c>
      <c r="B12" s="138" t="s">
        <v>4</v>
      </c>
      <c r="C12" s="107">
        <v>11</v>
      </c>
      <c r="D12" s="107" t="str">
        <v/>
      </c>
      <c r="E12" s="107" t="str">
        <f t="shared" si="0"/>
        <v/>
      </c>
      <c r="F12" s="107" t="str">
        <f t="shared" si="1"/>
        <v/>
      </c>
      <c r="G12" s="107">
        <v>50664960</v>
      </c>
      <c r="H12" s="107" t="str">
        <v/>
      </c>
      <c r="I12" s="107" t="str">
        <v/>
      </c>
      <c r="J12" s="107" t="str">
        <v/>
      </c>
      <c r="K12" s="107" t="str">
        <v/>
      </c>
      <c r="L12" s="107" t="str">
        <v/>
      </c>
      <c r="M12" s="107" t="str">
        <v/>
      </c>
    </row>
    <row r="13" spans="1:13" x14ac:dyDescent="0.25">
      <c r="A13" s="143">
        <v>58701012</v>
      </c>
      <c r="B13" s="138" t="s">
        <v>1</v>
      </c>
      <c r="C13" s="107">
        <v>12</v>
      </c>
      <c r="D13" s="107">
        <v>58701012</v>
      </c>
      <c r="E13" s="107" t="str">
        <f t="shared" si="0"/>
        <v/>
      </c>
      <c r="F13" s="107" t="str">
        <f t="shared" si="1"/>
        <v/>
      </c>
      <c r="G13" s="107" t="str">
        <v/>
      </c>
      <c r="H13" s="107" t="str">
        <v/>
      </c>
      <c r="I13" s="107" t="str">
        <v/>
      </c>
      <c r="J13" s="107" t="str">
        <v/>
      </c>
      <c r="K13" s="107" t="str">
        <v/>
      </c>
      <c r="L13" s="107" t="str">
        <v/>
      </c>
      <c r="M13" s="107" t="str">
        <v/>
      </c>
    </row>
    <row r="14" spans="1:13" x14ac:dyDescent="0.25">
      <c r="A14" s="143">
        <v>50681816</v>
      </c>
      <c r="B14" s="138" t="s">
        <v>2</v>
      </c>
      <c r="C14" s="107">
        <v>13</v>
      </c>
      <c r="D14" s="107" t="str">
        <v/>
      </c>
      <c r="E14" s="107">
        <f t="shared" si="0"/>
        <v>50681816</v>
      </c>
      <c r="F14" s="107" t="str">
        <f t="shared" si="1"/>
        <v/>
      </c>
      <c r="G14" s="107" t="str">
        <v/>
      </c>
      <c r="H14" s="107" t="str">
        <v/>
      </c>
      <c r="I14" s="107" t="str">
        <v/>
      </c>
      <c r="J14" s="107" t="str">
        <v/>
      </c>
      <c r="K14" s="107" t="str">
        <v/>
      </c>
      <c r="L14" s="107" t="str">
        <v/>
      </c>
      <c r="M14" s="107" t="str">
        <v/>
      </c>
    </row>
    <row r="15" spans="1:13" x14ac:dyDescent="0.25">
      <c r="A15" s="143">
        <v>51166007</v>
      </c>
      <c r="B15" s="138" t="s">
        <v>2</v>
      </c>
      <c r="C15" s="107">
        <v>14</v>
      </c>
      <c r="D15" s="107" t="str">
        <v/>
      </c>
      <c r="E15" s="108">
        <f t="shared" si="0"/>
        <v>51166007</v>
      </c>
      <c r="F15" s="108" t="str">
        <f t="shared" si="1"/>
        <v/>
      </c>
      <c r="G15" s="108" t="str">
        <v/>
      </c>
      <c r="H15" s="108" t="str">
        <v/>
      </c>
      <c r="I15" s="108" t="str">
        <v/>
      </c>
      <c r="J15" s="108" t="str">
        <v/>
      </c>
      <c r="K15" s="108" t="str">
        <v/>
      </c>
      <c r="L15" s="108" t="str">
        <v/>
      </c>
      <c r="M15" s="108" t="str">
        <v/>
      </c>
    </row>
    <row r="16" spans="1:13" x14ac:dyDescent="0.25">
      <c r="A16" s="143">
        <v>50685684</v>
      </c>
      <c r="B16" s="138" t="s">
        <v>2</v>
      </c>
      <c r="C16" s="107">
        <v>15</v>
      </c>
      <c r="D16" s="107" t="str">
        <v/>
      </c>
      <c r="E16" s="108">
        <f t="shared" si="0"/>
        <v>50685684</v>
      </c>
      <c r="F16" s="108" t="str">
        <f t="shared" si="1"/>
        <v/>
      </c>
      <c r="G16" s="108" t="str">
        <v/>
      </c>
      <c r="H16" s="108" t="str">
        <v/>
      </c>
      <c r="I16" s="108" t="str">
        <v/>
      </c>
      <c r="J16" s="108" t="str">
        <v/>
      </c>
      <c r="K16" s="108" t="str">
        <v/>
      </c>
      <c r="L16" s="108" t="str">
        <v/>
      </c>
      <c r="M16" s="108" t="str">
        <v/>
      </c>
    </row>
    <row r="17" spans="1:13" x14ac:dyDescent="0.25">
      <c r="A17" s="143">
        <v>51021509</v>
      </c>
      <c r="B17" s="138" t="s">
        <v>2</v>
      </c>
      <c r="C17" s="107">
        <v>16</v>
      </c>
      <c r="D17" s="107" t="str">
        <v/>
      </c>
      <c r="E17" s="108">
        <f t="shared" si="0"/>
        <v>51021509</v>
      </c>
      <c r="F17" s="108" t="str">
        <f t="shared" si="1"/>
        <v/>
      </c>
      <c r="G17" s="108" t="str">
        <v/>
      </c>
      <c r="H17" s="108" t="str">
        <v/>
      </c>
      <c r="I17" s="108" t="str">
        <v/>
      </c>
      <c r="J17" s="108" t="str">
        <v/>
      </c>
      <c r="K17" s="108" t="str">
        <v/>
      </c>
      <c r="L17" s="108" t="str">
        <v/>
      </c>
      <c r="M17" s="108" t="str">
        <v/>
      </c>
    </row>
    <row r="18" spans="1:13" x14ac:dyDescent="0.25">
      <c r="A18" s="143">
        <v>51064905</v>
      </c>
      <c r="B18" s="138" t="s">
        <v>2</v>
      </c>
      <c r="C18" s="107">
        <v>17</v>
      </c>
      <c r="D18" s="107" t="str">
        <v/>
      </c>
      <c r="E18" s="108">
        <f t="shared" si="0"/>
        <v>51064905</v>
      </c>
      <c r="F18" s="108" t="str">
        <f t="shared" si="1"/>
        <v/>
      </c>
      <c r="G18" s="108" t="str">
        <v/>
      </c>
      <c r="H18" s="108" t="str">
        <v/>
      </c>
      <c r="I18" s="108" t="str">
        <v/>
      </c>
      <c r="J18" s="108" t="str">
        <v/>
      </c>
      <c r="K18" s="108" t="str">
        <v/>
      </c>
      <c r="L18" s="108" t="str">
        <v/>
      </c>
      <c r="M18" s="108" t="str">
        <v/>
      </c>
    </row>
    <row r="19" spans="1:13" x14ac:dyDescent="0.25">
      <c r="A19" s="143">
        <v>50685601</v>
      </c>
      <c r="B19" s="138" t="s">
        <v>3</v>
      </c>
      <c r="C19" s="107">
        <v>18</v>
      </c>
      <c r="D19" s="107" t="str">
        <v/>
      </c>
      <c r="E19" s="108" t="str">
        <f t="shared" si="0"/>
        <v/>
      </c>
      <c r="F19" s="108">
        <f t="shared" si="1"/>
        <v>50685601</v>
      </c>
      <c r="G19" s="108" t="str">
        <v/>
      </c>
      <c r="H19" s="108" t="str">
        <v/>
      </c>
      <c r="I19" s="108" t="str">
        <v/>
      </c>
      <c r="J19" s="108" t="str">
        <v/>
      </c>
      <c r="K19" s="108" t="str">
        <v/>
      </c>
      <c r="L19" s="108" t="str">
        <v/>
      </c>
      <c r="M19" s="108" t="str">
        <v/>
      </c>
    </row>
    <row r="20" spans="1:13" x14ac:dyDescent="0.25">
      <c r="A20" s="143">
        <v>50684968</v>
      </c>
      <c r="B20" s="138" t="s">
        <v>3</v>
      </c>
      <c r="C20" s="107">
        <v>19</v>
      </c>
      <c r="D20" s="107" t="str">
        <v/>
      </c>
      <c r="E20" s="108" t="str">
        <f t="shared" si="0"/>
        <v/>
      </c>
      <c r="F20" s="108">
        <f t="shared" si="1"/>
        <v>50684968</v>
      </c>
      <c r="G20" s="108" t="str">
        <v/>
      </c>
      <c r="H20" s="108" t="str">
        <v/>
      </c>
      <c r="I20" s="108" t="str">
        <v/>
      </c>
      <c r="J20" s="108" t="str">
        <v/>
      </c>
      <c r="K20" s="108" t="str">
        <v/>
      </c>
      <c r="L20" s="108" t="str">
        <v/>
      </c>
      <c r="M20" s="108" t="str">
        <v/>
      </c>
    </row>
    <row r="21" spans="1:13" x14ac:dyDescent="0.25">
      <c r="A21" s="143">
        <v>50678358</v>
      </c>
      <c r="B21" s="138" t="s">
        <v>3</v>
      </c>
      <c r="C21" s="107">
        <v>20</v>
      </c>
      <c r="D21" s="107" t="str">
        <v/>
      </c>
      <c r="E21" s="108" t="str">
        <f t="shared" si="0"/>
        <v/>
      </c>
      <c r="F21" s="108">
        <f t="shared" si="1"/>
        <v>50678358</v>
      </c>
      <c r="G21" s="108" t="str">
        <v/>
      </c>
      <c r="H21" s="108" t="str">
        <v/>
      </c>
      <c r="I21" s="108" t="str">
        <v/>
      </c>
      <c r="J21" s="108" t="str">
        <v/>
      </c>
      <c r="K21" s="108" t="str">
        <v/>
      </c>
      <c r="L21" s="108" t="str">
        <v/>
      </c>
      <c r="M21" s="108" t="str">
        <v/>
      </c>
    </row>
    <row r="22" spans="1:13" x14ac:dyDescent="0.25">
      <c r="A22" s="143">
        <v>51512085</v>
      </c>
      <c r="B22" s="138" t="s">
        <v>3</v>
      </c>
      <c r="C22" s="107">
        <v>21</v>
      </c>
      <c r="D22" s="107" t="str">
        <v/>
      </c>
      <c r="E22" s="108" t="str">
        <f t="shared" si="0"/>
        <v/>
      </c>
      <c r="F22" s="108">
        <f t="shared" si="1"/>
        <v>51512085</v>
      </c>
      <c r="G22" s="108" t="str">
        <v/>
      </c>
      <c r="H22" s="108" t="str">
        <v/>
      </c>
      <c r="I22" s="108" t="str">
        <v/>
      </c>
      <c r="J22" s="108" t="str">
        <v/>
      </c>
      <c r="K22" s="108" t="str">
        <v/>
      </c>
      <c r="L22" s="108" t="str">
        <v/>
      </c>
      <c r="M22" s="108" t="str">
        <v/>
      </c>
    </row>
    <row r="23" spans="1:13" ht="15.75" thickBot="1" x14ac:dyDescent="0.3">
      <c r="A23" s="144">
        <v>50680818</v>
      </c>
      <c r="B23" s="139" t="s">
        <v>3</v>
      </c>
      <c r="C23" s="109">
        <v>22</v>
      </c>
      <c r="D23" s="109" t="str">
        <v/>
      </c>
      <c r="E23" s="145" t="str">
        <f t="shared" si="0"/>
        <v/>
      </c>
      <c r="F23" s="145">
        <f t="shared" si="1"/>
        <v>50680818</v>
      </c>
      <c r="G23" s="145" t="str">
        <v/>
      </c>
      <c r="H23" s="145" t="str">
        <v/>
      </c>
      <c r="I23" s="146" t="str">
        <v/>
      </c>
      <c r="J23" s="146" t="str">
        <v/>
      </c>
      <c r="K23" s="146" t="str">
        <v/>
      </c>
      <c r="L23" s="146" t="str">
        <v/>
      </c>
      <c r="M23" s="146" t="str">
        <v/>
      </c>
    </row>
    <row r="24" spans="1:13" ht="15.75" thickBot="1" x14ac:dyDescent="0.3">
      <c r="A24" s="140"/>
      <c r="B24" s="140"/>
      <c r="C24" s="101" t="s">
        <v>54</v>
      </c>
      <c r="D24" s="101">
        <v>1</v>
      </c>
      <c r="E24" s="101">
        <v>2</v>
      </c>
      <c r="F24" s="101">
        <v>3</v>
      </c>
      <c r="G24" s="101">
        <v>4</v>
      </c>
      <c r="H24" s="110">
        <v>5</v>
      </c>
      <c r="I24" s="101">
        <v>6</v>
      </c>
      <c r="J24" s="101">
        <v>7</v>
      </c>
      <c r="K24" s="101">
        <v>8</v>
      </c>
      <c r="L24" s="101">
        <v>9</v>
      </c>
      <c r="M24" s="101">
        <v>10</v>
      </c>
    </row>
    <row r="25" spans="1:13" ht="18" thickBot="1" x14ac:dyDescent="0.3">
      <c r="C25" s="114" t="s">
        <v>6</v>
      </c>
      <c r="D25" s="114" t="s">
        <v>24</v>
      </c>
      <c r="E25" s="114" t="s">
        <v>24</v>
      </c>
      <c r="F25" s="114" t="s">
        <v>24</v>
      </c>
      <c r="G25" s="114" t="s">
        <v>24</v>
      </c>
      <c r="H25" s="114"/>
      <c r="I25" s="114"/>
      <c r="J25" s="114"/>
      <c r="K25" s="114"/>
      <c r="L25" s="114"/>
      <c r="M25" s="114"/>
    </row>
    <row r="26" spans="1:13" ht="18" thickBot="1" x14ac:dyDescent="0.3">
      <c r="C26" s="115" t="s">
        <v>7</v>
      </c>
      <c r="D26" s="116" t="s">
        <v>56</v>
      </c>
      <c r="E26" s="117" t="s">
        <v>57</v>
      </c>
      <c r="F26" s="116" t="s">
        <v>61</v>
      </c>
      <c r="G26" s="117" t="s">
        <v>62</v>
      </c>
      <c r="H26" s="116"/>
      <c r="I26" s="118"/>
      <c r="J26" s="118"/>
      <c r="K26" s="118"/>
      <c r="L26" s="118"/>
      <c r="M26" s="118"/>
    </row>
    <row r="27" spans="1:13" ht="18" thickBot="1" x14ac:dyDescent="0.3">
      <c r="C27" s="119" t="s">
        <v>25</v>
      </c>
      <c r="D27" s="119" t="s">
        <v>58</v>
      </c>
      <c r="E27" s="100" t="s">
        <v>59</v>
      </c>
      <c r="F27" s="120" t="s">
        <v>60</v>
      </c>
      <c r="G27" s="121" t="s">
        <v>60</v>
      </c>
      <c r="H27" s="100"/>
      <c r="I27" s="100"/>
      <c r="J27" s="100"/>
      <c r="K27" s="100"/>
      <c r="L27" s="100"/>
      <c r="M27" s="100"/>
    </row>
    <row r="28" spans="1:13" ht="18" thickBot="1" x14ac:dyDescent="0.3">
      <c r="C28" s="122" t="s">
        <v>19</v>
      </c>
      <c r="D28" s="122">
        <v>90</v>
      </c>
      <c r="E28" s="123">
        <v>91</v>
      </c>
      <c r="F28" s="124">
        <v>92</v>
      </c>
      <c r="G28" s="125">
        <v>93</v>
      </c>
      <c r="H28" s="123"/>
      <c r="I28" s="126" t="str">
        <f>IF(Лист1!I16=0,(IF(Лист1!J10=0,(IF(Лист1!K4=0,"",Лист1!K4)),Лист1!J10)),Лист1!I16)</f>
        <v/>
      </c>
      <c r="J28" s="126"/>
      <c r="K28" s="126"/>
      <c r="L28" s="126"/>
      <c r="M28" s="126"/>
    </row>
    <row r="29" spans="1:13" ht="18" thickBot="1" x14ac:dyDescent="0.3">
      <c r="C29" s="127" t="s">
        <v>33</v>
      </c>
      <c r="D29" s="128" t="s">
        <v>36</v>
      </c>
      <c r="E29" s="129"/>
      <c r="F29" s="130"/>
      <c r="G29" s="127"/>
      <c r="H29" s="129"/>
      <c r="I29" s="129"/>
      <c r="J29" s="129"/>
      <c r="K29" s="129"/>
      <c r="L29" s="129"/>
      <c r="M29" s="129"/>
    </row>
    <row r="30" spans="1:13" ht="18" thickBot="1" x14ac:dyDescent="0.3">
      <c r="C30" s="103" t="s">
        <v>34</v>
      </c>
      <c r="D30" s="104" t="s">
        <v>35</v>
      </c>
      <c r="E30" s="106"/>
      <c r="F30" s="105"/>
      <c r="G30" s="104"/>
      <c r="H30" s="106"/>
      <c r="I30" s="102"/>
      <c r="J30" s="102"/>
      <c r="K30" s="102"/>
      <c r="L30" s="102"/>
      <c r="M30" s="102"/>
    </row>
    <row r="31" spans="1:13" ht="18" thickBot="1" x14ac:dyDescent="0.3">
      <c r="C31" s="74" t="s">
        <v>11</v>
      </c>
      <c r="D31" s="75">
        <f ca="1">TODAY()</f>
        <v>42142</v>
      </c>
      <c r="E31" s="69" t="s">
        <v>32</v>
      </c>
      <c r="F31" s="70">
        <v>23</v>
      </c>
      <c r="G31" s="66" t="s">
        <v>45</v>
      </c>
      <c r="H31" s="68">
        <v>0.52083333333333337</v>
      </c>
      <c r="I31" s="99" t="s">
        <v>81</v>
      </c>
      <c r="J31" s="99"/>
      <c r="K31" s="99"/>
      <c r="L31" s="99"/>
      <c r="M31" s="99"/>
    </row>
    <row r="32" spans="1:13" ht="18" thickBot="1" x14ac:dyDescent="0.3">
      <c r="C32" s="71" t="s">
        <v>12</v>
      </c>
      <c r="D32" s="72" t="s">
        <v>83</v>
      </c>
      <c r="E32" s="71" t="s">
        <v>84</v>
      </c>
      <c r="F32" s="73" t="s">
        <v>85</v>
      </c>
      <c r="G32" s="2"/>
      <c r="H32" s="67"/>
      <c r="I32" s="96"/>
      <c r="J32" s="96"/>
      <c r="K32" s="96"/>
      <c r="L32" s="96"/>
      <c r="M32" s="96"/>
    </row>
    <row r="33" spans="3:13" ht="18" thickBot="1" x14ac:dyDescent="0.3">
      <c r="C33" s="222" t="s">
        <v>82</v>
      </c>
      <c r="D33" s="222" t="s">
        <v>86</v>
      </c>
      <c r="E33" s="2"/>
      <c r="F33" s="2"/>
      <c r="G33" s="2"/>
      <c r="H33" s="2"/>
      <c r="I33" s="2"/>
      <c r="J33" s="2"/>
      <c r="K33" s="2"/>
      <c r="L33" s="2"/>
      <c r="M33" s="2"/>
    </row>
    <row r="34" spans="3:13" ht="17.25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3:13" ht="17.25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3:13" ht="17.25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3:13" ht="17.25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3:13" ht="17.25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3:13" ht="17.25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3:13" ht="17.25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3:13" ht="17.25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3:13" ht="17.25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sortState caseSensitive="1" ref="D2:D23">
    <sortCondition ref="D2:D23" customList="0"/>
  </sortState>
  <conditionalFormatting sqref="D2:D23">
    <cfRule type="duplicateValues" dxfId="1" priority="1"/>
  </conditionalFormatting>
  <dataValidations count="2">
    <dataValidation type="list" allowBlank="1" showInputMessage="1" showErrorMessage="1" promptTitle="К какому паспорту относится" prompt="Выберите из списка к какому паспорту относится ЖДЦ" sqref="A24:B24">
      <formula1>$D$24:$M$24</formula1>
    </dataValidation>
    <dataValidation type="list" allowBlank="1" showInputMessage="1" showErrorMessage="1" sqref="B2:B23">
      <formula1>$D$1:$M$1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view="pageLayout" topLeftCell="A10" zoomScaleNormal="100" workbookViewId="0">
      <selection activeCell="B32" sqref="B32"/>
    </sheetView>
  </sheetViews>
  <sheetFormatPr defaultRowHeight="15" x14ac:dyDescent="0.25"/>
  <cols>
    <col min="1" max="1" width="6.85546875" customWidth="1"/>
    <col min="2" max="2" width="12.5703125" customWidth="1"/>
    <col min="3" max="3" width="6.28515625" customWidth="1"/>
    <col min="4" max="4" width="7.85546875" customWidth="1"/>
    <col min="5" max="5" width="4.7109375" customWidth="1"/>
    <col min="6" max="6" width="7.140625" customWidth="1"/>
    <col min="7" max="7" width="7" customWidth="1"/>
    <col min="8" max="8" width="6.85546875" customWidth="1"/>
    <col min="9" max="9" width="7.140625" customWidth="1"/>
    <col min="10" max="10" width="12.5703125" customWidth="1"/>
    <col min="11" max="11" width="10.85546875" customWidth="1"/>
    <col min="12" max="12" width="7.28515625" customWidth="1"/>
  </cols>
  <sheetData>
    <row r="2" spans="1:12" ht="22.5" x14ac:dyDescent="0.3">
      <c r="A2" s="182" t="s">
        <v>63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2" ht="19.5" thickBot="1" x14ac:dyDescent="0.3">
      <c r="A3" s="183" t="s">
        <v>64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2" ht="102" customHeight="1" thickBot="1" x14ac:dyDescent="0.3">
      <c r="A4" s="160" t="s">
        <v>65</v>
      </c>
      <c r="B4" s="160" t="s">
        <v>0</v>
      </c>
      <c r="C4" s="186" t="s">
        <v>74</v>
      </c>
      <c r="D4" s="190" t="s">
        <v>66</v>
      </c>
      <c r="E4" s="191"/>
      <c r="F4" s="184" t="s">
        <v>67</v>
      </c>
      <c r="G4" s="185"/>
      <c r="H4" s="162" t="s">
        <v>70</v>
      </c>
      <c r="I4" s="162" t="s">
        <v>71</v>
      </c>
      <c r="J4" s="162" t="s">
        <v>72</v>
      </c>
      <c r="K4" s="162" t="s">
        <v>73</v>
      </c>
      <c r="L4" s="162" t="s">
        <v>44</v>
      </c>
    </row>
    <row r="5" spans="1:12" ht="15.75" thickBot="1" x14ac:dyDescent="0.3">
      <c r="A5" s="161"/>
      <c r="B5" s="161"/>
      <c r="C5" s="187"/>
      <c r="D5" s="178"/>
      <c r="E5" s="174"/>
      <c r="F5" s="163" t="s">
        <v>68</v>
      </c>
      <c r="G5" s="163" t="s">
        <v>69</v>
      </c>
      <c r="H5" s="161"/>
      <c r="I5" s="161"/>
      <c r="J5" s="161"/>
      <c r="K5" s="161"/>
      <c r="L5" s="161"/>
    </row>
    <row r="6" spans="1:12" x14ac:dyDescent="0.25">
      <c r="A6" s="167">
        <f ca="1">Лист1!D31</f>
        <v>42142</v>
      </c>
      <c r="B6" s="168" t="str">
        <f t="array" ref="B6:B27">IF(Лист1!D2:D23="","",Лист1!D2:D23)</f>
        <v/>
      </c>
      <c r="C6" s="160"/>
      <c r="D6" s="227" t="str">
        <f>Лист1!D26</f>
        <v>п.15012451</v>
      </c>
      <c r="E6" s="228" t="str">
        <f>Лист1!D25</f>
        <v>ТС-1</v>
      </c>
      <c r="F6" s="168" t="str">
        <f t="array" ref="F6:F37">IF(B6:B37="","","+")</f>
        <v/>
      </c>
      <c r="G6" s="168" t="str">
        <f t="array" ref="G6:G37">F6:F37</f>
        <v/>
      </c>
      <c r="H6" s="168" t="str">
        <f t="array" ref="H6:H37">F6:F37</f>
        <v/>
      </c>
      <c r="I6" s="168" t="str">
        <f t="array" aca="1" ref="I6:I37" ca="1">IF(H6:H37="+",(RANDBETWEEN(1,3)),"")</f>
        <v/>
      </c>
      <c r="J6" s="160" t="s">
        <v>79</v>
      </c>
      <c r="K6" s="160" t="str">
        <f>Лист1!D32</f>
        <v>Иванов И.А.</v>
      </c>
      <c r="L6" s="160"/>
    </row>
    <row r="7" spans="1:12" x14ac:dyDescent="0.25">
      <c r="A7" s="169"/>
      <c r="B7" s="169" t="str">
        <v/>
      </c>
      <c r="C7" s="164"/>
      <c r="D7" s="229" t="str">
        <f>Лист1!D27</f>
        <v>Омский</v>
      </c>
      <c r="E7" s="230" t="str">
        <f>Лист1!I31</f>
        <v>НПЗ</v>
      </c>
      <c r="F7" s="169" t="str">
        <v/>
      </c>
      <c r="G7" s="169" t="str">
        <v/>
      </c>
      <c r="H7" s="169" t="str">
        <v/>
      </c>
      <c r="I7" s="169" t="str">
        <f ca="1"/>
        <v/>
      </c>
      <c r="J7" s="164" t="s">
        <v>80</v>
      </c>
      <c r="K7" s="164"/>
      <c r="L7" s="164"/>
    </row>
    <row r="8" spans="1:12" x14ac:dyDescent="0.25">
      <c r="A8" s="169"/>
      <c r="B8" s="169" t="str">
        <v/>
      </c>
      <c r="C8" s="164"/>
      <c r="D8" s="179"/>
      <c r="E8" s="175"/>
      <c r="F8" s="169" t="str">
        <v/>
      </c>
      <c r="G8" s="169" t="str">
        <v/>
      </c>
      <c r="H8" s="169" t="str">
        <v/>
      </c>
      <c r="I8" s="169" t="str">
        <f ca="1"/>
        <v/>
      </c>
      <c r="J8" s="164">
        <f>Лист1!F31</f>
        <v>23</v>
      </c>
      <c r="K8" s="164"/>
      <c r="L8" s="164"/>
    </row>
    <row r="9" spans="1:12" x14ac:dyDescent="0.25">
      <c r="A9" s="169"/>
      <c r="B9" s="169" t="str">
        <v/>
      </c>
      <c r="C9" s="164"/>
      <c r="D9" s="179"/>
      <c r="E9" s="175"/>
      <c r="F9" s="169" t="str">
        <v/>
      </c>
      <c r="G9" s="169" t="str">
        <v/>
      </c>
      <c r="H9" s="169" t="str">
        <v/>
      </c>
      <c r="I9" s="169" t="str">
        <f ca="1"/>
        <v/>
      </c>
      <c r="J9" s="164"/>
      <c r="K9" s="164"/>
      <c r="L9" s="164"/>
    </row>
    <row r="10" spans="1:12" x14ac:dyDescent="0.25">
      <c r="A10" s="169"/>
      <c r="B10" s="169" t="str">
        <v/>
      </c>
      <c r="C10" s="164"/>
      <c r="D10" s="179"/>
      <c r="E10" s="175"/>
      <c r="F10" s="169" t="str">
        <v/>
      </c>
      <c r="G10" s="169" t="str">
        <v/>
      </c>
      <c r="H10" s="169" t="str">
        <v/>
      </c>
      <c r="I10" s="169" t="str">
        <f ca="1"/>
        <v/>
      </c>
      <c r="J10" s="164"/>
      <c r="K10" s="164"/>
      <c r="L10" s="164"/>
    </row>
    <row r="11" spans="1:12" x14ac:dyDescent="0.25">
      <c r="A11" s="169"/>
      <c r="B11" s="169" t="str">
        <v/>
      </c>
      <c r="C11" s="164"/>
      <c r="D11" s="179"/>
      <c r="E11" s="175"/>
      <c r="F11" s="169" t="str">
        <v/>
      </c>
      <c r="G11" s="169" t="str">
        <v/>
      </c>
      <c r="H11" s="169" t="str">
        <v/>
      </c>
      <c r="I11" s="169" t="str">
        <f ca="1"/>
        <v/>
      </c>
      <c r="J11" s="164"/>
      <c r="K11" s="164"/>
      <c r="L11" s="164"/>
    </row>
    <row r="12" spans="1:12" x14ac:dyDescent="0.25">
      <c r="A12" s="169"/>
      <c r="B12" s="169" t="str">
        <v/>
      </c>
      <c r="C12" s="164"/>
      <c r="D12" s="179"/>
      <c r="E12" s="175"/>
      <c r="F12" s="169" t="str">
        <v/>
      </c>
      <c r="G12" s="169" t="str">
        <v/>
      </c>
      <c r="H12" s="169" t="str">
        <v/>
      </c>
      <c r="I12" s="169" t="str">
        <f ca="1"/>
        <v/>
      </c>
      <c r="J12" s="164"/>
      <c r="K12" s="164"/>
      <c r="L12" s="164"/>
    </row>
    <row r="13" spans="1:12" x14ac:dyDescent="0.25">
      <c r="A13" s="169"/>
      <c r="B13" s="169" t="str">
        <v/>
      </c>
      <c r="C13" s="164"/>
      <c r="D13" s="179"/>
      <c r="E13" s="175"/>
      <c r="F13" s="169" t="str">
        <v/>
      </c>
      <c r="G13" s="169" t="str">
        <v/>
      </c>
      <c r="H13" s="169" t="str">
        <v/>
      </c>
      <c r="I13" s="169" t="str">
        <f ca="1"/>
        <v/>
      </c>
      <c r="J13" s="164"/>
      <c r="K13" s="164"/>
      <c r="L13" s="164"/>
    </row>
    <row r="14" spans="1:12" x14ac:dyDescent="0.25">
      <c r="A14" s="169"/>
      <c r="B14" s="169" t="str">
        <v/>
      </c>
      <c r="C14" s="164"/>
      <c r="D14" s="179"/>
      <c r="E14" s="175"/>
      <c r="F14" s="169" t="str">
        <v/>
      </c>
      <c r="G14" s="169" t="str">
        <v/>
      </c>
      <c r="H14" s="169" t="str">
        <v/>
      </c>
      <c r="I14" s="169" t="str">
        <f ca="1"/>
        <v/>
      </c>
      <c r="J14" s="164"/>
      <c r="K14" s="164"/>
      <c r="L14" s="164"/>
    </row>
    <row r="15" spans="1:12" x14ac:dyDescent="0.25">
      <c r="A15" s="169"/>
      <c r="B15" s="169" t="str">
        <v/>
      </c>
      <c r="C15" s="164"/>
      <c r="D15" s="179"/>
      <c r="E15" s="175"/>
      <c r="F15" s="169" t="str">
        <v/>
      </c>
      <c r="G15" s="169" t="str">
        <v/>
      </c>
      <c r="H15" s="169" t="str">
        <v/>
      </c>
      <c r="I15" s="169" t="str">
        <f ca="1"/>
        <v/>
      </c>
      <c r="J15" s="164"/>
      <c r="K15" s="164"/>
      <c r="L15" s="164"/>
    </row>
    <row r="16" spans="1:12" x14ac:dyDescent="0.25">
      <c r="A16" s="169"/>
      <c r="B16" s="169" t="str">
        <v/>
      </c>
      <c r="C16" s="164"/>
      <c r="D16" s="179"/>
      <c r="E16" s="175"/>
      <c r="F16" s="169" t="str">
        <v/>
      </c>
      <c r="G16" s="169" t="str">
        <v/>
      </c>
      <c r="H16" s="169" t="str">
        <v/>
      </c>
      <c r="I16" s="169" t="str">
        <f ca="1"/>
        <v/>
      </c>
      <c r="J16" s="164"/>
      <c r="K16" s="164"/>
      <c r="L16" s="164"/>
    </row>
    <row r="17" spans="1:12" x14ac:dyDescent="0.25">
      <c r="A17" s="169"/>
      <c r="B17" s="226">
        <v>58701012</v>
      </c>
      <c r="C17" s="164"/>
      <c r="D17" s="179"/>
      <c r="E17" s="175"/>
      <c r="F17" s="226" t="str">
        <v>+</v>
      </c>
      <c r="G17" s="226" t="str">
        <v>+</v>
      </c>
      <c r="H17" s="226" t="str">
        <v>+</v>
      </c>
      <c r="I17" s="226">
        <f ca="1"/>
        <v>1</v>
      </c>
      <c r="J17" s="164"/>
      <c r="K17" s="164"/>
      <c r="L17" s="164"/>
    </row>
    <row r="18" spans="1:12" x14ac:dyDescent="0.25">
      <c r="A18" s="169"/>
      <c r="B18" s="169" t="str">
        <v/>
      </c>
      <c r="C18" s="164"/>
      <c r="D18" s="179"/>
      <c r="E18" s="175"/>
      <c r="F18" s="169" t="str">
        <v/>
      </c>
      <c r="G18" s="169" t="str">
        <v/>
      </c>
      <c r="H18" s="169" t="str">
        <v/>
      </c>
      <c r="I18" s="169" t="str">
        <f ca="1"/>
        <v/>
      </c>
      <c r="J18" s="164"/>
      <c r="K18" s="164"/>
      <c r="L18" s="164"/>
    </row>
    <row r="19" spans="1:12" x14ac:dyDescent="0.25">
      <c r="A19" s="169"/>
      <c r="B19" s="169" t="str">
        <v/>
      </c>
      <c r="C19" s="164"/>
      <c r="D19" s="179"/>
      <c r="E19" s="175"/>
      <c r="F19" s="169" t="str">
        <v/>
      </c>
      <c r="G19" s="169" t="str">
        <v/>
      </c>
      <c r="H19" s="169" t="str">
        <v/>
      </c>
      <c r="I19" s="169" t="str">
        <f ca="1"/>
        <v/>
      </c>
      <c r="J19" s="164"/>
      <c r="K19" s="164"/>
      <c r="L19" s="164"/>
    </row>
    <row r="20" spans="1:12" x14ac:dyDescent="0.25">
      <c r="A20" s="169"/>
      <c r="B20" s="169" t="str">
        <v/>
      </c>
      <c r="C20" s="164"/>
      <c r="D20" s="179"/>
      <c r="E20" s="175"/>
      <c r="F20" s="169" t="str">
        <v/>
      </c>
      <c r="G20" s="169" t="str">
        <v/>
      </c>
      <c r="H20" s="169" t="str">
        <v/>
      </c>
      <c r="I20" s="169" t="str">
        <f ca="1"/>
        <v/>
      </c>
      <c r="J20" s="164"/>
      <c r="K20" s="164"/>
      <c r="L20" s="164"/>
    </row>
    <row r="21" spans="1:12" x14ac:dyDescent="0.25">
      <c r="A21" s="169"/>
      <c r="B21" s="169" t="str">
        <v/>
      </c>
      <c r="C21" s="164"/>
      <c r="D21" s="179"/>
      <c r="E21" s="175"/>
      <c r="F21" s="169" t="str">
        <v/>
      </c>
      <c r="G21" s="169" t="str">
        <v/>
      </c>
      <c r="H21" s="169" t="str">
        <v/>
      </c>
      <c r="I21" s="169" t="str">
        <f ca="1"/>
        <v/>
      </c>
      <c r="J21" s="164"/>
      <c r="K21" s="164"/>
      <c r="L21" s="164"/>
    </row>
    <row r="22" spans="1:12" x14ac:dyDescent="0.25">
      <c r="A22" s="169"/>
      <c r="B22" s="169" t="str">
        <v/>
      </c>
      <c r="C22" s="164"/>
      <c r="D22" s="179"/>
      <c r="E22" s="175"/>
      <c r="F22" s="169" t="str">
        <v/>
      </c>
      <c r="G22" s="169" t="str">
        <v/>
      </c>
      <c r="H22" s="169" t="str">
        <v/>
      </c>
      <c r="I22" s="169" t="str">
        <f ca="1"/>
        <v/>
      </c>
      <c r="J22" s="164"/>
      <c r="K22" s="164"/>
      <c r="L22" s="164"/>
    </row>
    <row r="23" spans="1:12" x14ac:dyDescent="0.25">
      <c r="A23" s="169"/>
      <c r="B23" s="169" t="str">
        <v/>
      </c>
      <c r="C23" s="164"/>
      <c r="D23" s="179"/>
      <c r="E23" s="175"/>
      <c r="F23" s="169" t="str">
        <v/>
      </c>
      <c r="G23" s="169" t="str">
        <v/>
      </c>
      <c r="H23" s="169" t="str">
        <v/>
      </c>
      <c r="I23" s="169" t="str">
        <f ca="1"/>
        <v/>
      </c>
      <c r="J23" s="164"/>
      <c r="K23" s="164"/>
      <c r="L23" s="164"/>
    </row>
    <row r="24" spans="1:12" x14ac:dyDescent="0.25">
      <c r="A24" s="169"/>
      <c r="B24" s="169" t="str">
        <v/>
      </c>
      <c r="C24" s="164"/>
      <c r="D24" s="179"/>
      <c r="E24" s="175"/>
      <c r="F24" s="169" t="str">
        <v/>
      </c>
      <c r="G24" s="169" t="str">
        <v/>
      </c>
      <c r="H24" s="169" t="str">
        <v/>
      </c>
      <c r="I24" s="169" t="str">
        <f ca="1"/>
        <v/>
      </c>
      <c r="J24" s="164"/>
      <c r="K24" s="164"/>
      <c r="L24" s="164"/>
    </row>
    <row r="25" spans="1:12" x14ac:dyDescent="0.25">
      <c r="A25" s="169"/>
      <c r="B25" s="169" t="str">
        <v/>
      </c>
      <c r="C25" s="164"/>
      <c r="D25" s="179"/>
      <c r="E25" s="175"/>
      <c r="F25" s="169" t="str">
        <v/>
      </c>
      <c r="G25" s="169" t="str">
        <v/>
      </c>
      <c r="H25" s="169" t="str">
        <v/>
      </c>
      <c r="I25" s="169" t="str">
        <f ca="1"/>
        <v/>
      </c>
      <c r="J25" s="164"/>
      <c r="K25" s="164"/>
      <c r="L25" s="164"/>
    </row>
    <row r="26" spans="1:12" x14ac:dyDescent="0.25">
      <c r="A26" s="169"/>
      <c r="B26" s="169" t="str">
        <v/>
      </c>
      <c r="C26" s="164"/>
      <c r="D26" s="179"/>
      <c r="E26" s="175"/>
      <c r="F26" s="169" t="str">
        <v/>
      </c>
      <c r="G26" s="169" t="str">
        <v/>
      </c>
      <c r="H26" s="169" t="str">
        <v/>
      </c>
      <c r="I26" s="169" t="str">
        <f ca="1"/>
        <v/>
      </c>
      <c r="J26" s="164"/>
      <c r="K26" s="164"/>
      <c r="L26" s="164"/>
    </row>
    <row r="27" spans="1:12" x14ac:dyDescent="0.25">
      <c r="A27" s="169"/>
      <c r="B27" s="169" t="str">
        <v/>
      </c>
      <c r="C27" s="164"/>
      <c r="D27" s="179"/>
      <c r="E27" s="175"/>
      <c r="F27" s="169" t="str">
        <v/>
      </c>
      <c r="G27" s="169" t="str">
        <v/>
      </c>
      <c r="H27" s="169" t="str">
        <v/>
      </c>
      <c r="I27" s="169" t="str">
        <f ca="1"/>
        <v/>
      </c>
      <c r="J27" s="164"/>
      <c r="K27" s="164"/>
      <c r="L27" s="164"/>
    </row>
    <row r="28" spans="1:12" x14ac:dyDescent="0.25">
      <c r="A28" s="170"/>
      <c r="B28" s="170"/>
      <c r="C28" s="164"/>
      <c r="D28" s="179"/>
      <c r="E28" s="175"/>
      <c r="F28" s="169" t="str">
        <v/>
      </c>
      <c r="G28" s="169" t="str">
        <v/>
      </c>
      <c r="H28" s="169" t="str">
        <v/>
      </c>
      <c r="I28" s="169" t="str">
        <f ca="1"/>
        <v/>
      </c>
      <c r="J28" s="164"/>
      <c r="K28" s="164"/>
      <c r="L28" s="164"/>
    </row>
    <row r="29" spans="1:12" x14ac:dyDescent="0.25">
      <c r="A29" s="169"/>
      <c r="B29" s="169"/>
      <c r="C29" s="164"/>
      <c r="D29" s="179"/>
      <c r="E29" s="175"/>
      <c r="F29" s="169" t="str">
        <v/>
      </c>
      <c r="G29" s="169" t="str">
        <v/>
      </c>
      <c r="H29" s="169" t="str">
        <v/>
      </c>
      <c r="I29" s="169" t="str">
        <f ca="1"/>
        <v/>
      </c>
      <c r="J29" s="164"/>
      <c r="K29" s="164"/>
      <c r="L29" s="164"/>
    </row>
    <row r="30" spans="1:12" x14ac:dyDescent="0.25">
      <c r="A30" s="169"/>
      <c r="B30" s="169"/>
      <c r="C30" s="164"/>
      <c r="D30" s="179"/>
      <c r="E30" s="175"/>
      <c r="F30" s="169" t="str">
        <v/>
      </c>
      <c r="G30" s="169" t="str">
        <v/>
      </c>
      <c r="H30" s="169" t="str">
        <v/>
      </c>
      <c r="I30" s="169" t="str">
        <f ca="1"/>
        <v/>
      </c>
      <c r="J30" s="164"/>
      <c r="K30" s="164"/>
      <c r="L30" s="164"/>
    </row>
    <row r="31" spans="1:12" x14ac:dyDescent="0.25">
      <c r="A31" s="169"/>
      <c r="B31" s="169"/>
      <c r="C31" s="164"/>
      <c r="D31" s="179"/>
      <c r="E31" s="175"/>
      <c r="F31" s="169" t="str">
        <v/>
      </c>
      <c r="G31" s="169" t="str">
        <v/>
      </c>
      <c r="H31" s="169" t="str">
        <v/>
      </c>
      <c r="I31" s="169" t="str">
        <f ca="1"/>
        <v/>
      </c>
      <c r="J31" s="164"/>
      <c r="K31" s="164"/>
      <c r="L31" s="164"/>
    </row>
    <row r="32" spans="1:12" x14ac:dyDescent="0.25">
      <c r="A32" s="169"/>
      <c r="B32" s="169"/>
      <c r="C32" s="164"/>
      <c r="D32" s="179"/>
      <c r="E32" s="175"/>
      <c r="F32" s="169" t="str">
        <v/>
      </c>
      <c r="G32" s="169" t="str">
        <v/>
      </c>
      <c r="H32" s="169" t="str">
        <v/>
      </c>
      <c r="I32" s="169" t="str">
        <f ca="1"/>
        <v/>
      </c>
      <c r="J32" s="164"/>
      <c r="K32" s="164"/>
      <c r="L32" s="164"/>
    </row>
    <row r="33" spans="1:12" x14ac:dyDescent="0.25">
      <c r="A33" s="169"/>
      <c r="B33" s="169"/>
      <c r="C33" s="164"/>
      <c r="D33" s="179"/>
      <c r="E33" s="175"/>
      <c r="F33" s="169" t="str">
        <v/>
      </c>
      <c r="G33" s="169" t="str">
        <v/>
      </c>
      <c r="H33" s="169" t="str">
        <v/>
      </c>
      <c r="I33" s="169" t="str">
        <f ca="1"/>
        <v/>
      </c>
      <c r="J33" s="164"/>
      <c r="K33" s="164"/>
      <c r="L33" s="164"/>
    </row>
    <row r="34" spans="1:12" x14ac:dyDescent="0.25">
      <c r="A34" s="169"/>
      <c r="B34" s="169"/>
      <c r="C34" s="164"/>
      <c r="D34" s="179"/>
      <c r="E34" s="175"/>
      <c r="F34" s="169" t="str">
        <v/>
      </c>
      <c r="G34" s="169" t="str">
        <v/>
      </c>
      <c r="H34" s="169" t="str">
        <v/>
      </c>
      <c r="I34" s="169" t="str">
        <f ca="1"/>
        <v/>
      </c>
      <c r="J34" s="164"/>
      <c r="K34" s="164"/>
      <c r="L34" s="164"/>
    </row>
    <row r="35" spans="1:12" x14ac:dyDescent="0.25">
      <c r="A35" s="171"/>
      <c r="B35" s="171"/>
      <c r="C35" s="165"/>
      <c r="D35" s="180"/>
      <c r="E35" s="176"/>
      <c r="F35" s="171" t="str">
        <v/>
      </c>
      <c r="G35" s="172" t="str">
        <v/>
      </c>
      <c r="H35" s="171" t="str">
        <v/>
      </c>
      <c r="I35" s="171" t="str">
        <f ca="1"/>
        <v/>
      </c>
      <c r="J35" s="165"/>
      <c r="K35" s="165"/>
      <c r="L35" s="165"/>
    </row>
    <row r="36" spans="1:12" x14ac:dyDescent="0.25">
      <c r="A36" s="171"/>
      <c r="B36" s="171"/>
      <c r="C36" s="165"/>
      <c r="D36" s="180"/>
      <c r="E36" s="176"/>
      <c r="F36" s="171" t="str">
        <v/>
      </c>
      <c r="G36" s="172" t="str">
        <v/>
      </c>
      <c r="H36" s="171" t="str">
        <v/>
      </c>
      <c r="I36" s="171" t="str">
        <f ca="1"/>
        <v/>
      </c>
      <c r="J36" s="165"/>
      <c r="K36" s="165"/>
      <c r="L36" s="165"/>
    </row>
    <row r="37" spans="1:12" ht="15.75" thickBot="1" x14ac:dyDescent="0.3">
      <c r="A37" s="166"/>
      <c r="B37" s="166"/>
      <c r="C37" s="166"/>
      <c r="D37" s="181"/>
      <c r="E37" s="177"/>
      <c r="F37" s="166" t="str">
        <v/>
      </c>
      <c r="G37" s="173" t="str">
        <v/>
      </c>
      <c r="H37" s="166" t="str">
        <v/>
      </c>
      <c r="I37" s="166" t="str">
        <f ca="1"/>
        <v/>
      </c>
      <c r="J37" s="166"/>
      <c r="K37" s="166"/>
      <c r="L37" s="166"/>
    </row>
    <row r="39" spans="1:12" ht="18.75" x14ac:dyDescent="0.3">
      <c r="B39" s="189" t="s">
        <v>78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</row>
    <row r="40" spans="1:12" x14ac:dyDescent="0.25">
      <c r="B40" s="188" t="s">
        <v>77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</row>
    <row r="41" spans="1:12" x14ac:dyDescent="0.25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</row>
    <row r="42" spans="1:12" ht="18.75" x14ac:dyDescent="0.3">
      <c r="B42" s="189" t="s">
        <v>76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</row>
    <row r="43" spans="1:12" x14ac:dyDescent="0.25">
      <c r="B43" s="188" t="s">
        <v>75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</row>
    <row r="44" spans="1:12" x14ac:dyDescent="0.25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</row>
  </sheetData>
  <mergeCells count="9">
    <mergeCell ref="A2:K2"/>
    <mergeCell ref="A3:K3"/>
    <mergeCell ref="F4:G4"/>
    <mergeCell ref="C4:C5"/>
    <mergeCell ref="B43:L44"/>
    <mergeCell ref="B42:L42"/>
    <mergeCell ref="B40:L41"/>
    <mergeCell ref="B39:L39"/>
    <mergeCell ref="D4:E4"/>
  </mergeCells>
  <pageMargins left="0.23622047244094491" right="0.23622047244094491" top="0.94488188976377963" bottom="0.35433070866141736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="85" zoomScaleNormal="85" workbookViewId="0">
      <selection activeCell="I48" sqref="I48"/>
    </sheetView>
  </sheetViews>
  <sheetFormatPr defaultRowHeight="15" x14ac:dyDescent="0.25"/>
  <cols>
    <col min="1" max="1" width="7.7109375" customWidth="1"/>
    <col min="2" max="2" width="3.42578125" customWidth="1"/>
    <col min="3" max="3" width="10" customWidth="1"/>
    <col min="4" max="4" width="1" customWidth="1"/>
    <col min="5" max="5" width="7.85546875" customWidth="1"/>
    <col min="6" max="6" width="3.42578125" customWidth="1"/>
    <col min="7" max="7" width="10.140625" bestFit="1" customWidth="1"/>
    <col min="8" max="8" width="0.85546875" customWidth="1"/>
    <col min="9" max="9" width="8" customWidth="1"/>
    <col min="10" max="10" width="3.42578125" customWidth="1"/>
    <col min="11" max="11" width="10.140625" bestFit="1" customWidth="1"/>
    <col min="12" max="12" width="0.85546875" customWidth="1"/>
    <col min="13" max="13" width="7.5703125" customWidth="1"/>
    <col min="14" max="14" width="3.42578125" customWidth="1"/>
    <col min="15" max="15" width="9.28515625" bestFit="1" customWidth="1"/>
  </cols>
  <sheetData>
    <row r="1" spans="1:15" ht="14.85" customHeight="1" x14ac:dyDescent="0.3">
      <c r="A1" s="199" t="s">
        <v>38</v>
      </c>
      <c r="B1" s="200"/>
      <c r="C1" s="201"/>
      <c r="D1" s="76"/>
      <c r="E1" s="199" t="s">
        <v>38</v>
      </c>
      <c r="F1" s="200"/>
      <c r="G1" s="201"/>
      <c r="H1" s="76"/>
      <c r="I1" s="199" t="s">
        <v>38</v>
      </c>
      <c r="J1" s="200"/>
      <c r="K1" s="201"/>
      <c r="L1" s="77"/>
      <c r="M1" s="199" t="s">
        <v>38</v>
      </c>
      <c r="N1" s="200"/>
      <c r="O1" s="201"/>
    </row>
    <row r="2" spans="1:15" ht="14.85" customHeight="1" x14ac:dyDescent="0.3">
      <c r="A2" s="196" t="s">
        <v>41</v>
      </c>
      <c r="B2" s="192"/>
      <c r="C2" s="78" t="str">
        <f>Лист1!D25</f>
        <v>ТС-1</v>
      </c>
      <c r="D2" s="76"/>
      <c r="E2" s="196" t="s">
        <v>41</v>
      </c>
      <c r="F2" s="192"/>
      <c r="G2" s="78" t="str">
        <f>C2</f>
        <v>ТС-1</v>
      </c>
      <c r="H2" s="76"/>
      <c r="I2" s="196" t="s">
        <v>41</v>
      </c>
      <c r="J2" s="192"/>
      <c r="K2" s="78" t="str">
        <f>C2</f>
        <v>ТС-1</v>
      </c>
      <c r="L2" s="77"/>
      <c r="M2" s="196" t="s">
        <v>41</v>
      </c>
      <c r="N2" s="192"/>
      <c r="O2" s="78" t="str">
        <f>C2</f>
        <v>ТС-1</v>
      </c>
    </row>
    <row r="3" spans="1:15" ht="14.85" customHeight="1" x14ac:dyDescent="0.3">
      <c r="A3" s="79" t="s">
        <v>0</v>
      </c>
      <c r="B3" s="80">
        <f>Лист1!C2</f>
        <v>1</v>
      </c>
      <c r="C3" s="78">
        <f>Лист1!A2</f>
        <v>51022101</v>
      </c>
      <c r="D3" s="76"/>
      <c r="E3" s="79" t="s">
        <v>0</v>
      </c>
      <c r="F3" s="80">
        <f>Лист1!C3</f>
        <v>2</v>
      </c>
      <c r="G3" s="78">
        <f>Лист1!A3</f>
        <v>51022259</v>
      </c>
      <c r="H3" s="76"/>
      <c r="I3" s="79" t="s">
        <v>0</v>
      </c>
      <c r="J3" s="80">
        <f>Лист1!C4</f>
        <v>3</v>
      </c>
      <c r="K3" s="78">
        <f>Лист1!A4</f>
        <v>54256706</v>
      </c>
      <c r="L3" s="77"/>
      <c r="M3" s="79" t="s">
        <v>0</v>
      </c>
      <c r="N3" s="80">
        <f>Лист1!C5</f>
        <v>4</v>
      </c>
      <c r="O3" s="78">
        <f>Лист1!A5</f>
        <v>50664127</v>
      </c>
    </row>
    <row r="4" spans="1:15" ht="14.85" customHeight="1" x14ac:dyDescent="0.3">
      <c r="A4" s="196" t="s">
        <v>46</v>
      </c>
      <c r="B4" s="192"/>
      <c r="C4" s="81">
        <f>Лист1!H31</f>
        <v>0.52083333333333337</v>
      </c>
      <c r="D4" s="76"/>
      <c r="E4" s="196" t="s">
        <v>46</v>
      </c>
      <c r="F4" s="192"/>
      <c r="G4" s="81">
        <f>C4</f>
        <v>0.52083333333333337</v>
      </c>
      <c r="H4" s="76"/>
      <c r="I4" s="196" t="s">
        <v>46</v>
      </c>
      <c r="J4" s="192"/>
      <c r="K4" s="81">
        <f>C4</f>
        <v>0.52083333333333337</v>
      </c>
      <c r="L4" s="77"/>
      <c r="M4" s="196" t="s">
        <v>46</v>
      </c>
      <c r="N4" s="192"/>
      <c r="O4" s="81">
        <f>C4</f>
        <v>0.52083333333333337</v>
      </c>
    </row>
    <row r="5" spans="1:15" ht="14.85" customHeight="1" x14ac:dyDescent="0.3">
      <c r="A5" s="197" t="s">
        <v>47</v>
      </c>
      <c r="B5" s="193"/>
      <c r="C5" s="82">
        <f ca="1">Лист1!D31</f>
        <v>42142</v>
      </c>
      <c r="D5" s="76"/>
      <c r="E5" s="197" t="s">
        <v>47</v>
      </c>
      <c r="F5" s="193"/>
      <c r="G5" s="82">
        <f ca="1">C5</f>
        <v>42142</v>
      </c>
      <c r="H5" s="76"/>
      <c r="I5" s="197" t="s">
        <v>47</v>
      </c>
      <c r="J5" s="193"/>
      <c r="K5" s="82">
        <f ca="1">C5</f>
        <v>42142</v>
      </c>
      <c r="L5" s="77"/>
      <c r="M5" s="197" t="s">
        <v>47</v>
      </c>
      <c r="N5" s="193"/>
      <c r="O5" s="82">
        <f ca="1">C5</f>
        <v>42142</v>
      </c>
    </row>
    <row r="6" spans="1:15" ht="14.85" customHeight="1" x14ac:dyDescent="0.3">
      <c r="A6" s="83" t="s">
        <v>43</v>
      </c>
      <c r="B6" s="194" t="str">
        <f>Лист1!D32</f>
        <v>Иванов И.А.</v>
      </c>
      <c r="C6" s="198"/>
      <c r="D6" s="76"/>
      <c r="E6" s="83" t="s">
        <v>43</v>
      </c>
      <c r="F6" s="194" t="str">
        <f>B6</f>
        <v>Иванов И.А.</v>
      </c>
      <c r="G6" s="198"/>
      <c r="H6" s="76"/>
      <c r="I6" s="83" t="s">
        <v>43</v>
      </c>
      <c r="J6" s="194" t="str">
        <f>B6</f>
        <v>Иванов И.А.</v>
      </c>
      <c r="K6" s="198"/>
      <c r="L6" s="77"/>
      <c r="M6" s="83" t="s">
        <v>43</v>
      </c>
      <c r="N6" s="194" t="str">
        <f>B6</f>
        <v>Иванов И.А.</v>
      </c>
      <c r="O6" s="198"/>
    </row>
    <row r="7" spans="1:15" ht="14.85" customHeight="1" x14ac:dyDescent="0.3">
      <c r="A7" s="84" t="s">
        <v>44</v>
      </c>
      <c r="B7" s="85"/>
      <c r="C7" s="86"/>
      <c r="D7" s="76"/>
      <c r="E7" s="84" t="s">
        <v>44</v>
      </c>
      <c r="F7" s="85"/>
      <c r="G7" s="86"/>
      <c r="H7" s="76"/>
      <c r="I7" s="84" t="s">
        <v>44</v>
      </c>
      <c r="J7" s="85"/>
      <c r="K7" s="86"/>
      <c r="L7" s="77"/>
      <c r="M7" s="84" t="s">
        <v>44</v>
      </c>
      <c r="N7" s="85"/>
      <c r="O7" s="86"/>
    </row>
    <row r="8" spans="1:15" ht="14.85" customHeight="1" thickBot="1" x14ac:dyDescent="0.35">
      <c r="A8" s="87"/>
      <c r="B8" s="88"/>
      <c r="C8" s="89"/>
      <c r="D8" s="76"/>
      <c r="E8" s="87"/>
      <c r="F8" s="88"/>
      <c r="G8" s="89"/>
      <c r="H8" s="76"/>
      <c r="I8" s="87"/>
      <c r="J8" s="88"/>
      <c r="K8" s="89"/>
      <c r="L8" s="77"/>
      <c r="M8" s="87"/>
      <c r="N8" s="88"/>
      <c r="O8" s="89"/>
    </row>
    <row r="9" spans="1:15" ht="3.75" customHeight="1" thickBot="1" x14ac:dyDescent="0.35">
      <c r="A9" s="52"/>
      <c r="B9" s="76"/>
      <c r="C9" s="76"/>
      <c r="D9" s="76"/>
      <c r="E9" s="76"/>
      <c r="F9" s="76"/>
      <c r="G9" s="76"/>
      <c r="H9" s="76"/>
      <c r="I9" s="76"/>
      <c r="J9" s="76"/>
      <c r="K9" s="77"/>
      <c r="L9" s="77"/>
    </row>
    <row r="10" spans="1:15" ht="14.85" customHeight="1" x14ac:dyDescent="0.3">
      <c r="A10" s="199" t="s">
        <v>38</v>
      </c>
      <c r="B10" s="200"/>
      <c r="C10" s="201"/>
      <c r="D10" s="76"/>
      <c r="E10" s="199" t="s">
        <v>38</v>
      </c>
      <c r="F10" s="200"/>
      <c r="G10" s="201"/>
      <c r="H10" s="76"/>
      <c r="I10" s="199" t="s">
        <v>38</v>
      </c>
      <c r="J10" s="200"/>
      <c r="K10" s="201"/>
      <c r="L10" s="77"/>
      <c r="M10" s="199" t="s">
        <v>38</v>
      </c>
      <c r="N10" s="200"/>
      <c r="O10" s="201"/>
    </row>
    <row r="11" spans="1:15" ht="14.85" customHeight="1" x14ac:dyDescent="0.3">
      <c r="A11" s="196" t="s">
        <v>41</v>
      </c>
      <c r="B11" s="192"/>
      <c r="C11" s="78" t="str">
        <f>C2</f>
        <v>ТС-1</v>
      </c>
      <c r="D11" s="76"/>
      <c r="E11" s="196" t="s">
        <v>41</v>
      </c>
      <c r="F11" s="192"/>
      <c r="G11" s="78" t="str">
        <f>C2</f>
        <v>ТС-1</v>
      </c>
      <c r="H11" s="76"/>
      <c r="I11" s="196" t="s">
        <v>41</v>
      </c>
      <c r="J11" s="192"/>
      <c r="K11" s="78" t="str">
        <f>C2</f>
        <v>ТС-1</v>
      </c>
      <c r="L11" s="77"/>
      <c r="M11" s="196" t="s">
        <v>41</v>
      </c>
      <c r="N11" s="192"/>
      <c r="O11" s="78" t="str">
        <f>C2</f>
        <v>ТС-1</v>
      </c>
    </row>
    <row r="12" spans="1:15" ht="14.85" customHeight="1" x14ac:dyDescent="0.3">
      <c r="A12" s="79" t="s">
        <v>0</v>
      </c>
      <c r="B12" s="80">
        <v>5</v>
      </c>
      <c r="C12" s="78">
        <f>Лист1!A6</f>
        <v>50678341</v>
      </c>
      <c r="D12" s="76"/>
      <c r="E12" s="79" t="s">
        <v>0</v>
      </c>
      <c r="F12" s="80">
        <v>6</v>
      </c>
      <c r="G12" s="78">
        <f>Лист1!A7</f>
        <v>51024404</v>
      </c>
      <c r="H12" s="76"/>
      <c r="I12" s="79" t="s">
        <v>0</v>
      </c>
      <c r="J12" s="80">
        <v>7</v>
      </c>
      <c r="K12" s="78">
        <f>Лист1!A8</f>
        <v>53996724</v>
      </c>
      <c r="L12" s="77"/>
      <c r="M12" s="79" t="s">
        <v>0</v>
      </c>
      <c r="N12" s="80">
        <v>8</v>
      </c>
      <c r="O12" s="78">
        <f>Лист1!A9</f>
        <v>51021434</v>
      </c>
    </row>
    <row r="13" spans="1:15" ht="14.85" customHeight="1" x14ac:dyDescent="0.3">
      <c r="A13" s="196" t="s">
        <v>46</v>
      </c>
      <c r="B13" s="192"/>
      <c r="C13" s="81">
        <f>C4</f>
        <v>0.52083333333333337</v>
      </c>
      <c r="D13" s="76"/>
      <c r="E13" s="196" t="s">
        <v>46</v>
      </c>
      <c r="F13" s="192"/>
      <c r="G13" s="81">
        <f>C4</f>
        <v>0.52083333333333337</v>
      </c>
      <c r="H13" s="76"/>
      <c r="I13" s="196" t="s">
        <v>46</v>
      </c>
      <c r="J13" s="192"/>
      <c r="K13" s="81">
        <f>C4</f>
        <v>0.52083333333333337</v>
      </c>
      <c r="L13" s="77"/>
      <c r="M13" s="196" t="s">
        <v>46</v>
      </c>
      <c r="N13" s="192"/>
      <c r="O13" s="81">
        <f>C4</f>
        <v>0.52083333333333337</v>
      </c>
    </row>
    <row r="14" spans="1:15" ht="14.85" customHeight="1" x14ac:dyDescent="0.3">
      <c r="A14" s="197" t="s">
        <v>47</v>
      </c>
      <c r="B14" s="193"/>
      <c r="C14" s="82">
        <f ca="1">C5</f>
        <v>42142</v>
      </c>
      <c r="D14" s="76"/>
      <c r="E14" s="197" t="s">
        <v>47</v>
      </c>
      <c r="F14" s="193"/>
      <c r="G14" s="82">
        <f ca="1">C5</f>
        <v>42142</v>
      </c>
      <c r="H14" s="76"/>
      <c r="I14" s="197" t="s">
        <v>47</v>
      </c>
      <c r="J14" s="193"/>
      <c r="K14" s="82">
        <f ca="1">C5</f>
        <v>42142</v>
      </c>
      <c r="L14" s="77"/>
      <c r="M14" s="197" t="s">
        <v>47</v>
      </c>
      <c r="N14" s="193"/>
      <c r="O14" s="82">
        <f ca="1">C5</f>
        <v>42142</v>
      </c>
    </row>
    <row r="15" spans="1:15" ht="14.85" customHeight="1" x14ac:dyDescent="0.3">
      <c r="A15" s="83" t="s">
        <v>43</v>
      </c>
      <c r="B15" s="194" t="str">
        <f>B6</f>
        <v>Иванов И.А.</v>
      </c>
      <c r="C15" s="198"/>
      <c r="D15" s="76"/>
      <c r="E15" s="83" t="s">
        <v>43</v>
      </c>
      <c r="F15" s="194" t="str">
        <f>B6</f>
        <v>Иванов И.А.</v>
      </c>
      <c r="G15" s="198"/>
      <c r="H15" s="76"/>
      <c r="I15" s="83" t="s">
        <v>43</v>
      </c>
      <c r="J15" s="194" t="str">
        <f>B6</f>
        <v>Иванов И.А.</v>
      </c>
      <c r="K15" s="198"/>
      <c r="L15" s="77"/>
      <c r="M15" s="83" t="s">
        <v>43</v>
      </c>
      <c r="N15" s="202">
        <f ca="1">C5</f>
        <v>42142</v>
      </c>
      <c r="O15" s="198"/>
    </row>
    <row r="16" spans="1:15" ht="14.85" customHeight="1" x14ac:dyDescent="0.3">
      <c r="A16" s="84" t="s">
        <v>44</v>
      </c>
      <c r="B16" s="85"/>
      <c r="C16" s="86"/>
      <c r="D16" s="76"/>
      <c r="E16" s="84" t="s">
        <v>44</v>
      </c>
      <c r="F16" s="85"/>
      <c r="G16" s="86"/>
      <c r="H16" s="76"/>
      <c r="I16" s="84" t="s">
        <v>44</v>
      </c>
      <c r="J16" s="85"/>
      <c r="K16" s="86"/>
      <c r="L16" s="77"/>
      <c r="M16" s="84" t="s">
        <v>44</v>
      </c>
      <c r="N16" s="85"/>
      <c r="O16" s="86"/>
    </row>
    <row r="17" spans="1:15" ht="14.85" customHeight="1" thickBot="1" x14ac:dyDescent="0.35">
      <c r="A17" s="87"/>
      <c r="B17" s="88"/>
      <c r="C17" s="89"/>
      <c r="D17" s="76"/>
      <c r="E17" s="87"/>
      <c r="F17" s="88"/>
      <c r="G17" s="89"/>
      <c r="H17" s="76"/>
      <c r="I17" s="87"/>
      <c r="J17" s="88"/>
      <c r="K17" s="89"/>
      <c r="L17" s="77"/>
      <c r="M17" s="87"/>
      <c r="N17" s="88"/>
      <c r="O17" s="89"/>
    </row>
    <row r="18" spans="1:15" ht="3.75" customHeight="1" thickBot="1" x14ac:dyDescent="0.35">
      <c r="A18" s="52"/>
      <c r="B18" s="76"/>
      <c r="C18" s="76"/>
      <c r="D18" s="76"/>
      <c r="E18" s="76"/>
      <c r="F18" s="76"/>
      <c r="G18" s="76"/>
      <c r="H18" s="76"/>
      <c r="I18" s="76"/>
      <c r="J18" s="76"/>
      <c r="K18" s="77"/>
      <c r="L18" s="77"/>
    </row>
    <row r="19" spans="1:15" ht="14.85" customHeight="1" x14ac:dyDescent="0.3">
      <c r="A19" s="199" t="s">
        <v>38</v>
      </c>
      <c r="B19" s="200"/>
      <c r="C19" s="201"/>
      <c r="D19" s="76"/>
      <c r="E19" s="199" t="s">
        <v>38</v>
      </c>
      <c r="F19" s="200"/>
      <c r="G19" s="201"/>
      <c r="H19" s="76"/>
      <c r="I19" s="199" t="s">
        <v>38</v>
      </c>
      <c r="J19" s="200"/>
      <c r="K19" s="201"/>
      <c r="L19" s="77"/>
      <c r="M19" s="199" t="s">
        <v>38</v>
      </c>
      <c r="N19" s="200"/>
      <c r="O19" s="201"/>
    </row>
    <row r="20" spans="1:15" ht="14.85" customHeight="1" x14ac:dyDescent="0.3">
      <c r="A20" s="196" t="s">
        <v>41</v>
      </c>
      <c r="B20" s="192"/>
      <c r="C20" s="78" t="str">
        <f>C2</f>
        <v>ТС-1</v>
      </c>
      <c r="D20" s="76"/>
      <c r="E20" s="196" t="s">
        <v>41</v>
      </c>
      <c r="F20" s="192"/>
      <c r="G20" s="78" t="str">
        <f>C2</f>
        <v>ТС-1</v>
      </c>
      <c r="H20" s="76"/>
      <c r="I20" s="196" t="s">
        <v>41</v>
      </c>
      <c r="J20" s="192"/>
      <c r="K20" s="78" t="str">
        <f>C2</f>
        <v>ТС-1</v>
      </c>
      <c r="L20" s="77"/>
      <c r="M20" s="196" t="s">
        <v>41</v>
      </c>
      <c r="N20" s="192"/>
      <c r="O20" s="78" t="str">
        <f>C2</f>
        <v>ТС-1</v>
      </c>
    </row>
    <row r="21" spans="1:15" ht="14.85" customHeight="1" x14ac:dyDescent="0.3">
      <c r="A21" s="79" t="s">
        <v>0</v>
      </c>
      <c r="B21" s="80">
        <v>9</v>
      </c>
      <c r="C21" s="78">
        <f>Лист1!A10</f>
        <v>51641900</v>
      </c>
      <c r="D21" s="76"/>
      <c r="E21" s="79" t="s">
        <v>0</v>
      </c>
      <c r="F21" s="80">
        <v>10</v>
      </c>
      <c r="G21" s="78">
        <f>Лист1!A11</f>
        <v>53999868</v>
      </c>
      <c r="H21" s="76"/>
      <c r="I21" s="79" t="s">
        <v>0</v>
      </c>
      <c r="J21" s="80">
        <v>11</v>
      </c>
      <c r="K21" s="78">
        <f>Лист1!A12</f>
        <v>50664960</v>
      </c>
      <c r="L21" s="77"/>
      <c r="M21" s="79" t="s">
        <v>0</v>
      </c>
      <c r="N21" s="80">
        <v>12</v>
      </c>
      <c r="O21" s="78">
        <f>Лист1!A13</f>
        <v>58701012</v>
      </c>
    </row>
    <row r="22" spans="1:15" ht="14.85" customHeight="1" x14ac:dyDescent="0.3">
      <c r="A22" s="196" t="s">
        <v>46</v>
      </c>
      <c r="B22" s="192"/>
      <c r="C22" s="81">
        <f>C4</f>
        <v>0.52083333333333337</v>
      </c>
      <c r="D22" s="76"/>
      <c r="E22" s="196" t="s">
        <v>46</v>
      </c>
      <c r="F22" s="192"/>
      <c r="G22" s="81">
        <f>C4</f>
        <v>0.52083333333333337</v>
      </c>
      <c r="H22" s="76"/>
      <c r="I22" s="196" t="s">
        <v>46</v>
      </c>
      <c r="J22" s="192"/>
      <c r="K22" s="81">
        <f>C4</f>
        <v>0.52083333333333337</v>
      </c>
      <c r="L22" s="77"/>
      <c r="M22" s="196" t="s">
        <v>46</v>
      </c>
      <c r="N22" s="192"/>
      <c r="O22" s="81">
        <f>C4</f>
        <v>0.52083333333333337</v>
      </c>
    </row>
    <row r="23" spans="1:15" ht="14.85" customHeight="1" x14ac:dyDescent="0.3">
      <c r="A23" s="197" t="s">
        <v>47</v>
      </c>
      <c r="B23" s="193"/>
      <c r="C23" s="82">
        <f ca="1">C5</f>
        <v>42142</v>
      </c>
      <c r="D23" s="76"/>
      <c r="E23" s="197" t="s">
        <v>47</v>
      </c>
      <c r="F23" s="193"/>
      <c r="G23" s="82">
        <f ca="1">C5</f>
        <v>42142</v>
      </c>
      <c r="H23" s="76"/>
      <c r="I23" s="197" t="s">
        <v>47</v>
      </c>
      <c r="J23" s="193"/>
      <c r="K23" s="82">
        <f ca="1">C5</f>
        <v>42142</v>
      </c>
      <c r="L23" s="77"/>
      <c r="M23" s="197" t="s">
        <v>47</v>
      </c>
      <c r="N23" s="193"/>
      <c r="O23" s="82">
        <f ca="1">C5</f>
        <v>42142</v>
      </c>
    </row>
    <row r="24" spans="1:15" ht="14.85" customHeight="1" x14ac:dyDescent="0.3">
      <c r="A24" s="83" t="s">
        <v>43</v>
      </c>
      <c r="B24" s="194" t="str">
        <f>B6</f>
        <v>Иванов И.А.</v>
      </c>
      <c r="C24" s="198"/>
      <c r="D24" s="76"/>
      <c r="E24" s="83" t="s">
        <v>43</v>
      </c>
      <c r="F24" s="194" t="str">
        <f>F6</f>
        <v>Иванов И.А.</v>
      </c>
      <c r="G24" s="198"/>
      <c r="H24" s="76"/>
      <c r="I24" s="83" t="s">
        <v>43</v>
      </c>
      <c r="J24" s="194" t="str">
        <f>B6</f>
        <v>Иванов И.А.</v>
      </c>
      <c r="K24" s="198"/>
      <c r="L24" s="77"/>
      <c r="M24" s="83" t="s">
        <v>43</v>
      </c>
      <c r="N24" s="194" t="str">
        <f>B6</f>
        <v>Иванов И.А.</v>
      </c>
      <c r="O24" s="198"/>
    </row>
    <row r="25" spans="1:15" ht="14.85" customHeight="1" x14ac:dyDescent="0.3">
      <c r="A25" s="84" t="s">
        <v>44</v>
      </c>
      <c r="B25" s="85"/>
      <c r="C25" s="86"/>
      <c r="D25" s="76"/>
      <c r="E25" s="84" t="s">
        <v>44</v>
      </c>
      <c r="F25" s="85"/>
      <c r="G25" s="86"/>
      <c r="H25" s="76"/>
      <c r="I25" s="84" t="s">
        <v>44</v>
      </c>
      <c r="J25" s="85"/>
      <c r="K25" s="86"/>
      <c r="L25" s="77"/>
      <c r="M25" s="84" t="s">
        <v>44</v>
      </c>
      <c r="N25" s="85"/>
      <c r="O25" s="86"/>
    </row>
    <row r="26" spans="1:15" ht="14.85" customHeight="1" thickBot="1" x14ac:dyDescent="0.35">
      <c r="A26" s="87"/>
      <c r="B26" s="88"/>
      <c r="C26" s="89"/>
      <c r="D26" s="76"/>
      <c r="E26" s="87"/>
      <c r="F26" s="88"/>
      <c r="G26" s="89"/>
      <c r="H26" s="76"/>
      <c r="I26" s="87"/>
      <c r="J26" s="88"/>
      <c r="K26" s="89"/>
      <c r="L26" s="77"/>
      <c r="M26" s="87"/>
      <c r="N26" s="88"/>
      <c r="O26" s="89"/>
    </row>
    <row r="27" spans="1:15" ht="3.75" customHeight="1" thickBot="1" x14ac:dyDescent="0.35">
      <c r="A27" s="52"/>
      <c r="B27" s="76"/>
      <c r="C27" s="76"/>
      <c r="D27" s="76"/>
      <c r="E27" s="76"/>
      <c r="F27" s="76"/>
      <c r="G27" s="76"/>
      <c r="H27" s="76"/>
      <c r="I27" s="76"/>
      <c r="J27" s="76"/>
      <c r="K27" s="77"/>
      <c r="L27" s="77"/>
    </row>
    <row r="28" spans="1:15" ht="14.85" customHeight="1" x14ac:dyDescent="0.3">
      <c r="A28" s="199" t="s">
        <v>38</v>
      </c>
      <c r="B28" s="200"/>
      <c r="C28" s="201"/>
      <c r="D28" s="76"/>
      <c r="E28" s="199" t="s">
        <v>38</v>
      </c>
      <c r="F28" s="200"/>
      <c r="G28" s="201"/>
      <c r="H28" s="76"/>
      <c r="I28" s="199" t="s">
        <v>38</v>
      </c>
      <c r="J28" s="200"/>
      <c r="K28" s="201"/>
      <c r="L28" s="77"/>
      <c r="M28" s="199" t="s">
        <v>38</v>
      </c>
      <c r="N28" s="200"/>
      <c r="O28" s="201"/>
    </row>
    <row r="29" spans="1:15" ht="14.85" customHeight="1" x14ac:dyDescent="0.3">
      <c r="A29" s="196" t="s">
        <v>41</v>
      </c>
      <c r="B29" s="192"/>
      <c r="C29" s="78" t="str">
        <f>C2</f>
        <v>ТС-1</v>
      </c>
      <c r="D29" s="76"/>
      <c r="E29" s="196" t="s">
        <v>41</v>
      </c>
      <c r="F29" s="192"/>
      <c r="G29" s="78" t="str">
        <f>C2</f>
        <v>ТС-1</v>
      </c>
      <c r="H29" s="76"/>
      <c r="I29" s="196" t="s">
        <v>41</v>
      </c>
      <c r="J29" s="192"/>
      <c r="K29" s="78" t="str">
        <f>C2</f>
        <v>ТС-1</v>
      </c>
      <c r="L29" s="77"/>
      <c r="M29" s="196" t="s">
        <v>41</v>
      </c>
      <c r="N29" s="192"/>
      <c r="O29" s="78" t="str">
        <f>C2</f>
        <v>ТС-1</v>
      </c>
    </row>
    <row r="30" spans="1:15" ht="14.85" customHeight="1" x14ac:dyDescent="0.3">
      <c r="A30" s="79" t="s">
        <v>0</v>
      </c>
      <c r="B30" s="80">
        <v>13</v>
      </c>
      <c r="C30" s="78">
        <f>Лист1!A14</f>
        <v>50681816</v>
      </c>
      <c r="D30" s="76"/>
      <c r="E30" s="79" t="s">
        <v>0</v>
      </c>
      <c r="F30" s="80">
        <v>14</v>
      </c>
      <c r="G30" s="78">
        <f>Лист1!A15</f>
        <v>51166007</v>
      </c>
      <c r="H30" s="76"/>
      <c r="I30" s="79" t="s">
        <v>0</v>
      </c>
      <c r="J30" s="80">
        <v>15</v>
      </c>
      <c r="K30" s="78">
        <f>Лист1!A16</f>
        <v>50685684</v>
      </c>
      <c r="L30" s="77"/>
      <c r="M30" s="79" t="s">
        <v>0</v>
      </c>
      <c r="N30" s="80">
        <v>16</v>
      </c>
      <c r="O30" s="78">
        <f>Лист1!A17</f>
        <v>51021509</v>
      </c>
    </row>
    <row r="31" spans="1:15" ht="14.85" customHeight="1" x14ac:dyDescent="0.3">
      <c r="A31" s="196" t="s">
        <v>46</v>
      </c>
      <c r="B31" s="192"/>
      <c r="C31" s="81">
        <f>C4</f>
        <v>0.52083333333333337</v>
      </c>
      <c r="D31" s="76"/>
      <c r="E31" s="196" t="s">
        <v>46</v>
      </c>
      <c r="F31" s="192"/>
      <c r="G31" s="81">
        <f>C4</f>
        <v>0.52083333333333337</v>
      </c>
      <c r="H31" s="76"/>
      <c r="I31" s="196" t="s">
        <v>46</v>
      </c>
      <c r="J31" s="192"/>
      <c r="K31" s="81">
        <f>C4</f>
        <v>0.52083333333333337</v>
      </c>
      <c r="L31" s="77"/>
      <c r="M31" s="196" t="s">
        <v>46</v>
      </c>
      <c r="N31" s="192"/>
      <c r="O31" s="81">
        <f>C4</f>
        <v>0.52083333333333337</v>
      </c>
    </row>
    <row r="32" spans="1:15" ht="14.85" customHeight="1" x14ac:dyDescent="0.3">
      <c r="A32" s="197" t="s">
        <v>47</v>
      </c>
      <c r="B32" s="193"/>
      <c r="C32" s="82">
        <f ca="1">C5</f>
        <v>42142</v>
      </c>
      <c r="D32" s="76"/>
      <c r="E32" s="197" t="s">
        <v>47</v>
      </c>
      <c r="F32" s="193"/>
      <c r="G32" s="82">
        <f ca="1">C5</f>
        <v>42142</v>
      </c>
      <c r="H32" s="76"/>
      <c r="I32" s="197" t="s">
        <v>47</v>
      </c>
      <c r="J32" s="193"/>
      <c r="K32" s="82">
        <f ca="1">C5</f>
        <v>42142</v>
      </c>
      <c r="L32" s="77"/>
      <c r="M32" s="197" t="s">
        <v>47</v>
      </c>
      <c r="N32" s="193"/>
      <c r="O32" s="82">
        <f ca="1">C5</f>
        <v>42142</v>
      </c>
    </row>
    <row r="33" spans="1:15" ht="14.85" customHeight="1" x14ac:dyDescent="0.3">
      <c r="A33" s="83" t="s">
        <v>43</v>
      </c>
      <c r="B33" s="194" t="str">
        <f>B6</f>
        <v>Иванов И.А.</v>
      </c>
      <c r="C33" s="198"/>
      <c r="D33" s="76"/>
      <c r="E33" s="83" t="s">
        <v>43</v>
      </c>
      <c r="F33" s="194" t="str">
        <f>F6</f>
        <v>Иванов И.А.</v>
      </c>
      <c r="G33" s="198"/>
      <c r="H33" s="76"/>
      <c r="I33" s="83" t="s">
        <v>43</v>
      </c>
      <c r="J33" s="194" t="str">
        <f>B6</f>
        <v>Иванов И.А.</v>
      </c>
      <c r="K33" s="198"/>
      <c r="L33" s="77"/>
      <c r="M33" s="83" t="s">
        <v>43</v>
      </c>
      <c r="N33" s="194" t="str">
        <f>B6</f>
        <v>Иванов И.А.</v>
      </c>
      <c r="O33" s="198"/>
    </row>
    <row r="34" spans="1:15" ht="14.85" customHeight="1" x14ac:dyDescent="0.3">
      <c r="A34" s="84" t="s">
        <v>44</v>
      </c>
      <c r="B34" s="85"/>
      <c r="C34" s="86"/>
      <c r="D34" s="76"/>
      <c r="E34" s="84" t="s">
        <v>44</v>
      </c>
      <c r="F34" s="85"/>
      <c r="G34" s="86"/>
      <c r="H34" s="76"/>
      <c r="I34" s="84" t="s">
        <v>44</v>
      </c>
      <c r="J34" s="85"/>
      <c r="K34" s="86"/>
      <c r="L34" s="77"/>
      <c r="M34" s="84" t="s">
        <v>44</v>
      </c>
      <c r="N34" s="85"/>
      <c r="O34" s="86"/>
    </row>
    <row r="35" spans="1:15" ht="14.85" customHeight="1" thickBot="1" x14ac:dyDescent="0.35">
      <c r="A35" s="87"/>
      <c r="B35" s="88"/>
      <c r="C35" s="89"/>
      <c r="D35" s="76"/>
      <c r="E35" s="87"/>
      <c r="F35" s="88"/>
      <c r="G35" s="89"/>
      <c r="H35" s="76"/>
      <c r="I35" s="87"/>
      <c r="J35" s="88"/>
      <c r="K35" s="89"/>
      <c r="L35" s="77"/>
      <c r="M35" s="87"/>
      <c r="N35" s="88"/>
      <c r="O35" s="89"/>
    </row>
    <row r="36" spans="1:15" ht="3" customHeight="1" thickBot="1" x14ac:dyDescent="0.35">
      <c r="A36" s="52"/>
      <c r="B36" s="76"/>
      <c r="C36" s="76"/>
      <c r="D36" s="76"/>
      <c r="E36" s="76"/>
      <c r="F36" s="76"/>
      <c r="G36" s="76"/>
      <c r="H36" s="76"/>
      <c r="I36" s="76"/>
      <c r="J36" s="76"/>
      <c r="K36" s="77"/>
      <c r="L36" s="77"/>
    </row>
    <row r="37" spans="1:15" ht="14.85" customHeight="1" x14ac:dyDescent="0.3">
      <c r="A37" s="199" t="s">
        <v>38</v>
      </c>
      <c r="B37" s="200"/>
      <c r="C37" s="201"/>
      <c r="D37" s="76"/>
      <c r="E37" s="199" t="s">
        <v>38</v>
      </c>
      <c r="F37" s="200"/>
      <c r="G37" s="201"/>
      <c r="H37" s="76"/>
      <c r="I37" s="199" t="s">
        <v>38</v>
      </c>
      <c r="J37" s="200"/>
      <c r="K37" s="201"/>
      <c r="L37" s="77"/>
      <c r="M37" s="199" t="s">
        <v>38</v>
      </c>
      <c r="N37" s="200"/>
      <c r="O37" s="201"/>
    </row>
    <row r="38" spans="1:15" ht="14.85" customHeight="1" x14ac:dyDescent="0.3">
      <c r="A38" s="196" t="s">
        <v>41</v>
      </c>
      <c r="B38" s="192"/>
      <c r="C38" s="78" t="str">
        <f>C2</f>
        <v>ТС-1</v>
      </c>
      <c r="D38" s="76"/>
      <c r="E38" s="196" t="s">
        <v>41</v>
      </c>
      <c r="F38" s="192"/>
      <c r="G38" s="78" t="str">
        <f>C2</f>
        <v>ТС-1</v>
      </c>
      <c r="H38" s="76"/>
      <c r="I38" s="196" t="s">
        <v>41</v>
      </c>
      <c r="J38" s="192"/>
      <c r="K38" s="78" t="str">
        <f>C2</f>
        <v>ТС-1</v>
      </c>
      <c r="L38" s="77"/>
      <c r="M38" s="196" t="s">
        <v>41</v>
      </c>
      <c r="N38" s="192"/>
      <c r="O38" s="78" t="str">
        <f>C2</f>
        <v>ТС-1</v>
      </c>
    </row>
    <row r="39" spans="1:15" ht="14.85" customHeight="1" x14ac:dyDescent="0.3">
      <c r="A39" s="79" t="s">
        <v>0</v>
      </c>
      <c r="B39" s="80">
        <v>17</v>
      </c>
      <c r="C39" s="78">
        <f>Лист1!A18</f>
        <v>51064905</v>
      </c>
      <c r="D39" s="76"/>
      <c r="E39" s="79" t="s">
        <v>0</v>
      </c>
      <c r="F39" s="80">
        <v>18</v>
      </c>
      <c r="G39" s="78">
        <f>Лист1!A19</f>
        <v>50685601</v>
      </c>
      <c r="H39" s="76"/>
      <c r="I39" s="79" t="s">
        <v>0</v>
      </c>
      <c r="J39" s="80">
        <v>19</v>
      </c>
      <c r="K39" s="78">
        <f>Лист1!A20</f>
        <v>50684968</v>
      </c>
      <c r="L39" s="77"/>
      <c r="M39" s="79" t="s">
        <v>0</v>
      </c>
      <c r="N39" s="80">
        <v>20</v>
      </c>
      <c r="O39" s="78">
        <f>Лист1!A21</f>
        <v>50678358</v>
      </c>
    </row>
    <row r="40" spans="1:15" ht="14.85" customHeight="1" x14ac:dyDescent="0.3">
      <c r="A40" s="196" t="s">
        <v>46</v>
      </c>
      <c r="B40" s="192"/>
      <c r="C40" s="81">
        <f>C4</f>
        <v>0.52083333333333337</v>
      </c>
      <c r="D40" s="76"/>
      <c r="E40" s="196" t="s">
        <v>46</v>
      </c>
      <c r="F40" s="192"/>
      <c r="G40" s="81">
        <f>C4</f>
        <v>0.52083333333333337</v>
      </c>
      <c r="H40" s="76"/>
      <c r="I40" s="196" t="s">
        <v>46</v>
      </c>
      <c r="J40" s="192"/>
      <c r="K40" s="81">
        <f>C4</f>
        <v>0.52083333333333337</v>
      </c>
      <c r="L40" s="77"/>
      <c r="M40" s="196" t="s">
        <v>46</v>
      </c>
      <c r="N40" s="192"/>
      <c r="O40" s="81">
        <f>C4</f>
        <v>0.52083333333333337</v>
      </c>
    </row>
    <row r="41" spans="1:15" ht="14.85" customHeight="1" x14ac:dyDescent="0.3">
      <c r="A41" s="197" t="s">
        <v>47</v>
      </c>
      <c r="B41" s="193"/>
      <c r="C41" s="82">
        <f ca="1">C5</f>
        <v>42142</v>
      </c>
      <c r="D41" s="76"/>
      <c r="E41" s="197" t="s">
        <v>47</v>
      </c>
      <c r="F41" s="193"/>
      <c r="G41" s="82">
        <f ca="1">C5</f>
        <v>42142</v>
      </c>
      <c r="H41" s="76"/>
      <c r="I41" s="197" t="s">
        <v>47</v>
      </c>
      <c r="J41" s="193"/>
      <c r="K41" s="82">
        <f ca="1">C5</f>
        <v>42142</v>
      </c>
      <c r="L41" s="77"/>
      <c r="M41" s="197" t="s">
        <v>47</v>
      </c>
      <c r="N41" s="193"/>
      <c r="O41" s="82">
        <f ca="1">C5</f>
        <v>42142</v>
      </c>
    </row>
    <row r="42" spans="1:15" ht="14.85" customHeight="1" x14ac:dyDescent="0.3">
      <c r="A42" s="83" t="s">
        <v>43</v>
      </c>
      <c r="B42" s="194" t="str">
        <f>B6</f>
        <v>Иванов И.А.</v>
      </c>
      <c r="C42" s="198"/>
      <c r="D42" s="76"/>
      <c r="E42" s="83" t="s">
        <v>43</v>
      </c>
      <c r="F42" s="194" t="str">
        <f>B6</f>
        <v>Иванов И.А.</v>
      </c>
      <c r="G42" s="198"/>
      <c r="H42" s="76"/>
      <c r="I42" s="83" t="s">
        <v>43</v>
      </c>
      <c r="J42" s="194" t="str">
        <f>B6</f>
        <v>Иванов И.А.</v>
      </c>
      <c r="K42" s="198"/>
      <c r="L42" s="77"/>
      <c r="M42" s="83" t="s">
        <v>43</v>
      </c>
      <c r="N42" s="194" t="str">
        <f>B6</f>
        <v>Иванов И.А.</v>
      </c>
      <c r="O42" s="198"/>
    </row>
    <row r="43" spans="1:15" ht="14.85" customHeight="1" x14ac:dyDescent="0.3">
      <c r="A43" s="84" t="s">
        <v>44</v>
      </c>
      <c r="B43" s="85"/>
      <c r="C43" s="86"/>
      <c r="D43" s="76"/>
      <c r="E43" s="84" t="s">
        <v>44</v>
      </c>
      <c r="F43" s="85"/>
      <c r="G43" s="86"/>
      <c r="H43" s="76"/>
      <c r="I43" s="84" t="s">
        <v>44</v>
      </c>
      <c r="J43" s="85"/>
      <c r="K43" s="86"/>
      <c r="L43" s="77"/>
      <c r="M43" s="84" t="s">
        <v>44</v>
      </c>
      <c r="N43" s="85"/>
      <c r="O43" s="86"/>
    </row>
    <row r="44" spans="1:15" ht="14.85" customHeight="1" thickBot="1" x14ac:dyDescent="0.35">
      <c r="A44" s="87"/>
      <c r="B44" s="88"/>
      <c r="C44" s="89"/>
      <c r="D44" s="76"/>
      <c r="E44" s="87"/>
      <c r="F44" s="88"/>
      <c r="G44" s="89"/>
      <c r="H44" s="76"/>
      <c r="I44" s="87"/>
      <c r="J44" s="88"/>
      <c r="K44" s="89"/>
      <c r="L44" s="77"/>
      <c r="M44" s="87"/>
      <c r="N44" s="88"/>
      <c r="O44" s="89"/>
    </row>
    <row r="45" spans="1:15" ht="3.75" customHeight="1" thickBot="1" x14ac:dyDescent="0.35">
      <c r="A45" s="77"/>
      <c r="B45" s="76"/>
      <c r="C45" s="76"/>
      <c r="D45" s="76"/>
      <c r="E45" s="76"/>
      <c r="F45" s="76"/>
      <c r="G45" s="76"/>
      <c r="H45" s="76"/>
      <c r="I45" s="76"/>
      <c r="J45" s="76"/>
      <c r="K45" s="77"/>
      <c r="L45" s="77"/>
    </row>
    <row r="46" spans="1:15" ht="14.85" customHeight="1" x14ac:dyDescent="0.3">
      <c r="A46" s="199" t="s">
        <v>38</v>
      </c>
      <c r="B46" s="200"/>
      <c r="C46" s="201"/>
      <c r="D46" s="76"/>
      <c r="E46" s="199" t="s">
        <v>38</v>
      </c>
      <c r="F46" s="200"/>
      <c r="G46" s="201"/>
      <c r="H46" s="76"/>
      <c r="I46" s="195"/>
      <c r="J46" s="195"/>
      <c r="K46" s="195"/>
      <c r="L46" s="90"/>
      <c r="M46" s="195"/>
      <c r="N46" s="195"/>
      <c r="O46" s="195"/>
    </row>
    <row r="47" spans="1:15" ht="14.85" customHeight="1" x14ac:dyDescent="0.35">
      <c r="A47" s="196" t="s">
        <v>41</v>
      </c>
      <c r="B47" s="192"/>
      <c r="C47" s="78" t="str">
        <f>C11</f>
        <v>ТС-1</v>
      </c>
      <c r="D47" s="65"/>
      <c r="E47" s="196" t="s">
        <v>41</v>
      </c>
      <c r="F47" s="192"/>
      <c r="G47" s="78" t="str">
        <f>C11</f>
        <v>ТС-1</v>
      </c>
      <c r="H47" s="65"/>
      <c r="I47" s="192"/>
      <c r="J47" s="192"/>
      <c r="K47" s="91"/>
      <c r="L47" s="1"/>
      <c r="M47" s="192"/>
      <c r="N47" s="192"/>
      <c r="O47" s="91"/>
    </row>
    <row r="48" spans="1:15" ht="14.85" customHeight="1" x14ac:dyDescent="0.35">
      <c r="A48" s="79" t="s">
        <v>0</v>
      </c>
      <c r="B48" s="80">
        <v>21</v>
      </c>
      <c r="C48" s="78">
        <f>Лист1!A22</f>
        <v>51512085</v>
      </c>
      <c r="D48" s="65"/>
      <c r="E48" s="79" t="s">
        <v>0</v>
      </c>
      <c r="F48" s="80">
        <v>22</v>
      </c>
      <c r="G48" s="78">
        <f>Лист1!A23</f>
        <v>50680818</v>
      </c>
      <c r="H48" s="65"/>
      <c r="I48" s="92"/>
      <c r="J48" s="80"/>
      <c r="K48" s="91"/>
      <c r="L48" s="1"/>
      <c r="M48" s="92"/>
      <c r="N48" s="80"/>
      <c r="O48" s="91"/>
    </row>
    <row r="49" spans="1:16" ht="14.85" customHeight="1" x14ac:dyDescent="0.35">
      <c r="A49" s="196" t="s">
        <v>46</v>
      </c>
      <c r="B49" s="192"/>
      <c r="C49" s="81">
        <f>C4</f>
        <v>0.52083333333333337</v>
      </c>
      <c r="D49" s="65"/>
      <c r="E49" s="196" t="s">
        <v>46</v>
      </c>
      <c r="F49" s="192"/>
      <c r="G49" s="81">
        <f>C4</f>
        <v>0.52083333333333337</v>
      </c>
      <c r="H49" s="65"/>
      <c r="I49" s="192"/>
      <c r="J49" s="192"/>
      <c r="K49" s="93"/>
      <c r="L49" s="1"/>
      <c r="M49" s="192"/>
      <c r="N49" s="192"/>
      <c r="O49" s="93"/>
    </row>
    <row r="50" spans="1:16" ht="14.85" customHeight="1" x14ac:dyDescent="0.35">
      <c r="A50" s="197" t="s">
        <v>47</v>
      </c>
      <c r="B50" s="193"/>
      <c r="C50" s="82">
        <f ca="1">C5</f>
        <v>42142</v>
      </c>
      <c r="D50" s="65"/>
      <c r="E50" s="197" t="s">
        <v>47</v>
      </c>
      <c r="F50" s="193"/>
      <c r="G50" s="82">
        <f ca="1">C5</f>
        <v>42142</v>
      </c>
      <c r="H50" s="65"/>
      <c r="I50" s="193"/>
      <c r="J50" s="193"/>
      <c r="K50" s="94"/>
      <c r="L50" s="1"/>
      <c r="M50" s="193"/>
      <c r="N50" s="193"/>
      <c r="O50" s="94"/>
    </row>
    <row r="51" spans="1:16" ht="15.75" x14ac:dyDescent="0.3">
      <c r="A51" s="83" t="s">
        <v>43</v>
      </c>
      <c r="B51" s="194" t="str">
        <f>B6</f>
        <v>Иванов И.А.</v>
      </c>
      <c r="C51" s="198"/>
      <c r="E51" s="83" t="s">
        <v>43</v>
      </c>
      <c r="F51" s="194" t="str">
        <f>B6</f>
        <v>Иванов И.А.</v>
      </c>
      <c r="G51" s="198"/>
      <c r="I51" s="80"/>
      <c r="J51" s="194"/>
      <c r="K51" s="194"/>
      <c r="L51" s="1"/>
      <c r="M51" s="80"/>
      <c r="N51" s="194"/>
      <c r="O51" s="194"/>
      <c r="P51" s="1"/>
    </row>
    <row r="52" spans="1:16" ht="15.75" x14ac:dyDescent="0.3">
      <c r="A52" s="84" t="s">
        <v>44</v>
      </c>
      <c r="B52" s="85"/>
      <c r="C52" s="86"/>
      <c r="E52" s="84" t="s">
        <v>44</v>
      </c>
      <c r="F52" s="85"/>
      <c r="G52" s="86"/>
      <c r="I52" s="95"/>
      <c r="J52" s="91"/>
      <c r="K52" s="91"/>
      <c r="L52" s="1"/>
      <c r="M52" s="95"/>
      <c r="N52" s="91"/>
      <c r="O52" s="91"/>
      <c r="P52" s="1"/>
    </row>
    <row r="53" spans="1:16" ht="16.5" thickBot="1" x14ac:dyDescent="0.35">
      <c r="A53" s="87"/>
      <c r="B53" s="88"/>
      <c r="C53" s="89"/>
      <c r="E53" s="87"/>
      <c r="F53" s="88"/>
      <c r="G53" s="89"/>
      <c r="I53" s="95"/>
      <c r="J53" s="91"/>
      <c r="K53" s="91"/>
      <c r="L53" s="1"/>
      <c r="M53" s="95"/>
      <c r="N53" s="91"/>
      <c r="O53" s="91"/>
    </row>
    <row r="54" spans="1:16" x14ac:dyDescent="0.25">
      <c r="I54" s="1"/>
      <c r="J54" s="1"/>
      <c r="K54" s="1"/>
      <c r="L54" s="1"/>
      <c r="M54" s="1"/>
      <c r="N54" s="1"/>
      <c r="O54" s="1"/>
    </row>
  </sheetData>
  <mergeCells count="120">
    <mergeCell ref="A11:B11"/>
    <mergeCell ref="A13:B13"/>
    <mergeCell ref="A14:B14"/>
    <mergeCell ref="B15:C15"/>
    <mergeCell ref="E10:G10"/>
    <mergeCell ref="E11:F11"/>
    <mergeCell ref="I4:J4"/>
    <mergeCell ref="I5:J5"/>
    <mergeCell ref="J6:K6"/>
    <mergeCell ref="A10:C10"/>
    <mergeCell ref="I10:K10"/>
    <mergeCell ref="E1:G1"/>
    <mergeCell ref="E2:F2"/>
    <mergeCell ref="E4:F4"/>
    <mergeCell ref="E5:F5"/>
    <mergeCell ref="F6:G6"/>
    <mergeCell ref="A2:B2"/>
    <mergeCell ref="A4:B4"/>
    <mergeCell ref="A5:B5"/>
    <mergeCell ref="B6:C6"/>
    <mergeCell ref="A1:C1"/>
    <mergeCell ref="I1:K1"/>
    <mergeCell ref="I2:J2"/>
    <mergeCell ref="E13:F13"/>
    <mergeCell ref="E14:F14"/>
    <mergeCell ref="F15:G15"/>
    <mergeCell ref="I11:J11"/>
    <mergeCell ref="I13:J13"/>
    <mergeCell ref="I14:J14"/>
    <mergeCell ref="J15:K15"/>
    <mergeCell ref="A32:B32"/>
    <mergeCell ref="B33:C33"/>
    <mergeCell ref="E28:G28"/>
    <mergeCell ref="E29:F29"/>
    <mergeCell ref="E31:F31"/>
    <mergeCell ref="E32:F32"/>
    <mergeCell ref="F33:G33"/>
    <mergeCell ref="I22:J22"/>
    <mergeCell ref="I23:J23"/>
    <mergeCell ref="J24:K24"/>
    <mergeCell ref="A28:C28"/>
    <mergeCell ref="A29:B29"/>
    <mergeCell ref="A31:B31"/>
    <mergeCell ref="I28:K28"/>
    <mergeCell ref="I29:J29"/>
    <mergeCell ref="I31:J31"/>
    <mergeCell ref="A22:B22"/>
    <mergeCell ref="M40:N40"/>
    <mergeCell ref="M41:N41"/>
    <mergeCell ref="N42:O42"/>
    <mergeCell ref="A19:C19"/>
    <mergeCell ref="A20:B20"/>
    <mergeCell ref="I19:K19"/>
    <mergeCell ref="A23:B23"/>
    <mergeCell ref="B24:C24"/>
    <mergeCell ref="N15:O15"/>
    <mergeCell ref="M19:O19"/>
    <mergeCell ref="M20:N20"/>
    <mergeCell ref="M22:N22"/>
    <mergeCell ref="M23:N23"/>
    <mergeCell ref="N24:O24"/>
    <mergeCell ref="E22:F22"/>
    <mergeCell ref="E23:F23"/>
    <mergeCell ref="F24:G24"/>
    <mergeCell ref="I20:J20"/>
    <mergeCell ref="E19:G19"/>
    <mergeCell ref="E20:F20"/>
    <mergeCell ref="M1:O1"/>
    <mergeCell ref="M2:N2"/>
    <mergeCell ref="M4:N4"/>
    <mergeCell ref="M5:N5"/>
    <mergeCell ref="N6:O6"/>
    <mergeCell ref="M10:O10"/>
    <mergeCell ref="M11:N11"/>
    <mergeCell ref="M13:N13"/>
    <mergeCell ref="M14:N14"/>
    <mergeCell ref="M28:O28"/>
    <mergeCell ref="M29:N29"/>
    <mergeCell ref="M31:N31"/>
    <mergeCell ref="M32:N32"/>
    <mergeCell ref="N33:O33"/>
    <mergeCell ref="M37:O37"/>
    <mergeCell ref="B42:C42"/>
    <mergeCell ref="E37:G37"/>
    <mergeCell ref="E38:F38"/>
    <mergeCell ref="E40:F40"/>
    <mergeCell ref="E41:F41"/>
    <mergeCell ref="F42:G42"/>
    <mergeCell ref="A37:C37"/>
    <mergeCell ref="A38:B38"/>
    <mergeCell ref="A40:B40"/>
    <mergeCell ref="A41:B41"/>
    <mergeCell ref="J42:K42"/>
    <mergeCell ref="I32:J32"/>
    <mergeCell ref="J33:K33"/>
    <mergeCell ref="I37:K37"/>
    <mergeCell ref="I38:J38"/>
    <mergeCell ref="I40:J40"/>
    <mergeCell ref="I41:J41"/>
    <mergeCell ref="M38:N38"/>
    <mergeCell ref="I49:J49"/>
    <mergeCell ref="I50:J50"/>
    <mergeCell ref="J51:K51"/>
    <mergeCell ref="M46:O46"/>
    <mergeCell ref="M47:N47"/>
    <mergeCell ref="M49:N49"/>
    <mergeCell ref="M50:N50"/>
    <mergeCell ref="N51:O51"/>
    <mergeCell ref="A49:B49"/>
    <mergeCell ref="A50:B50"/>
    <mergeCell ref="B51:C51"/>
    <mergeCell ref="E46:G46"/>
    <mergeCell ref="E47:F47"/>
    <mergeCell ref="E49:F49"/>
    <mergeCell ref="E50:F50"/>
    <mergeCell ref="F51:G51"/>
    <mergeCell ref="A46:C46"/>
    <mergeCell ref="A47:B47"/>
    <mergeCell ref="I46:K46"/>
    <mergeCell ref="I47:J47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zoomScaleNormal="100" workbookViewId="0">
      <selection activeCell="J23" sqref="J23"/>
    </sheetView>
  </sheetViews>
  <sheetFormatPr defaultRowHeight="15" x14ac:dyDescent="0.25"/>
  <cols>
    <col min="1" max="1" width="4.85546875" customWidth="1"/>
    <col min="2" max="2" width="7" customWidth="1"/>
    <col min="4" max="4" width="8.7109375" customWidth="1"/>
    <col min="5" max="5" width="11.28515625" customWidth="1"/>
    <col min="6" max="6" width="11.85546875" customWidth="1"/>
    <col min="7" max="8" width="10.85546875" customWidth="1"/>
    <col min="9" max="9" width="7.140625" customWidth="1"/>
    <col min="10" max="10" width="15.7109375" customWidth="1"/>
  </cols>
  <sheetData>
    <row r="1" spans="1:10" ht="15.75" x14ac:dyDescent="0.25">
      <c r="A1" s="3"/>
      <c r="B1" s="3"/>
      <c r="C1" s="3"/>
      <c r="D1" s="3"/>
      <c r="E1" s="3"/>
      <c r="F1" s="3"/>
      <c r="G1" s="3"/>
      <c r="H1" s="3"/>
      <c r="I1" s="3"/>
      <c r="J1" s="12" t="s">
        <v>8</v>
      </c>
    </row>
    <row r="2" spans="1:10" ht="15.75" x14ac:dyDescent="0.25">
      <c r="A2" s="3"/>
      <c r="B2" s="3"/>
      <c r="C2" s="3"/>
      <c r="D2" s="3"/>
      <c r="E2" s="3"/>
      <c r="F2" s="3"/>
      <c r="G2" s="3"/>
      <c r="H2" s="3"/>
      <c r="I2" s="3"/>
      <c r="J2" s="12" t="s">
        <v>9</v>
      </c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12" t="s">
        <v>10</v>
      </c>
    </row>
    <row r="4" spans="1:10" ht="15.75" x14ac:dyDescent="0.25">
      <c r="A4" s="3"/>
      <c r="B4" s="3"/>
      <c r="C4" s="3"/>
      <c r="D4" s="3"/>
      <c r="E4" s="3"/>
      <c r="F4" s="3"/>
      <c r="G4" s="3"/>
      <c r="H4" s="223"/>
      <c r="I4" s="225" t="s">
        <v>30</v>
      </c>
      <c r="J4" s="224" t="str">
        <f>Лист1!D33</f>
        <v>Романов Р.В.</v>
      </c>
    </row>
    <row r="5" spans="1:10" ht="15.75" x14ac:dyDescent="0.25">
      <c r="A5" s="3"/>
      <c r="B5" s="3"/>
      <c r="C5" s="3"/>
      <c r="D5" s="3"/>
      <c r="E5" s="3"/>
      <c r="F5" s="3"/>
      <c r="G5" s="3"/>
      <c r="H5" s="3"/>
      <c r="I5" s="3"/>
      <c r="J5" s="13">
        <f ca="1">Лист1!D31</f>
        <v>42142</v>
      </c>
    </row>
    <row r="6" spans="1:10" ht="15.75" x14ac:dyDescent="0.25">
      <c r="A6" s="3"/>
      <c r="B6" s="3"/>
      <c r="C6" s="3"/>
      <c r="D6" s="3"/>
      <c r="E6" s="15"/>
      <c r="F6" s="15" t="s">
        <v>13</v>
      </c>
      <c r="G6" s="15"/>
      <c r="H6" s="15"/>
      <c r="I6" s="15"/>
      <c r="J6" s="15"/>
    </row>
    <row r="7" spans="1:10" ht="15.75" x14ac:dyDescent="0.25">
      <c r="A7" s="3"/>
      <c r="B7" s="3"/>
      <c r="C7" s="3"/>
      <c r="D7" s="3"/>
      <c r="E7" s="207" t="s">
        <v>14</v>
      </c>
      <c r="F7" s="207"/>
      <c r="G7" s="207"/>
      <c r="H7" s="15"/>
      <c r="I7" s="15"/>
      <c r="J7" s="15"/>
    </row>
    <row r="8" spans="1:10" ht="15.75" x14ac:dyDescent="0.25">
      <c r="A8" s="3"/>
      <c r="B8" s="3"/>
      <c r="C8" s="3"/>
      <c r="D8" s="3"/>
      <c r="E8" s="15"/>
      <c r="F8" s="15"/>
      <c r="G8" s="15"/>
      <c r="H8" s="15"/>
      <c r="I8" s="15"/>
      <c r="J8" s="14">
        <f ca="1">Лист1!D31</f>
        <v>42142</v>
      </c>
    </row>
    <row r="9" spans="1:10" ht="16.5" thickBot="1" x14ac:dyDescent="0.3">
      <c r="A9" s="15" t="s">
        <v>15</v>
      </c>
      <c r="B9" s="3"/>
      <c r="C9" s="3"/>
      <c r="D9" s="5"/>
      <c r="E9" s="5"/>
      <c r="F9" s="11" t="str">
        <f>Лист1!D32</f>
        <v>Иванов И.А.</v>
      </c>
      <c r="G9" s="5"/>
      <c r="H9" s="5"/>
      <c r="I9" s="5"/>
      <c r="J9" s="5"/>
    </row>
    <row r="10" spans="1:10" ht="16.5" thickBot="1" x14ac:dyDescent="0.3">
      <c r="A10" s="3"/>
      <c r="B10" s="3"/>
      <c r="C10" s="3"/>
      <c r="D10" s="6"/>
      <c r="E10" s="6"/>
      <c r="F10" s="16" t="str">
        <f>Лист1!E32</f>
        <v>Алексеев А.А.</v>
      </c>
      <c r="G10" s="6"/>
      <c r="H10" s="6"/>
      <c r="I10" s="6"/>
      <c r="J10" s="5"/>
    </row>
    <row r="11" spans="1:10" ht="16.5" thickBot="1" x14ac:dyDescent="0.3">
      <c r="A11" s="3"/>
      <c r="B11" s="3"/>
      <c r="C11" s="3"/>
      <c r="D11" s="6"/>
      <c r="E11" s="6"/>
      <c r="F11" s="16" t="str">
        <f>Лист1!F32</f>
        <v>Петров И.П.</v>
      </c>
      <c r="G11" s="6"/>
      <c r="H11" s="6"/>
      <c r="I11" s="6"/>
      <c r="J11" s="5"/>
    </row>
    <row r="12" spans="1:10" ht="15.75" x14ac:dyDescent="0.25">
      <c r="A12" s="3"/>
      <c r="B12" s="3"/>
      <c r="C12" s="3"/>
      <c r="D12" s="3"/>
      <c r="E12" s="3"/>
      <c r="F12" s="7" t="s">
        <v>16</v>
      </c>
      <c r="G12" s="3"/>
      <c r="H12" s="3"/>
      <c r="I12" s="3"/>
      <c r="J12" s="3"/>
    </row>
    <row r="13" spans="1:10" ht="16.5" thickBot="1" x14ac:dyDescent="0.3">
      <c r="A13" s="15" t="s">
        <v>17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39.75" thickBot="1" x14ac:dyDescent="0.3">
      <c r="A14" s="8" t="s">
        <v>18</v>
      </c>
      <c r="B14" s="8" t="s">
        <v>19</v>
      </c>
      <c r="C14" s="205" t="s">
        <v>20</v>
      </c>
      <c r="D14" s="206"/>
      <c r="E14" s="208" t="s">
        <v>21</v>
      </c>
      <c r="F14" s="209"/>
      <c r="G14" s="210"/>
      <c r="H14" s="9" t="s">
        <v>48</v>
      </c>
      <c r="I14" s="9" t="s">
        <v>22</v>
      </c>
      <c r="J14" s="10" t="s">
        <v>23</v>
      </c>
    </row>
    <row r="15" spans="1:10" ht="15.75" x14ac:dyDescent="0.25">
      <c r="A15" s="29">
        <f>Лист1!D24</f>
        <v>1</v>
      </c>
      <c r="B15" s="28">
        <f>Лист1!D28</f>
        <v>90</v>
      </c>
      <c r="C15" s="35" t="str">
        <f>Лист1!D25</f>
        <v>ТС-1</v>
      </c>
      <c r="D15" s="36" t="str">
        <f>Лист1!D26</f>
        <v>п.15012451</v>
      </c>
      <c r="E15" s="37" t="str">
        <f>IF(Лист1!D2="","",Лист1!D2)</f>
        <v/>
      </c>
      <c r="F15" s="38" t="str">
        <f>IF(Лист1!D3="","",Лист1!D3)</f>
        <v/>
      </c>
      <c r="G15" s="39" t="str">
        <f>IF(Лист1!D4="","",Лист1!D4)</f>
        <v/>
      </c>
      <c r="H15" s="17"/>
      <c r="I15" s="17" t="str">
        <f>Лист1!D30</f>
        <v>2,0л</v>
      </c>
      <c r="J15" s="17" t="str">
        <f>Лист1!D29</f>
        <v>Арбитраж</v>
      </c>
    </row>
    <row r="16" spans="1:10" ht="16.5" thickBot="1" x14ac:dyDescent="0.3">
      <c r="A16" s="31"/>
      <c r="B16" s="135"/>
      <c r="C16" s="43" t="str">
        <f>Лист1!D27</f>
        <v>Омский</v>
      </c>
      <c r="D16" s="44"/>
      <c r="E16" s="45" t="str">
        <f>IF(Лист1!D5="","",Лист1!D5)</f>
        <v/>
      </c>
      <c r="F16" s="46"/>
      <c r="G16" s="47"/>
      <c r="H16" s="19"/>
      <c r="I16" s="19"/>
      <c r="J16" s="19"/>
    </row>
    <row r="17" spans="1:10" ht="15.75" x14ac:dyDescent="0.25">
      <c r="A17" s="30">
        <f>IF(B17=0,"",2)</f>
        <v>2</v>
      </c>
      <c r="B17" s="136">
        <f>Лист1!E28</f>
        <v>91</v>
      </c>
      <c r="C17" s="131" t="str">
        <f>Лист1!E25</f>
        <v>ТС-1</v>
      </c>
      <c r="D17" s="132" t="str">
        <f>Лист1!E26</f>
        <v>п.123</v>
      </c>
      <c r="E17" s="40"/>
      <c r="F17" s="41" t="str">
        <f>IF(Лист1!D6="","",Лист1!D6)</f>
        <v/>
      </c>
      <c r="G17" s="42" t="str">
        <f>IF(Лист1!D7="","",Лист1!D7)</f>
        <v/>
      </c>
      <c r="H17" s="18"/>
      <c r="I17" s="18" t="str">
        <f>IF(B17=0,"","2,0л")</f>
        <v>2,0л</v>
      </c>
      <c r="J17" s="18" t="str">
        <f>IF(B17=0,"","Арбитраж")</f>
        <v>Арбитраж</v>
      </c>
    </row>
    <row r="18" spans="1:10" ht="16.5" thickBot="1" x14ac:dyDescent="0.3">
      <c r="A18" s="31"/>
      <c r="B18" s="135"/>
      <c r="C18" s="213" t="str">
        <f>Лист1!E27</f>
        <v xml:space="preserve">Ярославль </v>
      </c>
      <c r="D18" s="214"/>
      <c r="E18" s="45" t="str">
        <f>IF(Лист1!D8="","",Лист1!D8)</f>
        <v/>
      </c>
      <c r="F18" s="46" t="str">
        <f>IF(Лист1!D9="","",Лист1!D9)</f>
        <v/>
      </c>
      <c r="G18" s="47" t="str">
        <f>IF(Лист1!D10="","",Лист1!D10)</f>
        <v/>
      </c>
      <c r="H18" s="19"/>
      <c r="I18" s="19"/>
      <c r="J18" s="19"/>
    </row>
    <row r="19" spans="1:10" ht="15.75" x14ac:dyDescent="0.25">
      <c r="A19" s="30">
        <f>IF(B19=0,"",A15+A17)</f>
        <v>3</v>
      </c>
      <c r="B19" s="136">
        <f>Лист1!F28</f>
        <v>92</v>
      </c>
      <c r="C19" s="131" t="str">
        <f>Лист1!F25</f>
        <v>ТС-1</v>
      </c>
      <c r="D19" s="132" t="str">
        <f>Лист1!F26</f>
        <v>п.126</v>
      </c>
      <c r="E19" s="40" t="str">
        <f>IF(Лист1!D11="","",Лист1!D11)</f>
        <v/>
      </c>
      <c r="F19" s="41" t="str">
        <f>IF(Лист1!D12="","",Лист1!D12)</f>
        <v/>
      </c>
      <c r="G19" s="42">
        <f>IF(Лист1!D13="","",Лист1!D13)</f>
        <v>58701012</v>
      </c>
      <c r="H19" s="18"/>
      <c r="I19" s="18" t="str">
        <f>IF(B19=0,"","2,0л")</f>
        <v>2,0л</v>
      </c>
      <c r="J19" s="18" t="str">
        <f>IF(B19=0,"","Арбитраж")</f>
        <v>Арбитраж</v>
      </c>
    </row>
    <row r="20" spans="1:10" ht="16.5" thickBot="1" x14ac:dyDescent="0.3">
      <c r="A20" s="31"/>
      <c r="B20" s="135"/>
      <c r="C20" s="213" t="str">
        <f>Лист1!F27</f>
        <v>Ярославль</v>
      </c>
      <c r="D20" s="214"/>
      <c r="E20" s="45"/>
      <c r="F20" s="46"/>
      <c r="G20" s="47"/>
      <c r="H20" s="19"/>
      <c r="I20" s="19"/>
      <c r="J20" s="19"/>
    </row>
    <row r="21" spans="1:10" ht="15.75" x14ac:dyDescent="0.25">
      <c r="A21" s="29">
        <f>IF(B21=0,"",A15+A19)</f>
        <v>4</v>
      </c>
      <c r="B21" s="28">
        <f>Лист1!G28</f>
        <v>93</v>
      </c>
      <c r="C21" s="133">
        <f>Лист1!G28</f>
        <v>93</v>
      </c>
      <c r="D21" s="36" t="str">
        <f>Лист1!G26</f>
        <v>п.122</v>
      </c>
      <c r="E21" s="37"/>
      <c r="F21" s="38"/>
      <c r="G21" s="39"/>
      <c r="H21" s="17"/>
      <c r="I21" s="17" t="str">
        <f>IF(B21=0,"","2,0л")</f>
        <v>2,0л</v>
      </c>
      <c r="J21" s="17" t="str">
        <f>IF(B21=0,"","Арбитраж")</f>
        <v>Арбитраж</v>
      </c>
    </row>
    <row r="22" spans="1:10" ht="16.5" thickBot="1" x14ac:dyDescent="0.3">
      <c r="A22" s="31"/>
      <c r="B22" s="135"/>
      <c r="C22" s="213" t="str">
        <f>Лист1!G27</f>
        <v>Ярославль</v>
      </c>
      <c r="D22" s="214"/>
      <c r="E22" s="45"/>
      <c r="F22" s="46"/>
      <c r="G22" s="47"/>
      <c r="H22" s="19"/>
      <c r="I22" s="19"/>
      <c r="J22" s="19"/>
    </row>
    <row r="23" spans="1:10" ht="15.75" x14ac:dyDescent="0.25">
      <c r="A23" s="30" t="str">
        <f>IF(B23=0,"",(A21+1))</f>
        <v/>
      </c>
      <c r="B23" s="136">
        <f>Лист1!H28</f>
        <v>0</v>
      </c>
      <c r="C23" s="131">
        <f>Лист1!H25</f>
        <v>0</v>
      </c>
      <c r="D23" s="132">
        <f>Лист1!H26</f>
        <v>0</v>
      </c>
      <c r="E23" s="40"/>
      <c r="F23" s="41"/>
      <c r="G23" s="42"/>
      <c r="H23" s="18"/>
      <c r="I23" s="18" t="str">
        <f>IF(B23=0,"","2,0л")</f>
        <v/>
      </c>
      <c r="J23" s="18" t="str">
        <f>IF(B23=0,"","Арбитраж")</f>
        <v/>
      </c>
    </row>
    <row r="24" spans="1:10" ht="16.5" thickBot="1" x14ac:dyDescent="0.3">
      <c r="A24" s="31"/>
      <c r="B24" s="135"/>
      <c r="C24" s="213">
        <f>Лист1!H27</f>
        <v>0</v>
      </c>
      <c r="D24" s="214"/>
      <c r="E24" s="45"/>
      <c r="F24" s="46"/>
      <c r="G24" s="47"/>
      <c r="H24" s="19"/>
      <c r="I24" s="19"/>
      <c r="J24" s="19"/>
    </row>
    <row r="25" spans="1:10" ht="15.75" x14ac:dyDescent="0.25">
      <c r="A25" s="30"/>
      <c r="B25" s="136" t="str">
        <f>Лист1!I28</f>
        <v/>
      </c>
      <c r="C25" s="131">
        <f>Лист1!I25</f>
        <v>0</v>
      </c>
      <c r="D25" s="132">
        <f>Лист1!I26</f>
        <v>0</v>
      </c>
      <c r="E25" s="40"/>
      <c r="F25" s="41"/>
      <c r="G25" s="42"/>
      <c r="H25" s="18"/>
      <c r="I25" s="18"/>
      <c r="J25" s="18"/>
    </row>
    <row r="26" spans="1:10" ht="16.5" thickBot="1" x14ac:dyDescent="0.3">
      <c r="A26" s="31"/>
      <c r="B26" s="135"/>
      <c r="C26" s="213">
        <f>Лист1!I27</f>
        <v>0</v>
      </c>
      <c r="D26" s="214"/>
      <c r="E26" s="45"/>
      <c r="F26" s="46"/>
      <c r="G26" s="47"/>
      <c r="H26" s="19"/>
      <c r="I26" s="19"/>
      <c r="J26" s="19"/>
    </row>
    <row r="27" spans="1:10" ht="15.75" x14ac:dyDescent="0.25">
      <c r="A27" s="29" t="str">
        <f>IF(B27=0,"",A25+1)</f>
        <v/>
      </c>
      <c r="B27" s="28">
        <f>Лист1!J28</f>
        <v>0</v>
      </c>
      <c r="C27" s="133">
        <f>Лист1!J25</f>
        <v>0</v>
      </c>
      <c r="D27" s="36">
        <f>Лист1!J26</f>
        <v>0</v>
      </c>
      <c r="E27" s="37"/>
      <c r="F27" s="38"/>
      <c r="G27" s="39"/>
      <c r="H27" s="17"/>
      <c r="I27" s="17"/>
      <c r="J27" s="17"/>
    </row>
    <row r="28" spans="1:10" ht="16.5" thickBot="1" x14ac:dyDescent="0.3">
      <c r="A28" s="31"/>
      <c r="B28" s="135"/>
      <c r="C28" s="213">
        <f>Лист1!J27</f>
        <v>0</v>
      </c>
      <c r="D28" s="214"/>
      <c r="E28" s="45"/>
      <c r="F28" s="46"/>
      <c r="G28" s="47"/>
      <c r="H28" s="19"/>
      <c r="I28" s="19"/>
      <c r="J28" s="19"/>
    </row>
    <row r="29" spans="1:10" ht="15.75" x14ac:dyDescent="0.25">
      <c r="A29" s="29"/>
      <c r="B29" s="28"/>
      <c r="C29" s="133"/>
      <c r="D29" s="36"/>
      <c r="E29" s="37"/>
      <c r="F29" s="38"/>
      <c r="G29" s="39"/>
      <c r="H29" s="17"/>
      <c r="I29" s="17"/>
      <c r="J29" s="17"/>
    </row>
    <row r="30" spans="1:10" ht="16.5" thickBot="1" x14ac:dyDescent="0.3">
      <c r="A30" s="31"/>
      <c r="B30" s="135"/>
      <c r="C30" s="43"/>
      <c r="D30" s="134"/>
      <c r="E30" s="45"/>
      <c r="F30" s="46"/>
      <c r="G30" s="47"/>
      <c r="H30" s="19"/>
      <c r="I30" s="19"/>
      <c r="J30" s="19"/>
    </row>
    <row r="31" spans="1:10" ht="15.75" x14ac:dyDescent="0.25">
      <c r="A31" s="30"/>
      <c r="B31" s="136"/>
      <c r="C31" s="131"/>
      <c r="D31" s="132"/>
      <c r="E31" s="40"/>
      <c r="F31" s="41"/>
      <c r="G31" s="42"/>
      <c r="H31" s="18"/>
      <c r="I31" s="18"/>
      <c r="J31" s="18"/>
    </row>
    <row r="32" spans="1:10" ht="16.5" thickBot="1" x14ac:dyDescent="0.3">
      <c r="A32" s="31"/>
      <c r="B32" s="135"/>
      <c r="C32" s="43"/>
      <c r="D32" s="134"/>
      <c r="E32" s="45"/>
      <c r="F32" s="46"/>
      <c r="G32" s="47"/>
      <c r="H32" s="19"/>
      <c r="I32" s="19"/>
      <c r="J32" s="19"/>
    </row>
    <row r="33" spans="1:10" ht="15.75" x14ac:dyDescent="0.25">
      <c r="A33" s="30"/>
      <c r="B33" s="136"/>
      <c r="C33" s="131"/>
      <c r="D33" s="132"/>
      <c r="E33" s="40"/>
      <c r="F33" s="41"/>
      <c r="G33" s="42"/>
      <c r="H33" s="18"/>
      <c r="I33" s="18"/>
      <c r="J33" s="18"/>
    </row>
    <row r="34" spans="1:10" ht="16.5" thickBot="1" x14ac:dyDescent="0.3">
      <c r="A34" s="31"/>
      <c r="B34" s="135"/>
      <c r="C34" s="43"/>
      <c r="D34" s="134"/>
      <c r="E34" s="45"/>
      <c r="F34" s="46"/>
      <c r="G34" s="47"/>
      <c r="H34" s="19"/>
      <c r="I34" s="19"/>
      <c r="J34" s="19"/>
    </row>
    <row r="35" spans="1:10" ht="15.75" x14ac:dyDescent="0.25">
      <c r="A35" s="29"/>
      <c r="B35" s="17"/>
      <c r="C35" s="20"/>
      <c r="D35" s="33"/>
      <c r="E35" s="37"/>
      <c r="F35" s="38"/>
      <c r="G35" s="39"/>
      <c r="H35" s="17"/>
      <c r="I35" s="17"/>
      <c r="J35" s="17"/>
    </row>
    <row r="36" spans="1:10" ht="16.5" thickBot="1" x14ac:dyDescent="0.3">
      <c r="A36" s="31"/>
      <c r="B36" s="19"/>
      <c r="C36" s="21"/>
      <c r="D36" s="34"/>
      <c r="E36" s="215" t="s">
        <v>31</v>
      </c>
      <c r="F36" s="216"/>
      <c r="G36" s="32">
        <f>Лист1!F31</f>
        <v>23</v>
      </c>
      <c r="H36" s="19"/>
      <c r="I36" s="19"/>
      <c r="J36" s="19"/>
    </row>
    <row r="37" spans="1:10" ht="15.75" x14ac:dyDescent="0.25">
      <c r="A37" s="3"/>
      <c r="B37" s="211" t="s">
        <v>26</v>
      </c>
      <c r="C37" s="211"/>
      <c r="D37" s="211"/>
      <c r="E37" s="211"/>
      <c r="F37" s="211"/>
      <c r="G37" s="211"/>
      <c r="H37" s="211"/>
      <c r="I37" s="211"/>
      <c r="J37" s="211"/>
    </row>
    <row r="38" spans="1:10" ht="15.75" x14ac:dyDescent="0.25">
      <c r="A38" s="3"/>
      <c r="B38" s="211"/>
      <c r="C38" s="211"/>
      <c r="D38" s="211"/>
      <c r="E38" s="211"/>
      <c r="F38" s="211"/>
      <c r="G38" s="211"/>
      <c r="H38" s="211"/>
      <c r="I38" s="211"/>
      <c r="J38" s="211"/>
    </row>
    <row r="39" spans="1:10" ht="15.75" x14ac:dyDescent="0.25">
      <c r="A39" s="3"/>
      <c r="B39" s="211"/>
      <c r="C39" s="211"/>
      <c r="D39" s="211"/>
      <c r="E39" s="211"/>
      <c r="F39" s="211"/>
      <c r="G39" s="211"/>
      <c r="H39" s="211"/>
      <c r="I39" s="211"/>
      <c r="J39" s="211"/>
    </row>
    <row r="40" spans="1:10" ht="16.5" thickBot="1" x14ac:dyDescent="0.3">
      <c r="A40" s="212" t="s">
        <v>27</v>
      </c>
      <c r="B40" s="212"/>
      <c r="C40" s="212"/>
      <c r="D40" s="212"/>
      <c r="E40" s="5"/>
      <c r="F40" s="5"/>
      <c r="G40" s="5"/>
      <c r="H40" s="24" t="s">
        <v>30</v>
      </c>
      <c r="I40" s="26" t="str">
        <f>Лист1!D32</f>
        <v>Иванов И.А.</v>
      </c>
      <c r="J40" s="22"/>
    </row>
    <row r="41" spans="1:10" ht="16.5" thickBot="1" x14ac:dyDescent="0.3">
      <c r="A41" s="212" t="s">
        <v>28</v>
      </c>
      <c r="B41" s="212"/>
      <c r="C41" s="212"/>
      <c r="D41" s="212"/>
      <c r="E41" s="6"/>
      <c r="F41" s="6"/>
      <c r="G41" s="6"/>
      <c r="H41" s="25" t="s">
        <v>30</v>
      </c>
      <c r="I41" s="27" t="str">
        <f>Лист1!E32</f>
        <v>Алексеев А.А.</v>
      </c>
      <c r="J41" s="23"/>
    </row>
    <row r="42" spans="1:10" ht="16.5" thickBot="1" x14ac:dyDescent="0.3">
      <c r="A42" s="3"/>
      <c r="B42" s="3"/>
      <c r="C42" s="3"/>
      <c r="D42" s="3"/>
      <c r="E42" s="6"/>
      <c r="F42" s="6"/>
      <c r="G42" s="6"/>
      <c r="H42" s="25" t="s">
        <v>30</v>
      </c>
      <c r="I42" s="27" t="str">
        <f>Лист1!F32</f>
        <v>Петров И.П.</v>
      </c>
      <c r="J42" s="23"/>
    </row>
    <row r="43" spans="1:10" x14ac:dyDescent="0.25">
      <c r="A43" s="203" t="s">
        <v>29</v>
      </c>
      <c r="B43" s="204"/>
      <c r="C43" s="204"/>
      <c r="D43" s="204"/>
      <c r="E43" s="204"/>
      <c r="F43" s="204"/>
      <c r="G43" s="204"/>
      <c r="H43" s="204"/>
      <c r="I43" s="204"/>
      <c r="J43" s="204"/>
    </row>
    <row r="44" spans="1:10" x14ac:dyDescent="0.25">
      <c r="A44" s="204"/>
      <c r="B44" s="204"/>
      <c r="C44" s="204"/>
      <c r="D44" s="204"/>
      <c r="E44" s="204"/>
      <c r="F44" s="204"/>
      <c r="G44" s="204"/>
      <c r="H44" s="204"/>
      <c r="I44" s="204"/>
      <c r="J44" s="204"/>
    </row>
  </sheetData>
  <mergeCells count="14">
    <mergeCell ref="A40:D40"/>
    <mergeCell ref="A41:D41"/>
    <mergeCell ref="A43:J44"/>
    <mergeCell ref="E7:G7"/>
    <mergeCell ref="C14:D14"/>
    <mergeCell ref="E14:G14"/>
    <mergeCell ref="C18:D18"/>
    <mergeCell ref="E36:F36"/>
    <mergeCell ref="B37:J39"/>
    <mergeCell ref="C20:D20"/>
    <mergeCell ref="C22:D22"/>
    <mergeCell ref="C24:D24"/>
    <mergeCell ref="C26:D26"/>
    <mergeCell ref="C28:D28"/>
  </mergeCells>
  <pageMargins left="0.43307086614173229" right="0.23622047244094491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showZeros="0" tabSelected="1" zoomScale="130" zoomScaleNormal="130" workbookViewId="0">
      <selection activeCell="J22" sqref="J22"/>
    </sheetView>
  </sheetViews>
  <sheetFormatPr defaultRowHeight="15" x14ac:dyDescent="0.25"/>
  <cols>
    <col min="1" max="1" width="9.140625" customWidth="1"/>
    <col min="2" max="2" width="9.5703125" customWidth="1"/>
    <col min="4" max="4" width="1.85546875" customWidth="1"/>
    <col min="8" max="8" width="1.5703125" customWidth="1"/>
    <col min="12" max="12" width="1.42578125" customWidth="1"/>
  </cols>
  <sheetData>
    <row r="1" spans="1:21" ht="17.25" x14ac:dyDescent="0.35">
      <c r="A1" s="217" t="s">
        <v>38</v>
      </c>
      <c r="B1" s="218"/>
      <c r="C1" s="219"/>
      <c r="D1" s="48"/>
      <c r="E1" s="217" t="s">
        <v>38</v>
      </c>
      <c r="F1" s="218"/>
      <c r="G1" s="219"/>
      <c r="H1" s="48"/>
      <c r="I1" s="217" t="s">
        <v>38</v>
      </c>
      <c r="J1" s="218"/>
      <c r="K1" s="219"/>
      <c r="L1" s="48"/>
      <c r="M1" s="217" t="s">
        <v>38</v>
      </c>
      <c r="N1" s="218"/>
      <c r="O1" s="219"/>
      <c r="P1" s="48"/>
      <c r="Q1" s="48"/>
      <c r="R1" s="48"/>
      <c r="S1" s="48"/>
      <c r="T1" s="48"/>
      <c r="U1" s="48"/>
    </row>
    <row r="2" spans="1:21" ht="17.25" x14ac:dyDescent="0.35">
      <c r="A2" s="54" t="s">
        <v>37</v>
      </c>
      <c r="B2" s="51">
        <f>Лист1!D28</f>
        <v>90</v>
      </c>
      <c r="C2" s="55"/>
      <c r="D2" s="48"/>
      <c r="E2" s="54" t="s">
        <v>37</v>
      </c>
      <c r="F2" s="51">
        <f>B2</f>
        <v>90</v>
      </c>
      <c r="G2" s="55"/>
      <c r="H2" s="48"/>
      <c r="I2" s="54" t="s">
        <v>37</v>
      </c>
      <c r="J2" s="51">
        <f>B2</f>
        <v>90</v>
      </c>
      <c r="K2" s="55"/>
      <c r="L2" s="48"/>
      <c r="M2" s="54" t="s">
        <v>37</v>
      </c>
      <c r="N2" s="51">
        <f>B2</f>
        <v>90</v>
      </c>
      <c r="O2" s="55"/>
      <c r="P2" s="48"/>
      <c r="Q2" s="48"/>
      <c r="R2" s="48"/>
      <c r="S2" s="48"/>
      <c r="T2" s="48"/>
      <c r="U2" s="48"/>
    </row>
    <row r="3" spans="1:21" ht="17.25" x14ac:dyDescent="0.35">
      <c r="A3" s="54" t="s">
        <v>11</v>
      </c>
      <c r="B3" s="220">
        <f ca="1">Лист1!D31</f>
        <v>42142</v>
      </c>
      <c r="C3" s="221"/>
      <c r="D3" s="48"/>
      <c r="E3" s="54" t="s">
        <v>11</v>
      </c>
      <c r="F3" s="220">
        <f ca="1">B3</f>
        <v>42142</v>
      </c>
      <c r="G3" s="221"/>
      <c r="H3" s="48"/>
      <c r="I3" s="54" t="s">
        <v>11</v>
      </c>
      <c r="J3" s="220">
        <f ca="1">B3</f>
        <v>42142</v>
      </c>
      <c r="K3" s="221"/>
      <c r="L3" s="48"/>
      <c r="M3" s="54" t="s">
        <v>11</v>
      </c>
      <c r="N3" s="220">
        <f ca="1">B3</f>
        <v>42142</v>
      </c>
      <c r="O3" s="221"/>
      <c r="P3" s="48"/>
      <c r="Q3" s="48"/>
      <c r="R3" s="48"/>
      <c r="S3" s="48"/>
      <c r="T3" s="48"/>
      <c r="U3" s="48"/>
    </row>
    <row r="4" spans="1:21" ht="17.25" x14ac:dyDescent="0.35">
      <c r="A4" s="54" t="s">
        <v>39</v>
      </c>
      <c r="B4" s="50"/>
      <c r="C4" s="56" t="str">
        <f>Лист1!D29</f>
        <v>Арбитраж</v>
      </c>
      <c r="D4" s="48"/>
      <c r="E4" s="54" t="s">
        <v>39</v>
      </c>
      <c r="F4" s="50"/>
      <c r="G4" s="56" t="str">
        <f t="shared" ref="G4:G14" si="0">C4</f>
        <v>Арбитраж</v>
      </c>
      <c r="H4" s="48"/>
      <c r="I4" s="54" t="s">
        <v>39</v>
      </c>
      <c r="J4" s="50"/>
      <c r="K4" s="56" t="str">
        <f t="shared" ref="K4:K14" si="1">C4</f>
        <v>Арбитраж</v>
      </c>
      <c r="L4" s="48"/>
      <c r="M4" s="54" t="s">
        <v>39</v>
      </c>
      <c r="N4" s="50"/>
      <c r="O4" s="56" t="str">
        <f t="shared" ref="O4:O14" si="2">C4</f>
        <v>Арбитраж</v>
      </c>
      <c r="P4" s="48"/>
      <c r="Q4" s="48"/>
      <c r="R4" s="48"/>
      <c r="S4" s="48"/>
      <c r="T4" s="48"/>
      <c r="U4" s="48"/>
    </row>
    <row r="5" spans="1:21" ht="17.25" x14ac:dyDescent="0.35">
      <c r="A5" s="54" t="s">
        <v>40</v>
      </c>
      <c r="B5" s="50"/>
      <c r="C5" s="147" t="str">
        <f>Лист1!D26</f>
        <v>п.15012451</v>
      </c>
      <c r="D5" s="48"/>
      <c r="E5" s="54" t="s">
        <v>40</v>
      </c>
      <c r="F5" s="50"/>
      <c r="G5" s="147" t="str">
        <f t="shared" si="0"/>
        <v>п.15012451</v>
      </c>
      <c r="H5" s="48"/>
      <c r="I5" s="54" t="s">
        <v>40</v>
      </c>
      <c r="J5" s="50"/>
      <c r="K5" s="147" t="str">
        <f t="shared" si="1"/>
        <v>п.15012451</v>
      </c>
      <c r="L5" s="48"/>
      <c r="M5" s="54" t="s">
        <v>40</v>
      </c>
      <c r="N5" s="50"/>
      <c r="O5" s="147" t="str">
        <f t="shared" si="2"/>
        <v>п.15012451</v>
      </c>
      <c r="P5" s="48"/>
      <c r="Q5" s="48"/>
      <c r="R5" s="48"/>
      <c r="S5" s="48"/>
      <c r="T5" s="48"/>
      <c r="U5" s="48"/>
    </row>
    <row r="6" spans="1:21" ht="17.25" x14ac:dyDescent="0.35">
      <c r="A6" s="54" t="s">
        <v>41</v>
      </c>
      <c r="B6" s="50"/>
      <c r="C6" s="55" t="str">
        <f>Лист1!D25</f>
        <v>ТС-1</v>
      </c>
      <c r="D6" s="48"/>
      <c r="E6" s="54" t="s">
        <v>41</v>
      </c>
      <c r="F6" s="50"/>
      <c r="G6" s="55" t="str">
        <f t="shared" si="0"/>
        <v>ТС-1</v>
      </c>
      <c r="H6" s="48"/>
      <c r="I6" s="54" t="s">
        <v>41</v>
      </c>
      <c r="J6" s="50"/>
      <c r="K6" s="55" t="str">
        <f t="shared" si="1"/>
        <v>ТС-1</v>
      </c>
      <c r="L6" s="48"/>
      <c r="M6" s="54" t="s">
        <v>41</v>
      </c>
      <c r="N6" s="50"/>
      <c r="O6" s="55" t="str">
        <f t="shared" si="2"/>
        <v>ТС-1</v>
      </c>
      <c r="P6" s="48"/>
      <c r="Q6" s="48"/>
      <c r="R6" s="48"/>
      <c r="S6" s="48"/>
      <c r="T6" s="48"/>
      <c r="U6" s="48"/>
    </row>
    <row r="7" spans="1:21" ht="17.25" x14ac:dyDescent="0.35">
      <c r="A7" s="54" t="s">
        <v>42</v>
      </c>
      <c r="B7" s="50"/>
      <c r="C7" s="57">
        <f>Лист1!F31</f>
        <v>23</v>
      </c>
      <c r="D7" s="48"/>
      <c r="E7" s="54" t="s">
        <v>42</v>
      </c>
      <c r="F7" s="50"/>
      <c r="G7" s="57">
        <f t="shared" si="0"/>
        <v>23</v>
      </c>
      <c r="H7" s="48"/>
      <c r="I7" s="54" t="s">
        <v>42</v>
      </c>
      <c r="J7" s="50"/>
      <c r="K7" s="57">
        <f t="shared" si="1"/>
        <v>23</v>
      </c>
      <c r="L7" s="48"/>
      <c r="M7" s="54" t="s">
        <v>42</v>
      </c>
      <c r="N7" s="50"/>
      <c r="O7" s="57">
        <f t="shared" si="2"/>
        <v>23</v>
      </c>
      <c r="P7" s="48"/>
      <c r="Q7" s="48"/>
      <c r="R7" s="48"/>
      <c r="S7" s="48"/>
      <c r="T7" s="48"/>
      <c r="U7" s="48"/>
    </row>
    <row r="8" spans="1:21" ht="17.25" x14ac:dyDescent="0.35">
      <c r="A8" s="154">
        <f>IF(Лист1!D13&gt;0,Лист1!D13,"")</f>
        <v>58701012</v>
      </c>
      <c r="B8" s="155" t="str">
        <f>IF(Лист1!D11&gt;0,Лист1!D11,"")</f>
        <v/>
      </c>
      <c r="C8" s="156" t="str">
        <f>IF(Лист1!D12&gt;0,Лист1!D12,"")</f>
        <v/>
      </c>
      <c r="D8" s="48"/>
      <c r="E8" s="148">
        <f t="shared" ref="E8:F14" si="3">A8</f>
        <v>58701012</v>
      </c>
      <c r="F8" s="149" t="str">
        <f t="shared" si="3"/>
        <v/>
      </c>
      <c r="G8" s="150" t="str">
        <f t="shared" si="0"/>
        <v/>
      </c>
      <c r="H8" s="48"/>
      <c r="I8" s="148">
        <f t="shared" ref="I8:J14" si="4">A8</f>
        <v>58701012</v>
      </c>
      <c r="J8" s="149" t="str">
        <f t="shared" si="4"/>
        <v/>
      </c>
      <c r="K8" s="150" t="str">
        <f t="shared" si="1"/>
        <v/>
      </c>
      <c r="L8" s="48"/>
      <c r="M8" s="148">
        <f t="shared" ref="M8:N14" si="5">A8</f>
        <v>58701012</v>
      </c>
      <c r="N8" s="149" t="str">
        <f t="shared" si="5"/>
        <v/>
      </c>
      <c r="O8" s="150" t="str">
        <f t="shared" si="2"/>
        <v/>
      </c>
      <c r="P8" s="48"/>
      <c r="Q8" s="48"/>
      <c r="R8" s="48"/>
      <c r="S8" s="48"/>
      <c r="T8" s="48"/>
      <c r="U8" s="48"/>
    </row>
    <row r="9" spans="1:21" ht="17.25" x14ac:dyDescent="0.35">
      <c r="A9" s="157" t="str">
        <f>IF(Лист1!D4&gt;0,Лист1!D4,"")</f>
        <v/>
      </c>
      <c r="B9" s="158" t="str">
        <f>IF(Лист1!D2&gt;0,Лист1!D2,"")</f>
        <v/>
      </c>
      <c r="C9" s="159" t="str">
        <f>IF(Лист1!D3&gt;0,Лист1!D3,"")</f>
        <v/>
      </c>
      <c r="D9" s="48"/>
      <c r="E9" s="151" t="str">
        <f t="shared" si="3"/>
        <v/>
      </c>
      <c r="F9" s="152" t="str">
        <f t="shared" si="3"/>
        <v/>
      </c>
      <c r="G9" s="153" t="str">
        <f t="shared" si="0"/>
        <v/>
      </c>
      <c r="H9" s="48"/>
      <c r="I9" s="151" t="str">
        <f t="shared" si="4"/>
        <v/>
      </c>
      <c r="J9" s="152" t="str">
        <f t="shared" si="4"/>
        <v/>
      </c>
      <c r="K9" s="153" t="str">
        <f t="shared" si="1"/>
        <v/>
      </c>
      <c r="L9" s="48"/>
      <c r="M9" s="148" t="str">
        <f t="shared" si="5"/>
        <v/>
      </c>
      <c r="N9" s="149" t="str">
        <f t="shared" si="5"/>
        <v/>
      </c>
      <c r="O9" s="150" t="str">
        <f t="shared" si="2"/>
        <v/>
      </c>
      <c r="P9" s="48"/>
      <c r="Q9" s="48"/>
      <c r="R9" s="48"/>
      <c r="S9" s="48"/>
      <c r="T9" s="48"/>
      <c r="U9" s="48"/>
    </row>
    <row r="10" spans="1:21" ht="17.25" x14ac:dyDescent="0.35">
      <c r="A10" s="157" t="str">
        <f>IF(Лист1!D7&gt;0,Лист1!D7,"")</f>
        <v/>
      </c>
      <c r="B10" s="158" t="str">
        <f>IF(Лист1!D5&gt;0,Лист1!D5,"")</f>
        <v/>
      </c>
      <c r="C10" s="159" t="str">
        <f>IF(Лист1!D6&gt;0,Лист1!D6,"")</f>
        <v/>
      </c>
      <c r="D10" s="48"/>
      <c r="E10" s="151" t="str">
        <f t="shared" si="3"/>
        <v/>
      </c>
      <c r="F10" s="152" t="str">
        <f t="shared" si="3"/>
        <v/>
      </c>
      <c r="G10" s="153" t="str">
        <f t="shared" si="0"/>
        <v/>
      </c>
      <c r="H10" s="48"/>
      <c r="I10" s="151" t="str">
        <f t="shared" si="4"/>
        <v/>
      </c>
      <c r="J10" s="152" t="str">
        <f t="shared" si="4"/>
        <v/>
      </c>
      <c r="K10" s="153" t="str">
        <f t="shared" si="1"/>
        <v/>
      </c>
      <c r="L10" s="48"/>
      <c r="M10" s="151" t="str">
        <f t="shared" si="5"/>
        <v/>
      </c>
      <c r="N10" s="152" t="str">
        <f t="shared" si="5"/>
        <v/>
      </c>
      <c r="O10" s="153" t="str">
        <f t="shared" si="2"/>
        <v/>
      </c>
      <c r="P10" s="48"/>
      <c r="Q10" s="48"/>
      <c r="R10" s="48"/>
      <c r="S10" s="48"/>
      <c r="T10" s="48"/>
      <c r="U10" s="48"/>
    </row>
    <row r="11" spans="1:21" ht="17.25" x14ac:dyDescent="0.35">
      <c r="A11" s="157" t="str">
        <f>IF(Лист1!D10&gt;0,Лист1!D10,"")</f>
        <v/>
      </c>
      <c r="B11" s="158" t="str">
        <f>IF(Лист1!D8&gt;0,Лист1!D8,"")</f>
        <v/>
      </c>
      <c r="C11" s="159" t="str">
        <f>IF(Лист1!D9&gt;0,Лист1!D9,"")</f>
        <v/>
      </c>
      <c r="D11" s="48"/>
      <c r="E11" s="151" t="str">
        <f t="shared" si="3"/>
        <v/>
      </c>
      <c r="F11" s="152" t="str">
        <f t="shared" si="3"/>
        <v/>
      </c>
      <c r="G11" s="153" t="str">
        <f t="shared" si="0"/>
        <v/>
      </c>
      <c r="H11" s="48"/>
      <c r="I11" s="151" t="str">
        <f t="shared" si="4"/>
        <v/>
      </c>
      <c r="J11" s="152" t="str">
        <f t="shared" si="4"/>
        <v/>
      </c>
      <c r="K11" s="153" t="str">
        <f t="shared" si="1"/>
        <v/>
      </c>
      <c r="L11" s="48"/>
      <c r="M11" s="151" t="str">
        <f t="shared" si="5"/>
        <v/>
      </c>
      <c r="N11" s="152" t="str">
        <f t="shared" si="5"/>
        <v/>
      </c>
      <c r="O11" s="153" t="str">
        <f t="shared" si="2"/>
        <v/>
      </c>
      <c r="P11" s="48"/>
      <c r="Q11" s="48"/>
      <c r="R11" s="48"/>
      <c r="S11" s="48"/>
      <c r="T11" s="48"/>
      <c r="U11" s="48"/>
    </row>
    <row r="12" spans="1:21" ht="17.25" x14ac:dyDescent="0.35">
      <c r="A12" s="157" t="str">
        <f>IF(Лист1!D16&gt;0,Лист1!D16,"")</f>
        <v/>
      </c>
      <c r="B12" s="158" t="str">
        <f>IF(Лист1!D14&gt;0,Лист1!D14,"")</f>
        <v/>
      </c>
      <c r="C12" s="159" t="str">
        <f>IF(Лист1!D15&gt;0,Лист1!D15,"")</f>
        <v/>
      </c>
      <c r="D12" s="48"/>
      <c r="E12" s="151" t="str">
        <f t="shared" si="3"/>
        <v/>
      </c>
      <c r="F12" s="152" t="str">
        <f t="shared" si="3"/>
        <v/>
      </c>
      <c r="G12" s="153" t="str">
        <f t="shared" si="0"/>
        <v/>
      </c>
      <c r="H12" s="48"/>
      <c r="I12" s="151" t="str">
        <f t="shared" si="4"/>
        <v/>
      </c>
      <c r="J12" s="152" t="str">
        <f t="shared" si="4"/>
        <v/>
      </c>
      <c r="K12" s="153" t="str">
        <f t="shared" si="1"/>
        <v/>
      </c>
      <c r="L12" s="48"/>
      <c r="M12" s="151" t="str">
        <f t="shared" si="5"/>
        <v/>
      </c>
      <c r="N12" s="152" t="str">
        <f t="shared" si="5"/>
        <v/>
      </c>
      <c r="O12" s="153" t="str">
        <f t="shared" si="2"/>
        <v/>
      </c>
      <c r="P12" s="48"/>
      <c r="Q12" s="48"/>
      <c r="R12" s="48"/>
      <c r="S12" s="48"/>
      <c r="T12" s="48"/>
      <c r="U12" s="48"/>
    </row>
    <row r="13" spans="1:21" ht="17.25" x14ac:dyDescent="0.35">
      <c r="A13" s="157" t="str">
        <f>IF(Лист1!D19&gt;0,Лист1!D19,"")</f>
        <v/>
      </c>
      <c r="B13" s="158" t="str">
        <f>IF(Лист1!D17&gt;0,Лист1!D17,"")</f>
        <v/>
      </c>
      <c r="C13" s="159" t="str">
        <f>IF(Лист1!D18&gt;0,Лист1!D18,"")</f>
        <v/>
      </c>
      <c r="D13" s="48"/>
      <c r="E13" s="151" t="str">
        <f t="shared" si="3"/>
        <v/>
      </c>
      <c r="F13" s="152" t="str">
        <f t="shared" si="3"/>
        <v/>
      </c>
      <c r="G13" s="153" t="str">
        <f t="shared" si="0"/>
        <v/>
      </c>
      <c r="H13" s="48"/>
      <c r="I13" s="151" t="str">
        <f t="shared" si="4"/>
        <v/>
      </c>
      <c r="J13" s="152" t="str">
        <f t="shared" si="4"/>
        <v/>
      </c>
      <c r="K13" s="153" t="str">
        <f t="shared" si="1"/>
        <v/>
      </c>
      <c r="L13" s="48"/>
      <c r="M13" s="151" t="str">
        <f t="shared" si="5"/>
        <v/>
      </c>
      <c r="N13" s="152" t="str">
        <f t="shared" si="5"/>
        <v/>
      </c>
      <c r="O13" s="153" t="str">
        <f t="shared" si="2"/>
        <v/>
      </c>
      <c r="P13" s="48"/>
      <c r="Q13" s="48"/>
      <c r="R13" s="48"/>
      <c r="S13" s="48"/>
      <c r="T13" s="48"/>
      <c r="U13" s="48"/>
    </row>
    <row r="14" spans="1:21" ht="17.25" x14ac:dyDescent="0.35">
      <c r="A14" s="157" t="str">
        <f>IF(Лист1!D22&gt;0,Лист1!D22,"")</f>
        <v/>
      </c>
      <c r="B14" s="158" t="str">
        <f>IF(Лист1!D20&gt;0,Лист1!D20,"")</f>
        <v/>
      </c>
      <c r="C14" s="159" t="str">
        <f>IF(Лист1!D21&gt;0,Лист1!D21,"")</f>
        <v/>
      </c>
      <c r="D14" s="48"/>
      <c r="E14" s="151" t="str">
        <f t="shared" si="3"/>
        <v/>
      </c>
      <c r="F14" s="152" t="str">
        <f t="shared" si="3"/>
        <v/>
      </c>
      <c r="G14" s="153" t="str">
        <f t="shared" si="0"/>
        <v/>
      </c>
      <c r="H14" s="48"/>
      <c r="I14" s="151" t="str">
        <f t="shared" si="4"/>
        <v/>
      </c>
      <c r="J14" s="152" t="str">
        <f t="shared" si="4"/>
        <v/>
      </c>
      <c r="K14" s="153" t="str">
        <f t="shared" si="1"/>
        <v/>
      </c>
      <c r="L14" s="48"/>
      <c r="M14" s="151" t="str">
        <f t="shared" si="5"/>
        <v/>
      </c>
      <c r="N14" s="152" t="str">
        <f t="shared" si="5"/>
        <v/>
      </c>
      <c r="O14" s="153" t="str">
        <f t="shared" si="2"/>
        <v/>
      </c>
      <c r="P14" s="48"/>
      <c r="Q14" s="48"/>
      <c r="R14" s="48"/>
      <c r="S14" s="48"/>
      <c r="T14" s="48"/>
      <c r="U14" s="48"/>
    </row>
    <row r="15" spans="1:21" ht="17.25" x14ac:dyDescent="0.35">
      <c r="A15" s="157"/>
      <c r="B15" s="158" t="str">
        <f>IF(Лист1!D23&gt;0,Лист1!D23,"")</f>
        <v/>
      </c>
      <c r="C15" s="159"/>
      <c r="D15" s="48"/>
      <c r="E15" s="151"/>
      <c r="F15" s="152" t="str">
        <f>B15</f>
        <v/>
      </c>
      <c r="G15" s="153"/>
      <c r="H15" s="48"/>
      <c r="I15" s="151"/>
      <c r="J15" s="152" t="str">
        <f>B15</f>
        <v/>
      </c>
      <c r="K15" s="153"/>
      <c r="L15" s="48"/>
      <c r="M15" s="151"/>
      <c r="N15" s="152" t="str">
        <f>B15</f>
        <v/>
      </c>
      <c r="O15" s="153"/>
      <c r="P15" s="48"/>
      <c r="Q15" s="48"/>
      <c r="R15" s="48"/>
      <c r="S15" s="48"/>
      <c r="T15" s="48"/>
      <c r="U15" s="48"/>
    </row>
    <row r="16" spans="1:21" ht="17.25" x14ac:dyDescent="0.35">
      <c r="A16" s="58" t="s">
        <v>43</v>
      </c>
      <c r="B16" s="60" t="str">
        <f>Лист1!D32</f>
        <v>Иванов И.А.</v>
      </c>
      <c r="C16" s="59"/>
      <c r="D16" s="48"/>
      <c r="E16" s="58" t="s">
        <v>43</v>
      </c>
      <c r="F16" s="60" t="str">
        <f>B16</f>
        <v>Иванов И.А.</v>
      </c>
      <c r="G16" s="59"/>
      <c r="H16" s="48"/>
      <c r="I16" s="58" t="s">
        <v>43</v>
      </c>
      <c r="J16" s="60" t="str">
        <f>B16</f>
        <v>Иванов И.А.</v>
      </c>
      <c r="K16" s="59"/>
      <c r="L16" s="48"/>
      <c r="M16" s="58" t="s">
        <v>43</v>
      </c>
      <c r="N16" s="60" t="str">
        <f>B16</f>
        <v>Иванов И.А.</v>
      </c>
      <c r="O16" s="59"/>
      <c r="P16" s="48"/>
      <c r="Q16" s="48"/>
      <c r="R16" s="48"/>
      <c r="S16" s="48"/>
      <c r="T16" s="48"/>
      <c r="U16" s="48"/>
    </row>
    <row r="17" spans="1:21" ht="17.25" x14ac:dyDescent="0.35">
      <c r="A17" s="61" t="s">
        <v>44</v>
      </c>
      <c r="B17" s="53"/>
      <c r="C17" s="62"/>
      <c r="D17" s="48"/>
      <c r="E17" s="61" t="s">
        <v>44</v>
      </c>
      <c r="F17" s="53"/>
      <c r="G17" s="62"/>
      <c r="H17" s="48"/>
      <c r="I17" s="61" t="s">
        <v>44</v>
      </c>
      <c r="J17" s="53"/>
      <c r="K17" s="62"/>
      <c r="L17" s="48"/>
      <c r="M17" s="61" t="s">
        <v>44</v>
      </c>
      <c r="N17" s="53"/>
      <c r="O17" s="62"/>
      <c r="P17" s="48"/>
      <c r="Q17" s="48"/>
      <c r="R17" s="48"/>
      <c r="S17" s="48"/>
      <c r="T17" s="48"/>
      <c r="U17" s="48"/>
    </row>
    <row r="18" spans="1:21" ht="18" thickBot="1" x14ac:dyDescent="0.4">
      <c r="A18" s="63"/>
      <c r="B18" s="49"/>
      <c r="C18" s="64"/>
      <c r="D18" s="48"/>
      <c r="E18" s="63"/>
      <c r="F18" s="49"/>
      <c r="G18" s="64"/>
      <c r="H18" s="48"/>
      <c r="I18" s="63"/>
      <c r="J18" s="49"/>
      <c r="K18" s="64"/>
      <c r="L18" s="48"/>
      <c r="M18" s="63"/>
      <c r="N18" s="49"/>
      <c r="O18" s="64"/>
      <c r="P18" s="48"/>
      <c r="Q18" s="48"/>
      <c r="R18" s="48"/>
      <c r="S18" s="48"/>
      <c r="T18" s="48"/>
      <c r="U18" s="48"/>
    </row>
    <row r="19" spans="1:21" ht="17.25" x14ac:dyDescent="0.3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spans="1:21" ht="17.25" x14ac:dyDescent="0.3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ht="17.25" x14ac:dyDescent="0.3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17.25" x14ac:dyDescent="0.3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ht="17.25" x14ac:dyDescent="0.3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ht="17.25" x14ac:dyDescent="0.3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 ht="17.25" x14ac:dyDescent="0.3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ht="17.25" x14ac:dyDescent="0.3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 ht="17.25" x14ac:dyDescent="0.3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21" ht="17.25" x14ac:dyDescent="0.3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 ht="17.25" x14ac:dyDescent="0.3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ht="17.25" x14ac:dyDescent="0.3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ht="17.25" x14ac:dyDescent="0.3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ht="17.25" x14ac:dyDescent="0.3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 ht="17.25" x14ac:dyDescent="0.3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7.25" x14ac:dyDescent="0.3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 ht="17.25" x14ac:dyDescent="0.3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ht="17.25" x14ac:dyDescent="0.3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17.25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 ht="17.25" x14ac:dyDescent="0.3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 ht="17.25" x14ac:dyDescent="0.3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17.25" x14ac:dyDescent="0.3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 ht="17.25" x14ac:dyDescent="0.3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 ht="17.25" x14ac:dyDescent="0.3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17.25" x14ac:dyDescent="0.3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17.25" x14ac:dyDescent="0.3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 ht="17.25" x14ac:dyDescent="0.3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17.25" x14ac:dyDescent="0.3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 ht="17.25" x14ac:dyDescent="0.3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 ht="17.25" x14ac:dyDescent="0.3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17.25" x14ac:dyDescent="0.3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7.25" x14ac:dyDescent="0.3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 ht="17.25" x14ac:dyDescent="0.3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17.25" x14ac:dyDescent="0.3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7.25" x14ac:dyDescent="0.3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7.25" x14ac:dyDescent="0.3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7.25" x14ac:dyDescent="0.3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7.25" x14ac:dyDescent="0.3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7.25" x14ac:dyDescent="0.3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ht="17.25" x14ac:dyDescent="0.3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</row>
    <row r="59" spans="1:21" ht="17.25" x14ac:dyDescent="0.3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spans="1:21" ht="17.25" x14ac:dyDescent="0.3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7.25" x14ac:dyDescent="0.3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7.25" x14ac:dyDescent="0.3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spans="1:21" ht="17.25" x14ac:dyDescent="0.3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</row>
    <row r="64" spans="1:21" ht="17.25" x14ac:dyDescent="0.3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spans="1:21" ht="17.25" x14ac:dyDescent="0.3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spans="1:21" ht="17.25" x14ac:dyDescent="0.3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1:21" ht="17.25" x14ac:dyDescent="0.3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</row>
    <row r="68" spans="1:21" ht="17.25" x14ac:dyDescent="0.3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</row>
    <row r="69" spans="1:21" ht="17.25" x14ac:dyDescent="0.3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7.25" x14ac:dyDescent="0.3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1" ht="17.25" x14ac:dyDescent="0.3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spans="1:21" ht="17.25" x14ac:dyDescent="0.3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</row>
    <row r="73" spans="1:21" ht="17.25" x14ac:dyDescent="0.3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spans="1:21" ht="17.25" x14ac:dyDescent="0.3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spans="1:21" ht="17.25" x14ac:dyDescent="0.3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</row>
    <row r="76" spans="1:21" ht="17.25" x14ac:dyDescent="0.3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spans="1:21" ht="17.25" x14ac:dyDescent="0.3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spans="1:21" ht="17.25" x14ac:dyDescent="0.3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</row>
    <row r="79" spans="1:21" ht="17.25" x14ac:dyDescent="0.3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</row>
    <row r="80" spans="1:21" ht="17.25" x14ac:dyDescent="0.3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</row>
    <row r="81" spans="1:21" ht="17.25" x14ac:dyDescent="0.3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</row>
    <row r="82" spans="1:21" ht="17.25" x14ac:dyDescent="0.3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</row>
    <row r="83" spans="1:21" ht="17.25" x14ac:dyDescent="0.3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ht="17.25" x14ac:dyDescent="0.3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ht="17.25" x14ac:dyDescent="0.3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ht="17.25" x14ac:dyDescent="0.3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ht="17.25" x14ac:dyDescent="0.3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ht="17.25" x14ac:dyDescent="0.3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ht="17.25" x14ac:dyDescent="0.3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ht="17.25" x14ac:dyDescent="0.3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ht="17.25" x14ac:dyDescent="0.3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ht="17.25" x14ac:dyDescent="0.3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ht="17.25" x14ac:dyDescent="0.3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ht="17.25" x14ac:dyDescent="0.3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7.25" x14ac:dyDescent="0.3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ht="17.25" x14ac:dyDescent="0.3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17.25" x14ac:dyDescent="0.3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17.25" x14ac:dyDescent="0.3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ht="17.25" x14ac:dyDescent="0.3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ht="17.25" x14ac:dyDescent="0.3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ht="17.25" x14ac:dyDescent="0.3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ht="17.25" x14ac:dyDescent="0.3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ht="17.25" x14ac:dyDescent="0.3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ht="17.25" x14ac:dyDescent="0.3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ht="17.25" x14ac:dyDescent="0.3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ht="17.25" x14ac:dyDescent="0.3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ht="17.25" x14ac:dyDescent="0.3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ht="17.25" x14ac:dyDescent="0.3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ht="17.25" x14ac:dyDescent="0.3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ht="17.25" x14ac:dyDescent="0.3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17.25" x14ac:dyDescent="0.3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</row>
    <row r="112" spans="1:21" ht="17.25" x14ac:dyDescent="0.3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1:21" ht="17.25" x14ac:dyDescent="0.3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1:21" ht="17.25" x14ac:dyDescent="0.3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1" ht="17.25" x14ac:dyDescent="0.3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</row>
    <row r="116" spans="1:21" ht="17.25" x14ac:dyDescent="0.3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</row>
    <row r="117" spans="1:21" ht="17.25" x14ac:dyDescent="0.3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ht="17.25" x14ac:dyDescent="0.3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</row>
    <row r="119" spans="1:21" ht="17.25" x14ac:dyDescent="0.3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</row>
    <row r="120" spans="1:21" ht="17.25" x14ac:dyDescent="0.3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</row>
    <row r="121" spans="1:21" ht="17.25" x14ac:dyDescent="0.3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ht="17.25" x14ac:dyDescent="0.3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</row>
    <row r="123" spans="1:21" ht="17.25" x14ac:dyDescent="0.3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17.25" x14ac:dyDescent="0.3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ht="17.25" x14ac:dyDescent="0.3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</row>
    <row r="126" spans="1:21" ht="17.25" x14ac:dyDescent="0.3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</row>
    <row r="127" spans="1:21" ht="17.25" x14ac:dyDescent="0.3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</row>
    <row r="128" spans="1:21" ht="17.25" x14ac:dyDescent="0.3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17.25" x14ac:dyDescent="0.3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17.25" x14ac:dyDescent="0.3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17.25" x14ac:dyDescent="0.3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17.25" x14ac:dyDescent="0.3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17.25" x14ac:dyDescent="0.3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ht="17.25" x14ac:dyDescent="0.3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7.25" x14ac:dyDescent="0.3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1:21" ht="17.25" x14ac:dyDescent="0.3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1:21" ht="17.25" x14ac:dyDescent="0.3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</row>
    <row r="138" spans="1:21" ht="17.25" x14ac:dyDescent="0.3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</row>
    <row r="139" spans="1:21" ht="17.25" x14ac:dyDescent="0.3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</row>
    <row r="140" spans="1:21" ht="17.25" x14ac:dyDescent="0.3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</row>
    <row r="141" spans="1:21" ht="17.25" x14ac:dyDescent="0.3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</row>
    <row r="142" spans="1:21" ht="17.25" x14ac:dyDescent="0.3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ht="17.25" x14ac:dyDescent="0.3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</row>
    <row r="144" spans="1:21" ht="17.25" x14ac:dyDescent="0.3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</row>
    <row r="145" spans="1:21" ht="17.25" x14ac:dyDescent="0.3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</row>
    <row r="146" spans="1:21" ht="17.25" x14ac:dyDescent="0.3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 ht="17.25" x14ac:dyDescent="0.3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ht="17.25" x14ac:dyDescent="0.3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 ht="17.25" x14ac:dyDescent="0.3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 ht="17.25" x14ac:dyDescent="0.3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 ht="17.25" x14ac:dyDescent="0.3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17.25" x14ac:dyDescent="0.3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 ht="17.25" x14ac:dyDescent="0.3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 ht="17.25" x14ac:dyDescent="0.3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 ht="17.25" x14ac:dyDescent="0.3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7.25" x14ac:dyDescent="0.3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ht="17.25" x14ac:dyDescent="0.3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 ht="17.25" x14ac:dyDescent="0.3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 ht="17.25" x14ac:dyDescent="0.3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 ht="17.25" x14ac:dyDescent="0.3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 ht="17.25" x14ac:dyDescent="0.3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 ht="17.25" x14ac:dyDescent="0.3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 ht="17.25" x14ac:dyDescent="0.3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 ht="17.25" x14ac:dyDescent="0.3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 ht="17.25" x14ac:dyDescent="0.3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 ht="17.25" x14ac:dyDescent="0.3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 ht="17.25" x14ac:dyDescent="0.3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 ht="17.25" x14ac:dyDescent="0.3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 ht="17.25" x14ac:dyDescent="0.3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 ht="17.25" x14ac:dyDescent="0.3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7.25" x14ac:dyDescent="0.3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7.25" x14ac:dyDescent="0.3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7.25" x14ac:dyDescent="0.3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7.25" x14ac:dyDescent="0.3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7.25" x14ac:dyDescent="0.3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17.25" x14ac:dyDescent="0.3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ht="17.25" x14ac:dyDescent="0.3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ht="17.25" x14ac:dyDescent="0.3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ht="17.25" x14ac:dyDescent="0.3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 ht="17.25" x14ac:dyDescent="0.3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 ht="17.25" x14ac:dyDescent="0.3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 ht="17.25" x14ac:dyDescent="0.3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 ht="17.25" x14ac:dyDescent="0.3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 ht="17.25" x14ac:dyDescent="0.3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 ht="17.25" x14ac:dyDescent="0.3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 ht="17.25" x14ac:dyDescent="0.3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</row>
    <row r="187" spans="1:21" ht="17.25" x14ac:dyDescent="0.3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</row>
    <row r="188" spans="1:21" ht="17.25" x14ac:dyDescent="0.3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</row>
    <row r="189" spans="1:21" ht="17.25" x14ac:dyDescent="0.3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</row>
    <row r="190" spans="1:21" ht="17.25" x14ac:dyDescent="0.3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7.25" x14ac:dyDescent="0.3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ht="17.25" x14ac:dyDescent="0.3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ht="17.25" x14ac:dyDescent="0.3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ht="17.25" x14ac:dyDescent="0.3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</row>
    <row r="195" spans="1:21" ht="17.25" x14ac:dyDescent="0.3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ht="17.25" x14ac:dyDescent="0.3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7.25" x14ac:dyDescent="0.3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ht="17.25" x14ac:dyDescent="0.3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ht="17.25" x14ac:dyDescent="0.3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7.25" x14ac:dyDescent="0.3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ht="17.25" x14ac:dyDescent="0.3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ht="17.25" x14ac:dyDescent="0.3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7.25" x14ac:dyDescent="0.3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7.25" x14ac:dyDescent="0.3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7.25" x14ac:dyDescent="0.3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17.25" x14ac:dyDescent="0.3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7.25" x14ac:dyDescent="0.3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7.25" x14ac:dyDescent="0.3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7.25" x14ac:dyDescent="0.3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ht="17.25" x14ac:dyDescent="0.3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ht="17.25" x14ac:dyDescent="0.3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ht="17.25" x14ac:dyDescent="0.3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7.25" x14ac:dyDescent="0.3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7.25" x14ac:dyDescent="0.3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</sheetData>
  <sortState columnSort="1" ref="A8:C15">
    <sortCondition ref="A8:C8" customList="0"/>
    <sortCondition ref="A9:C9" customList="0"/>
    <sortCondition ref="A10:C10" customList="0"/>
    <sortCondition ref="A11:C11" customList="0"/>
    <sortCondition ref="A12:C12" customList="0"/>
    <sortCondition ref="A13:C13" customList="0"/>
    <sortCondition ref="A14:C14" customList="0"/>
    <sortCondition ref="A15:C15" customList="0"/>
  </sortState>
  <mergeCells count="8">
    <mergeCell ref="M1:O1"/>
    <mergeCell ref="N3:O3"/>
    <mergeCell ref="A1:C1"/>
    <mergeCell ref="B3:C3"/>
    <mergeCell ref="E1:G1"/>
    <mergeCell ref="F3:G3"/>
    <mergeCell ref="I1:K1"/>
    <mergeCell ref="J3:K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115" zoomScaleNormal="115" workbookViewId="0">
      <selection activeCell="L26" sqref="L26"/>
    </sheetView>
  </sheetViews>
  <sheetFormatPr defaultRowHeight="15" x14ac:dyDescent="0.25"/>
  <cols>
    <col min="4" max="4" width="1.140625" customWidth="1"/>
    <col min="8" max="8" width="0.85546875" customWidth="1"/>
    <col min="12" max="12" width="0.7109375" customWidth="1"/>
  </cols>
  <sheetData>
    <row r="1" spans="1:15" ht="17.25" x14ac:dyDescent="0.35">
      <c r="A1" s="217" t="s">
        <v>38</v>
      </c>
      <c r="B1" s="218"/>
      <c r="C1" s="219"/>
      <c r="E1" s="217" t="s">
        <v>38</v>
      </c>
      <c r="F1" s="218"/>
      <c r="G1" s="219"/>
      <c r="I1" s="217" t="s">
        <v>38</v>
      </c>
      <c r="J1" s="218"/>
      <c r="K1" s="219"/>
      <c r="M1" s="217" t="s">
        <v>38</v>
      </c>
      <c r="N1" s="218"/>
      <c r="O1" s="219"/>
    </row>
    <row r="2" spans="1:15" ht="17.25" x14ac:dyDescent="0.35">
      <c r="A2" s="54" t="s">
        <v>37</v>
      </c>
      <c r="B2" s="51">
        <f>Лист1!E28</f>
        <v>91</v>
      </c>
      <c r="C2" s="55"/>
      <c r="E2" s="54" t="s">
        <v>37</v>
      </c>
      <c r="F2" s="51">
        <f>B2</f>
        <v>91</v>
      </c>
      <c r="G2" s="55"/>
      <c r="I2" s="54" t="s">
        <v>37</v>
      </c>
      <c r="J2" s="51">
        <f>F2</f>
        <v>91</v>
      </c>
      <c r="K2" s="55"/>
      <c r="M2" s="54" t="s">
        <v>37</v>
      </c>
      <c r="N2" s="51">
        <f>J2</f>
        <v>91</v>
      </c>
      <c r="O2" s="55"/>
    </row>
    <row r="3" spans="1:15" ht="17.25" x14ac:dyDescent="0.35">
      <c r="A3" s="54" t="s">
        <v>11</v>
      </c>
      <c r="B3" s="220">
        <f ca="1">Лист1!D31</f>
        <v>42142</v>
      </c>
      <c r="C3" s="221"/>
      <c r="E3" s="54" t="s">
        <v>11</v>
      </c>
      <c r="F3" s="220">
        <f ca="1">B3</f>
        <v>42142</v>
      </c>
      <c r="G3" s="221"/>
      <c r="I3" s="54" t="s">
        <v>11</v>
      </c>
      <c r="J3" s="220">
        <f ca="1">F3</f>
        <v>42142</v>
      </c>
      <c r="K3" s="221"/>
      <c r="M3" s="54" t="s">
        <v>11</v>
      </c>
      <c r="N3" s="220">
        <f ca="1">J3</f>
        <v>42142</v>
      </c>
      <c r="O3" s="221"/>
    </row>
    <row r="4" spans="1:15" ht="17.25" x14ac:dyDescent="0.35">
      <c r="A4" s="54" t="s">
        <v>39</v>
      </c>
      <c r="B4" s="50"/>
      <c r="C4" s="56" t="str">
        <f>Лист1!D29</f>
        <v>Арбитраж</v>
      </c>
      <c r="E4" s="54" t="s">
        <v>39</v>
      </c>
      <c r="F4" s="50"/>
      <c r="G4" s="56" t="str">
        <f t="shared" ref="G4:G14" si="0">C4</f>
        <v>Арбитраж</v>
      </c>
      <c r="I4" s="54" t="s">
        <v>39</v>
      </c>
      <c r="J4" s="50"/>
      <c r="K4" s="56" t="str">
        <f>G4</f>
        <v>Арбитраж</v>
      </c>
      <c r="M4" s="54" t="s">
        <v>39</v>
      </c>
      <c r="N4" s="50"/>
      <c r="O4" s="56" t="str">
        <f>K4</f>
        <v>Арбитраж</v>
      </c>
    </row>
    <row r="5" spans="1:15" ht="17.25" x14ac:dyDescent="0.35">
      <c r="A5" s="54" t="s">
        <v>40</v>
      </c>
      <c r="B5" s="50"/>
      <c r="C5" s="147" t="str">
        <f>Лист1!E26</f>
        <v>п.123</v>
      </c>
      <c r="E5" s="54" t="s">
        <v>40</v>
      </c>
      <c r="F5" s="50"/>
      <c r="G5" s="147" t="str">
        <f t="shared" si="0"/>
        <v>п.123</v>
      </c>
      <c r="I5" s="54" t="s">
        <v>40</v>
      </c>
      <c r="J5" s="50"/>
      <c r="K5" s="147" t="str">
        <f>G5</f>
        <v>п.123</v>
      </c>
      <c r="M5" s="54" t="s">
        <v>40</v>
      </c>
      <c r="N5" s="50"/>
      <c r="O5" s="147" t="str">
        <f>K5</f>
        <v>п.123</v>
      </c>
    </row>
    <row r="6" spans="1:15" ht="17.25" x14ac:dyDescent="0.35">
      <c r="A6" s="54" t="s">
        <v>41</v>
      </c>
      <c r="B6" s="50"/>
      <c r="C6" s="55" t="str">
        <f>Лист1!E25</f>
        <v>ТС-1</v>
      </c>
      <c r="E6" s="54" t="s">
        <v>41</v>
      </c>
      <c r="F6" s="50"/>
      <c r="G6" s="55" t="str">
        <f t="shared" si="0"/>
        <v>ТС-1</v>
      </c>
      <c r="I6" s="54" t="s">
        <v>41</v>
      </c>
      <c r="J6" s="50"/>
      <c r="K6" s="55" t="str">
        <f>G6</f>
        <v>ТС-1</v>
      </c>
      <c r="M6" s="54" t="s">
        <v>41</v>
      </c>
      <c r="N6" s="50"/>
      <c r="O6" s="55" t="str">
        <f>K6</f>
        <v>ТС-1</v>
      </c>
    </row>
    <row r="7" spans="1:15" ht="17.25" x14ac:dyDescent="0.35">
      <c r="A7" s="54" t="s">
        <v>42</v>
      </c>
      <c r="B7" s="50"/>
      <c r="C7" s="57">
        <f>Лист1!F31</f>
        <v>23</v>
      </c>
      <c r="E7" s="54" t="s">
        <v>42</v>
      </c>
      <c r="F7" s="50"/>
      <c r="G7" s="57">
        <f t="shared" si="0"/>
        <v>23</v>
      </c>
      <c r="I7" s="54" t="s">
        <v>42</v>
      </c>
      <c r="J7" s="50"/>
      <c r="K7" s="57">
        <f t="shared" ref="K7:K14" si="1">C7</f>
        <v>23</v>
      </c>
      <c r="M7" s="54" t="s">
        <v>42</v>
      </c>
      <c r="N7" s="50"/>
      <c r="O7" s="57">
        <f t="shared" ref="O7:O14" si="2">C7</f>
        <v>23</v>
      </c>
    </row>
    <row r="8" spans="1:15" ht="15.75" x14ac:dyDescent="0.3">
      <c r="A8" s="148">
        <f>IF(Лист1!E14&gt;0,Лист1!E14,"")</f>
        <v>50681816</v>
      </c>
      <c r="B8" s="149">
        <f>IF(Лист1!E14&gt;0,Лист1!E14,"")</f>
        <v>50681816</v>
      </c>
      <c r="C8" s="150">
        <f>IF(Лист1!E15&gt;0,Лист1!E15,"")</f>
        <v>51166007</v>
      </c>
      <c r="E8" s="148">
        <f t="shared" ref="E8:F15" si="3">A8</f>
        <v>50681816</v>
      </c>
      <c r="F8" s="149">
        <f t="shared" si="3"/>
        <v>50681816</v>
      </c>
      <c r="G8" s="150">
        <f t="shared" si="0"/>
        <v>51166007</v>
      </c>
      <c r="I8" s="148">
        <f t="shared" ref="I8:J15" si="4">A8</f>
        <v>50681816</v>
      </c>
      <c r="J8" s="149">
        <f t="shared" si="4"/>
        <v>50681816</v>
      </c>
      <c r="K8" s="150">
        <f t="shared" si="1"/>
        <v>51166007</v>
      </c>
      <c r="M8" s="148">
        <f t="shared" ref="M8:N15" si="5">A8</f>
        <v>50681816</v>
      </c>
      <c r="N8" s="149">
        <f t="shared" si="5"/>
        <v>50681816</v>
      </c>
      <c r="O8" s="150">
        <f t="shared" si="2"/>
        <v>51166007</v>
      </c>
    </row>
    <row r="9" spans="1:15" ht="15.75" x14ac:dyDescent="0.3">
      <c r="A9" s="151">
        <f>IF(Лист1!E16&gt;0,Лист1!E16,"")</f>
        <v>50685684</v>
      </c>
      <c r="B9" s="152">
        <f>IF(Лист1!E17&gt;0,Лист1!E17,"")</f>
        <v>51021509</v>
      </c>
      <c r="C9" s="153">
        <f>IF(Лист1!E18&gt;0,Лист1!E18,"")</f>
        <v>51064905</v>
      </c>
      <c r="E9" s="151">
        <f t="shared" si="3"/>
        <v>50685684</v>
      </c>
      <c r="F9" s="152">
        <f t="shared" si="3"/>
        <v>51021509</v>
      </c>
      <c r="G9" s="153">
        <f t="shared" si="0"/>
        <v>51064905</v>
      </c>
      <c r="I9" s="151">
        <f t="shared" si="4"/>
        <v>50685684</v>
      </c>
      <c r="J9" s="152">
        <f t="shared" si="4"/>
        <v>51021509</v>
      </c>
      <c r="K9" s="153">
        <f t="shared" si="1"/>
        <v>51064905</v>
      </c>
      <c r="M9" s="151">
        <f t="shared" si="5"/>
        <v>50685684</v>
      </c>
      <c r="N9" s="152">
        <f t="shared" si="5"/>
        <v>51021509</v>
      </c>
      <c r="O9" s="153">
        <f t="shared" si="2"/>
        <v>51064905</v>
      </c>
    </row>
    <row r="10" spans="1:15" ht="15.75" x14ac:dyDescent="0.3">
      <c r="A10" s="151" t="str">
        <f>IF(Лист1!E2&gt;0,Лист1!E2,"")</f>
        <v/>
      </c>
      <c r="B10" s="152" t="str">
        <f>IF(Лист1!E3&gt;0,Лист1!E3,"")</f>
        <v/>
      </c>
      <c r="C10" s="153" t="str">
        <f>IF(Лист1!E4&gt;0,Лист1!E4,"")</f>
        <v/>
      </c>
      <c r="E10" s="151" t="str">
        <f t="shared" si="3"/>
        <v/>
      </c>
      <c r="F10" s="152" t="str">
        <f t="shared" si="3"/>
        <v/>
      </c>
      <c r="G10" s="153" t="str">
        <f t="shared" si="0"/>
        <v/>
      </c>
      <c r="I10" s="148" t="str">
        <f t="shared" si="4"/>
        <v/>
      </c>
      <c r="J10" s="149" t="str">
        <f t="shared" si="4"/>
        <v/>
      </c>
      <c r="K10" s="150" t="str">
        <f t="shared" si="1"/>
        <v/>
      </c>
      <c r="M10" s="151" t="str">
        <f t="shared" si="5"/>
        <v/>
      </c>
      <c r="N10" s="152" t="str">
        <f t="shared" si="5"/>
        <v/>
      </c>
      <c r="O10" s="153" t="str">
        <f t="shared" si="2"/>
        <v/>
      </c>
    </row>
    <row r="11" spans="1:15" ht="15.75" x14ac:dyDescent="0.3">
      <c r="A11" s="151" t="str">
        <f>IF(Лист1!E5&gt;0,Лист1!E5,"")</f>
        <v/>
      </c>
      <c r="B11" s="152" t="str">
        <f>IF(Лист1!E6&gt;0,Лист1!E6,"")</f>
        <v/>
      </c>
      <c r="C11" s="153" t="str">
        <f>IF(Лист1!E7&gt;0,Лист1!E7,"")</f>
        <v/>
      </c>
      <c r="E11" s="151" t="str">
        <f t="shared" si="3"/>
        <v/>
      </c>
      <c r="F11" s="152" t="str">
        <f t="shared" si="3"/>
        <v/>
      </c>
      <c r="G11" s="153" t="str">
        <f t="shared" si="0"/>
        <v/>
      </c>
      <c r="I11" s="151" t="str">
        <f t="shared" si="4"/>
        <v/>
      </c>
      <c r="J11" s="152" t="str">
        <f t="shared" si="4"/>
        <v/>
      </c>
      <c r="K11" s="153" t="str">
        <f t="shared" si="1"/>
        <v/>
      </c>
      <c r="M11" s="151" t="str">
        <f t="shared" si="5"/>
        <v/>
      </c>
      <c r="N11" s="152" t="str">
        <f t="shared" si="5"/>
        <v/>
      </c>
      <c r="O11" s="153" t="str">
        <f t="shared" si="2"/>
        <v/>
      </c>
    </row>
    <row r="12" spans="1:15" ht="15.75" x14ac:dyDescent="0.3">
      <c r="A12" s="151" t="str">
        <f>IF(Лист1!E8&gt;0,Лист1!E8,"")</f>
        <v/>
      </c>
      <c r="B12" s="152" t="str">
        <f>IF(Лист1!E9&gt;0,Лист1!E9,"")</f>
        <v/>
      </c>
      <c r="C12" s="153" t="str">
        <f>IF(Лист1!E10&gt;0,Лист1!E10,"")</f>
        <v/>
      </c>
      <c r="E12" s="151" t="str">
        <f t="shared" si="3"/>
        <v/>
      </c>
      <c r="F12" s="152" t="str">
        <f t="shared" si="3"/>
        <v/>
      </c>
      <c r="G12" s="153" t="str">
        <f t="shared" si="0"/>
        <v/>
      </c>
      <c r="I12" s="151" t="str">
        <f t="shared" si="4"/>
        <v/>
      </c>
      <c r="J12" s="152" t="str">
        <f t="shared" si="4"/>
        <v/>
      </c>
      <c r="K12" s="153" t="str">
        <f t="shared" si="1"/>
        <v/>
      </c>
      <c r="M12" s="151" t="str">
        <f t="shared" si="5"/>
        <v/>
      </c>
      <c r="N12" s="152" t="str">
        <f t="shared" si="5"/>
        <v/>
      </c>
      <c r="O12" s="153" t="str">
        <f t="shared" si="2"/>
        <v/>
      </c>
    </row>
    <row r="13" spans="1:15" ht="15.75" x14ac:dyDescent="0.3">
      <c r="A13" s="151" t="str">
        <f>IF(Лист1!E11&gt;0,Лист1!E11,"")</f>
        <v/>
      </c>
      <c r="B13" s="152" t="str">
        <f>IF(Лист1!E12&gt;0,Лист1!E12,"")</f>
        <v/>
      </c>
      <c r="C13" s="153" t="str">
        <f>IF(Лист1!E13&gt;0,Лист1!E13,"")</f>
        <v/>
      </c>
      <c r="E13" s="151" t="str">
        <f t="shared" si="3"/>
        <v/>
      </c>
      <c r="F13" s="152" t="str">
        <f t="shared" si="3"/>
        <v/>
      </c>
      <c r="G13" s="153" t="str">
        <f t="shared" si="0"/>
        <v/>
      </c>
      <c r="I13" s="151" t="str">
        <f t="shared" si="4"/>
        <v/>
      </c>
      <c r="J13" s="152" t="str">
        <f t="shared" si="4"/>
        <v/>
      </c>
      <c r="K13" s="153" t="str">
        <f t="shared" si="1"/>
        <v/>
      </c>
      <c r="M13" s="151" t="str">
        <f t="shared" si="5"/>
        <v/>
      </c>
      <c r="N13" s="152" t="str">
        <f t="shared" si="5"/>
        <v/>
      </c>
      <c r="O13" s="153" t="str">
        <f t="shared" si="2"/>
        <v/>
      </c>
    </row>
    <row r="14" spans="1:15" ht="15.75" x14ac:dyDescent="0.3">
      <c r="A14" s="151" t="str">
        <f>IF(Лист1!E19&gt;0,Лист1!E19,"")</f>
        <v/>
      </c>
      <c r="B14" s="152" t="str">
        <f>IF(Лист1!E20&gt;0,Лист1!E20,"")</f>
        <v/>
      </c>
      <c r="C14" s="153" t="str">
        <f>IF(Лист1!E21&gt;0,Лист1!E21,"")</f>
        <v/>
      </c>
      <c r="E14" s="151" t="str">
        <f t="shared" si="3"/>
        <v/>
      </c>
      <c r="F14" s="152" t="str">
        <f t="shared" si="3"/>
        <v/>
      </c>
      <c r="G14" s="153" t="str">
        <f t="shared" si="0"/>
        <v/>
      </c>
      <c r="I14" s="151" t="str">
        <f t="shared" si="4"/>
        <v/>
      </c>
      <c r="J14" s="152" t="str">
        <f t="shared" si="4"/>
        <v/>
      </c>
      <c r="K14" s="153" t="str">
        <f t="shared" si="1"/>
        <v/>
      </c>
      <c r="M14" s="151" t="str">
        <f t="shared" si="5"/>
        <v/>
      </c>
      <c r="N14" s="152" t="str">
        <f t="shared" si="5"/>
        <v/>
      </c>
      <c r="O14" s="153" t="str">
        <f t="shared" si="2"/>
        <v/>
      </c>
    </row>
    <row r="15" spans="1:15" ht="15.75" x14ac:dyDescent="0.3">
      <c r="A15" s="151" t="str">
        <f>IF(Лист1!E22&gt;0,Лист1!E22,"")</f>
        <v/>
      </c>
      <c r="B15" s="152" t="str">
        <f>IF(Лист1!E23&gt;0,Лист1!E23,"")</f>
        <v/>
      </c>
      <c r="C15" s="153"/>
      <c r="E15" s="151" t="str">
        <f t="shared" si="3"/>
        <v/>
      </c>
      <c r="F15" s="152" t="str">
        <f t="shared" si="3"/>
        <v/>
      </c>
      <c r="G15" s="153"/>
      <c r="I15" s="151" t="str">
        <f t="shared" si="4"/>
        <v/>
      </c>
      <c r="J15" s="152" t="str">
        <f t="shared" si="4"/>
        <v/>
      </c>
      <c r="K15" s="153"/>
      <c r="M15" s="151" t="str">
        <f t="shared" si="5"/>
        <v/>
      </c>
      <c r="N15" s="152" t="str">
        <f t="shared" si="5"/>
        <v/>
      </c>
      <c r="O15" s="153"/>
    </row>
    <row r="16" spans="1:15" ht="15.75" x14ac:dyDescent="0.3">
      <c r="A16" s="58" t="s">
        <v>43</v>
      </c>
      <c r="B16" s="60" t="str">
        <f>Лист1!D32</f>
        <v>Иванов И.А.</v>
      </c>
      <c r="C16" s="59"/>
      <c r="E16" s="58" t="s">
        <v>43</v>
      </c>
      <c r="F16" s="60" t="str">
        <f>B16</f>
        <v>Иванов И.А.</v>
      </c>
      <c r="G16" s="59"/>
      <c r="I16" s="58" t="s">
        <v>43</v>
      </c>
      <c r="J16" s="60" t="str">
        <f>B16</f>
        <v>Иванов И.А.</v>
      </c>
      <c r="K16" s="59"/>
      <c r="M16" s="58" t="s">
        <v>43</v>
      </c>
      <c r="N16" s="60" t="str">
        <f>B16</f>
        <v>Иванов И.А.</v>
      </c>
      <c r="O16" s="59"/>
    </row>
    <row r="17" spans="1:15" ht="17.25" x14ac:dyDescent="0.35">
      <c r="A17" s="61" t="s">
        <v>44</v>
      </c>
      <c r="B17" s="53"/>
      <c r="C17" s="62"/>
      <c r="E17" s="61" t="s">
        <v>44</v>
      </c>
      <c r="F17" s="53"/>
      <c r="G17" s="62"/>
      <c r="I17" s="61" t="s">
        <v>44</v>
      </c>
      <c r="J17" s="53"/>
      <c r="K17" s="62"/>
      <c r="M17" s="61" t="s">
        <v>44</v>
      </c>
      <c r="N17" s="53"/>
      <c r="O17" s="62"/>
    </row>
    <row r="18" spans="1:15" ht="18" thickBot="1" x14ac:dyDescent="0.4">
      <c r="A18" s="63"/>
      <c r="B18" s="49"/>
      <c r="C18" s="64"/>
      <c r="E18" s="63"/>
      <c r="F18" s="49"/>
      <c r="G18" s="64"/>
      <c r="I18" s="63"/>
      <c r="J18" s="49"/>
      <c r="K18" s="64"/>
      <c r="M18" s="63"/>
      <c r="N18" s="49"/>
      <c r="O18" s="64"/>
    </row>
  </sheetData>
  <sortState columnSort="1" ref="A8:C15">
    <sortCondition ref="A8:C8" customList="0"/>
    <sortCondition ref="A9:C9" customList="0"/>
    <sortCondition ref="A10:C10" customList="0"/>
    <sortCondition ref="A11:C11" customList="0"/>
    <sortCondition ref="A12:C12" customList="0"/>
    <sortCondition ref="A13:C13" customList="0"/>
    <sortCondition ref="A14:C14" customList="0"/>
    <sortCondition ref="A15:C15" customList="0"/>
  </sortState>
  <mergeCells count="8">
    <mergeCell ref="M1:O1"/>
    <mergeCell ref="N3:O3"/>
    <mergeCell ref="A1:C1"/>
    <mergeCell ref="B3:C3"/>
    <mergeCell ref="E1:G1"/>
    <mergeCell ref="F3:G3"/>
    <mergeCell ref="I1:K1"/>
    <mergeCell ref="J3:K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Карт</vt:lpstr>
      <vt:lpstr>Точечные этикетки</vt:lpstr>
      <vt:lpstr>Акт на  паспорта</vt:lpstr>
      <vt:lpstr>Э1</vt:lpstr>
      <vt:lpstr>Э2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cp:lastPrinted>2015-05-07T19:28:04Z</cp:lastPrinted>
  <dcterms:created xsi:type="dcterms:W3CDTF">2015-05-07T07:14:15Z</dcterms:created>
  <dcterms:modified xsi:type="dcterms:W3CDTF">2015-05-18T10:54:42Z</dcterms:modified>
</cp:coreProperties>
</file>