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915"/>
  <workbookPr autoCompressPictures="0"/>
  <bookViews>
    <workbookView xWindow="0" yWindow="0" windowWidth="27320" windowHeight="12980" activeTab="4"/>
  </bookViews>
  <sheets>
    <sheet name="отпуск-больн" sheetId="3" r:id="rId1"/>
    <sheet name="праздники" sheetId="4" r:id="rId2"/>
    <sheet name="отпуск год" sheetId="5" r:id="rId3"/>
    <sheet name="РАСПИСАНИЕ" sheetId="2" r:id="rId4"/>
    <sheet name="ГРАФИК1" sheetId="1" r:id="rId5"/>
  </sheets>
  <definedNames>
    <definedName name="база">OFFSET('отпуск год'!$B$2,1,,кво,8)</definedName>
    <definedName name="допНЕрабдень">праздники!$C$5:$C$26</definedName>
    <definedName name="допрабдень">праздники!$D$5:$D$26</definedName>
    <definedName name="кво">COUNTA('отпуск год'!$B$1:$B$65391)</definedName>
    <definedName name="КритерииОТП">(INDEX(база,0,2)&lt;=ГРАФИК1!A$24)*(INDEX(база,0,3)&gt;=ГРАФИК1!A$24)+(INDEX(база,0,4)&lt;=ГРАФИК1!A$24)*(INDEX(база,0,5)&gt;=ГРАФИК1!A$24)+(INDEX(база,0,6)&lt;=ГРАФИК1!A$24)*(INDEX(база,0,7)&gt;=ГРАФИК1!A$24)</definedName>
    <definedName name="Праздник">праздники!$B$5:$B$26</definedName>
    <definedName name="предпраздник">праздники!$A$5:$A$26</definedName>
    <definedName name="стр" localSheetId="4">MAX(ROW(INDEX(база,0,1))*(INDEX(база,0,1)=ГРАФИК1!$E1)*КритерииОТП)</definedName>
    <definedName name="ФамилияИО_врачи">ГРАФИК1!$H$61:$H$73</definedName>
    <definedName name="ФамилияИО_сестры">ГРАФИК1!$H$74:$H$94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J4" i="2" l="1"/>
  <c r="BB21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H25" i="1"/>
  <c r="AH7" i="1"/>
  <c r="AI7" i="1"/>
  <c r="AI28" i="1"/>
  <c r="AJ7" i="1"/>
  <c r="AJ28" i="1"/>
  <c r="AK28" i="1"/>
  <c r="AK7" i="1"/>
  <c r="AL7" i="1"/>
  <c r="AL28" i="1"/>
  <c r="AM7" i="1"/>
  <c r="AM28" i="1"/>
  <c r="AN28" i="1"/>
  <c r="AN7" i="1"/>
  <c r="AO7" i="1"/>
  <c r="AO28" i="1"/>
  <c r="AP7" i="1"/>
  <c r="AP28" i="1"/>
  <c r="AQ7" i="1"/>
  <c r="AQ28" i="1"/>
  <c r="AR28" i="1"/>
  <c r="AR7" i="1"/>
  <c r="AS7" i="1"/>
  <c r="AS28" i="1"/>
  <c r="AT7" i="1"/>
  <c r="AT28" i="1"/>
  <c r="AU28" i="1"/>
  <c r="AU7" i="1"/>
  <c r="AV7" i="1"/>
  <c r="AV28" i="1"/>
  <c r="AW7" i="1"/>
  <c r="AW28" i="1"/>
  <c r="AX7" i="1"/>
  <c r="AX28" i="1"/>
  <c r="AY28" i="1"/>
  <c r="AY7" i="1"/>
  <c r="AZ7" i="1"/>
  <c r="AZ28" i="1"/>
  <c r="BA7" i="1"/>
  <c r="BA28" i="1"/>
  <c r="BB28" i="1"/>
  <c r="BB7" i="1"/>
  <c r="BC7" i="1"/>
  <c r="BC28" i="1"/>
  <c r="BD7" i="1"/>
  <c r="BD28" i="1"/>
  <c r="BE7" i="1"/>
  <c r="BC24" i="1"/>
  <c r="BD24" i="1"/>
  <c r="BE24" i="1"/>
  <c r="BE28" i="1"/>
  <c r="BF24" i="1"/>
  <c r="BF28" i="1"/>
  <c r="BF7" i="1"/>
  <c r="BG7" i="1"/>
  <c r="BG28" i="1"/>
  <c r="BH7" i="1"/>
  <c r="BG24" i="1"/>
  <c r="BH24" i="1"/>
  <c r="BH28" i="1"/>
  <c r="BI24" i="1"/>
  <c r="BI28" i="1"/>
  <c r="BI7" i="1"/>
  <c r="BJ7" i="1"/>
  <c r="BJ28" i="1"/>
  <c r="BK7" i="1"/>
  <c r="BK28" i="1"/>
  <c r="BL7" i="1"/>
  <c r="BJ24" i="1"/>
  <c r="BK24" i="1"/>
  <c r="BL24" i="1"/>
  <c r="BL28" i="1"/>
  <c r="BM24" i="1"/>
  <c r="BM28" i="1"/>
  <c r="AH28" i="1"/>
  <c r="AI27" i="1"/>
  <c r="G61" i="1"/>
  <c r="H61" i="1"/>
  <c r="AJ25" i="1"/>
  <c r="AJ26" i="1"/>
  <c r="AJ27" i="1"/>
  <c r="AK27" i="1"/>
  <c r="AL27" i="1"/>
  <c r="AM25" i="1"/>
  <c r="AM26" i="1"/>
  <c r="AM27" i="1"/>
  <c r="AN27" i="1"/>
  <c r="AO27" i="1"/>
  <c r="AP27" i="1"/>
  <c r="AQ25" i="1"/>
  <c r="AQ26" i="1"/>
  <c r="AQ27" i="1"/>
  <c r="AR27" i="1"/>
  <c r="AS27" i="1"/>
  <c r="AT25" i="1"/>
  <c r="AT26" i="1"/>
  <c r="AT27" i="1"/>
  <c r="AU27" i="1"/>
  <c r="AV27" i="1"/>
  <c r="AW27" i="1"/>
  <c r="AX25" i="1"/>
  <c r="AX26" i="1"/>
  <c r="AX27" i="1"/>
  <c r="AY27" i="1"/>
  <c r="AZ27" i="1"/>
  <c r="BA25" i="1"/>
  <c r="BA26" i="1"/>
  <c r="BA27" i="1"/>
  <c r="BB27" i="1"/>
  <c r="BC27" i="1"/>
  <c r="BD27" i="1"/>
  <c r="BE25" i="1"/>
  <c r="BE26" i="1"/>
  <c r="BE27" i="1"/>
  <c r="BF27" i="1"/>
  <c r="BG27" i="1"/>
  <c r="BH25" i="1"/>
  <c r="BH26" i="1"/>
  <c r="BH27" i="1"/>
  <c r="BI27" i="1"/>
  <c r="BJ27" i="1"/>
  <c r="BK27" i="1"/>
  <c r="BL25" i="1"/>
  <c r="BL26" i="1"/>
  <c r="BL27" i="1"/>
  <c r="BM27" i="1"/>
  <c r="AH27" i="1"/>
  <c r="AI26" i="1"/>
  <c r="AK26" i="1"/>
  <c r="AL26" i="1"/>
  <c r="AN26" i="1"/>
  <c r="AO26" i="1"/>
  <c r="AP26" i="1"/>
  <c r="AR26" i="1"/>
  <c r="AS26" i="1"/>
  <c r="AU26" i="1"/>
  <c r="AV26" i="1"/>
  <c r="AW26" i="1"/>
  <c r="AY26" i="1"/>
  <c r="AZ26" i="1"/>
  <c r="BB26" i="1"/>
  <c r="BC26" i="1"/>
  <c r="BD26" i="1"/>
  <c r="BF26" i="1"/>
  <c r="BG26" i="1"/>
  <c r="BI26" i="1"/>
  <c r="BJ26" i="1"/>
  <c r="BK26" i="1"/>
  <c r="BM26" i="1"/>
  <c r="AH26" i="1"/>
  <c r="AI25" i="1"/>
  <c r="AK25" i="1"/>
  <c r="AL25" i="1"/>
  <c r="AN25" i="1"/>
  <c r="AO25" i="1"/>
  <c r="AP25" i="1"/>
  <c r="AR25" i="1"/>
  <c r="AS25" i="1"/>
  <c r="AU25" i="1"/>
  <c r="AV25" i="1"/>
  <c r="AW25" i="1"/>
  <c r="AY25" i="1"/>
  <c r="AZ25" i="1"/>
  <c r="BB25" i="1"/>
  <c r="BC25" i="1"/>
  <c r="BD25" i="1"/>
  <c r="BF25" i="1"/>
  <c r="BG25" i="1"/>
  <c r="BI25" i="1"/>
  <c r="BJ25" i="1"/>
  <c r="BK25" i="1"/>
  <c r="BM25" i="1"/>
  <c r="C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H5" i="4"/>
  <c r="H94" i="1"/>
  <c r="H93" i="1"/>
  <c r="H92" i="1"/>
  <c r="H91" i="1"/>
  <c r="H90" i="1"/>
  <c r="H89" i="1"/>
  <c r="H88" i="1"/>
  <c r="H87" i="1"/>
  <c r="H86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D27" i="1"/>
  <c r="BI9" i="1"/>
  <c r="AS9" i="1"/>
  <c r="AI5" i="1"/>
  <c r="AL9" i="1"/>
  <c r="AZ9" i="1"/>
  <c r="AJ9" i="1"/>
  <c r="BC9" i="1"/>
  <c r="AM9" i="1"/>
  <c r="AY9" i="1"/>
  <c r="BD9" i="1"/>
  <c r="AQ9" i="1"/>
  <c r="AX9" i="1"/>
  <c r="BE9" i="1"/>
  <c r="AO9" i="1"/>
  <c r="BJ9" i="1"/>
  <c r="BL9" i="1"/>
  <c r="AV9" i="1"/>
  <c r="BN7" i="1"/>
  <c r="AI9" i="1"/>
  <c r="AH9" i="1"/>
  <c r="AT9" i="1"/>
  <c r="BA9" i="1"/>
  <c r="AK9" i="1"/>
  <c r="BB9" i="1"/>
  <c r="BH9" i="1"/>
  <c r="AR9" i="1"/>
  <c r="BK9" i="1"/>
  <c r="AU9" i="1"/>
  <c r="BM7" i="1"/>
  <c r="BF9" i="1"/>
  <c r="AP9" i="1"/>
  <c r="BM9" i="1"/>
  <c r="AW9" i="1"/>
  <c r="BO7" i="1"/>
  <c r="AN9" i="1"/>
  <c r="BG9" i="1"/>
  <c r="A5" i="4"/>
  <c r="A7" i="4"/>
  <c r="A11" i="4"/>
  <c r="A15" i="4"/>
  <c r="A19" i="4"/>
  <c r="A8" i="4"/>
  <c r="A12" i="4"/>
  <c r="A16" i="4"/>
  <c r="A6" i="4"/>
  <c r="A9" i="4"/>
  <c r="A17" i="4"/>
  <c r="A10" i="4"/>
  <c r="A14" i="4"/>
  <c r="A18" i="4"/>
  <c r="A13" i="4"/>
  <c r="OK4" i="2"/>
  <c r="OJ3" i="2"/>
  <c r="OJ5" i="2"/>
  <c r="AI6" i="1"/>
  <c r="AH5" i="1"/>
  <c r="AJ5" i="1"/>
  <c r="AJ6" i="1"/>
  <c r="AH6" i="1"/>
  <c r="OE1" i="2"/>
  <c r="OJ6" i="2"/>
  <c r="OK5" i="2"/>
  <c r="OK3" i="2"/>
  <c r="AK5" i="1"/>
  <c r="E7" i="1"/>
  <c r="AK6" i="1"/>
  <c r="OK6" i="2"/>
  <c r="OJ7" i="2"/>
  <c r="AL5" i="1"/>
  <c r="AL6" i="1"/>
  <c r="OJ8" i="2"/>
  <c r="OK7" i="2"/>
  <c r="AM5" i="1"/>
  <c r="AM6" i="1"/>
  <c r="OK8" i="2"/>
  <c r="OJ9" i="2"/>
  <c r="AN5" i="1"/>
  <c r="AN6" i="1"/>
  <c r="OJ10" i="2"/>
  <c r="OK9" i="2"/>
  <c r="AO5" i="1"/>
  <c r="AO6" i="1"/>
  <c r="OK10" i="2"/>
  <c r="OJ11" i="2"/>
  <c r="AP5" i="1"/>
  <c r="AP6" i="1"/>
  <c r="OJ12" i="2"/>
  <c r="OK11" i="2"/>
  <c r="AQ5" i="1"/>
  <c r="AQ6" i="1"/>
  <c r="OK12" i="2"/>
  <c r="OJ13" i="2"/>
  <c r="AR5" i="1"/>
  <c r="AR6" i="1"/>
  <c r="OJ14" i="2"/>
  <c r="OK13" i="2"/>
  <c r="AS5" i="1"/>
  <c r="AS6" i="1"/>
  <c r="OK14" i="2"/>
  <c r="OJ15" i="2"/>
  <c r="AT5" i="1"/>
  <c r="AT6" i="1"/>
  <c r="OJ16" i="2"/>
  <c r="OK15" i="2"/>
  <c r="AU5" i="1"/>
  <c r="AU6" i="1"/>
  <c r="OK16" i="2"/>
  <c r="OJ17" i="2"/>
  <c r="AV5" i="1"/>
  <c r="AV6" i="1"/>
  <c r="OJ18" i="2"/>
  <c r="OK17" i="2"/>
  <c r="AW5" i="1"/>
  <c r="AW6" i="1"/>
  <c r="OK18" i="2"/>
  <c r="OJ19" i="2"/>
  <c r="AX5" i="1"/>
  <c r="AX6" i="1"/>
  <c r="OJ20" i="2"/>
  <c r="OK19" i="2"/>
  <c r="AY5" i="1"/>
  <c r="AY6" i="1"/>
  <c r="OK20" i="2"/>
  <c r="OJ21" i="2"/>
  <c r="AZ5" i="1"/>
  <c r="AZ6" i="1"/>
  <c r="OJ22" i="2"/>
  <c r="OK21" i="2"/>
  <c r="BA5" i="1"/>
  <c r="BA6" i="1"/>
  <c r="OK22" i="2"/>
  <c r="OJ23" i="2"/>
  <c r="BB5" i="1"/>
  <c r="BB6" i="1"/>
  <c r="OJ24" i="2"/>
  <c r="OK23" i="2"/>
  <c r="BC5" i="1"/>
  <c r="BC6" i="1"/>
  <c r="OK24" i="2"/>
  <c r="OJ25" i="2"/>
  <c r="BD5" i="1"/>
  <c r="BD6" i="1"/>
  <c r="OJ26" i="2"/>
  <c r="OK25" i="2"/>
  <c r="BE5" i="1"/>
  <c r="BE6" i="1"/>
  <c r="OK26" i="2"/>
  <c r="OJ27" i="2"/>
  <c r="BF5" i="1"/>
  <c r="BF6" i="1"/>
  <c r="OJ28" i="2"/>
  <c r="OK27" i="2"/>
  <c r="BG5" i="1"/>
  <c r="BG6" i="1"/>
  <c r="OK28" i="2"/>
  <c r="OJ29" i="2"/>
  <c r="BH5" i="1"/>
  <c r="BH6" i="1"/>
  <c r="OJ30" i="2"/>
  <c r="OK29" i="2"/>
  <c r="BI5" i="1"/>
  <c r="BI6" i="1"/>
  <c r="OK30" i="2"/>
  <c r="OJ31" i="2"/>
  <c r="BJ5" i="1"/>
  <c r="BJ6" i="1"/>
  <c r="OJ32" i="2"/>
  <c r="OK31" i="2"/>
  <c r="BK5" i="1"/>
  <c r="BK6" i="1"/>
  <c r="OK32" i="2"/>
  <c r="OJ33" i="2"/>
  <c r="BL5" i="1"/>
  <c r="BL6" i="1"/>
  <c r="OJ34" i="2"/>
  <c r="OK33" i="2"/>
  <c r="BM5" i="1"/>
  <c r="BM6" i="1"/>
  <c r="OK34" i="2"/>
  <c r="OJ35" i="2"/>
  <c r="BO5" i="1"/>
  <c r="BO6" i="1"/>
  <c r="OK35" i="2"/>
  <c r="BN5" i="1"/>
  <c r="BN6" i="1"/>
  <c r="OO35" i="2"/>
  <c r="ON35" i="2"/>
  <c r="BP10" i="1"/>
  <c r="BO9" i="1"/>
  <c r="BP9" i="1"/>
</calcChain>
</file>

<file path=xl/comments1.xml><?xml version="1.0" encoding="utf-8"?>
<comments xmlns="http://schemas.openxmlformats.org/spreadsheetml/2006/main">
  <authors>
    <author>Георгий Дмитр</author>
  </authors>
  <commentList>
    <comment ref="AJ32" authorId="0">
      <text>
        <r>
          <rPr>
            <b/>
            <sz val="9"/>
            <color indexed="81"/>
            <rFont val="Tahoma"/>
            <family val="2"/>
            <charset val="204"/>
          </rPr>
          <t>как работает не пойму. Кажется что выдает номер строки..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<sst xmlns="http://schemas.openxmlformats.org/spreadsheetml/2006/main" count="404" uniqueCount="121">
  <si>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</si>
  <si>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</si>
  <si>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</si>
  <si>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</si>
  <si>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</si>
  <si>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</si>
  <si>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</si>
  <si>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</si>
  <si>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</si>
  <si>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</si>
  <si>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</si>
  <si>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</si>
  <si>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</si>
  <si>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</si>
  <si>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</si>
  <si>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</si>
  <si>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</si>
  <si>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</si>
  <si>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</si>
  <si>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</si>
  <si>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</si>
  <si>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</si>
  <si>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</si>
  <si>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</si>
  <si>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</si>
  <si>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</si>
  <si>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</si>
  <si>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</si>
  <si>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</si>
  <si>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</si>
  <si>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</si>
  <si>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</si>
  <si>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</si>
  <si>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</si>
  <si>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</si>
  <si>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</si>
  <si>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</si>
  <si>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</si>
  <si>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ИНДЕКС(база;стр;6)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</si>
  <si>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</si>
  <si>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</si>
  <si>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</si>
  <si>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</si>
  <si>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</si>
  <si>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</si>
  <si>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</si>
  <si>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</si>
  <si>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O</t>
  </si>
  <si>
    <t>обозн</t>
  </si>
  <si>
    <t>кон.дата</t>
  </si>
  <si>
    <t>нач.дата</t>
  </si>
  <si>
    <t>Фамилия И.О.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</si>
  <si>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</si>
  <si>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</si>
  <si>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</si>
  <si>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</si>
  <si>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</si>
  <si>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</si>
  <si>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</si>
  <si>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</si>
  <si>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</si>
  <si>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</si>
  <si>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</si>
  <si>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</si>
  <si>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</si>
  <si>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</si>
  <si>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</si>
  <si>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</si>
  <si>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</si>
  <si>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</si>
  <si>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</si>
  <si>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</si>
  <si>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</si>
  <si>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</si>
  <si>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</si>
  <si>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</si>
  <si>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</si>
  <si>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</si>
  <si>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</si>
  <si>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</si>
  <si>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</si>
  <si>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</si>
  <si>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О</t>
  </si>
  <si>
    <t>У</t>
  </si>
  <si>
    <t>Б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</si>
  <si>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</si>
  <si>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</si>
  <si>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</si>
  <si>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</si>
  <si>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</si>
  <si>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</si>
  <si>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</si>
  <si>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</si>
  <si>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</si>
  <si>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</si>
  <si>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</si>
  <si>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</si>
  <si>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</si>
  <si>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</si>
  <si>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</si>
  <si>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</si>
  <si>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</si>
  <si>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</si>
  <si>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</si>
  <si>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</si>
  <si>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</si>
  <si>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</si>
  <si>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Автоматически, проставляется "O"  ОТПУСК или другое значение  в зависимости от вкладки "отпуск-больн"  формулой  ИНДЕКС(база;стр;6), причем в "стр" сидит формула которую мой "гуманитарный" мозг не может осознать</t>
  </si>
  <si>
    <t xml:space="preserve">При этом в отпуск могут сходить 1 раз но долго, 2 раза, 3 раза (но не больше), даты могут быть в разнобой. Но в отпуск можно сходить и несколько раз за 1 месяц, можно сходить и в отпуск и на учебу, а темболее и болеть.. </t>
  </si>
  <si>
    <t>AH27:BM28 это часы дежурства, оно может начинаться с любого времени (обычно с 9 или с 15) до 24 и с 24 до утра (обычно до 8:30 или 9:00). В отпуск и в больничный дежурить нельзя,а во время учебы можно.</t>
  </si>
  <si>
    <t>http://www.excelworld.ru/forum/2-17550-1#144930</t>
  </si>
  <si>
    <t>На форуме, помогли подставлять значения из "отпуск год" в "отпуск-больн" в зависимости от текущего месяца из 3х столбцов, За что  спасибо откликнувшимся и отдельное Спасибо модератору *Boroda*, но Я осознал, что отпуск в одном месяце может быть не один, а также может быть учеба и больничный</t>
  </si>
  <si>
    <t xml:space="preserve">Для ячейки AN25: в зависимости от месяца автоматически заполняется график работы сотрудника. Формула проверяет является сотрудник дежурантом (работа сутки) или нет, затем проставляет в зависимости от рабдень или выходной часы начала рабочей смены. Ячейка протаскивается от последней даты предыдущего месяца до 31 текущего. И вниз на количество сотрудников. Во владке расписание составляется график дежурств, в зависимости от этого заполняется "график на 1 лист" </t>
  </si>
  <si>
    <t>Задача  чтобы для каждого сотрудника проставлялось обозначение "O","Б","У" с учетом не 1 периода, а 6: 3 возможных периода отпуска,+1 период учебы и 2 возможного больничного из вкладки "отпуск год" . Идеальный вариант, чтобы можно было вписать в формулу "без потерь" заменить только кусок ИНДЕКС(база;стр;6)</t>
  </si>
  <si>
    <t>СЧЁТЗ('отпуск-больн'!$A$8:$A$65391)</t>
  </si>
  <si>
    <t>СЧЁТЗ('отпуск-больн'!$A$1:$A$65391)</t>
  </si>
  <si>
    <t>отпуск-больн'!$A$2:$F$55410</t>
  </si>
  <si>
    <t>отпуск-больн'!$A$1:$F$55410</t>
  </si>
  <si>
    <t>замена в "кво"</t>
  </si>
  <si>
    <t>замена в "база"</t>
  </si>
  <si>
    <t>МАКС(СТРОКА(ИНДЕКС(база;0;1))*(ИНДЕКС(база;0;1)=ГРАФИК1!$E25)*((ИНДЕКС(база;0;2)&lt;=ГРАФИК1!AH$24)*(ИНДЕКС(база;0;3)&gt;=ГРАФИК1!AH$24)+(ИНДЕКС(база;0;4)&lt;=ГРАФИК1!AH$24)*(ИНДЕКС(база;0;5)&gt;=ГРАФИК1!AH$24)+(ИНДЕКС(база;0;6)&lt;=ГРАФИК1!AH$24)*(ИНДЕКС(база;0;7)&gt;=ГРАФИК1!AH$24)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</si>
</sst>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6" fillId="0" borderId="0"/>
    <xf numFmtId="0" fontId="2" fillId="0" borderId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2" fontId="0" fillId="0" borderId="36" xfId="0" applyNumberForma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2" fontId="0" fillId="0" borderId="47" xfId="0" applyNumberFormat="1" applyFill="1" applyBorder="1" applyAlignment="1">
      <alignment horizontal="center" vertical="center" wrapText="1"/>
    </xf>
    <xf numFmtId="0" fontId="0" fillId="0" borderId="52" xfId="0" applyFill="1" applyBorder="1"/>
    <xf numFmtId="2" fontId="0" fillId="0" borderId="53" xfId="0" applyNumberFormat="1" applyFill="1" applyBorder="1" applyAlignment="1">
      <alignment horizontal="center" vertical="center"/>
    </xf>
    <xf numFmtId="170" fontId="0" fillId="0" borderId="54" xfId="0" applyNumberFormat="1" applyFill="1" applyBorder="1" applyAlignment="1">
      <alignment horizontal="center" vertical="center"/>
    </xf>
    <xf numFmtId="164" fontId="23" fillId="0" borderId="5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70" fontId="2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left" vertical="center"/>
    </xf>
    <xf numFmtId="14" fontId="26" fillId="0" borderId="0" xfId="3" applyNumberFormat="1" applyFill="1" applyBorder="1"/>
    <xf numFmtId="0" fontId="1" fillId="0" borderId="0" xfId="3" applyNumberFormat="1" applyFont="1" applyFill="1" applyBorder="1"/>
    <xf numFmtId="171" fontId="26" fillId="0" borderId="0" xfId="3" applyNumberFormat="1" applyFill="1" applyBorder="1" applyAlignment="1">
      <alignment horizontal="center" vertical="center"/>
    </xf>
    <xf numFmtId="0" fontId="26" fillId="0" borderId="0" xfId="3" applyFill="1" applyBorder="1"/>
    <xf numFmtId="0" fontId="27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8" fillId="0" borderId="0" xfId="1" applyNumberFormat="1" applyFont="1" applyFill="1" applyBorder="1"/>
    <xf numFmtId="0" fontId="28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9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6" fillId="0" borderId="0" xfId="3" applyNumberFormat="1" applyFill="1" applyBorder="1" applyAlignment="1">
      <alignment vertical="top"/>
    </xf>
    <xf numFmtId="171" fontId="26" fillId="0" borderId="0" xfId="3" applyNumberFormat="1" applyFill="1" applyBorder="1" applyAlignment="1">
      <alignment horizontal="left" vertical="center"/>
    </xf>
    <xf numFmtId="171" fontId="26" fillId="0" borderId="0" xfId="3" applyNumberFormat="1" applyFill="1" applyBorder="1" applyAlignment="1">
      <alignment vertical="top" textRotation="90"/>
    </xf>
    <xf numFmtId="171" fontId="26" fillId="0" borderId="0" xfId="3" applyNumberFormat="1" applyFill="1" applyBorder="1" applyAlignment="1">
      <alignment horizontal="center" vertical="top" textRotation="90"/>
    </xf>
    <xf numFmtId="171" fontId="30" fillId="0" borderId="0" xfId="3" applyNumberFormat="1" applyFont="1" applyFill="1" applyBorder="1" applyAlignment="1">
      <alignment horizontal="center" vertical="center"/>
    </xf>
    <xf numFmtId="174" fontId="31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 vertical="center"/>
    </xf>
    <xf numFmtId="14" fontId="33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4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vertical="top" wrapText="1"/>
    </xf>
    <xf numFmtId="0" fontId="35" fillId="0" borderId="55" xfId="1" applyFont="1" applyFill="1" applyBorder="1" applyAlignment="1">
      <alignment horizontal="left" wrapText="1"/>
    </xf>
    <xf numFmtId="165" fontId="36" fillId="0" borderId="0" xfId="1" applyNumberFormat="1" applyFont="1" applyFill="1" applyBorder="1"/>
    <xf numFmtId="1" fontId="28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wrapText="1"/>
    </xf>
    <xf numFmtId="0" fontId="35" fillId="0" borderId="9" xfId="1" applyFont="1" applyFill="1" applyBorder="1" applyAlignment="1">
      <alignment horizontal="left" wrapText="1"/>
    </xf>
    <xf numFmtId="164" fontId="36" fillId="0" borderId="0" xfId="1" applyNumberFormat="1" applyFont="1" applyFill="1" applyBorder="1"/>
    <xf numFmtId="14" fontId="28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6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7" fillId="0" borderId="0" xfId="1" applyFont="1" applyFill="1" applyBorder="1"/>
    <xf numFmtId="164" fontId="37" fillId="0" borderId="0" xfId="1" applyNumberFormat="1" applyFont="1" applyFill="1" applyBorder="1"/>
    <xf numFmtId="14" fontId="2" fillId="0" borderId="0" xfId="1" applyNumberFormat="1" applyFont="1" applyFill="1"/>
    <xf numFmtId="0" fontId="0" fillId="0" borderId="9" xfId="0" applyFill="1" applyBorder="1" applyAlignment="1">
      <alignment horizontal="center"/>
    </xf>
    <xf numFmtId="168" fontId="0" fillId="0" borderId="9" xfId="0" applyNumberFormat="1" applyFill="1" applyBorder="1"/>
    <xf numFmtId="0" fontId="0" fillId="0" borderId="9" xfId="0" applyFill="1" applyBorder="1"/>
    <xf numFmtId="0" fontId="16" fillId="0" borderId="9" xfId="0" applyFont="1" applyFill="1" applyBorder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Continuous" vertical="center" wrapText="1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9" fillId="0" borderId="4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 wrapText="1"/>
    </xf>
    <xf numFmtId="0" fontId="2" fillId="3" borderId="0" xfId="1" applyFill="1" applyAlignment="1">
      <alignment vertical="center"/>
    </xf>
    <xf numFmtId="0" fontId="2" fillId="3" borderId="0" xfId="1" applyFill="1"/>
    <xf numFmtId="0" fontId="2" fillId="4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4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4" fillId="0" borderId="56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left" vertical="center"/>
    </xf>
    <xf numFmtId="0" fontId="46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1" fillId="0" borderId="2" xfId="1" applyFont="1" applyFill="1" applyBorder="1" applyAlignment="1">
      <alignment horizontal="center"/>
    </xf>
    <xf numFmtId="175" fontId="41" fillId="0" borderId="2" xfId="1" applyNumberFormat="1" applyFont="1" applyFill="1" applyBorder="1" applyAlignment="1">
      <alignment horizontal="center"/>
    </xf>
    <xf numFmtId="0" fontId="41" fillId="0" borderId="2" xfId="1" applyFont="1" applyFill="1" applyBorder="1" applyAlignment="1">
      <alignment horizontal="left" vertical="center"/>
    </xf>
    <xf numFmtId="0" fontId="34" fillId="0" borderId="57" xfId="1" applyFont="1" applyFill="1" applyBorder="1" applyAlignment="1">
      <alignment horizontal="right" wrapText="1"/>
    </xf>
    <xf numFmtId="0" fontId="34" fillId="0" borderId="58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8" xfId="1" applyFont="1" applyFill="1" applyBorder="1" applyAlignment="1">
      <alignment horizontal="center" vertic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60" xfId="1" applyNumberFormat="1" applyFont="1" applyFill="1" applyBorder="1" applyAlignment="1">
      <alignment horizontal="center"/>
    </xf>
    <xf numFmtId="168" fontId="4" fillId="0" borderId="60" xfId="1" applyNumberFormat="1" applyFont="1" applyFill="1" applyBorder="1" applyAlignment="1">
      <alignment horizontal="center" vertical="center"/>
    </xf>
    <xf numFmtId="168" fontId="4" fillId="0" borderId="61" xfId="1" applyNumberFormat="1" applyFont="1" applyFill="1" applyBorder="1"/>
    <xf numFmtId="168" fontId="4" fillId="0" borderId="62" xfId="1" applyNumberFormat="1" applyFont="1" applyFill="1" applyBorder="1"/>
    <xf numFmtId="168" fontId="4" fillId="0" borderId="61" xfId="1" applyNumberFormat="1" applyFont="1" applyFill="1" applyBorder="1" applyAlignment="1">
      <alignment horizontal="right"/>
    </xf>
    <xf numFmtId="0" fontId="2" fillId="0" borderId="63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/>
    </xf>
    <xf numFmtId="168" fontId="4" fillId="0" borderId="62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5" xfId="1" applyNumberFormat="1" applyFont="1" applyFill="1" applyBorder="1" applyAlignment="1">
      <alignment horizontal="center"/>
    </xf>
    <xf numFmtId="168" fontId="4" fillId="0" borderId="58" xfId="1" applyNumberFormat="1" applyFont="1" applyFill="1" applyBorder="1" applyAlignment="1">
      <alignment horizontal="center" vertical="center"/>
    </xf>
    <xf numFmtId="0" fontId="31" fillId="0" borderId="38" xfId="1" applyFont="1" applyFill="1" applyBorder="1" applyAlignment="1">
      <alignment horizontal="left"/>
    </xf>
    <xf numFmtId="0" fontId="41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1" fillId="0" borderId="7" xfId="1" applyFont="1" applyFill="1" applyBorder="1" applyAlignment="1"/>
    <xf numFmtId="0" fontId="2" fillId="0" borderId="38" xfId="1" applyFont="1" applyFill="1" applyBorder="1" applyAlignment="1"/>
    <xf numFmtId="0" fontId="39" fillId="5" borderId="9" xfId="4" applyFont="1" applyFill="1" applyBorder="1" applyAlignment="1">
      <alignment horizontal="center" vertic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6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40" fillId="0" borderId="9" xfId="1" applyFont="1" applyFill="1" applyBorder="1" applyAlignment="1">
      <alignment horizontal="justify" vertical="top" wrapText="1"/>
    </xf>
    <xf numFmtId="164" fontId="40" fillId="0" borderId="9" xfId="1" applyNumberFormat="1" applyFont="1" applyFill="1" applyBorder="1" applyAlignment="1">
      <alignment horizontal="right" vertical="top" wrapText="1"/>
    </xf>
    <xf numFmtId="14" fontId="2" fillId="7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2" borderId="29" xfId="0" applyNumberFormat="1" applyFill="1" applyBorder="1" applyAlignment="1">
      <alignment horizontal="center" vertical="center"/>
    </xf>
    <xf numFmtId="170" fontId="0" fillId="0" borderId="0" xfId="0" applyNumberFormat="1"/>
    <xf numFmtId="0" fontId="47" fillId="0" borderId="0" xfId="5"/>
    <xf numFmtId="0" fontId="8" fillId="0" borderId="1" xfId="1" applyFont="1" applyFill="1" applyBorder="1" applyAlignment="1">
      <alignment horizontal="justify" vertical="top" wrapText="1"/>
    </xf>
    <xf numFmtId="168" fontId="4" fillId="0" borderId="67" xfId="1" applyNumberFormat="1" applyFont="1" applyFill="1" applyBorder="1"/>
    <xf numFmtId="168" fontId="4" fillId="0" borderId="64" xfId="1" applyNumberFormat="1" applyFont="1" applyFill="1" applyBorder="1"/>
    <xf numFmtId="168" fontId="4" fillId="0" borderId="67" xfId="1" applyNumberFormat="1" applyFont="1" applyFill="1" applyBorder="1" applyAlignment="1">
      <alignment horizontal="right"/>
    </xf>
    <xf numFmtId="0" fontId="2" fillId="0" borderId="68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9" xfId="1" applyFill="1" applyBorder="1"/>
    <xf numFmtId="170" fontId="0" fillId="0" borderId="0" xfId="0" applyNumberFormat="1" applyFill="1" applyBorder="1" applyAlignment="1">
      <alignment horizontal="left" vertical="top"/>
    </xf>
    <xf numFmtId="0" fontId="0" fillId="0" borderId="0" xfId="0" quotePrefix="1"/>
    <xf numFmtId="170" fontId="0" fillId="2" borderId="0" xfId="0" applyNumberFormat="1" applyFill="1" applyBorder="1" applyAlignment="1">
      <alignment horizontal="center" vertical="center"/>
    </xf>
    <xf numFmtId="0" fontId="0" fillId="2" borderId="0" xfId="0" applyFill="1"/>
    <xf numFmtId="0" fontId="29" fillId="5" borderId="38" xfId="1" applyFont="1" applyFill="1" applyBorder="1" applyAlignment="1">
      <alignment horizontal="center" wrapText="1"/>
    </xf>
    <xf numFmtId="0" fontId="29" fillId="5" borderId="66" xfId="1" applyFont="1" applyFill="1" applyBorder="1" applyAlignment="1">
      <alignment horizontal="center" wrapText="1"/>
    </xf>
    <xf numFmtId="0" fontId="29" fillId="5" borderId="40" xfId="1" applyFont="1" applyFill="1" applyBorder="1" applyAlignment="1">
      <alignment horizontal="center" wrapText="1"/>
    </xf>
    <xf numFmtId="171" fontId="26" fillId="0" borderId="0" xfId="3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37" xfId="0" applyFill="1" applyBorder="1"/>
    <xf numFmtId="2" fontId="0" fillId="0" borderId="33" xfId="0" applyNumberFormat="1" applyFill="1" applyBorder="1" applyAlignment="1">
      <alignment horizontal="center" vertical="center"/>
    </xf>
    <xf numFmtId="0" fontId="0" fillId="0" borderId="20" xfId="0" applyFill="1" applyBorder="1"/>
    <xf numFmtId="2" fontId="21" fillId="0" borderId="27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/>
    <xf numFmtId="2" fontId="0" fillId="0" borderId="20" xfId="0" applyNumberFormat="1" applyFill="1" applyBorder="1" applyAlignment="1">
      <alignment horizontal="center" vertical="center"/>
    </xf>
    <xf numFmtId="0" fontId="0" fillId="0" borderId="51" xfId="0" applyFill="1" applyBorder="1"/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47" xfId="0" applyNumberFormat="1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/>
    </xf>
    <xf numFmtId="2" fontId="0" fillId="0" borderId="52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0" xfId="0" applyFill="1" applyAlignment="1">
      <alignment horizontal="left" wrapText="1"/>
    </xf>
  </cellXfs>
  <cellStyles count="7">
    <cellStyle name="Гиперссылка" xfId="5" builtinId="8"/>
    <cellStyle name="Обычный" xfId="0" builtinId="0"/>
    <cellStyle name="Обычный 2 2" xfId="1"/>
    <cellStyle name="Обычный 3" xfId="2"/>
    <cellStyle name="Обычный 5" xfId="3"/>
    <cellStyle name="Обычный 6" xfId="4"/>
    <cellStyle name="Просмотренная гиперссылка" xfId="6" builtinId="9" hidden="1"/>
  </cellStyles>
  <dxfs count="52"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101600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0</xdr:row>
          <xdr:rowOff>0</xdr:rowOff>
        </xdr:from>
        <xdr:to>
          <xdr:col>1</xdr:col>
          <xdr:colOff>393700</xdr:colOff>
          <xdr:row>1</xdr:row>
          <xdr:rowOff>368300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50800</xdr:rowOff>
        </xdr:from>
        <xdr:to>
          <xdr:col>396</xdr:col>
          <xdr:colOff>165100</xdr:colOff>
          <xdr:row>3</xdr:row>
          <xdr:rowOff>101600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292100</xdr:colOff>
          <xdr:row>3</xdr:row>
          <xdr:rowOff>25400</xdr:rowOff>
        </xdr:from>
        <xdr:to>
          <xdr:col>4</xdr:col>
          <xdr:colOff>939800</xdr:colOff>
          <xdr:row>5</xdr:row>
          <xdr:rowOff>101600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Сотрудники" displayName="Сотрудники" ref="A60:J94" totalsRowShown="0" headerRowDxfId="40" dataDxfId="39">
  <tableColumns count="10">
    <tableColumn id="1" name="Столбец1" dataDxfId="38"/>
    <tableColumn id="2" name="Столбец2" dataDxfId="37"/>
    <tableColumn id="3" name="nn" dataDxfId="36"/>
    <tableColumn id="4" name="Фамилия" dataDxfId="35"/>
    <tableColumn id="5" name="Имя" dataDxfId="34"/>
    <tableColumn id="6" name="Отчество" dataDxfId="33"/>
    <tableColumn id="7" name="Фамилия_Имя_Отчество" dataDxfId="32"/>
    <tableColumn id="8" name="Фамилия_И_О" dataDxfId="31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30"/>
    <tableColumn id="10" name="День /дежурант" dataDxf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4" Type="http://schemas.openxmlformats.org/officeDocument/2006/relationships/ctrlProp" Target="../ctrlProps/ctrlProp4.xml"/><Relationship Id="rId5" Type="http://schemas.openxmlformats.org/officeDocument/2006/relationships/table" Target="../tables/table1.xml"/><Relationship Id="rId6" Type="http://schemas.openxmlformats.org/officeDocument/2006/relationships/comments" Target="../comments1.xml"/><Relationship Id="rId1" Type="http://schemas.openxmlformats.org/officeDocument/2006/relationships/hyperlink" Target="http://www.excelworld.ru/forum/2-17550-1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baseColWidth="10" defaultColWidth="8.83203125" defaultRowHeight="14" x14ac:dyDescent="0"/>
  <cols>
    <col min="1" max="1" width="13" customWidth="1"/>
    <col min="4" max="5" width="11.5" customWidth="1"/>
  </cols>
  <sheetData>
    <row r="1" spans="1:6">
      <c r="A1" s="215" t="s">
        <v>51</v>
      </c>
      <c r="B1" s="215"/>
      <c r="C1" s="215"/>
      <c r="D1" s="215" t="s">
        <v>50</v>
      </c>
      <c r="E1" s="215" t="s">
        <v>49</v>
      </c>
      <c r="F1" s="215" t="s">
        <v>48</v>
      </c>
    </row>
    <row r="2" spans="1:6">
      <c r="A2" s="218" t="s">
        <v>32</v>
      </c>
      <c r="B2" s="221"/>
      <c r="C2" s="221"/>
      <c r="D2" s="219">
        <v>42102</v>
      </c>
      <c r="E2" s="219">
        <v>42127</v>
      </c>
      <c r="F2" s="215" t="s">
        <v>47</v>
      </c>
    </row>
    <row r="3" spans="1:6">
      <c r="A3" s="218" t="s">
        <v>46</v>
      </c>
      <c r="B3" s="221"/>
      <c r="C3" s="221"/>
      <c r="D3" s="219">
        <v>42135</v>
      </c>
      <c r="E3" s="219">
        <v>42148</v>
      </c>
      <c r="F3" s="215" t="s">
        <v>47</v>
      </c>
    </row>
    <row r="4" spans="1:6">
      <c r="A4" s="218" t="s">
        <v>43</v>
      </c>
      <c r="B4" s="221"/>
      <c r="C4" s="221"/>
      <c r="D4" s="219">
        <v>42184</v>
      </c>
      <c r="E4" s="219">
        <v>42197</v>
      </c>
      <c r="F4" s="215" t="s">
        <v>47</v>
      </c>
    </row>
    <row r="5" spans="1:6">
      <c r="A5" s="218" t="s">
        <v>44</v>
      </c>
      <c r="B5" s="221"/>
      <c r="C5" s="221"/>
      <c r="D5" s="216"/>
      <c r="E5" s="216"/>
      <c r="F5" s="215" t="s">
        <v>47</v>
      </c>
    </row>
    <row r="6" spans="1:6">
      <c r="A6" s="218" t="s">
        <v>45</v>
      </c>
      <c r="B6" s="221"/>
      <c r="C6" s="221"/>
      <c r="D6" s="220">
        <v>42163</v>
      </c>
      <c r="E6" s="219">
        <v>42176</v>
      </c>
      <c r="F6" s="215" t="s">
        <v>47</v>
      </c>
    </row>
    <row r="7" spans="1:6">
      <c r="A7" s="218" t="s">
        <v>44</v>
      </c>
      <c r="B7" s="217"/>
      <c r="C7" s="217"/>
      <c r="D7" s="216"/>
      <c r="E7" s="216"/>
      <c r="F7" s="21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baseColWidth="10" defaultColWidth="8.83203125" defaultRowHeight="14" x14ac:dyDescent="0"/>
  <cols>
    <col min="1" max="1" width="13.1640625" customWidth="1"/>
    <col min="2" max="2" width="13" customWidth="1"/>
    <col min="3" max="3" width="13.33203125" customWidth="1"/>
  </cols>
  <sheetData>
    <row r="1" spans="1:10" ht="15">
      <c r="A1" s="222"/>
      <c r="B1" s="223"/>
      <c r="C1" s="224">
        <f>D1-2013</f>
        <v>2</v>
      </c>
      <c r="D1" s="225">
        <v>2015</v>
      </c>
      <c r="E1" s="226"/>
      <c r="F1" s="226"/>
      <c r="G1" s="223"/>
      <c r="H1" s="226"/>
      <c r="I1" s="226"/>
      <c r="J1" s="13"/>
    </row>
    <row r="2" spans="1:10">
      <c r="A2" s="227"/>
      <c r="B2" s="6"/>
      <c r="C2" s="6"/>
      <c r="D2" s="6"/>
      <c r="E2" s="6"/>
      <c r="F2" s="6"/>
      <c r="G2" s="6"/>
      <c r="H2" s="6"/>
      <c r="I2" s="6"/>
      <c r="J2" s="228"/>
    </row>
    <row r="3" spans="1:10">
      <c r="A3" s="229"/>
      <c r="B3" s="230"/>
      <c r="C3" s="230"/>
      <c r="D3" s="230"/>
      <c r="E3" s="230"/>
      <c r="F3" s="6"/>
      <c r="G3" s="6"/>
      <c r="H3" s="6"/>
      <c r="I3" s="6"/>
      <c r="J3" s="228"/>
    </row>
    <row r="4" spans="1:10" ht="84" customHeight="1">
      <c r="A4" s="294" t="s">
        <v>52</v>
      </c>
      <c r="B4" s="294" t="s">
        <v>53</v>
      </c>
      <c r="C4" s="294" t="s">
        <v>54</v>
      </c>
      <c r="D4" s="294" t="s">
        <v>55</v>
      </c>
      <c r="E4" s="294"/>
      <c r="G4" s="330" t="s">
        <v>56</v>
      </c>
      <c r="H4" s="331"/>
      <c r="I4" s="331"/>
      <c r="J4" s="332"/>
    </row>
    <row r="5" spans="1:10" ht="27">
      <c r="A5" s="295">
        <f>IFERROR((B5-1),"ошибка")</f>
        <v>42004</v>
      </c>
      <c r="B5" s="296">
        <f>EDATE("01.01.2013",12*C1)</f>
        <v>42005</v>
      </c>
      <c r="C5" s="296">
        <v>42072</v>
      </c>
      <c r="D5" s="296"/>
      <c r="E5" s="297"/>
      <c r="G5" s="298" t="s">
        <v>57</v>
      </c>
      <c r="H5" s="298">
        <f>D1</f>
        <v>2015</v>
      </c>
      <c r="I5" s="299" t="s">
        <v>58</v>
      </c>
      <c r="J5" s="300">
        <v>38.6</v>
      </c>
    </row>
    <row r="6" spans="1:10">
      <c r="A6" s="295">
        <f t="shared" ref="A6:A19" si="0">IFERROR((B6-1),"ошибка")</f>
        <v>42005</v>
      </c>
      <c r="B6" s="296">
        <f>EDATE("02.01.2013",12*C1)</f>
        <v>42006</v>
      </c>
      <c r="C6" s="296">
        <v>42135</v>
      </c>
      <c r="D6" s="296"/>
      <c r="E6" s="297"/>
      <c r="G6" s="301" t="s">
        <v>59</v>
      </c>
      <c r="H6" s="298" t="s">
        <v>60</v>
      </c>
      <c r="I6" s="299"/>
      <c r="J6" s="302">
        <v>7.7</v>
      </c>
    </row>
    <row r="7" spans="1:10">
      <c r="A7" s="295">
        <f t="shared" si="0"/>
        <v>42006</v>
      </c>
      <c r="B7" s="296">
        <f>EDATE("03.01.2013",12*C1)</f>
        <v>42007</v>
      </c>
      <c r="C7" s="296">
        <v>42128</v>
      </c>
      <c r="D7" s="303"/>
      <c r="E7" s="297"/>
      <c r="G7" s="304" t="s">
        <v>61</v>
      </c>
      <c r="H7" s="305">
        <v>15</v>
      </c>
      <c r="I7" s="306"/>
      <c r="J7" s="307">
        <v>115.5</v>
      </c>
    </row>
    <row r="8" spans="1:10">
      <c r="A8" s="295">
        <f t="shared" si="0"/>
        <v>42007</v>
      </c>
      <c r="B8" s="296">
        <f>EDATE("04.01.2013",12*C1)</f>
        <v>42008</v>
      </c>
      <c r="C8" s="296"/>
      <c r="D8" s="303"/>
      <c r="E8" s="297"/>
      <c r="G8" s="304" t="s">
        <v>62</v>
      </c>
      <c r="H8" s="305">
        <v>19</v>
      </c>
      <c r="I8" s="306"/>
      <c r="J8" s="308">
        <v>146.30000000000001</v>
      </c>
    </row>
    <row r="9" spans="1:10">
      <c r="A9" s="295">
        <f t="shared" si="0"/>
        <v>42008</v>
      </c>
      <c r="B9" s="296">
        <f>EDATE("05.01.2013",12*C1)</f>
        <v>42009</v>
      </c>
      <c r="C9" s="303"/>
      <c r="D9" s="303"/>
      <c r="E9" s="297"/>
      <c r="G9" s="304" t="s">
        <v>63</v>
      </c>
      <c r="H9" s="305">
        <v>21</v>
      </c>
      <c r="I9" s="306"/>
      <c r="J9" s="308">
        <v>161.69999999999999</v>
      </c>
    </row>
    <row r="10" spans="1:10" ht="15" customHeight="1">
      <c r="A10" s="295">
        <f t="shared" si="0"/>
        <v>42009</v>
      </c>
      <c r="B10" s="296">
        <f>EDATE("06.01.2013",12*C1)</f>
        <v>42010</v>
      </c>
      <c r="C10" s="297"/>
      <c r="D10" s="297"/>
      <c r="E10" s="297"/>
      <c r="G10" s="304" t="s">
        <v>64</v>
      </c>
      <c r="H10" s="305">
        <v>22</v>
      </c>
      <c r="I10" s="305">
        <v>1</v>
      </c>
      <c r="J10" s="308">
        <v>168.4</v>
      </c>
    </row>
    <row r="11" spans="1:10" ht="15" customHeight="1">
      <c r="A11" s="295">
        <f t="shared" si="0"/>
        <v>42010</v>
      </c>
      <c r="B11" s="296">
        <f>EDATE("07.01.2013",12*C1)</f>
        <v>42011</v>
      </c>
      <c r="C11" s="297"/>
      <c r="D11" s="297"/>
      <c r="E11" s="297"/>
      <c r="G11" s="304" t="s">
        <v>65</v>
      </c>
      <c r="H11" s="305">
        <v>18</v>
      </c>
      <c r="I11" s="305">
        <v>1</v>
      </c>
      <c r="J11" s="308">
        <v>137.6</v>
      </c>
    </row>
    <row r="12" spans="1:10" ht="15" customHeight="1">
      <c r="A12" s="295">
        <f t="shared" si="0"/>
        <v>42011</v>
      </c>
      <c r="B12" s="296">
        <f>EDATE("08.01.2013",12*C1)</f>
        <v>42012</v>
      </c>
      <c r="C12" s="297"/>
      <c r="D12" s="297"/>
      <c r="E12" s="297"/>
      <c r="G12" s="304" t="s">
        <v>66</v>
      </c>
      <c r="H12" s="305">
        <v>21</v>
      </c>
      <c r="I12" s="305">
        <v>1</v>
      </c>
      <c r="J12" s="308">
        <v>160.69999999999999</v>
      </c>
    </row>
    <row r="13" spans="1:10" ht="15" customHeight="1">
      <c r="A13" s="295">
        <f t="shared" si="0"/>
        <v>42057</v>
      </c>
      <c r="B13" s="296">
        <f>EDATE("23.02.2013",12*C1)</f>
        <v>42058</v>
      </c>
      <c r="C13" s="297"/>
      <c r="D13" s="297"/>
      <c r="E13" s="297"/>
      <c r="G13" s="304" t="s">
        <v>67</v>
      </c>
      <c r="H13" s="305">
        <v>23</v>
      </c>
      <c r="I13" s="306"/>
      <c r="J13" s="307">
        <v>177.1</v>
      </c>
    </row>
    <row r="14" spans="1:10">
      <c r="A14" s="295">
        <f t="shared" si="0"/>
        <v>42070</v>
      </c>
      <c r="B14" s="296">
        <f>EDATE("8.03.2013",12*C1)</f>
        <v>42071</v>
      </c>
      <c r="C14" s="297"/>
      <c r="D14" s="297"/>
      <c r="E14" s="297"/>
      <c r="G14" s="304" t="s">
        <v>68</v>
      </c>
      <c r="H14" s="305">
        <v>21</v>
      </c>
      <c r="I14" s="306"/>
      <c r="J14" s="308">
        <v>161.69999999999999</v>
      </c>
    </row>
    <row r="15" spans="1:10">
      <c r="A15" s="295">
        <f t="shared" si="0"/>
        <v>42124</v>
      </c>
      <c r="B15" s="296">
        <f>EDATE("1.05.2013",12*C1)</f>
        <v>42125</v>
      </c>
      <c r="C15" s="297"/>
      <c r="D15" s="297"/>
      <c r="E15" s="297"/>
      <c r="G15" s="304" t="s">
        <v>69</v>
      </c>
      <c r="H15" s="305">
        <v>22</v>
      </c>
      <c r="I15" s="309"/>
      <c r="J15" s="308">
        <v>169.4</v>
      </c>
    </row>
    <row r="16" spans="1:10">
      <c r="A16" s="295">
        <f t="shared" si="0"/>
        <v>42132</v>
      </c>
      <c r="B16" s="296">
        <f>EDATE("9.05.2013",12*$C$1)</f>
        <v>42133</v>
      </c>
      <c r="C16" s="297"/>
      <c r="D16" s="297"/>
      <c r="E16" s="297"/>
      <c r="G16" s="304" t="s">
        <v>70</v>
      </c>
      <c r="H16" s="305">
        <v>22</v>
      </c>
      <c r="I16" s="306"/>
      <c r="J16" s="308">
        <v>169.4</v>
      </c>
    </row>
    <row r="17" spans="1:10">
      <c r="A17" s="295">
        <f t="shared" si="0"/>
        <v>42166</v>
      </c>
      <c r="B17" s="296">
        <f>EDATE("12.06.2013",12*$C$1)</f>
        <v>42167</v>
      </c>
      <c r="C17" s="297"/>
      <c r="D17" s="297"/>
      <c r="E17" s="297"/>
      <c r="G17" s="304" t="s">
        <v>71</v>
      </c>
      <c r="H17" s="305">
        <v>20</v>
      </c>
      <c r="I17" s="305">
        <v>1</v>
      </c>
      <c r="J17" s="308">
        <v>153</v>
      </c>
    </row>
    <row r="18" spans="1:10">
      <c r="A18" s="295">
        <f t="shared" si="0"/>
        <v>42311</v>
      </c>
      <c r="B18" s="296">
        <f>EDATE("4.11.2013",12*$C$1)</f>
        <v>42312</v>
      </c>
      <c r="C18" s="297"/>
      <c r="D18" s="297"/>
      <c r="E18" s="297"/>
      <c r="G18" s="304" t="s">
        <v>72</v>
      </c>
      <c r="H18" s="305">
        <v>23</v>
      </c>
      <c r="I18" s="305">
        <v>1</v>
      </c>
      <c r="J18" s="308">
        <v>176.1</v>
      </c>
    </row>
    <row r="19" spans="1:10">
      <c r="A19" s="295">
        <f t="shared" si="0"/>
        <v>42369</v>
      </c>
      <c r="B19" s="296">
        <f>EDATE("31.12.2013",12*$C$1)+1</f>
        <v>42370</v>
      </c>
      <c r="C19" s="297"/>
      <c r="D19" s="297"/>
      <c r="E19" s="297"/>
      <c r="G19" s="310" t="s">
        <v>73</v>
      </c>
      <c r="H19" s="310"/>
      <c r="I19" s="310"/>
      <c r="J19" s="308">
        <v>1896.9</v>
      </c>
    </row>
    <row r="20" spans="1:10">
      <c r="A20" s="295"/>
      <c r="B20" s="297"/>
      <c r="C20" s="297"/>
      <c r="D20" s="297"/>
      <c r="E20" s="297"/>
    </row>
    <row r="21" spans="1:10">
      <c r="A21" s="295"/>
      <c r="B21" s="297"/>
      <c r="C21" s="297"/>
      <c r="D21" s="297"/>
      <c r="E21" s="297"/>
      <c r="G21" s="311"/>
    </row>
    <row r="22" spans="1:10">
      <c r="A22" s="295"/>
      <c r="B22" s="297"/>
      <c r="C22" s="297"/>
      <c r="D22" s="297"/>
      <c r="E22" s="297"/>
      <c r="G22" s="311"/>
    </row>
    <row r="23" spans="1:10">
      <c r="A23" s="295"/>
      <c r="B23" s="297"/>
      <c r="C23" s="297"/>
      <c r="D23" s="297"/>
      <c r="E23" s="297"/>
    </row>
    <row r="24" spans="1:10">
      <c r="A24" s="295"/>
      <c r="B24" s="297"/>
      <c r="C24" s="297"/>
      <c r="D24" s="297"/>
      <c r="E24" s="297"/>
    </row>
    <row r="25" spans="1:10">
      <c r="A25" s="295"/>
      <c r="B25" s="297"/>
      <c r="C25" s="297"/>
      <c r="D25" s="297"/>
      <c r="E25" s="297"/>
    </row>
    <row r="26" spans="1:10">
      <c r="A26" s="295"/>
      <c r="B26" s="297"/>
      <c r="C26" s="297"/>
      <c r="D26" s="297"/>
      <c r="E26" s="297"/>
    </row>
  </sheetData>
  <mergeCells count="1">
    <mergeCell ref="G4:J4"/>
  </mergeCells>
  <conditionalFormatting sqref="A5:A26">
    <cfRule type="cellIs" dxfId="51" priority="1" stopIfTrue="1" operator="lessThanOrEqual">
      <formula>0</formula>
    </cfRule>
  </conditionalFormatting>
  <conditionalFormatting sqref="B5:E26">
    <cfRule type="cellIs" dxfId="50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101600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W25"/>
  <sheetViews>
    <sheetView zoomScale="125" zoomScaleNormal="125" zoomScalePageLayoutView="125" workbookViewId="0">
      <selection activeCell="B3" sqref="B3"/>
    </sheetView>
  </sheetViews>
  <sheetFormatPr baseColWidth="10" defaultColWidth="8.83203125" defaultRowHeight="14" x14ac:dyDescent="0"/>
  <cols>
    <col min="1" max="1" width="2.5" customWidth="1"/>
    <col min="2" max="2" width="11.5" customWidth="1"/>
    <col min="3" max="8" width="10.6640625" customWidth="1"/>
    <col min="9" max="9" width="4.5" customWidth="1"/>
    <col min="10" max="11" width="2.5" customWidth="1"/>
    <col min="12" max="13" width="10.83203125" customWidth="1"/>
    <col min="14" max="14" width="4.5" customWidth="1"/>
    <col min="15" max="16" width="2.1640625" customWidth="1"/>
    <col min="17" max="22" width="10.6640625" customWidth="1"/>
    <col min="23" max="23" width="4.1640625" customWidth="1"/>
  </cols>
  <sheetData>
    <row r="1" spans="1:23" ht="19" thickBot="1">
      <c r="A1" s="186"/>
      <c r="B1" s="289"/>
      <c r="C1" s="260"/>
      <c r="D1" s="261"/>
      <c r="E1" s="262" t="s">
        <v>74</v>
      </c>
      <c r="F1" s="260"/>
      <c r="G1" s="260"/>
      <c r="H1" s="260"/>
      <c r="I1" s="209" t="s">
        <v>75</v>
      </c>
      <c r="J1" s="209"/>
      <c r="K1" s="209"/>
      <c r="L1" s="186"/>
      <c r="M1" s="231" t="s">
        <v>76</v>
      </c>
      <c r="N1" s="232"/>
      <c r="O1" s="232"/>
      <c r="P1" s="186"/>
      <c r="Q1" s="233" t="s">
        <v>77</v>
      </c>
      <c r="R1" s="233"/>
      <c r="S1" s="233" t="s">
        <v>78</v>
      </c>
      <c r="T1" s="233"/>
      <c r="U1" s="233" t="s">
        <v>79</v>
      </c>
      <c r="V1" s="233"/>
      <c r="W1" s="234"/>
    </row>
    <row r="2" spans="1:23" ht="19" thickTop="1">
      <c r="A2" s="186"/>
      <c r="B2" s="290"/>
      <c r="C2" s="263" t="s">
        <v>80</v>
      </c>
      <c r="D2" s="264" t="s">
        <v>81</v>
      </c>
      <c r="E2" s="263" t="s">
        <v>80</v>
      </c>
      <c r="F2" s="264" t="s">
        <v>81</v>
      </c>
      <c r="G2" s="263" t="s">
        <v>80</v>
      </c>
      <c r="H2" s="264" t="s">
        <v>81</v>
      </c>
      <c r="I2" s="265"/>
      <c r="J2" s="236"/>
      <c r="K2" s="237"/>
      <c r="L2" s="263" t="s">
        <v>80</v>
      </c>
      <c r="M2" s="264" t="s">
        <v>81</v>
      </c>
      <c r="N2" s="264"/>
      <c r="O2" s="235"/>
      <c r="P2" s="266"/>
      <c r="Q2" s="263" t="s">
        <v>80</v>
      </c>
      <c r="R2" s="264" t="s">
        <v>81</v>
      </c>
      <c r="S2" s="263" t="s">
        <v>80</v>
      </c>
      <c r="T2" s="264" t="s">
        <v>81</v>
      </c>
      <c r="U2" s="263" t="s">
        <v>80</v>
      </c>
      <c r="V2" s="264" t="s">
        <v>81</v>
      </c>
      <c r="W2" s="267"/>
    </row>
    <row r="3" spans="1:23" ht="15.75" customHeight="1" thickBot="1">
      <c r="A3" s="325"/>
      <c r="B3" s="315" t="s">
        <v>32</v>
      </c>
      <c r="C3" s="316">
        <v>42102</v>
      </c>
      <c r="D3" s="317">
        <v>42127</v>
      </c>
      <c r="E3" s="318">
        <v>42240</v>
      </c>
      <c r="F3" s="317">
        <v>42260</v>
      </c>
      <c r="G3" s="316"/>
      <c r="H3" s="317"/>
      <c r="I3" s="319" t="s">
        <v>82</v>
      </c>
      <c r="J3" s="56"/>
      <c r="K3" s="240"/>
      <c r="L3" s="316">
        <v>42261</v>
      </c>
      <c r="M3" s="317">
        <v>42274</v>
      </c>
      <c r="N3" s="278" t="s">
        <v>83</v>
      </c>
      <c r="O3" s="241"/>
      <c r="P3" s="186"/>
      <c r="Q3" s="316">
        <v>42135</v>
      </c>
      <c r="R3" s="317">
        <v>42148</v>
      </c>
      <c r="S3" s="316">
        <v>42319</v>
      </c>
      <c r="T3" s="317">
        <v>42322</v>
      </c>
      <c r="U3" s="316">
        <v>42325</v>
      </c>
      <c r="V3" s="317">
        <v>42328</v>
      </c>
      <c r="W3" s="320" t="s">
        <v>84</v>
      </c>
    </row>
    <row r="4" spans="1:23" ht="15.75" customHeight="1" thickTop="1">
      <c r="A4" s="186"/>
      <c r="B4" s="321" t="s">
        <v>46</v>
      </c>
      <c r="C4" s="283">
        <v>42135</v>
      </c>
      <c r="D4" s="284">
        <v>42148</v>
      </c>
      <c r="E4" s="285">
        <v>42212</v>
      </c>
      <c r="F4" s="284">
        <v>42225</v>
      </c>
      <c r="G4" s="283">
        <v>42261</v>
      </c>
      <c r="H4" s="284">
        <v>42274</v>
      </c>
      <c r="I4" s="286" t="s">
        <v>82</v>
      </c>
      <c r="J4" s="322"/>
      <c r="K4" s="322"/>
      <c r="L4" s="283"/>
      <c r="M4" s="284"/>
      <c r="N4" s="323" t="s">
        <v>83</v>
      </c>
      <c r="O4" s="281"/>
      <c r="P4" s="324"/>
      <c r="Q4" s="283">
        <v>42114</v>
      </c>
      <c r="R4" s="284">
        <v>42127</v>
      </c>
      <c r="S4" s="283"/>
      <c r="T4" s="284"/>
      <c r="U4" s="283"/>
      <c r="V4" s="284"/>
      <c r="W4" s="288" t="s">
        <v>84</v>
      </c>
    </row>
    <row r="5" spans="1:23" ht="15.75" customHeight="1">
      <c r="A5" s="186"/>
      <c r="B5" s="291" t="s">
        <v>43</v>
      </c>
      <c r="C5" s="268">
        <v>42184</v>
      </c>
      <c r="D5" s="269">
        <v>42197</v>
      </c>
      <c r="E5" s="270">
        <v>42247</v>
      </c>
      <c r="F5" s="269">
        <v>42267</v>
      </c>
      <c r="G5" s="268"/>
      <c r="H5" s="269"/>
      <c r="I5" s="271" t="s">
        <v>82</v>
      </c>
      <c r="J5" s="56"/>
      <c r="K5" s="240"/>
      <c r="L5" s="268"/>
      <c r="M5" s="269"/>
      <c r="N5" s="272" t="s">
        <v>83</v>
      </c>
      <c r="O5" s="241"/>
      <c r="P5" s="186"/>
      <c r="Q5" s="268">
        <v>42065</v>
      </c>
      <c r="R5" s="269">
        <v>42071</v>
      </c>
      <c r="S5" s="268"/>
      <c r="T5" s="269"/>
      <c r="U5" s="268"/>
      <c r="V5" s="269"/>
      <c r="W5" s="273" t="s">
        <v>84</v>
      </c>
    </row>
    <row r="6" spans="1:23" ht="15.75" customHeight="1">
      <c r="A6" s="186"/>
      <c r="B6" s="291" t="s">
        <v>44</v>
      </c>
      <c r="C6" s="268">
        <v>42233</v>
      </c>
      <c r="D6" s="269">
        <v>42246</v>
      </c>
      <c r="E6" s="270">
        <v>42275</v>
      </c>
      <c r="F6" s="269">
        <v>42295</v>
      </c>
      <c r="G6" s="268"/>
      <c r="H6" s="269"/>
      <c r="I6" s="271" t="s">
        <v>82</v>
      </c>
      <c r="J6" s="56"/>
      <c r="K6" s="240"/>
      <c r="L6" s="268"/>
      <c r="M6" s="269"/>
      <c r="N6" s="272" t="s">
        <v>83</v>
      </c>
      <c r="O6" s="241"/>
      <c r="P6" s="186"/>
      <c r="Q6" s="268"/>
      <c r="R6" s="269"/>
      <c r="S6" s="268"/>
      <c r="T6" s="269"/>
      <c r="U6" s="268"/>
      <c r="V6" s="269"/>
      <c r="W6" s="273" t="s">
        <v>84</v>
      </c>
    </row>
    <row r="7" spans="1:23">
      <c r="A7" s="186"/>
      <c r="B7" s="291" t="s">
        <v>45</v>
      </c>
      <c r="C7" s="268">
        <v>42233</v>
      </c>
      <c r="D7" s="269">
        <v>42246</v>
      </c>
      <c r="E7" s="270">
        <v>42275</v>
      </c>
      <c r="F7" s="269">
        <v>42295</v>
      </c>
      <c r="G7" s="268"/>
      <c r="H7" s="269"/>
      <c r="I7" s="271" t="s">
        <v>82</v>
      </c>
      <c r="J7" s="56"/>
      <c r="K7" s="240"/>
      <c r="L7" s="268"/>
      <c r="M7" s="269"/>
      <c r="N7" s="272" t="s">
        <v>83</v>
      </c>
      <c r="O7" s="241"/>
      <c r="P7" s="186"/>
      <c r="Q7" s="268"/>
      <c r="R7" s="269"/>
      <c r="S7" s="268"/>
      <c r="T7" s="269"/>
      <c r="U7" s="268"/>
      <c r="V7" s="269"/>
      <c r="W7" s="273" t="s">
        <v>84</v>
      </c>
    </row>
    <row r="8" spans="1:23">
      <c r="A8" s="186"/>
      <c r="B8" s="291" t="s">
        <v>44</v>
      </c>
      <c r="C8" s="268">
        <v>42233</v>
      </c>
      <c r="D8" s="269">
        <v>42246</v>
      </c>
      <c r="E8" s="270">
        <v>42275</v>
      </c>
      <c r="F8" s="269">
        <v>42295</v>
      </c>
      <c r="G8" s="268"/>
      <c r="H8" s="269"/>
      <c r="I8" s="271" t="s">
        <v>82</v>
      </c>
      <c r="J8" s="56"/>
      <c r="K8" s="240"/>
      <c r="L8" s="268"/>
      <c r="M8" s="269"/>
      <c r="N8" s="272" t="s">
        <v>83</v>
      </c>
      <c r="O8" s="241"/>
      <c r="P8" s="186"/>
      <c r="Q8" s="268"/>
      <c r="R8" s="269"/>
      <c r="S8" s="268"/>
      <c r="T8" s="269"/>
      <c r="U8" s="268"/>
      <c r="V8" s="269"/>
      <c r="W8" s="273" t="s">
        <v>84</v>
      </c>
    </row>
    <row r="9" spans="1:23">
      <c r="A9" s="186"/>
      <c r="B9" s="291" t="s">
        <v>44</v>
      </c>
      <c r="C9" s="268">
        <v>42233</v>
      </c>
      <c r="D9" s="269">
        <v>42246</v>
      </c>
      <c r="E9" s="270">
        <v>42275</v>
      </c>
      <c r="F9" s="269">
        <v>42295</v>
      </c>
      <c r="G9" s="268"/>
      <c r="H9" s="269"/>
      <c r="I9" s="271" t="s">
        <v>82</v>
      </c>
      <c r="J9" s="56"/>
      <c r="K9" s="240"/>
      <c r="L9" s="268"/>
      <c r="M9" s="269"/>
      <c r="N9" s="272" t="s">
        <v>83</v>
      </c>
      <c r="O9" s="241"/>
      <c r="P9" s="186"/>
      <c r="Q9" s="268"/>
      <c r="R9" s="269"/>
      <c r="S9" s="268"/>
      <c r="T9" s="269"/>
      <c r="U9" s="268"/>
      <c r="V9" s="269"/>
      <c r="W9" s="273" t="s">
        <v>84</v>
      </c>
    </row>
    <row r="10" spans="1:23">
      <c r="A10" s="186"/>
      <c r="B10" s="291" t="s">
        <v>44</v>
      </c>
      <c r="C10" s="268">
        <v>42233</v>
      </c>
      <c r="D10" s="269">
        <v>42246</v>
      </c>
      <c r="E10" s="270">
        <v>42275</v>
      </c>
      <c r="F10" s="270">
        <v>42295</v>
      </c>
      <c r="G10" s="268"/>
      <c r="H10" s="269"/>
      <c r="I10" s="271" t="s">
        <v>82</v>
      </c>
      <c r="J10" s="56"/>
      <c r="K10" s="240"/>
      <c r="L10" s="268"/>
      <c r="M10" s="269"/>
      <c r="N10" s="272" t="s">
        <v>83</v>
      </c>
      <c r="O10" s="241"/>
      <c r="P10" s="186"/>
      <c r="Q10" s="268"/>
      <c r="R10" s="269"/>
      <c r="S10" s="268"/>
      <c r="T10" s="269"/>
      <c r="U10" s="268"/>
      <c r="V10" s="269"/>
      <c r="W10" s="273" t="s">
        <v>84</v>
      </c>
    </row>
    <row r="11" spans="1:23">
      <c r="A11" s="186"/>
      <c r="B11" s="291" t="s">
        <v>44</v>
      </c>
      <c r="C11" s="268">
        <v>42233</v>
      </c>
      <c r="D11" s="269">
        <v>42246</v>
      </c>
      <c r="E11" s="270">
        <v>42275</v>
      </c>
      <c r="F11" s="269">
        <v>42295</v>
      </c>
      <c r="G11" s="268"/>
      <c r="H11" s="269"/>
      <c r="I11" s="271" t="s">
        <v>82</v>
      </c>
      <c r="J11" s="56"/>
      <c r="K11" s="240"/>
      <c r="L11" s="268"/>
      <c r="M11" s="269"/>
      <c r="N11" s="272" t="s">
        <v>83</v>
      </c>
      <c r="O11" s="241"/>
      <c r="P11" s="186"/>
      <c r="Q11" s="268"/>
      <c r="R11" s="269"/>
      <c r="S11" s="268"/>
      <c r="T11" s="269"/>
      <c r="U11" s="268"/>
      <c r="V11" s="269"/>
      <c r="W11" s="273" t="s">
        <v>84</v>
      </c>
    </row>
    <row r="12" spans="1:23">
      <c r="A12" s="186"/>
      <c r="B12" s="291" t="s">
        <v>44</v>
      </c>
      <c r="C12" s="268">
        <v>42233</v>
      </c>
      <c r="D12" s="269">
        <v>42246</v>
      </c>
      <c r="E12" s="270">
        <v>42275</v>
      </c>
      <c r="F12" s="269">
        <v>42295</v>
      </c>
      <c r="G12" s="268"/>
      <c r="H12" s="269"/>
      <c r="I12" s="271" t="s">
        <v>82</v>
      </c>
      <c r="J12" s="56"/>
      <c r="K12" s="240"/>
      <c r="L12" s="268"/>
      <c r="M12" s="269"/>
      <c r="N12" s="272" t="s">
        <v>83</v>
      </c>
      <c r="O12" s="241"/>
      <c r="P12" s="186"/>
      <c r="Q12" s="268"/>
      <c r="R12" s="269"/>
      <c r="S12" s="268"/>
      <c r="T12" s="269"/>
      <c r="U12" s="268"/>
      <c r="V12" s="269"/>
      <c r="W12" s="273" t="s">
        <v>84</v>
      </c>
    </row>
    <row r="13" spans="1:23">
      <c r="A13" s="186"/>
      <c r="B13" s="291" t="s">
        <v>44</v>
      </c>
      <c r="C13" s="268">
        <v>42233</v>
      </c>
      <c r="D13" s="269">
        <v>42246</v>
      </c>
      <c r="E13" s="270">
        <v>42275</v>
      </c>
      <c r="F13" s="269">
        <v>42295</v>
      </c>
      <c r="G13" s="268"/>
      <c r="H13" s="269"/>
      <c r="I13" s="271" t="s">
        <v>82</v>
      </c>
      <c r="J13" s="56"/>
      <c r="K13" s="240"/>
      <c r="L13" s="268"/>
      <c r="M13" s="269"/>
      <c r="N13" s="272" t="s">
        <v>83</v>
      </c>
      <c r="O13" s="241"/>
      <c r="P13" s="186"/>
      <c r="Q13" s="268"/>
      <c r="R13" s="269"/>
      <c r="S13" s="268"/>
      <c r="T13" s="269"/>
      <c r="U13" s="268"/>
      <c r="V13" s="269"/>
      <c r="W13" s="273" t="s">
        <v>84</v>
      </c>
    </row>
    <row r="14" spans="1:23">
      <c r="A14" s="186"/>
      <c r="B14" s="291" t="s">
        <v>44</v>
      </c>
      <c r="C14" s="268">
        <v>42233</v>
      </c>
      <c r="D14" s="269">
        <v>42246</v>
      </c>
      <c r="E14" s="270">
        <v>42275</v>
      </c>
      <c r="F14" s="269">
        <v>42295</v>
      </c>
      <c r="G14" s="268"/>
      <c r="H14" s="269"/>
      <c r="I14" s="271" t="s">
        <v>82</v>
      </c>
      <c r="J14" s="56"/>
      <c r="K14" s="240"/>
      <c r="L14" s="268"/>
      <c r="M14" s="269"/>
      <c r="N14" s="272" t="s">
        <v>83</v>
      </c>
      <c r="O14" s="241"/>
      <c r="P14" s="186"/>
      <c r="Q14" s="268"/>
      <c r="R14" s="269"/>
      <c r="S14" s="268"/>
      <c r="T14" s="269"/>
      <c r="U14" s="268"/>
      <c r="V14" s="269"/>
      <c r="W14" s="273" t="s">
        <v>84</v>
      </c>
    </row>
    <row r="15" spans="1:23" ht="15" thickBot="1">
      <c r="A15" s="186"/>
      <c r="B15" s="291" t="s">
        <v>44</v>
      </c>
      <c r="C15" s="274">
        <v>42233</v>
      </c>
      <c r="D15" s="275">
        <v>42246</v>
      </c>
      <c r="E15" s="276">
        <v>42275</v>
      </c>
      <c r="F15" s="275">
        <v>42295</v>
      </c>
      <c r="G15" s="274"/>
      <c r="H15" s="275"/>
      <c r="I15" s="277" t="s">
        <v>82</v>
      </c>
      <c r="J15" s="56"/>
      <c r="K15" s="240"/>
      <c r="L15" s="274"/>
      <c r="M15" s="275"/>
      <c r="N15" s="278" t="s">
        <v>83</v>
      </c>
      <c r="O15" s="241"/>
      <c r="P15" s="186"/>
      <c r="Q15" s="274"/>
      <c r="R15" s="275"/>
      <c r="S15" s="274"/>
      <c r="T15" s="275"/>
      <c r="U15" s="274"/>
      <c r="V15" s="275"/>
      <c r="W15" s="279" t="s">
        <v>84</v>
      </c>
    </row>
    <row r="16" spans="1:23" ht="16" thickTop="1" thickBot="1">
      <c r="A16" s="3"/>
      <c r="B16" s="3" t="s">
        <v>44</v>
      </c>
      <c r="C16" s="274">
        <v>42233</v>
      </c>
      <c r="D16" s="275">
        <v>42246</v>
      </c>
      <c r="E16" s="276">
        <v>42275</v>
      </c>
      <c r="F16" s="275">
        <v>42295</v>
      </c>
      <c r="G16" s="280"/>
      <c r="H16" s="280"/>
      <c r="I16" s="56" t="s">
        <v>82</v>
      </c>
      <c r="J16" s="56"/>
      <c r="K16" s="56"/>
      <c r="L16" s="280"/>
      <c r="M16" s="280"/>
      <c r="N16" s="281" t="s">
        <v>83</v>
      </c>
      <c r="O16" s="241"/>
      <c r="P16" s="3"/>
      <c r="Q16" s="280"/>
      <c r="R16" s="280"/>
      <c r="S16" s="280"/>
      <c r="T16" s="280"/>
      <c r="U16" s="280"/>
      <c r="V16" s="280"/>
      <c r="W16" s="238" t="s">
        <v>84</v>
      </c>
    </row>
    <row r="17" spans="1:23" ht="20" thickTop="1" thickBot="1">
      <c r="A17" s="3"/>
      <c r="B17" s="292" t="s">
        <v>44</v>
      </c>
      <c r="C17" s="274">
        <v>42233</v>
      </c>
      <c r="D17" s="275">
        <v>42246</v>
      </c>
      <c r="E17" s="276">
        <v>42275</v>
      </c>
      <c r="F17" s="275">
        <v>42295</v>
      </c>
      <c r="G17" s="239"/>
      <c r="H17" s="239"/>
      <c r="I17" s="56" t="s">
        <v>82</v>
      </c>
      <c r="J17" s="56"/>
      <c r="K17" s="56"/>
      <c r="L17" s="239"/>
      <c r="M17" s="239"/>
      <c r="N17" s="282" t="s">
        <v>83</v>
      </c>
      <c r="O17" s="241"/>
      <c r="P17" s="3"/>
      <c r="Q17" s="239"/>
      <c r="R17" s="239"/>
      <c r="S17" s="239"/>
      <c r="T17" s="239"/>
      <c r="U17" s="239"/>
      <c r="V17" s="239"/>
      <c r="W17" s="242" t="s">
        <v>84</v>
      </c>
    </row>
    <row r="18" spans="1:23" ht="15" thickTop="1">
      <c r="A18" s="186"/>
      <c r="B18" s="293" t="s">
        <v>44</v>
      </c>
      <c r="C18" s="283">
        <v>42233</v>
      </c>
      <c r="D18" s="284">
        <v>42246</v>
      </c>
      <c r="E18" s="285">
        <v>42275</v>
      </c>
      <c r="F18" s="284">
        <v>42295</v>
      </c>
      <c r="G18" s="285"/>
      <c r="H18" s="284"/>
      <c r="I18" s="286" t="s">
        <v>82</v>
      </c>
      <c r="J18" s="56"/>
      <c r="K18" s="240"/>
      <c r="L18" s="283"/>
      <c r="M18" s="284"/>
      <c r="N18" s="287" t="s">
        <v>83</v>
      </c>
      <c r="O18" s="241"/>
      <c r="P18" s="186"/>
      <c r="Q18" s="283"/>
      <c r="R18" s="284"/>
      <c r="S18" s="283"/>
      <c r="T18" s="284"/>
      <c r="U18" s="283"/>
      <c r="V18" s="284"/>
      <c r="W18" s="288" t="s">
        <v>84</v>
      </c>
    </row>
    <row r="19" spans="1:23">
      <c r="A19" s="186"/>
      <c r="B19" s="291" t="s">
        <v>44</v>
      </c>
      <c r="C19" s="268">
        <v>42233</v>
      </c>
      <c r="D19" s="269">
        <v>42246</v>
      </c>
      <c r="E19" s="270">
        <v>42275</v>
      </c>
      <c r="F19" s="269">
        <v>42295</v>
      </c>
      <c r="G19" s="270"/>
      <c r="H19" s="269"/>
      <c r="I19" s="271" t="s">
        <v>82</v>
      </c>
      <c r="J19" s="56"/>
      <c r="K19" s="240"/>
      <c r="L19" s="268"/>
      <c r="M19" s="269"/>
      <c r="N19" s="272" t="s">
        <v>83</v>
      </c>
      <c r="O19" s="241"/>
      <c r="P19" s="186"/>
      <c r="Q19" s="268"/>
      <c r="R19" s="269"/>
      <c r="S19" s="268"/>
      <c r="T19" s="269"/>
      <c r="U19" s="268"/>
      <c r="V19" s="269"/>
      <c r="W19" s="273" t="s">
        <v>84</v>
      </c>
    </row>
    <row r="20" spans="1:23">
      <c r="A20" s="186"/>
      <c r="B20" s="291" t="s">
        <v>44</v>
      </c>
      <c r="C20" s="268">
        <v>42233</v>
      </c>
      <c r="D20" s="269">
        <v>42246</v>
      </c>
      <c r="E20" s="270">
        <v>42275</v>
      </c>
      <c r="F20" s="269">
        <v>42295</v>
      </c>
      <c r="G20" s="270"/>
      <c r="H20" s="269"/>
      <c r="I20" s="271" t="s">
        <v>82</v>
      </c>
      <c r="J20" s="56"/>
      <c r="K20" s="240"/>
      <c r="L20" s="268"/>
      <c r="M20" s="269"/>
      <c r="N20" s="272" t="s">
        <v>83</v>
      </c>
      <c r="O20" s="241"/>
      <c r="P20" s="186"/>
      <c r="Q20" s="268"/>
      <c r="R20" s="269"/>
      <c r="S20" s="268"/>
      <c r="T20" s="269"/>
      <c r="U20" s="268"/>
      <c r="V20" s="269"/>
      <c r="W20" s="273" t="s">
        <v>84</v>
      </c>
    </row>
    <row r="21" spans="1:23">
      <c r="A21" s="186"/>
      <c r="B21" s="291" t="s">
        <v>44</v>
      </c>
      <c r="C21" s="268">
        <v>42233</v>
      </c>
      <c r="D21" s="269">
        <v>42246</v>
      </c>
      <c r="E21" s="270">
        <v>42275</v>
      </c>
      <c r="F21" s="269">
        <v>42295</v>
      </c>
      <c r="G21" s="270"/>
      <c r="H21" s="269"/>
      <c r="I21" s="271" t="s">
        <v>82</v>
      </c>
      <c r="J21" s="56"/>
      <c r="K21" s="240"/>
      <c r="L21" s="268"/>
      <c r="M21" s="269"/>
      <c r="N21" s="272" t="s">
        <v>83</v>
      </c>
      <c r="O21" s="241"/>
      <c r="P21" s="186"/>
      <c r="Q21" s="268"/>
      <c r="R21" s="269"/>
      <c r="S21" s="268"/>
      <c r="T21" s="269"/>
      <c r="U21" s="268"/>
      <c r="V21" s="269"/>
      <c r="W21" s="273" t="s">
        <v>84</v>
      </c>
    </row>
    <row r="22" spans="1:23">
      <c r="B22" s="38" t="s">
        <v>44</v>
      </c>
      <c r="C22" s="219">
        <v>42233</v>
      </c>
      <c r="D22" s="219">
        <v>42246</v>
      </c>
      <c r="E22" s="220">
        <v>42275</v>
      </c>
      <c r="F22" s="219">
        <v>42295</v>
      </c>
      <c r="G22" s="219"/>
      <c r="H22" s="219"/>
      <c r="I22" s="243" t="s">
        <v>82</v>
      </c>
      <c r="J22" s="56"/>
      <c r="K22" s="240"/>
      <c r="L22" s="219"/>
      <c r="M22" s="219"/>
      <c r="N22" s="244" t="s">
        <v>83</v>
      </c>
      <c r="O22" s="241"/>
      <c r="P22" s="3"/>
      <c r="Q22" s="219"/>
      <c r="R22" s="219"/>
      <c r="S22" s="219"/>
      <c r="T22" s="219"/>
      <c r="U22" s="219"/>
      <c r="V22" s="219"/>
      <c r="W22" s="245" t="s">
        <v>84</v>
      </c>
    </row>
    <row r="23" spans="1:23">
      <c r="B23" s="38" t="s">
        <v>44</v>
      </c>
      <c r="C23" s="219">
        <v>42233</v>
      </c>
      <c r="D23" s="219">
        <v>42246</v>
      </c>
      <c r="E23" s="220">
        <v>42275</v>
      </c>
      <c r="F23" s="219">
        <v>42295</v>
      </c>
      <c r="G23" s="219"/>
      <c r="H23" s="219"/>
      <c r="I23" s="243" t="s">
        <v>82</v>
      </c>
      <c r="J23" s="56"/>
      <c r="K23" s="240"/>
      <c r="L23" s="219"/>
      <c r="M23" s="219"/>
      <c r="N23" s="244" t="s">
        <v>83</v>
      </c>
      <c r="O23" s="241"/>
      <c r="P23" s="3"/>
      <c r="Q23" s="219"/>
      <c r="R23" s="219"/>
      <c r="S23" s="219"/>
      <c r="T23" s="219"/>
      <c r="U23" s="219"/>
      <c r="V23" s="219"/>
      <c r="W23" s="245" t="s">
        <v>84</v>
      </c>
    </row>
    <row r="24" spans="1:23">
      <c r="B24" s="38" t="s">
        <v>44</v>
      </c>
      <c r="C24" s="219">
        <v>42233</v>
      </c>
      <c r="D24" s="219">
        <v>42246</v>
      </c>
      <c r="E24" s="220">
        <v>42275</v>
      </c>
      <c r="F24" s="219">
        <v>42295</v>
      </c>
      <c r="G24" s="219"/>
      <c r="H24" s="219"/>
      <c r="I24" s="243" t="s">
        <v>82</v>
      </c>
      <c r="J24" s="56"/>
      <c r="K24" s="240"/>
      <c r="L24" s="219"/>
      <c r="M24" s="219"/>
      <c r="N24" s="244" t="s">
        <v>83</v>
      </c>
      <c r="O24" s="241"/>
      <c r="P24" s="3"/>
      <c r="Q24" s="219"/>
      <c r="R24" s="219"/>
      <c r="S24" s="219"/>
      <c r="T24" s="219"/>
      <c r="U24" s="219"/>
      <c r="V24" s="219"/>
      <c r="W24" s="245" t="s">
        <v>84</v>
      </c>
    </row>
    <row r="25" spans="1:23">
      <c r="B25" s="38" t="s">
        <v>44</v>
      </c>
      <c r="C25" s="219">
        <v>42233</v>
      </c>
      <c r="D25" s="219">
        <v>42246</v>
      </c>
      <c r="E25" s="220">
        <v>42275</v>
      </c>
      <c r="F25" s="219">
        <v>42295</v>
      </c>
      <c r="G25" s="219"/>
      <c r="H25" s="219"/>
      <c r="I25" s="243" t="s">
        <v>82</v>
      </c>
      <c r="J25" s="56"/>
      <c r="K25" s="240"/>
      <c r="L25" s="219"/>
      <c r="M25" s="219"/>
      <c r="N25" s="244" t="s">
        <v>83</v>
      </c>
      <c r="O25" s="241"/>
      <c r="P25" s="3"/>
      <c r="Q25" s="219"/>
      <c r="R25" s="219"/>
      <c r="S25" s="219"/>
      <c r="T25" s="219"/>
      <c r="U25" s="219"/>
      <c r="V25" s="219"/>
      <c r="W25" s="245" t="s">
        <v>84</v>
      </c>
    </row>
  </sheetData>
  <conditionalFormatting sqref="L3:M3">
    <cfRule type="expression" dxfId="49" priority="1">
      <formula>MONTH(L3)=MONTH(TODAY())+2</formula>
    </cfRule>
    <cfRule type="timePeriod" dxfId="48" priority="2" timePeriod="nextMonth">
      <formula>AND(MONTH(L3)=MONTH(EDATE(TODAY(),0+1)),YEAR(L3)=YEAR(EDATE(TODAY(),0+1)))</formula>
    </cfRule>
    <cfRule type="timePeriod" dxfId="47" priority="3" timePeriod="thisMonth">
      <formula>AND(MONTH(L3)=MONTH(TODAY()),YEAR(L3)=YEAR(TODAY()))</formula>
    </cfRule>
  </conditionalFormatting>
  <conditionalFormatting sqref="Q3:W21 C3:H21">
    <cfRule type="expression" dxfId="46" priority="7">
      <formula>MONTH(C3)=MONTH(TODAY())+2</formula>
    </cfRule>
    <cfRule type="timePeriod" dxfId="45" priority="8" timePeriod="nextMonth">
      <formula>AND(MONTH(C3)=MONTH(EDATE(TODAY(),0+1)),YEAR(C3)=YEAR(EDATE(TODAY(),0+1)))</formula>
    </cfRule>
    <cfRule type="timePeriod" dxfId="44" priority="9" timePeriod="thisMonth">
      <formula>AND(MONTH(C3)=MONTH(TODAY()),YEAR(C3)=YEAR(TODAY()))</formula>
    </cfRule>
  </conditionalFormatting>
  <conditionalFormatting sqref="N3:O3 L4:O21">
    <cfRule type="expression" dxfId="43" priority="4">
      <formula>MONTH(L3)=MONTH(TODAY())+2</formula>
    </cfRule>
    <cfRule type="timePeriod" dxfId="42" priority="5" timePeriod="nextMonth">
      <formula>AND(MONTH(L3)=MONTH(EDATE(TODAY(),0+1)),YEAR(L3)=YEAR(EDATE(TODAY(),0+1)))</formula>
    </cfRule>
    <cfRule type="timePeriod" dxfId="41" priority="6" timePeriod="thisMonth">
      <formula>AND(MONTH(L3)=MONTH(TODAY()),YEAR(L3)=YEAR(TODAY()))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zoomScalePageLayoutView="70" workbookViewId="0">
      <selection activeCell="OF11" sqref="OF11"/>
    </sheetView>
  </sheetViews>
  <sheetFormatPr baseColWidth="10" defaultColWidth="8.83203125" defaultRowHeight="14" x14ac:dyDescent="0"/>
  <cols>
    <col min="1" max="1" width="3.33203125" customWidth="1"/>
    <col min="2" max="8" width="0" hidden="1" customWidth="1"/>
    <col min="9" max="9" width="6.33203125" customWidth="1"/>
    <col min="10" max="390" width="0" hidden="1" customWidth="1"/>
    <col min="391" max="391" width="8.1640625" customWidth="1"/>
    <col min="392" max="392" width="2.6640625" customWidth="1"/>
    <col min="393" max="393" width="4.6640625" customWidth="1"/>
    <col min="394" max="394" width="13" customWidth="1"/>
    <col min="395" max="395" width="13.6640625" customWidth="1"/>
    <col min="396" max="396" width="15.33203125" customWidth="1"/>
    <col min="397" max="398" width="4" customWidth="1"/>
    <col min="399" max="399" width="4.33203125" customWidth="1"/>
    <col min="400" max="400" width="10.6640625" customWidth="1"/>
    <col min="401" max="401" width="15.33203125" customWidth="1"/>
    <col min="402" max="402" width="24.5" customWidth="1"/>
    <col min="403" max="403" width="14.5" customWidth="1"/>
    <col min="404" max="404" width="15.83203125" customWidth="1"/>
    <col min="405" max="405" width="10" customWidth="1"/>
    <col min="406" max="406" width="7.6640625" customWidth="1"/>
  </cols>
  <sheetData>
    <row r="1" spans="1:407" ht="25">
      <c r="A1" s="160"/>
      <c r="B1" s="161"/>
      <c r="C1" s="333"/>
      <c r="D1" s="333"/>
      <c r="E1" s="333"/>
      <c r="F1" s="333"/>
      <c r="G1" s="333"/>
      <c r="H1" s="333"/>
      <c r="I1" s="162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  <c r="IW1" s="164"/>
      <c r="IX1" s="164"/>
      <c r="IY1" s="164"/>
      <c r="IZ1" s="164"/>
      <c r="JA1" s="164"/>
      <c r="JB1" s="164"/>
      <c r="JC1" s="164"/>
      <c r="JD1" s="164"/>
      <c r="JE1" s="164"/>
      <c r="JF1" s="164"/>
      <c r="JG1" s="164"/>
      <c r="JH1" s="164"/>
      <c r="JI1" s="164"/>
      <c r="JJ1" s="164"/>
      <c r="JK1" s="164"/>
      <c r="JL1" s="164"/>
      <c r="JM1" s="164"/>
      <c r="JN1" s="164"/>
      <c r="JO1" s="164"/>
      <c r="JP1" s="164"/>
      <c r="JQ1" s="164"/>
      <c r="JR1" s="164"/>
      <c r="JS1" s="164"/>
      <c r="JT1" s="164"/>
      <c r="JU1" s="164"/>
      <c r="JV1" s="164"/>
      <c r="JW1" s="164"/>
      <c r="JX1" s="164"/>
      <c r="JY1" s="164"/>
      <c r="JZ1" s="164"/>
      <c r="KA1" s="164"/>
      <c r="KB1" s="164"/>
      <c r="KC1" s="164"/>
      <c r="KD1" s="164"/>
      <c r="KE1" s="164"/>
      <c r="KF1" s="164"/>
      <c r="KG1" s="164"/>
      <c r="KH1" s="164"/>
      <c r="KI1" s="164"/>
      <c r="KJ1" s="164"/>
      <c r="KK1" s="164"/>
      <c r="KL1" s="164"/>
      <c r="KM1" s="164"/>
      <c r="KN1" s="164"/>
      <c r="KO1" s="164"/>
      <c r="KP1" s="164"/>
      <c r="KQ1" s="164"/>
      <c r="KR1" s="164"/>
      <c r="KS1" s="164"/>
      <c r="KT1" s="164"/>
      <c r="KU1" s="164"/>
      <c r="KV1" s="164"/>
      <c r="KW1" s="164"/>
      <c r="KX1" s="164"/>
      <c r="KY1" s="164"/>
      <c r="KZ1" s="164"/>
      <c r="LA1" s="164"/>
      <c r="LB1" s="164"/>
      <c r="LC1" s="164"/>
      <c r="LD1" s="164"/>
      <c r="LE1" s="164"/>
      <c r="LF1" s="164"/>
      <c r="LG1" s="164"/>
      <c r="LH1" s="164"/>
      <c r="LI1" s="164"/>
      <c r="LJ1" s="164"/>
      <c r="LK1" s="164"/>
      <c r="LL1" s="164"/>
      <c r="LM1" s="164"/>
      <c r="LN1" s="164"/>
      <c r="LO1" s="164"/>
      <c r="LP1" s="164"/>
      <c r="LQ1" s="164"/>
      <c r="LR1" s="164"/>
      <c r="LS1" s="164"/>
      <c r="LT1" s="164"/>
      <c r="LU1" s="164"/>
      <c r="LV1" s="164"/>
      <c r="LW1" s="164"/>
      <c r="LX1" s="164"/>
      <c r="LY1" s="164"/>
      <c r="LZ1" s="164"/>
      <c r="MA1" s="164"/>
      <c r="MB1" s="164"/>
      <c r="MC1" s="164"/>
      <c r="MD1" s="164"/>
      <c r="ME1" s="164"/>
      <c r="MF1" s="164"/>
      <c r="MG1" s="164"/>
      <c r="MH1" s="164"/>
      <c r="MI1" s="164"/>
      <c r="MJ1" s="164"/>
      <c r="MK1" s="164"/>
      <c r="ML1" s="164"/>
      <c r="MM1" s="164"/>
      <c r="MN1" s="164"/>
      <c r="MO1" s="164"/>
      <c r="MP1" s="164"/>
      <c r="MQ1" s="164"/>
      <c r="MR1" s="164"/>
      <c r="MS1" s="164"/>
      <c r="MT1" s="164"/>
      <c r="MU1" s="164"/>
      <c r="MV1" s="164"/>
      <c r="MW1" s="164"/>
      <c r="MX1" s="164"/>
      <c r="MY1" s="164"/>
      <c r="MZ1" s="164"/>
      <c r="NA1" s="164"/>
      <c r="NB1" s="164"/>
      <c r="NC1" s="164"/>
      <c r="ND1" s="164"/>
      <c r="NE1" s="164"/>
      <c r="NF1" s="164"/>
      <c r="NG1" s="164"/>
      <c r="NH1" s="164"/>
      <c r="NI1" s="164"/>
      <c r="NJ1" s="164"/>
      <c r="NK1" s="164"/>
      <c r="NL1" s="164"/>
      <c r="NM1" s="164"/>
      <c r="NN1" s="164"/>
      <c r="NO1" s="164"/>
      <c r="NP1" s="164"/>
      <c r="NQ1" s="164"/>
      <c r="NR1" s="164"/>
      <c r="NS1" s="164"/>
      <c r="NT1" s="164"/>
      <c r="NU1" s="164"/>
      <c r="NV1" s="164"/>
      <c r="NW1" s="164"/>
      <c r="NX1" s="164"/>
      <c r="NY1" s="163"/>
      <c r="NZ1" s="3"/>
      <c r="OA1" s="165"/>
      <c r="OB1" s="166"/>
      <c r="OC1" s="167"/>
      <c r="OD1" s="168">
        <v>4</v>
      </c>
      <c r="OE1" s="169" t="str">
        <f>TEXT(OJ5,"ММММ")</f>
        <v>апреля</v>
      </c>
      <c r="OF1" s="170">
        <v>42005</v>
      </c>
      <c r="OG1" s="171"/>
      <c r="OH1" s="172"/>
      <c r="OI1" s="167"/>
      <c r="OJ1" s="173" t="s">
        <v>39</v>
      </c>
      <c r="OK1" s="174" t="s">
        <v>40</v>
      </c>
      <c r="OL1" s="57" t="s">
        <v>41</v>
      </c>
      <c r="OM1" s="57" t="s">
        <v>42</v>
      </c>
      <c r="ON1" s="57" t="s">
        <v>85</v>
      </c>
      <c r="OO1" s="57" t="s">
        <v>86</v>
      </c>
      <c r="OP1" s="3"/>
      <c r="OQ1" s="3"/>
    </row>
    <row r="2" spans="1:407" ht="18">
      <c r="A2" s="175"/>
      <c r="B2" s="162"/>
      <c r="C2" s="162"/>
      <c r="D2" s="162"/>
      <c r="E2" s="162"/>
      <c r="F2" s="162"/>
      <c r="G2" s="162"/>
      <c r="H2" s="162"/>
      <c r="I2" s="176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8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8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8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8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8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8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8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  <c r="IR2" s="177"/>
      <c r="IS2" s="177"/>
      <c r="IT2" s="177"/>
      <c r="IU2" s="177"/>
      <c r="IV2" s="177"/>
      <c r="IW2" s="177"/>
      <c r="IX2" s="177"/>
      <c r="IY2" s="177"/>
      <c r="IZ2" s="177"/>
      <c r="JA2" s="178"/>
      <c r="JB2" s="177"/>
      <c r="JC2" s="177"/>
      <c r="JD2" s="177"/>
      <c r="JE2" s="177"/>
      <c r="JF2" s="177"/>
      <c r="JG2" s="177"/>
      <c r="JH2" s="177"/>
      <c r="JI2" s="177"/>
      <c r="JJ2" s="177"/>
      <c r="JK2" s="177"/>
      <c r="JL2" s="177"/>
      <c r="JM2" s="177"/>
      <c r="JN2" s="177"/>
      <c r="JO2" s="177"/>
      <c r="JP2" s="177"/>
      <c r="JQ2" s="177"/>
      <c r="JR2" s="177"/>
      <c r="JS2" s="177"/>
      <c r="JT2" s="177"/>
      <c r="JU2" s="177"/>
      <c r="JV2" s="177"/>
      <c r="JW2" s="177"/>
      <c r="JX2" s="177"/>
      <c r="JY2" s="177"/>
      <c r="JZ2" s="177"/>
      <c r="KA2" s="177"/>
      <c r="KB2" s="177"/>
      <c r="KC2" s="177"/>
      <c r="KD2" s="177"/>
      <c r="KE2" s="177"/>
      <c r="KF2" s="178"/>
      <c r="KG2" s="177"/>
      <c r="KH2" s="177"/>
      <c r="KI2" s="177"/>
      <c r="KJ2" s="177"/>
      <c r="KK2" s="177"/>
      <c r="KL2" s="177"/>
      <c r="KM2" s="177"/>
      <c r="KN2" s="177"/>
      <c r="KO2" s="177"/>
      <c r="KP2" s="177"/>
      <c r="KQ2" s="177"/>
      <c r="KR2" s="177"/>
      <c r="KS2" s="177"/>
      <c r="KT2" s="177"/>
      <c r="KU2" s="177"/>
      <c r="KV2" s="177"/>
      <c r="KW2" s="177"/>
      <c r="KX2" s="177"/>
      <c r="KY2" s="177"/>
      <c r="KZ2" s="177"/>
      <c r="LA2" s="177"/>
      <c r="LB2" s="177"/>
      <c r="LC2" s="177"/>
      <c r="LD2" s="177"/>
      <c r="LE2" s="177"/>
      <c r="LF2" s="177"/>
      <c r="LG2" s="177"/>
      <c r="LH2" s="177"/>
      <c r="LI2" s="177"/>
      <c r="LJ2" s="177"/>
      <c r="LK2" s="177"/>
      <c r="LL2" s="178"/>
      <c r="LM2" s="177"/>
      <c r="LN2" s="177"/>
      <c r="LO2" s="177"/>
      <c r="LP2" s="177"/>
      <c r="LQ2" s="177"/>
      <c r="LR2" s="177"/>
      <c r="LS2" s="177"/>
      <c r="LT2" s="177"/>
      <c r="LU2" s="177"/>
      <c r="LV2" s="177"/>
      <c r="LW2" s="177"/>
      <c r="LX2" s="177"/>
      <c r="LY2" s="177"/>
      <c r="LZ2" s="177"/>
      <c r="MA2" s="177"/>
      <c r="MB2" s="177"/>
      <c r="MC2" s="177"/>
      <c r="MD2" s="177"/>
      <c r="ME2" s="177"/>
      <c r="MF2" s="177"/>
      <c r="MG2" s="177"/>
      <c r="MH2" s="177"/>
      <c r="MI2" s="177"/>
      <c r="MJ2" s="177"/>
      <c r="MK2" s="177"/>
      <c r="ML2" s="177"/>
      <c r="MM2" s="177"/>
      <c r="MN2" s="177"/>
      <c r="MO2" s="177"/>
      <c r="MP2" s="177"/>
      <c r="MQ2" s="178"/>
      <c r="MR2" s="177"/>
      <c r="MS2" s="177"/>
      <c r="MT2" s="177"/>
      <c r="MU2" s="177"/>
      <c r="MV2" s="177"/>
      <c r="MW2" s="177"/>
      <c r="MX2" s="177"/>
      <c r="MY2" s="177"/>
      <c r="MZ2" s="177"/>
      <c r="NA2" s="177"/>
      <c r="NB2" s="177"/>
      <c r="NC2" s="177"/>
      <c r="ND2" s="177"/>
      <c r="NE2" s="177"/>
      <c r="NF2" s="177"/>
      <c r="NG2" s="177"/>
      <c r="NH2" s="177"/>
      <c r="NI2" s="177"/>
      <c r="NJ2" s="177"/>
      <c r="NK2" s="177"/>
      <c r="NL2" s="177"/>
      <c r="NM2" s="177"/>
      <c r="NN2" s="177"/>
      <c r="NO2" s="177"/>
      <c r="NP2" s="177"/>
      <c r="NQ2" s="177"/>
      <c r="NR2" s="177"/>
      <c r="NS2" s="177"/>
      <c r="NT2" s="177"/>
      <c r="NU2" s="177"/>
      <c r="NV2" s="177"/>
      <c r="NW2" s="177"/>
      <c r="NX2" s="178"/>
      <c r="NY2" s="179"/>
      <c r="NZ2" s="180"/>
      <c r="OA2" s="181"/>
      <c r="OB2" s="166"/>
      <c r="OC2" s="167"/>
      <c r="OD2" s="4"/>
      <c r="OE2" s="182"/>
      <c r="OF2" s="182"/>
      <c r="OG2" s="182"/>
      <c r="OH2" s="167"/>
      <c r="OI2" s="167"/>
      <c r="OJ2" s="173"/>
      <c r="OK2" s="174"/>
      <c r="OL2" s="57"/>
      <c r="OM2" s="57"/>
      <c r="ON2" s="57"/>
      <c r="OO2" s="57"/>
      <c r="OP2" s="3"/>
      <c r="OQ2" s="3"/>
    </row>
    <row r="3" spans="1:407" ht="24" customHeight="1">
      <c r="A3" s="163"/>
      <c r="B3" s="163"/>
      <c r="C3" s="183"/>
      <c r="D3" s="183"/>
      <c r="E3" s="183"/>
      <c r="F3" s="183"/>
      <c r="G3" s="183"/>
      <c r="H3" s="183"/>
      <c r="I3" s="176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  <c r="NY3" s="163"/>
      <c r="NZ3" s="163"/>
      <c r="OA3" s="163"/>
      <c r="OB3" s="165"/>
      <c r="OC3" s="165"/>
      <c r="OD3" s="36"/>
      <c r="OE3" s="182"/>
      <c r="OF3" s="184"/>
      <c r="OG3" s="185"/>
      <c r="OH3" s="3"/>
      <c r="OI3" s="186"/>
      <c r="OJ3" s="187">
        <f>OJ4-1</f>
        <v>42094</v>
      </c>
      <c r="OK3" s="188" t="str">
        <f>TEXT(WEEKDAY(OJ3),"дддД")</f>
        <v>вторник</v>
      </c>
      <c r="OL3" s="189" t="s">
        <v>43</v>
      </c>
      <c r="OM3" s="189" t="s">
        <v>44</v>
      </c>
      <c r="ON3" s="189" t="s">
        <v>44</v>
      </c>
      <c r="OO3" s="189" t="s">
        <v>44</v>
      </c>
      <c r="OP3" s="186"/>
      <c r="OQ3" s="186"/>
    </row>
    <row r="4" spans="1:407" ht="24" customHeight="1">
      <c r="A4" s="163"/>
      <c r="B4" s="163"/>
      <c r="C4" s="183"/>
      <c r="D4" s="183"/>
      <c r="E4" s="183"/>
      <c r="F4" s="183"/>
      <c r="G4" s="183"/>
      <c r="H4" s="183"/>
      <c r="I4" s="176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90"/>
      <c r="OC4" s="190"/>
      <c r="OD4" s="165"/>
      <c r="OE4" s="191"/>
      <c r="OF4" s="3"/>
      <c r="OG4" s="3"/>
      <c r="OH4" s="192"/>
      <c r="OI4" s="193">
        <v>1</v>
      </c>
      <c r="OJ4" s="194">
        <f>DATE(YEAR(OF1),MONTH(OF1)+(OD1)-1,DAY(OF1))</f>
        <v>42095</v>
      </c>
      <c r="OK4" s="195" t="str">
        <f t="shared" ref="OK4:OK31" si="0">TEXT(WEEKDAY(OJ4),"дддД")</f>
        <v>среда</v>
      </c>
      <c r="OL4" s="189" t="s">
        <v>45</v>
      </c>
      <c r="OM4" s="189" t="s">
        <v>44</v>
      </c>
      <c r="ON4" s="196" t="s">
        <v>46</v>
      </c>
      <c r="OO4" s="196" t="s">
        <v>44</v>
      </c>
      <c r="OP4" s="186"/>
      <c r="OQ4" s="186"/>
    </row>
    <row r="5" spans="1:407" ht="24" customHeight="1">
      <c r="A5" s="163"/>
      <c r="B5" s="163"/>
      <c r="C5" s="183"/>
      <c r="D5" s="183"/>
      <c r="E5" s="183"/>
      <c r="F5" s="183"/>
      <c r="G5" s="183"/>
      <c r="H5" s="183"/>
      <c r="I5" s="176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  <c r="IU5" s="163"/>
      <c r="IV5" s="163"/>
      <c r="IW5" s="163"/>
      <c r="IX5" s="163"/>
      <c r="IY5" s="163"/>
      <c r="IZ5" s="163"/>
      <c r="JA5" s="163"/>
      <c r="JB5" s="163"/>
      <c r="JC5" s="163"/>
      <c r="JD5" s="163"/>
      <c r="JE5" s="163"/>
      <c r="JF5" s="163"/>
      <c r="JG5" s="163"/>
      <c r="JH5" s="163"/>
      <c r="JI5" s="163"/>
      <c r="JJ5" s="163"/>
      <c r="JK5" s="163"/>
      <c r="JL5" s="163"/>
      <c r="JM5" s="163"/>
      <c r="JN5" s="163"/>
      <c r="JO5" s="163"/>
      <c r="JP5" s="163"/>
      <c r="JQ5" s="163"/>
      <c r="JR5" s="163"/>
      <c r="JS5" s="163"/>
      <c r="JT5" s="163"/>
      <c r="JU5" s="163"/>
      <c r="JV5" s="163"/>
      <c r="JW5" s="163"/>
      <c r="JX5" s="163"/>
      <c r="JY5" s="163"/>
      <c r="JZ5" s="163"/>
      <c r="KA5" s="163"/>
      <c r="KB5" s="163"/>
      <c r="KC5" s="163"/>
      <c r="KD5" s="163"/>
      <c r="KE5" s="163"/>
      <c r="KF5" s="163"/>
      <c r="KG5" s="163"/>
      <c r="KH5" s="163"/>
      <c r="KI5" s="163"/>
      <c r="KJ5" s="163"/>
      <c r="KK5" s="163"/>
      <c r="KL5" s="163"/>
      <c r="KM5" s="163"/>
      <c r="KN5" s="163"/>
      <c r="KO5" s="163"/>
      <c r="KP5" s="163"/>
      <c r="KQ5" s="163"/>
      <c r="KR5" s="163"/>
      <c r="KS5" s="163"/>
      <c r="KT5" s="163"/>
      <c r="KU5" s="163"/>
      <c r="KV5" s="163"/>
      <c r="KW5" s="163"/>
      <c r="KX5" s="163"/>
      <c r="KY5" s="163"/>
      <c r="KZ5" s="163"/>
      <c r="LA5" s="163"/>
      <c r="LB5" s="163"/>
      <c r="LC5" s="163"/>
      <c r="LD5" s="163"/>
      <c r="LE5" s="163"/>
      <c r="LF5" s="163"/>
      <c r="LG5" s="163"/>
      <c r="LH5" s="163"/>
      <c r="LI5" s="163"/>
      <c r="LJ5" s="163"/>
      <c r="LK5" s="163"/>
      <c r="LL5" s="163"/>
      <c r="LM5" s="163"/>
      <c r="LN5" s="163"/>
      <c r="LO5" s="163"/>
      <c r="LP5" s="163"/>
      <c r="LQ5" s="163"/>
      <c r="LR5" s="163"/>
      <c r="LS5" s="163"/>
      <c r="LT5" s="163"/>
      <c r="LU5" s="163"/>
      <c r="LV5" s="163"/>
      <c r="LW5" s="163"/>
      <c r="LX5" s="163"/>
      <c r="LY5" s="163"/>
      <c r="LZ5" s="163"/>
      <c r="MA5" s="163"/>
      <c r="MB5" s="163"/>
      <c r="MC5" s="163"/>
      <c r="MD5" s="163"/>
      <c r="ME5" s="163"/>
      <c r="MF5" s="163"/>
      <c r="MG5" s="163"/>
      <c r="MH5" s="163"/>
      <c r="MI5" s="163"/>
      <c r="MJ5" s="163"/>
      <c r="MK5" s="163"/>
      <c r="ML5" s="163"/>
      <c r="MM5" s="163"/>
      <c r="MN5" s="163"/>
      <c r="MO5" s="163"/>
      <c r="MP5" s="163"/>
      <c r="MQ5" s="163"/>
      <c r="MR5" s="163"/>
      <c r="MS5" s="163"/>
      <c r="MT5" s="163"/>
      <c r="MU5" s="163"/>
      <c r="MV5" s="163"/>
      <c r="MW5" s="163"/>
      <c r="MX5" s="163"/>
      <c r="MY5" s="163"/>
      <c r="MZ5" s="163"/>
      <c r="NA5" s="163"/>
      <c r="NB5" s="163"/>
      <c r="NC5" s="163"/>
      <c r="ND5" s="163"/>
      <c r="NE5" s="163"/>
      <c r="NF5" s="163"/>
      <c r="NG5" s="163"/>
      <c r="NH5" s="163"/>
      <c r="NI5" s="163"/>
      <c r="NJ5" s="163"/>
      <c r="NK5" s="163"/>
      <c r="NL5" s="163"/>
      <c r="NM5" s="163"/>
      <c r="NN5" s="163"/>
      <c r="NO5" s="163"/>
      <c r="NP5" s="163"/>
      <c r="NQ5" s="163"/>
      <c r="NR5" s="163"/>
      <c r="NS5" s="163"/>
      <c r="NT5" s="163"/>
      <c r="NU5" s="163"/>
      <c r="NV5" s="163"/>
      <c r="NW5" s="163"/>
      <c r="NX5" s="163"/>
      <c r="NY5" s="163"/>
      <c r="NZ5" s="163"/>
      <c r="OA5" s="163"/>
      <c r="OB5" s="165"/>
      <c r="OC5" s="190"/>
      <c r="OD5" s="190"/>
      <c r="OE5" s="197"/>
      <c r="OF5" s="190"/>
      <c r="OG5" s="198"/>
      <c r="OH5" s="192"/>
      <c r="OI5" s="193">
        <v>2</v>
      </c>
      <c r="OJ5" s="199">
        <f>OJ4+1</f>
        <v>42096</v>
      </c>
      <c r="OK5" s="195" t="str">
        <f t="shared" si="0"/>
        <v>четверг</v>
      </c>
      <c r="OL5" s="189" t="s">
        <v>32</v>
      </c>
      <c r="OM5" s="189" t="s">
        <v>44</v>
      </c>
      <c r="ON5" s="196" t="s">
        <v>44</v>
      </c>
      <c r="OO5" s="196" t="s">
        <v>44</v>
      </c>
      <c r="OP5" s="186"/>
      <c r="OQ5" s="186"/>
    </row>
    <row r="6" spans="1:407" ht="24" customHeight="1">
      <c r="A6" s="163"/>
      <c r="B6" s="163"/>
      <c r="C6" s="183"/>
      <c r="D6" s="183"/>
      <c r="E6" s="183"/>
      <c r="F6" s="183"/>
      <c r="G6" s="183"/>
      <c r="H6" s="183"/>
      <c r="I6" s="1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  <c r="IW6" s="163"/>
      <c r="IX6" s="163"/>
      <c r="IY6" s="163"/>
      <c r="IZ6" s="163"/>
      <c r="JA6" s="163"/>
      <c r="JB6" s="163"/>
      <c r="JC6" s="163"/>
      <c r="JD6" s="163"/>
      <c r="JE6" s="163"/>
      <c r="JF6" s="163"/>
      <c r="JG6" s="163"/>
      <c r="JH6" s="163"/>
      <c r="JI6" s="163"/>
      <c r="JJ6" s="163"/>
      <c r="JK6" s="163"/>
      <c r="JL6" s="163"/>
      <c r="JM6" s="163"/>
      <c r="JN6" s="163"/>
      <c r="JO6" s="163"/>
      <c r="JP6" s="163"/>
      <c r="JQ6" s="163"/>
      <c r="JR6" s="163"/>
      <c r="JS6" s="163"/>
      <c r="JT6" s="163"/>
      <c r="JU6" s="163"/>
      <c r="JV6" s="163"/>
      <c r="JW6" s="163"/>
      <c r="JX6" s="163"/>
      <c r="JY6" s="163"/>
      <c r="JZ6" s="163"/>
      <c r="KA6" s="163"/>
      <c r="KB6" s="163"/>
      <c r="KC6" s="163"/>
      <c r="KD6" s="163"/>
      <c r="KE6" s="163"/>
      <c r="KF6" s="163"/>
      <c r="KG6" s="163"/>
      <c r="KH6" s="163"/>
      <c r="KI6" s="163"/>
      <c r="KJ6" s="163"/>
      <c r="KK6" s="163"/>
      <c r="KL6" s="163"/>
      <c r="KM6" s="163"/>
      <c r="KN6" s="163"/>
      <c r="KO6" s="163"/>
      <c r="KP6" s="163"/>
      <c r="KQ6" s="163"/>
      <c r="KR6" s="163"/>
      <c r="KS6" s="163"/>
      <c r="KT6" s="163"/>
      <c r="KU6" s="163"/>
      <c r="KV6" s="163"/>
      <c r="KW6" s="163"/>
      <c r="KX6" s="163"/>
      <c r="KY6" s="163"/>
      <c r="KZ6" s="163"/>
      <c r="LA6" s="163"/>
      <c r="LB6" s="163"/>
      <c r="LC6" s="163"/>
      <c r="LD6" s="163"/>
      <c r="LE6" s="163"/>
      <c r="LF6" s="163"/>
      <c r="LG6" s="163"/>
      <c r="LH6" s="163"/>
      <c r="LI6" s="163"/>
      <c r="LJ6" s="163"/>
      <c r="LK6" s="163"/>
      <c r="LL6" s="163"/>
      <c r="LM6" s="163"/>
      <c r="LN6" s="163"/>
      <c r="LO6" s="163"/>
      <c r="LP6" s="163"/>
      <c r="LQ6" s="163"/>
      <c r="LR6" s="163"/>
      <c r="LS6" s="163"/>
      <c r="LT6" s="163"/>
      <c r="LU6" s="163"/>
      <c r="LV6" s="163"/>
      <c r="LW6" s="163"/>
      <c r="LX6" s="163"/>
      <c r="LY6" s="163"/>
      <c r="LZ6" s="163"/>
      <c r="MA6" s="163"/>
      <c r="MB6" s="163"/>
      <c r="MC6" s="163"/>
      <c r="MD6" s="163"/>
      <c r="ME6" s="163"/>
      <c r="MF6" s="163"/>
      <c r="MG6" s="163"/>
      <c r="MH6" s="163"/>
      <c r="MI6" s="163"/>
      <c r="MJ6" s="163"/>
      <c r="MK6" s="163"/>
      <c r="ML6" s="163"/>
      <c r="MM6" s="163"/>
      <c r="MN6" s="163"/>
      <c r="MO6" s="163"/>
      <c r="MP6" s="163"/>
      <c r="MQ6" s="163"/>
      <c r="MR6" s="163"/>
      <c r="MS6" s="163"/>
      <c r="MT6" s="163"/>
      <c r="MU6" s="163"/>
      <c r="MV6" s="163"/>
      <c r="MW6" s="163"/>
      <c r="MX6" s="163"/>
      <c r="MY6" s="163"/>
      <c r="MZ6" s="163"/>
      <c r="NA6" s="163"/>
      <c r="NB6" s="163"/>
      <c r="NC6" s="163"/>
      <c r="ND6" s="163"/>
      <c r="NE6" s="163"/>
      <c r="NF6" s="163"/>
      <c r="NG6" s="163"/>
      <c r="NH6" s="163"/>
      <c r="NI6" s="163"/>
      <c r="NJ6" s="163"/>
      <c r="NK6" s="163"/>
      <c r="NL6" s="163"/>
      <c r="NM6" s="163"/>
      <c r="NN6" s="163"/>
      <c r="NO6" s="163"/>
      <c r="NP6" s="163"/>
      <c r="NQ6" s="163"/>
      <c r="NR6" s="163"/>
      <c r="NS6" s="163"/>
      <c r="NT6" s="163"/>
      <c r="NU6" s="163"/>
      <c r="NV6" s="163"/>
      <c r="NW6" s="163"/>
      <c r="NX6" s="163"/>
      <c r="NY6" s="163"/>
      <c r="NZ6" s="163"/>
      <c r="OA6" s="163"/>
      <c r="OB6" s="165"/>
      <c r="OC6" s="165"/>
      <c r="OD6" s="65"/>
      <c r="OE6" s="165"/>
      <c r="OF6" s="165"/>
      <c r="OG6" s="165"/>
      <c r="OH6" s="192"/>
      <c r="OI6" s="193">
        <v>3</v>
      </c>
      <c r="OJ6" s="199">
        <f>OJ5+1</f>
        <v>42097</v>
      </c>
      <c r="OK6" s="195" t="str">
        <f t="shared" si="0"/>
        <v>пятница</v>
      </c>
      <c r="OL6" s="189" t="s">
        <v>45</v>
      </c>
      <c r="OM6" s="189" t="s">
        <v>44</v>
      </c>
      <c r="ON6" s="196" t="s">
        <v>44</v>
      </c>
      <c r="OO6" s="196" t="s">
        <v>44</v>
      </c>
      <c r="OP6" s="186"/>
      <c r="OQ6" s="186"/>
    </row>
    <row r="7" spans="1:407" ht="24" customHeight="1">
      <c r="A7" s="163"/>
      <c r="B7" s="163"/>
      <c r="C7" s="183"/>
      <c r="D7" s="183"/>
      <c r="E7" s="183"/>
      <c r="F7" s="183"/>
      <c r="G7" s="183"/>
      <c r="H7" s="183"/>
      <c r="I7" s="176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  <c r="IX7" s="163"/>
      <c r="IY7" s="163"/>
      <c r="IZ7" s="163"/>
      <c r="JA7" s="163"/>
      <c r="JB7" s="163"/>
      <c r="JC7" s="163"/>
      <c r="JD7" s="163"/>
      <c r="JE7" s="163"/>
      <c r="JF7" s="163"/>
      <c r="JG7" s="163"/>
      <c r="JH7" s="163"/>
      <c r="JI7" s="163"/>
      <c r="JJ7" s="163"/>
      <c r="JK7" s="163"/>
      <c r="JL7" s="163"/>
      <c r="JM7" s="163"/>
      <c r="JN7" s="163"/>
      <c r="JO7" s="163"/>
      <c r="JP7" s="163"/>
      <c r="JQ7" s="163"/>
      <c r="JR7" s="163"/>
      <c r="JS7" s="163"/>
      <c r="JT7" s="163"/>
      <c r="JU7" s="163"/>
      <c r="JV7" s="163"/>
      <c r="JW7" s="163"/>
      <c r="JX7" s="163"/>
      <c r="JY7" s="163"/>
      <c r="JZ7" s="163"/>
      <c r="KA7" s="163"/>
      <c r="KB7" s="163"/>
      <c r="KC7" s="163"/>
      <c r="KD7" s="163"/>
      <c r="KE7" s="163"/>
      <c r="KF7" s="163"/>
      <c r="KG7" s="163"/>
      <c r="KH7" s="163"/>
      <c r="KI7" s="163"/>
      <c r="KJ7" s="163"/>
      <c r="KK7" s="163"/>
      <c r="KL7" s="163"/>
      <c r="KM7" s="163"/>
      <c r="KN7" s="163"/>
      <c r="KO7" s="163"/>
      <c r="KP7" s="163"/>
      <c r="KQ7" s="163"/>
      <c r="KR7" s="163"/>
      <c r="KS7" s="163"/>
      <c r="KT7" s="163"/>
      <c r="KU7" s="163"/>
      <c r="KV7" s="163"/>
      <c r="KW7" s="163"/>
      <c r="KX7" s="163"/>
      <c r="KY7" s="163"/>
      <c r="KZ7" s="163"/>
      <c r="LA7" s="163"/>
      <c r="LB7" s="163"/>
      <c r="LC7" s="163"/>
      <c r="LD7" s="163"/>
      <c r="LE7" s="163"/>
      <c r="LF7" s="163"/>
      <c r="LG7" s="163"/>
      <c r="LH7" s="163"/>
      <c r="LI7" s="163"/>
      <c r="LJ7" s="163"/>
      <c r="LK7" s="163"/>
      <c r="LL7" s="163"/>
      <c r="LM7" s="163"/>
      <c r="LN7" s="163"/>
      <c r="LO7" s="163"/>
      <c r="LP7" s="163"/>
      <c r="LQ7" s="163"/>
      <c r="LR7" s="163"/>
      <c r="LS7" s="163"/>
      <c r="LT7" s="163"/>
      <c r="LU7" s="163"/>
      <c r="LV7" s="163"/>
      <c r="LW7" s="163"/>
      <c r="LX7" s="163"/>
      <c r="LY7" s="163"/>
      <c r="LZ7" s="163"/>
      <c r="MA7" s="163"/>
      <c r="MB7" s="163"/>
      <c r="MC7" s="163"/>
      <c r="MD7" s="163"/>
      <c r="ME7" s="163"/>
      <c r="MF7" s="163"/>
      <c r="MG7" s="163"/>
      <c r="MH7" s="163"/>
      <c r="MI7" s="163"/>
      <c r="MJ7" s="163"/>
      <c r="MK7" s="163"/>
      <c r="ML7" s="163"/>
      <c r="MM7" s="163"/>
      <c r="MN7" s="163"/>
      <c r="MO7" s="163"/>
      <c r="MP7" s="163"/>
      <c r="MQ7" s="163"/>
      <c r="MR7" s="163"/>
      <c r="MS7" s="163"/>
      <c r="MT7" s="163"/>
      <c r="MU7" s="163"/>
      <c r="MV7" s="163"/>
      <c r="MW7" s="163"/>
      <c r="MX7" s="163"/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5"/>
      <c r="OC7" s="165"/>
      <c r="OD7" s="200"/>
      <c r="OE7" s="201"/>
      <c r="OF7" s="201"/>
      <c r="OG7" s="201"/>
      <c r="OH7" s="192"/>
      <c r="OI7" s="193">
        <v>4</v>
      </c>
      <c r="OJ7" s="199">
        <f t="shared" ref="OJ7:OJ31" si="1">OJ6+1</f>
        <v>42098</v>
      </c>
      <c r="OK7" s="195" t="str">
        <f t="shared" si="0"/>
        <v>суббота</v>
      </c>
      <c r="OL7" s="189" t="s">
        <v>46</v>
      </c>
      <c r="OM7" s="189" t="s">
        <v>44</v>
      </c>
      <c r="ON7" s="196" t="s">
        <v>44</v>
      </c>
      <c r="OO7" s="196" t="s">
        <v>44</v>
      </c>
      <c r="OP7" s="186"/>
      <c r="OQ7" s="186"/>
    </row>
    <row r="8" spans="1:407" ht="24" customHeight="1">
      <c r="A8" s="163"/>
      <c r="B8" s="163"/>
      <c r="C8" s="183"/>
      <c r="D8" s="183"/>
      <c r="E8" s="183"/>
      <c r="F8" s="183"/>
      <c r="G8" s="183"/>
      <c r="H8" s="183"/>
      <c r="I8" s="176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  <c r="NI8" s="163"/>
      <c r="NJ8" s="163"/>
      <c r="NK8" s="163"/>
      <c r="NL8" s="163"/>
      <c r="NM8" s="163"/>
      <c r="NN8" s="163"/>
      <c r="NO8" s="163"/>
      <c r="NP8" s="163"/>
      <c r="NQ8" s="163"/>
      <c r="NR8" s="163"/>
      <c r="NS8" s="163"/>
      <c r="NT8" s="163"/>
      <c r="NU8" s="163"/>
      <c r="NV8" s="163"/>
      <c r="NW8" s="163"/>
      <c r="NX8" s="163"/>
      <c r="NY8" s="163"/>
      <c r="NZ8" s="163"/>
      <c r="OA8" s="163"/>
      <c r="OB8" s="165"/>
      <c r="OC8" s="190"/>
      <c r="OD8" s="200"/>
      <c r="OE8" s="201"/>
      <c r="OF8" s="201"/>
      <c r="OG8" s="202"/>
      <c r="OH8" s="192"/>
      <c r="OI8" s="193">
        <v>5</v>
      </c>
      <c r="OJ8" s="199">
        <f t="shared" si="1"/>
        <v>42099</v>
      </c>
      <c r="OK8" s="195" t="str">
        <f t="shared" si="0"/>
        <v>воскресенье</v>
      </c>
      <c r="OL8" s="189" t="s">
        <v>32</v>
      </c>
      <c r="OM8" s="189" t="s">
        <v>44</v>
      </c>
      <c r="ON8" s="196" t="s">
        <v>46</v>
      </c>
      <c r="OO8" s="196" t="s">
        <v>44</v>
      </c>
      <c r="OP8" s="186"/>
      <c r="OQ8" s="186"/>
    </row>
    <row r="9" spans="1:407" ht="24" customHeight="1">
      <c r="A9" s="163"/>
      <c r="B9" s="163"/>
      <c r="C9" s="183"/>
      <c r="D9" s="183"/>
      <c r="E9" s="183"/>
      <c r="F9" s="183"/>
      <c r="G9" s="183"/>
      <c r="H9" s="183"/>
      <c r="I9" s="176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3"/>
      <c r="NQ9" s="163"/>
      <c r="NR9" s="163"/>
      <c r="NS9" s="163"/>
      <c r="NT9" s="163"/>
      <c r="NU9" s="163"/>
      <c r="NV9" s="163"/>
      <c r="NW9" s="163"/>
      <c r="NX9" s="163"/>
      <c r="NY9" s="163"/>
      <c r="NZ9" s="163"/>
      <c r="OA9" s="163"/>
      <c r="OB9" s="190"/>
      <c r="OC9" s="190"/>
      <c r="OD9" s="200"/>
      <c r="OE9" s="201"/>
      <c r="OF9" s="201"/>
      <c r="OG9" s="202"/>
      <c r="OH9" s="192"/>
      <c r="OI9" s="193">
        <v>6</v>
      </c>
      <c r="OJ9" s="199">
        <f t="shared" si="1"/>
        <v>42100</v>
      </c>
      <c r="OK9" s="195" t="str">
        <f t="shared" si="0"/>
        <v>понедельник</v>
      </c>
      <c r="OL9" s="189" t="s">
        <v>46</v>
      </c>
      <c r="OM9" s="189" t="s">
        <v>44</v>
      </c>
      <c r="ON9" s="196" t="s">
        <v>43</v>
      </c>
      <c r="OO9" s="196" t="s">
        <v>44</v>
      </c>
      <c r="OP9" s="186"/>
      <c r="OQ9" s="186"/>
    </row>
    <row r="10" spans="1:407" ht="24" customHeight="1">
      <c r="A10" s="163"/>
      <c r="B10" s="163"/>
      <c r="C10" s="183"/>
      <c r="D10" s="183"/>
      <c r="E10" s="183"/>
      <c r="F10" s="183"/>
      <c r="G10" s="183"/>
      <c r="H10" s="183"/>
      <c r="I10" s="176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  <c r="NI10" s="163"/>
      <c r="NJ10" s="163"/>
      <c r="NK10" s="163"/>
      <c r="NL10" s="163"/>
      <c r="NM10" s="163"/>
      <c r="NN10" s="163"/>
      <c r="NO10" s="163"/>
      <c r="NP10" s="163"/>
      <c r="NQ10" s="163"/>
      <c r="NR10" s="163"/>
      <c r="NS10" s="163"/>
      <c r="NT10" s="163"/>
      <c r="NU10" s="163"/>
      <c r="NV10" s="163"/>
      <c r="NW10" s="163"/>
      <c r="NX10" s="163"/>
      <c r="NY10" s="163"/>
      <c r="NZ10" s="163"/>
      <c r="OA10" s="163"/>
      <c r="OB10" s="165"/>
      <c r="OC10" s="165"/>
      <c r="OD10" s="200"/>
      <c r="OE10" s="201"/>
      <c r="OF10" s="201"/>
      <c r="OG10" s="201"/>
      <c r="OH10" s="192"/>
      <c r="OI10" s="193">
        <v>7</v>
      </c>
      <c r="OJ10" s="199">
        <f t="shared" si="1"/>
        <v>42101</v>
      </c>
      <c r="OK10" s="195" t="str">
        <f t="shared" si="0"/>
        <v>вторник</v>
      </c>
      <c r="OL10" s="189" t="s">
        <v>43</v>
      </c>
      <c r="OM10" s="189" t="s">
        <v>44</v>
      </c>
      <c r="ON10" s="196" t="s">
        <v>44</v>
      </c>
      <c r="OO10" s="196" t="s">
        <v>44</v>
      </c>
      <c r="OP10" s="186"/>
      <c r="OQ10" s="186"/>
    </row>
    <row r="11" spans="1:407" ht="24" customHeight="1">
      <c r="A11" s="163"/>
      <c r="B11" s="163"/>
      <c r="C11" s="183"/>
      <c r="D11" s="183"/>
      <c r="E11" s="183"/>
      <c r="F11" s="183"/>
      <c r="G11" s="183"/>
      <c r="H11" s="183"/>
      <c r="I11" s="176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  <c r="NI11" s="163"/>
      <c r="NJ11" s="163"/>
      <c r="NK11" s="163"/>
      <c r="NL11" s="163"/>
      <c r="NM11" s="163"/>
      <c r="NN11" s="163"/>
      <c r="NO11" s="163"/>
      <c r="NP11" s="163"/>
      <c r="NQ11" s="163"/>
      <c r="NR11" s="163"/>
      <c r="NS11" s="163"/>
      <c r="NT11" s="163"/>
      <c r="NU11" s="163"/>
      <c r="NV11" s="163"/>
      <c r="NW11" s="163"/>
      <c r="NX11" s="163"/>
      <c r="NY11" s="163"/>
      <c r="NZ11" s="163"/>
      <c r="OA11" s="163"/>
      <c r="OB11" s="165"/>
      <c r="OC11" s="165"/>
      <c r="OD11" s="200"/>
      <c r="OE11" s="201"/>
      <c r="OF11" s="201"/>
      <c r="OG11" s="201"/>
      <c r="OH11" s="192"/>
      <c r="OI11" s="193">
        <v>8</v>
      </c>
      <c r="OJ11" s="199">
        <f t="shared" si="1"/>
        <v>42102</v>
      </c>
      <c r="OK11" s="195" t="str">
        <f t="shared" si="0"/>
        <v>среда</v>
      </c>
      <c r="OL11" s="189" t="s">
        <v>45</v>
      </c>
      <c r="OM11" s="189" t="s">
        <v>44</v>
      </c>
      <c r="ON11" s="196" t="s">
        <v>46</v>
      </c>
      <c r="OO11" s="196" t="s">
        <v>44</v>
      </c>
      <c r="OP11" s="186"/>
      <c r="OQ11" s="186"/>
    </row>
    <row r="12" spans="1:407" ht="24" customHeight="1">
      <c r="A12" s="163"/>
      <c r="B12" s="163"/>
      <c r="C12" s="183"/>
      <c r="D12" s="183"/>
      <c r="E12" s="183"/>
      <c r="F12" s="183"/>
      <c r="G12" s="183"/>
      <c r="H12" s="183"/>
      <c r="I12" s="176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  <c r="NI12" s="163"/>
      <c r="NJ12" s="163"/>
      <c r="NK12" s="163"/>
      <c r="NL12" s="163"/>
      <c r="NM12" s="163"/>
      <c r="NN12" s="163"/>
      <c r="NO12" s="163"/>
      <c r="NP12" s="163"/>
      <c r="NQ12" s="163"/>
      <c r="NR12" s="163"/>
      <c r="NS12" s="163"/>
      <c r="NT12" s="163"/>
      <c r="NU12" s="163"/>
      <c r="NV12" s="163"/>
      <c r="NW12" s="163"/>
      <c r="NX12" s="163"/>
      <c r="NY12" s="163"/>
      <c r="NZ12" s="163"/>
      <c r="OA12" s="163"/>
      <c r="OB12" s="190"/>
      <c r="OC12" s="190"/>
      <c r="OD12" s="200"/>
      <c r="OE12" s="201"/>
      <c r="OF12" s="201"/>
      <c r="OG12" s="202"/>
      <c r="OH12" s="192"/>
      <c r="OI12" s="193">
        <v>9</v>
      </c>
      <c r="OJ12" s="199">
        <f t="shared" si="1"/>
        <v>42103</v>
      </c>
      <c r="OK12" s="195" t="str">
        <f t="shared" si="0"/>
        <v>четверг</v>
      </c>
      <c r="OL12" s="189" t="s">
        <v>32</v>
      </c>
      <c r="OM12" s="189" t="s">
        <v>44</v>
      </c>
      <c r="ON12" s="196" t="s">
        <v>44</v>
      </c>
      <c r="OO12" s="196" t="s">
        <v>44</v>
      </c>
      <c r="OP12" s="186"/>
      <c r="OQ12" s="186"/>
    </row>
    <row r="13" spans="1:407" ht="24" customHeight="1">
      <c r="A13" s="163"/>
      <c r="B13" s="163"/>
      <c r="C13" s="183"/>
      <c r="D13" s="183"/>
      <c r="E13" s="183"/>
      <c r="F13" s="183"/>
      <c r="G13" s="183"/>
      <c r="H13" s="183"/>
      <c r="I13" s="176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  <c r="NI13" s="163"/>
      <c r="NJ13" s="163"/>
      <c r="NK13" s="163"/>
      <c r="NL13" s="163"/>
      <c r="NM13" s="163"/>
      <c r="NN13" s="163"/>
      <c r="NO13" s="163"/>
      <c r="NP13" s="163"/>
      <c r="NQ13" s="163"/>
      <c r="NR13" s="163"/>
      <c r="NS13" s="163"/>
      <c r="NT13" s="163"/>
      <c r="NU13" s="163"/>
      <c r="NV13" s="163"/>
      <c r="NW13" s="163"/>
      <c r="NX13" s="163"/>
      <c r="NY13" s="163"/>
      <c r="NZ13" s="163"/>
      <c r="OA13" s="163"/>
      <c r="OB13" s="165"/>
      <c r="OC13" s="165"/>
      <c r="OD13" s="200"/>
      <c r="OE13" s="201"/>
      <c r="OF13" s="201"/>
      <c r="OG13" s="201"/>
      <c r="OH13" s="192"/>
      <c r="OI13" s="193">
        <v>10</v>
      </c>
      <c r="OJ13" s="199">
        <f t="shared" si="1"/>
        <v>42104</v>
      </c>
      <c r="OK13" s="195" t="str">
        <f t="shared" si="0"/>
        <v>пятница</v>
      </c>
      <c r="OL13" s="189" t="s">
        <v>45</v>
      </c>
      <c r="OM13" s="189" t="s">
        <v>44</v>
      </c>
      <c r="ON13" s="196" t="s">
        <v>44</v>
      </c>
      <c r="OO13" s="196" t="s">
        <v>44</v>
      </c>
      <c r="OP13" s="186"/>
      <c r="OQ13" s="186"/>
    </row>
    <row r="14" spans="1:407" ht="24" customHeight="1">
      <c r="A14" s="163"/>
      <c r="B14" s="163"/>
      <c r="C14" s="183"/>
      <c r="D14" s="183"/>
      <c r="E14" s="183"/>
      <c r="F14" s="183"/>
      <c r="G14" s="183"/>
      <c r="H14" s="183"/>
      <c r="I14" s="176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5"/>
      <c r="OC14" s="165"/>
      <c r="OD14" s="65"/>
      <c r="OE14" s="65"/>
      <c r="OF14" s="65"/>
      <c r="OG14" s="65"/>
      <c r="OH14" s="192"/>
      <c r="OI14" s="193">
        <v>11</v>
      </c>
      <c r="OJ14" s="199">
        <f t="shared" si="1"/>
        <v>42105</v>
      </c>
      <c r="OK14" s="195" t="str">
        <f t="shared" si="0"/>
        <v>суббота</v>
      </c>
      <c r="OL14" s="189" t="s">
        <v>46</v>
      </c>
      <c r="OM14" s="189" t="s">
        <v>44</v>
      </c>
      <c r="ON14" s="196" t="s">
        <v>44</v>
      </c>
      <c r="OO14" s="196" t="s">
        <v>44</v>
      </c>
      <c r="OP14" s="186"/>
      <c r="OQ14" s="186"/>
    </row>
    <row r="15" spans="1:407" ht="24" customHeight="1">
      <c r="A15" s="163"/>
      <c r="B15" s="163"/>
      <c r="C15" s="183"/>
      <c r="D15" s="183"/>
      <c r="E15" s="183"/>
      <c r="F15" s="183"/>
      <c r="G15" s="183"/>
      <c r="H15" s="183"/>
      <c r="I15" s="176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  <c r="NI15" s="163"/>
      <c r="NJ15" s="163"/>
      <c r="NK15" s="163"/>
      <c r="NL15" s="163"/>
      <c r="NM15" s="163"/>
      <c r="NN15" s="163"/>
      <c r="NO15" s="163"/>
      <c r="NP15" s="163"/>
      <c r="NQ15" s="163"/>
      <c r="NR15" s="163"/>
      <c r="NS15" s="163"/>
      <c r="NT15" s="163"/>
      <c r="NU15" s="163"/>
      <c r="NV15" s="163"/>
      <c r="NW15" s="163"/>
      <c r="NX15" s="163"/>
      <c r="NY15" s="163"/>
      <c r="NZ15" s="163"/>
      <c r="OA15" s="163"/>
      <c r="OB15" s="165"/>
      <c r="OC15" s="190"/>
      <c r="OD15" s="200"/>
      <c r="OE15" s="202"/>
      <c r="OF15" s="202"/>
      <c r="OG15" s="202"/>
      <c r="OH15" s="192"/>
      <c r="OI15" s="193">
        <v>12</v>
      </c>
      <c r="OJ15" s="199">
        <f t="shared" si="1"/>
        <v>42106</v>
      </c>
      <c r="OK15" s="195" t="str">
        <f t="shared" si="0"/>
        <v>воскресенье</v>
      </c>
      <c r="OL15" s="189" t="s">
        <v>32</v>
      </c>
      <c r="OM15" s="189" t="s">
        <v>44</v>
      </c>
      <c r="ON15" s="196" t="s">
        <v>46</v>
      </c>
      <c r="OO15" s="196" t="s">
        <v>44</v>
      </c>
      <c r="OP15" s="186"/>
      <c r="OQ15" s="186"/>
    </row>
    <row r="16" spans="1:407" ht="24" customHeight="1">
      <c r="A16" s="163"/>
      <c r="B16" s="163"/>
      <c r="C16" s="183"/>
      <c r="D16" s="183"/>
      <c r="E16" s="183"/>
      <c r="F16" s="183"/>
      <c r="G16" s="183"/>
      <c r="H16" s="183"/>
      <c r="I16" s="176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  <c r="NI16" s="163"/>
      <c r="NJ16" s="163"/>
      <c r="NK16" s="163"/>
      <c r="NL16" s="163"/>
      <c r="NM16" s="163"/>
      <c r="NN16" s="163"/>
      <c r="NO16" s="163"/>
      <c r="NP16" s="163"/>
      <c r="NQ16" s="163"/>
      <c r="NR16" s="163"/>
      <c r="NS16" s="163"/>
      <c r="NT16" s="163"/>
      <c r="NU16" s="163"/>
      <c r="NV16" s="163"/>
      <c r="NW16" s="163"/>
      <c r="NX16" s="163"/>
      <c r="NY16" s="163"/>
      <c r="NZ16" s="163"/>
      <c r="OA16" s="163"/>
      <c r="OB16" s="190"/>
      <c r="OC16" s="190"/>
      <c r="OD16" s="200"/>
      <c r="OE16" s="202"/>
      <c r="OF16" s="202"/>
      <c r="OG16" s="202"/>
      <c r="OH16" s="192"/>
      <c r="OI16" s="193">
        <v>13</v>
      </c>
      <c r="OJ16" s="199">
        <f t="shared" si="1"/>
        <v>42107</v>
      </c>
      <c r="OK16" s="195" t="str">
        <f t="shared" si="0"/>
        <v>понедельник</v>
      </c>
      <c r="OL16" s="189" t="s">
        <v>46</v>
      </c>
      <c r="OM16" s="189" t="s">
        <v>44</v>
      </c>
      <c r="ON16" s="196" t="s">
        <v>43</v>
      </c>
      <c r="OO16" s="196" t="s">
        <v>44</v>
      </c>
      <c r="OP16" s="186"/>
      <c r="OQ16" s="186"/>
    </row>
    <row r="17" spans="1:407" ht="24" customHeight="1">
      <c r="A17" s="163"/>
      <c r="B17" s="163"/>
      <c r="C17" s="183"/>
      <c r="D17" s="183"/>
      <c r="E17" s="183"/>
      <c r="F17" s="183"/>
      <c r="G17" s="183"/>
      <c r="H17" s="183"/>
      <c r="I17" s="176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  <c r="NI17" s="163"/>
      <c r="NJ17" s="163"/>
      <c r="NK17" s="163"/>
      <c r="NL17" s="163"/>
      <c r="NM17" s="163"/>
      <c r="NN17" s="163"/>
      <c r="NO17" s="163"/>
      <c r="NP17" s="163"/>
      <c r="NQ17" s="163"/>
      <c r="NR17" s="163"/>
      <c r="NS17" s="163"/>
      <c r="NT17" s="163"/>
      <c r="NU17" s="163"/>
      <c r="NV17" s="163"/>
      <c r="NW17" s="163"/>
      <c r="NX17" s="163"/>
      <c r="NY17" s="163"/>
      <c r="NZ17" s="163"/>
      <c r="OA17" s="163"/>
      <c r="OB17" s="190"/>
      <c r="OC17" s="190"/>
      <c r="OD17" s="200"/>
      <c r="OE17" s="202"/>
      <c r="OF17" s="202"/>
      <c r="OG17" s="202"/>
      <c r="OH17" s="192"/>
      <c r="OI17" s="193">
        <v>14</v>
      </c>
      <c r="OJ17" s="199">
        <f t="shared" si="1"/>
        <v>42108</v>
      </c>
      <c r="OK17" s="195" t="str">
        <f t="shared" si="0"/>
        <v>вторник</v>
      </c>
      <c r="OL17" s="189" t="s">
        <v>43</v>
      </c>
      <c r="OM17" s="189" t="s">
        <v>44</v>
      </c>
      <c r="ON17" s="196" t="s">
        <v>44</v>
      </c>
      <c r="OO17" s="196" t="s">
        <v>44</v>
      </c>
      <c r="OP17" s="186"/>
      <c r="OQ17" s="186"/>
    </row>
    <row r="18" spans="1:407" ht="24" customHeight="1">
      <c r="A18" s="163"/>
      <c r="B18" s="163"/>
      <c r="C18" s="183"/>
      <c r="D18" s="183"/>
      <c r="E18" s="183"/>
      <c r="F18" s="183"/>
      <c r="G18" s="183"/>
      <c r="H18" s="183"/>
      <c r="I18" s="176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  <c r="NI18" s="163"/>
      <c r="NJ18" s="163"/>
      <c r="NK18" s="163"/>
      <c r="NL18" s="163"/>
      <c r="NM18" s="163"/>
      <c r="NN18" s="163"/>
      <c r="NO18" s="163"/>
      <c r="NP18" s="163"/>
      <c r="NQ18" s="163"/>
      <c r="NR18" s="163"/>
      <c r="NS18" s="163"/>
      <c r="NT18" s="163"/>
      <c r="NU18" s="163"/>
      <c r="NV18" s="163"/>
      <c r="NW18" s="163"/>
      <c r="NX18" s="163"/>
      <c r="NY18" s="163"/>
      <c r="NZ18" s="163"/>
      <c r="OA18" s="163"/>
      <c r="OB18" s="165"/>
      <c r="OC18" s="165"/>
      <c r="OD18" s="200"/>
      <c r="OE18" s="202"/>
      <c r="OF18" s="202"/>
      <c r="OG18" s="202"/>
      <c r="OH18" s="192"/>
      <c r="OI18" s="193">
        <v>15</v>
      </c>
      <c r="OJ18" s="199">
        <f t="shared" si="1"/>
        <v>42109</v>
      </c>
      <c r="OK18" s="195" t="str">
        <f t="shared" si="0"/>
        <v>среда</v>
      </c>
      <c r="OL18" s="189" t="s">
        <v>45</v>
      </c>
      <c r="OM18" s="189" t="s">
        <v>44</v>
      </c>
      <c r="ON18" s="196" t="s">
        <v>46</v>
      </c>
      <c r="OO18" s="196" t="s">
        <v>44</v>
      </c>
      <c r="OP18" s="186"/>
      <c r="OQ18" s="186"/>
    </row>
    <row r="19" spans="1:407" ht="24" customHeight="1">
      <c r="A19" s="163"/>
      <c r="B19" s="163"/>
      <c r="C19" s="183"/>
      <c r="D19" s="183"/>
      <c r="E19" s="183"/>
      <c r="F19" s="183"/>
      <c r="G19" s="183"/>
      <c r="H19" s="183"/>
      <c r="I19" s="176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  <c r="IL19" s="163"/>
      <c r="IM19" s="163"/>
      <c r="IN19" s="163"/>
      <c r="IO19" s="163"/>
      <c r="IP19" s="163"/>
      <c r="IQ19" s="163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  <c r="NI19" s="163"/>
      <c r="NJ19" s="163"/>
      <c r="NK19" s="163"/>
      <c r="NL19" s="163"/>
      <c r="NM19" s="163"/>
      <c r="NN19" s="163"/>
      <c r="NO19" s="163"/>
      <c r="NP19" s="163"/>
      <c r="NQ19" s="163"/>
      <c r="NR19" s="163"/>
      <c r="NS19" s="163"/>
      <c r="NT19" s="163"/>
      <c r="NU19" s="163"/>
      <c r="NV19" s="163"/>
      <c r="NW19" s="163"/>
      <c r="NX19" s="163"/>
      <c r="NY19" s="163"/>
      <c r="NZ19" s="163"/>
      <c r="OA19" s="163"/>
      <c r="OB19" s="165"/>
      <c r="OC19" s="165"/>
      <c r="OD19" s="200"/>
      <c r="OE19" s="202"/>
      <c r="OF19" s="202"/>
      <c r="OG19" s="202"/>
      <c r="OH19" s="192"/>
      <c r="OI19" s="193">
        <v>16</v>
      </c>
      <c r="OJ19" s="199">
        <f t="shared" si="1"/>
        <v>42110</v>
      </c>
      <c r="OK19" s="195" t="str">
        <f t="shared" si="0"/>
        <v>четверг</v>
      </c>
      <c r="OL19" s="189" t="s">
        <v>32</v>
      </c>
      <c r="OM19" s="189" t="s">
        <v>44</v>
      </c>
      <c r="ON19" s="196" t="s">
        <v>44</v>
      </c>
      <c r="OO19" s="196" t="s">
        <v>44</v>
      </c>
      <c r="OP19" s="186"/>
      <c r="OQ19" s="186"/>
    </row>
    <row r="20" spans="1:407" ht="24" customHeight="1">
      <c r="A20" s="163"/>
      <c r="B20" s="163"/>
      <c r="C20" s="183"/>
      <c r="D20" s="183"/>
      <c r="E20" s="183"/>
      <c r="F20" s="183"/>
      <c r="G20" s="183"/>
      <c r="H20" s="183"/>
      <c r="I20" s="176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  <c r="NI20" s="163"/>
      <c r="NJ20" s="163"/>
      <c r="NK20" s="163"/>
      <c r="NL20" s="163"/>
      <c r="NM20" s="163"/>
      <c r="NN20" s="163"/>
      <c r="NO20" s="163"/>
      <c r="NP20" s="163"/>
      <c r="NQ20" s="163"/>
      <c r="NR20" s="163"/>
      <c r="NS20" s="163"/>
      <c r="NT20" s="163"/>
      <c r="NU20" s="163"/>
      <c r="NV20" s="163"/>
      <c r="NW20" s="163"/>
      <c r="NX20" s="163"/>
      <c r="NY20" s="163"/>
      <c r="NZ20" s="163"/>
      <c r="OA20" s="163"/>
      <c r="OB20" s="165"/>
      <c r="OC20" s="165"/>
      <c r="OD20" s="200"/>
      <c r="OE20" s="202"/>
      <c r="OF20" s="202"/>
      <c r="OG20" s="202"/>
      <c r="OH20" s="192"/>
      <c r="OI20" s="193">
        <v>17</v>
      </c>
      <c r="OJ20" s="199">
        <f t="shared" si="1"/>
        <v>42111</v>
      </c>
      <c r="OK20" s="195" t="str">
        <f t="shared" si="0"/>
        <v>пятница</v>
      </c>
      <c r="OL20" s="189" t="s">
        <v>45</v>
      </c>
      <c r="OM20" s="189" t="s">
        <v>44</v>
      </c>
      <c r="ON20" s="196" t="s">
        <v>44</v>
      </c>
      <c r="OO20" s="196" t="s">
        <v>44</v>
      </c>
      <c r="OP20" s="186"/>
      <c r="OQ20" s="186"/>
    </row>
    <row r="21" spans="1:407" ht="24" customHeight="1">
      <c r="A21" s="163"/>
      <c r="B21" s="163"/>
      <c r="C21" s="183"/>
      <c r="D21" s="183"/>
      <c r="E21" s="183"/>
      <c r="F21" s="183"/>
      <c r="G21" s="183"/>
      <c r="H21" s="183"/>
      <c r="I21" s="176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  <c r="NI21" s="163"/>
      <c r="NJ21" s="163"/>
      <c r="NK21" s="163"/>
      <c r="NL21" s="163"/>
      <c r="NM21" s="163"/>
      <c r="NN21" s="163"/>
      <c r="NO21" s="163"/>
      <c r="NP21" s="163"/>
      <c r="NQ21" s="163"/>
      <c r="NR21" s="163"/>
      <c r="NS21" s="163"/>
      <c r="NT21" s="163"/>
      <c r="NU21" s="163"/>
      <c r="NV21" s="163"/>
      <c r="NW21" s="163"/>
      <c r="NX21" s="163"/>
      <c r="NY21" s="163"/>
      <c r="NZ21" s="163"/>
      <c r="OA21" s="163"/>
      <c r="OB21" s="165"/>
      <c r="OC21" s="165"/>
      <c r="OD21" s="200"/>
      <c r="OE21" s="202"/>
      <c r="OF21" s="202"/>
      <c r="OG21" s="202"/>
      <c r="OH21" s="192"/>
      <c r="OI21" s="193">
        <v>18</v>
      </c>
      <c r="OJ21" s="199">
        <f t="shared" si="1"/>
        <v>42112</v>
      </c>
      <c r="OK21" s="195" t="str">
        <f t="shared" si="0"/>
        <v>суббота</v>
      </c>
      <c r="OL21" s="189" t="s">
        <v>46</v>
      </c>
      <c r="OM21" s="189" t="s">
        <v>44</v>
      </c>
      <c r="ON21" s="196" t="s">
        <v>44</v>
      </c>
      <c r="OO21" s="196" t="s">
        <v>44</v>
      </c>
      <c r="OP21" s="186"/>
      <c r="OQ21" s="186"/>
    </row>
    <row r="22" spans="1:407" ht="24" customHeight="1">
      <c r="A22" s="163"/>
      <c r="B22" s="163"/>
      <c r="C22" s="183"/>
      <c r="D22" s="183"/>
      <c r="E22" s="183"/>
      <c r="F22" s="183"/>
      <c r="G22" s="183"/>
      <c r="H22" s="183"/>
      <c r="I22" s="176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  <c r="II22" s="163"/>
      <c r="IJ22" s="163"/>
      <c r="IK22" s="163"/>
      <c r="IL22" s="163"/>
      <c r="IM22" s="163"/>
      <c r="IN22" s="163"/>
      <c r="IO22" s="163"/>
      <c r="IP22" s="163"/>
      <c r="IQ22" s="163"/>
      <c r="IR22" s="163"/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  <c r="NI22" s="163"/>
      <c r="NJ22" s="163"/>
      <c r="NK22" s="163"/>
      <c r="NL22" s="163"/>
      <c r="NM22" s="163"/>
      <c r="NN22" s="163"/>
      <c r="NO22" s="163"/>
      <c r="NP22" s="163"/>
      <c r="NQ22" s="163"/>
      <c r="NR22" s="163"/>
      <c r="NS22" s="163"/>
      <c r="NT22" s="163"/>
      <c r="NU22" s="163"/>
      <c r="NV22" s="163"/>
      <c r="NW22" s="163"/>
      <c r="NX22" s="163"/>
      <c r="NY22" s="163"/>
      <c r="NZ22" s="163"/>
      <c r="OA22" s="163"/>
      <c r="OB22" s="165"/>
      <c r="OC22" s="165"/>
      <c r="OD22" s="165"/>
      <c r="OE22" s="65"/>
      <c r="OF22" s="165"/>
      <c r="OG22" s="165"/>
      <c r="OH22" s="192"/>
      <c r="OI22" s="193">
        <v>19</v>
      </c>
      <c r="OJ22" s="199">
        <f t="shared" si="1"/>
        <v>42113</v>
      </c>
      <c r="OK22" s="195" t="str">
        <f t="shared" si="0"/>
        <v>воскресенье</v>
      </c>
      <c r="OL22" s="189" t="s">
        <v>32</v>
      </c>
      <c r="OM22" s="189" t="s">
        <v>44</v>
      </c>
      <c r="ON22" s="196" t="s">
        <v>46</v>
      </c>
      <c r="OO22" s="196" t="s">
        <v>44</v>
      </c>
      <c r="OP22" s="186"/>
      <c r="OQ22" s="186"/>
    </row>
    <row r="23" spans="1:407" ht="24" customHeight="1">
      <c r="A23" s="163"/>
      <c r="B23" s="163"/>
      <c r="C23" s="183"/>
      <c r="D23" s="183"/>
      <c r="E23" s="183"/>
      <c r="F23" s="183"/>
      <c r="G23" s="183"/>
      <c r="H23" s="183"/>
      <c r="I23" s="176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  <c r="FF23" s="163"/>
      <c r="FG23" s="163"/>
      <c r="FH23" s="163"/>
      <c r="FI23" s="163"/>
      <c r="FJ23" s="163"/>
      <c r="FK23" s="163"/>
      <c r="FL23" s="163"/>
      <c r="FM23" s="163"/>
      <c r="FN23" s="163"/>
      <c r="FO23" s="163"/>
      <c r="FP23" s="163"/>
      <c r="FQ23" s="163"/>
      <c r="FR23" s="163"/>
      <c r="FS23" s="163"/>
      <c r="FT23" s="163"/>
      <c r="FU23" s="163"/>
      <c r="FV23" s="163"/>
      <c r="FW23" s="163"/>
      <c r="FX23" s="163"/>
      <c r="FY23" s="163"/>
      <c r="FZ23" s="163"/>
      <c r="GA23" s="163"/>
      <c r="GB23" s="163"/>
      <c r="GC23" s="163"/>
      <c r="GD23" s="163"/>
      <c r="GE23" s="163"/>
      <c r="GF23" s="163"/>
      <c r="GG23" s="163"/>
      <c r="GH23" s="163"/>
      <c r="GI23" s="163"/>
      <c r="GJ23" s="163"/>
      <c r="GK23" s="163"/>
      <c r="GL23" s="163"/>
      <c r="GM23" s="163"/>
      <c r="GN23" s="163"/>
      <c r="GO23" s="163"/>
      <c r="GP23" s="163"/>
      <c r="GQ23" s="163"/>
      <c r="GR23" s="163"/>
      <c r="GS23" s="163"/>
      <c r="GT23" s="163"/>
      <c r="GU23" s="163"/>
      <c r="GV23" s="163"/>
      <c r="GW23" s="163"/>
      <c r="GX23" s="163"/>
      <c r="GY23" s="163"/>
      <c r="GZ23" s="163"/>
      <c r="HA23" s="163"/>
      <c r="HB23" s="163"/>
      <c r="HC23" s="163"/>
      <c r="HD23" s="163"/>
      <c r="HE23" s="163"/>
      <c r="HF23" s="163"/>
      <c r="HG23" s="163"/>
      <c r="HH23" s="163"/>
      <c r="HI23" s="163"/>
      <c r="HJ23" s="163"/>
      <c r="HK23" s="163"/>
      <c r="HL23" s="163"/>
      <c r="HM23" s="163"/>
      <c r="HN23" s="163"/>
      <c r="HO23" s="163"/>
      <c r="HP23" s="163"/>
      <c r="HQ23" s="163"/>
      <c r="HR23" s="163"/>
      <c r="HS23" s="163"/>
      <c r="HT23" s="163"/>
      <c r="HU23" s="163"/>
      <c r="HV23" s="163"/>
      <c r="HW23" s="163"/>
      <c r="HX23" s="163"/>
      <c r="HY23" s="163"/>
      <c r="HZ23" s="163"/>
      <c r="IA23" s="163"/>
      <c r="IB23" s="163"/>
      <c r="IC23" s="163"/>
      <c r="ID23" s="163"/>
      <c r="IE23" s="163"/>
      <c r="IF23" s="163"/>
      <c r="IG23" s="163"/>
      <c r="IH23" s="163"/>
      <c r="II23" s="163"/>
      <c r="IJ23" s="163"/>
      <c r="IK23" s="163"/>
      <c r="IL23" s="163"/>
      <c r="IM23" s="163"/>
      <c r="IN23" s="163"/>
      <c r="IO23" s="163"/>
      <c r="IP23" s="163"/>
      <c r="IQ23" s="163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  <c r="NI23" s="163"/>
      <c r="NJ23" s="163"/>
      <c r="NK23" s="163"/>
      <c r="NL23" s="163"/>
      <c r="NM23" s="163"/>
      <c r="NN23" s="163"/>
      <c r="NO23" s="163"/>
      <c r="NP23" s="163"/>
      <c r="NQ23" s="163"/>
      <c r="NR23" s="163"/>
      <c r="NS23" s="163"/>
      <c r="NT23" s="163"/>
      <c r="NU23" s="163"/>
      <c r="NV23" s="163"/>
      <c r="NW23" s="163"/>
      <c r="NX23" s="163"/>
      <c r="NY23" s="163"/>
      <c r="NZ23" s="163"/>
      <c r="OA23" s="163"/>
      <c r="OB23" s="165"/>
      <c r="OC23" s="165"/>
      <c r="OD23" s="165"/>
      <c r="OE23" s="65"/>
      <c r="OF23" s="165"/>
      <c r="OG23" s="165"/>
      <c r="OH23" s="192"/>
      <c r="OI23" s="193">
        <v>20</v>
      </c>
      <c r="OJ23" s="199">
        <f t="shared" si="1"/>
        <v>42114</v>
      </c>
      <c r="OK23" s="195" t="str">
        <f t="shared" si="0"/>
        <v>понедельник</v>
      </c>
      <c r="OL23" s="189" t="s">
        <v>46</v>
      </c>
      <c r="OM23" s="189" t="s">
        <v>44</v>
      </c>
      <c r="ON23" s="196" t="s">
        <v>43</v>
      </c>
      <c r="OO23" s="196" t="s">
        <v>44</v>
      </c>
      <c r="OP23" s="186"/>
      <c r="OQ23" s="186"/>
    </row>
    <row r="24" spans="1:407" ht="24" customHeight="1">
      <c r="A24" s="163"/>
      <c r="B24" s="163"/>
      <c r="C24" s="183"/>
      <c r="D24" s="183"/>
      <c r="E24" s="183"/>
      <c r="F24" s="183"/>
      <c r="G24" s="183"/>
      <c r="H24" s="183"/>
      <c r="I24" s="176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  <c r="NI24" s="163"/>
      <c r="NJ24" s="163"/>
      <c r="NK24" s="163"/>
      <c r="NL24" s="163"/>
      <c r="NM24" s="163"/>
      <c r="NN24" s="163"/>
      <c r="NO24" s="163"/>
      <c r="NP24" s="163"/>
      <c r="NQ24" s="163"/>
      <c r="NR24" s="163"/>
      <c r="NS24" s="163"/>
      <c r="NT24" s="163"/>
      <c r="NU24" s="163"/>
      <c r="NV24" s="163"/>
      <c r="NW24" s="163"/>
      <c r="NX24" s="163"/>
      <c r="NY24" s="163"/>
      <c r="NZ24" s="163"/>
      <c r="OA24" s="163"/>
      <c r="OB24" s="165"/>
      <c r="OC24" s="165"/>
      <c r="OD24" s="65"/>
      <c r="OE24" s="65"/>
      <c r="OF24" s="65"/>
      <c r="OG24" s="165"/>
      <c r="OH24" s="192"/>
      <c r="OI24" s="193">
        <v>21</v>
      </c>
      <c r="OJ24" s="199">
        <f t="shared" si="1"/>
        <v>42115</v>
      </c>
      <c r="OK24" s="195" t="str">
        <f t="shared" si="0"/>
        <v>вторник</v>
      </c>
      <c r="OL24" s="189" t="s">
        <v>43</v>
      </c>
      <c r="OM24" s="189" t="s">
        <v>44</v>
      </c>
      <c r="ON24" s="196" t="s">
        <v>44</v>
      </c>
      <c r="OO24" s="196" t="s">
        <v>44</v>
      </c>
      <c r="OP24" s="186"/>
      <c r="OQ24" s="186"/>
    </row>
    <row r="25" spans="1:407" ht="24" customHeight="1">
      <c r="A25" s="163"/>
      <c r="B25" s="163"/>
      <c r="C25" s="183"/>
      <c r="D25" s="183"/>
      <c r="E25" s="183"/>
      <c r="F25" s="183"/>
      <c r="G25" s="183"/>
      <c r="H25" s="183"/>
      <c r="I25" s="176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  <c r="NI25" s="163"/>
      <c r="NJ25" s="163"/>
      <c r="NK25" s="163"/>
      <c r="NL25" s="163"/>
      <c r="NM25" s="163"/>
      <c r="NN25" s="163"/>
      <c r="NO25" s="163"/>
      <c r="NP25" s="163"/>
      <c r="NQ25" s="163"/>
      <c r="NR25" s="163"/>
      <c r="NS25" s="163"/>
      <c r="NT25" s="163"/>
      <c r="NU25" s="163"/>
      <c r="NV25" s="163"/>
      <c r="NW25" s="163"/>
      <c r="NX25" s="163"/>
      <c r="NY25" s="163"/>
      <c r="NZ25" s="163"/>
      <c r="OA25" s="163"/>
      <c r="OB25" s="165"/>
      <c r="OC25" s="165"/>
      <c r="OD25" s="203"/>
      <c r="OE25" s="65"/>
      <c r="OF25" s="165"/>
      <c r="OG25" s="165"/>
      <c r="OH25" s="192"/>
      <c r="OI25" s="193">
        <v>22</v>
      </c>
      <c r="OJ25" s="199">
        <f t="shared" si="1"/>
        <v>42116</v>
      </c>
      <c r="OK25" s="195" t="str">
        <f t="shared" si="0"/>
        <v>среда</v>
      </c>
      <c r="OL25" s="189" t="s">
        <v>45</v>
      </c>
      <c r="OM25" s="189" t="s">
        <v>44</v>
      </c>
      <c r="ON25" s="196" t="s">
        <v>46</v>
      </c>
      <c r="OO25" s="196" t="s">
        <v>44</v>
      </c>
      <c r="OP25" s="186"/>
      <c r="OQ25" s="186"/>
    </row>
    <row r="26" spans="1:407" ht="24" customHeight="1">
      <c r="A26" s="163"/>
      <c r="B26" s="163"/>
      <c r="C26" s="183"/>
      <c r="D26" s="183"/>
      <c r="E26" s="183"/>
      <c r="F26" s="183"/>
      <c r="G26" s="183"/>
      <c r="H26" s="183"/>
      <c r="I26" s="176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  <c r="NI26" s="163"/>
      <c r="NJ26" s="163"/>
      <c r="NK26" s="163"/>
      <c r="NL26" s="163"/>
      <c r="NM26" s="163"/>
      <c r="NN26" s="163"/>
      <c r="NO26" s="163"/>
      <c r="NP26" s="163"/>
      <c r="NQ26" s="163"/>
      <c r="NR26" s="163"/>
      <c r="NS26" s="163"/>
      <c r="NT26" s="163"/>
      <c r="NU26" s="163"/>
      <c r="NV26" s="163"/>
      <c r="NW26" s="163"/>
      <c r="NX26" s="163"/>
      <c r="NY26" s="163"/>
      <c r="NZ26" s="163"/>
      <c r="OA26" s="163"/>
      <c r="OB26" s="165"/>
      <c r="OC26" s="165"/>
      <c r="OD26" s="203"/>
      <c r="OE26" s="65"/>
      <c r="OF26" s="165"/>
      <c r="OG26" s="165"/>
      <c r="OH26" s="192"/>
      <c r="OI26" s="193">
        <v>23</v>
      </c>
      <c r="OJ26" s="199">
        <f t="shared" si="1"/>
        <v>42117</v>
      </c>
      <c r="OK26" s="195" t="str">
        <f t="shared" si="0"/>
        <v>четверг</v>
      </c>
      <c r="OL26" s="189" t="s">
        <v>32</v>
      </c>
      <c r="OM26" s="189" t="s">
        <v>44</v>
      </c>
      <c r="ON26" s="196" t="s">
        <v>44</v>
      </c>
      <c r="OO26" s="196" t="s">
        <v>44</v>
      </c>
      <c r="OP26" s="186"/>
      <c r="OQ26" s="186"/>
    </row>
    <row r="27" spans="1:407" ht="24" customHeight="1">
      <c r="A27" s="163"/>
      <c r="B27" s="163"/>
      <c r="C27" s="183"/>
      <c r="D27" s="183"/>
      <c r="E27" s="183"/>
      <c r="F27" s="183"/>
      <c r="G27" s="183"/>
      <c r="H27" s="183"/>
      <c r="I27" s="176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  <c r="NI27" s="163"/>
      <c r="NJ27" s="163"/>
      <c r="NK27" s="163"/>
      <c r="NL27" s="163"/>
      <c r="NM27" s="163"/>
      <c r="NN27" s="163"/>
      <c r="NO27" s="163"/>
      <c r="NP27" s="163"/>
      <c r="NQ27" s="163"/>
      <c r="NR27" s="163"/>
      <c r="NS27" s="163"/>
      <c r="NT27" s="163"/>
      <c r="NU27" s="163"/>
      <c r="NV27" s="163"/>
      <c r="NW27" s="163"/>
      <c r="NX27" s="163"/>
      <c r="NY27" s="163"/>
      <c r="NZ27" s="163"/>
      <c r="OA27" s="163"/>
      <c r="OB27" s="165"/>
      <c r="OC27" s="165"/>
      <c r="OD27" s="203"/>
      <c r="OE27" s="65"/>
      <c r="OF27" s="165"/>
      <c r="OG27" s="165"/>
      <c r="OH27" s="192"/>
      <c r="OI27" s="193">
        <v>24</v>
      </c>
      <c r="OJ27" s="199">
        <f t="shared" si="1"/>
        <v>42118</v>
      </c>
      <c r="OK27" s="195" t="str">
        <f t="shared" si="0"/>
        <v>пятница</v>
      </c>
      <c r="OL27" s="189" t="s">
        <v>45</v>
      </c>
      <c r="OM27" s="189" t="s">
        <v>44</v>
      </c>
      <c r="ON27" s="196" t="s">
        <v>44</v>
      </c>
      <c r="OO27" s="196" t="s">
        <v>44</v>
      </c>
      <c r="OP27" s="186"/>
      <c r="OQ27" s="186"/>
    </row>
    <row r="28" spans="1:407" ht="24" customHeight="1">
      <c r="A28" s="163"/>
      <c r="B28" s="163"/>
      <c r="C28" s="183"/>
      <c r="D28" s="183"/>
      <c r="E28" s="183"/>
      <c r="F28" s="183"/>
      <c r="G28" s="183"/>
      <c r="H28" s="183"/>
      <c r="I28" s="176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  <c r="NI28" s="163"/>
      <c r="NJ28" s="163"/>
      <c r="NK28" s="163"/>
      <c r="NL28" s="163"/>
      <c r="NM28" s="163"/>
      <c r="NN28" s="163"/>
      <c r="NO28" s="163"/>
      <c r="NP28" s="163"/>
      <c r="NQ28" s="163"/>
      <c r="NR28" s="163"/>
      <c r="NS28" s="163"/>
      <c r="NT28" s="163"/>
      <c r="NU28" s="163"/>
      <c r="NV28" s="163"/>
      <c r="NW28" s="163"/>
      <c r="NX28" s="163"/>
      <c r="NY28" s="163"/>
      <c r="NZ28" s="163"/>
      <c r="OA28" s="163"/>
      <c r="OB28" s="165"/>
      <c r="OC28" s="165"/>
      <c r="OD28" s="203"/>
      <c r="OE28" s="65"/>
      <c r="OF28" s="165"/>
      <c r="OG28" s="165"/>
      <c r="OH28" s="192"/>
      <c r="OI28" s="193">
        <v>25</v>
      </c>
      <c r="OJ28" s="199">
        <f t="shared" si="1"/>
        <v>42119</v>
      </c>
      <c r="OK28" s="195" t="str">
        <f t="shared" si="0"/>
        <v>суббота</v>
      </c>
      <c r="OL28" s="189" t="s">
        <v>46</v>
      </c>
      <c r="OM28" s="189" t="s">
        <v>44</v>
      </c>
      <c r="ON28" s="196" t="s">
        <v>44</v>
      </c>
      <c r="OO28" s="196" t="s">
        <v>44</v>
      </c>
      <c r="OP28" s="186"/>
      <c r="OQ28" s="186"/>
    </row>
    <row r="29" spans="1:407" ht="24" customHeight="1">
      <c r="A29" s="163"/>
      <c r="B29" s="163"/>
      <c r="C29" s="183"/>
      <c r="D29" s="183"/>
      <c r="E29" s="183"/>
      <c r="F29" s="183"/>
      <c r="G29" s="183"/>
      <c r="H29" s="183"/>
      <c r="I29" s="176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  <c r="NI29" s="163"/>
      <c r="NJ29" s="163"/>
      <c r="NK29" s="163"/>
      <c r="NL29" s="163"/>
      <c r="NM29" s="163"/>
      <c r="NN29" s="163"/>
      <c r="NO29" s="163"/>
      <c r="NP29" s="163"/>
      <c r="NQ29" s="163"/>
      <c r="NR29" s="163"/>
      <c r="NS29" s="163"/>
      <c r="NT29" s="163"/>
      <c r="NU29" s="163"/>
      <c r="NV29" s="163"/>
      <c r="NW29" s="163"/>
      <c r="NX29" s="163"/>
      <c r="NY29" s="163"/>
      <c r="NZ29" s="163"/>
      <c r="OA29" s="163"/>
      <c r="OB29" s="165"/>
      <c r="OC29" s="165"/>
      <c r="OD29" s="203"/>
      <c r="OE29" s="65"/>
      <c r="OF29" s="165"/>
      <c r="OG29" s="165"/>
      <c r="OH29" s="192"/>
      <c r="OI29" s="193">
        <v>26</v>
      </c>
      <c r="OJ29" s="199">
        <f t="shared" si="1"/>
        <v>42120</v>
      </c>
      <c r="OK29" s="195" t="str">
        <f t="shared" si="0"/>
        <v>воскресенье</v>
      </c>
      <c r="OL29" s="189" t="s">
        <v>32</v>
      </c>
      <c r="OM29" s="189" t="s">
        <v>44</v>
      </c>
      <c r="ON29" s="196" t="s">
        <v>46</v>
      </c>
      <c r="OO29" s="196" t="s">
        <v>44</v>
      </c>
      <c r="OP29" s="186"/>
      <c r="OQ29" s="186"/>
    </row>
    <row r="30" spans="1:407" ht="24" customHeight="1">
      <c r="A30" s="163"/>
      <c r="B30" s="163"/>
      <c r="C30" s="183"/>
      <c r="D30" s="183"/>
      <c r="E30" s="183"/>
      <c r="F30" s="183"/>
      <c r="G30" s="183"/>
      <c r="H30" s="183"/>
      <c r="I30" s="176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  <c r="NI30" s="163"/>
      <c r="NJ30" s="163"/>
      <c r="NK30" s="163"/>
      <c r="NL30" s="163"/>
      <c r="NM30" s="163"/>
      <c r="NN30" s="163"/>
      <c r="NO30" s="163"/>
      <c r="NP30" s="163"/>
      <c r="NQ30" s="163"/>
      <c r="NR30" s="163"/>
      <c r="NS30" s="163"/>
      <c r="NT30" s="163"/>
      <c r="NU30" s="163"/>
      <c r="NV30" s="163"/>
      <c r="NW30" s="163"/>
      <c r="NX30" s="163"/>
      <c r="NY30" s="163"/>
      <c r="NZ30" s="163"/>
      <c r="OA30" s="163"/>
      <c r="OB30" s="190"/>
      <c r="OC30" s="190"/>
      <c r="OD30" s="203"/>
      <c r="OE30" s="204"/>
      <c r="OF30" s="204"/>
      <c r="OG30" s="190"/>
      <c r="OH30" s="192"/>
      <c r="OI30" s="193">
        <v>27</v>
      </c>
      <c r="OJ30" s="199">
        <f t="shared" si="1"/>
        <v>42121</v>
      </c>
      <c r="OK30" s="195" t="str">
        <f t="shared" si="0"/>
        <v>понедельник</v>
      </c>
      <c r="OL30" s="189" t="s">
        <v>46</v>
      </c>
      <c r="OM30" s="189" t="s">
        <v>44</v>
      </c>
      <c r="ON30" s="196" t="s">
        <v>43</v>
      </c>
      <c r="OO30" s="196" t="s">
        <v>44</v>
      </c>
      <c r="OP30" s="186"/>
      <c r="OQ30" s="186"/>
    </row>
    <row r="31" spans="1:407" ht="24" customHeight="1">
      <c r="A31" s="163"/>
      <c r="B31" s="163"/>
      <c r="C31" s="183"/>
      <c r="D31" s="183"/>
      <c r="E31" s="183"/>
      <c r="F31" s="183"/>
      <c r="G31" s="183"/>
      <c r="H31" s="183"/>
      <c r="I31" s="176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  <c r="NI31" s="163"/>
      <c r="NJ31" s="163"/>
      <c r="NK31" s="163"/>
      <c r="NL31" s="163"/>
      <c r="NM31" s="163"/>
      <c r="NN31" s="163"/>
      <c r="NO31" s="163"/>
      <c r="NP31" s="163"/>
      <c r="NQ31" s="163"/>
      <c r="NR31" s="163"/>
      <c r="NS31" s="163"/>
      <c r="NT31" s="163"/>
      <c r="NU31" s="163"/>
      <c r="NV31" s="163"/>
      <c r="NW31" s="163"/>
      <c r="NX31" s="163"/>
      <c r="NY31" s="163"/>
      <c r="NZ31" s="163"/>
      <c r="OA31" s="163"/>
      <c r="OB31" s="190"/>
      <c r="OC31" s="190"/>
      <c r="OD31" s="203"/>
      <c r="OE31" s="197"/>
      <c r="OF31" s="190"/>
      <c r="OG31" s="190"/>
      <c r="OH31" s="192"/>
      <c r="OI31" s="193">
        <v>28</v>
      </c>
      <c r="OJ31" s="199">
        <f t="shared" si="1"/>
        <v>42122</v>
      </c>
      <c r="OK31" s="195" t="str">
        <f t="shared" si="0"/>
        <v>вторник</v>
      </c>
      <c r="OL31" s="189" t="s">
        <v>43</v>
      </c>
      <c r="OM31" s="189" t="s">
        <v>44</v>
      </c>
      <c r="ON31" s="196" t="s">
        <v>44</v>
      </c>
      <c r="OO31" s="196" t="s">
        <v>44</v>
      </c>
      <c r="OP31" s="186"/>
      <c r="OQ31" s="186"/>
    </row>
    <row r="32" spans="1:407" ht="24" customHeight="1">
      <c r="A32" s="163"/>
      <c r="B32" s="163"/>
      <c r="C32" s="183"/>
      <c r="D32" s="183"/>
      <c r="E32" s="183"/>
      <c r="F32" s="183"/>
      <c r="G32" s="183"/>
      <c r="H32" s="183"/>
      <c r="I32" s="176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  <c r="NI32" s="163"/>
      <c r="NJ32" s="163"/>
      <c r="NK32" s="163"/>
      <c r="NL32" s="163"/>
      <c r="NM32" s="163"/>
      <c r="NN32" s="163"/>
      <c r="NO32" s="163"/>
      <c r="NP32" s="163"/>
      <c r="NQ32" s="163"/>
      <c r="NR32" s="163"/>
      <c r="NS32" s="163"/>
      <c r="NT32" s="163"/>
      <c r="NU32" s="163"/>
      <c r="NV32" s="163"/>
      <c r="NW32" s="163"/>
      <c r="NX32" s="163"/>
      <c r="NY32" s="163"/>
      <c r="NZ32" s="163"/>
      <c r="OA32" s="163"/>
      <c r="OB32" s="190"/>
      <c r="OC32" s="190"/>
      <c r="OD32" s="203"/>
      <c r="OE32" s="197"/>
      <c r="OF32" s="190"/>
      <c r="OG32" s="190"/>
      <c r="OH32" s="192"/>
      <c r="OI32" s="193">
        <v>29</v>
      </c>
      <c r="OJ32" s="199">
        <f>IFERROR(IF(OJ31&gt;EOMONTH($OJ$4,0)-1,"",OJ31+1),"")</f>
        <v>42123</v>
      </c>
      <c r="OK32" s="199" t="str">
        <f>IFERROR(TEXT(WEEKDAY(OJ32),"дддД"),"")</f>
        <v>среда</v>
      </c>
      <c r="OL32" s="189" t="s">
        <v>45</v>
      </c>
      <c r="OM32" s="189" t="s">
        <v>44</v>
      </c>
      <c r="ON32" s="205" t="s">
        <v>46</v>
      </c>
      <c r="OO32" s="205" t="s">
        <v>44</v>
      </c>
      <c r="OP32" s="186"/>
      <c r="OQ32" s="186"/>
    </row>
    <row r="33" spans="1:407" ht="24" customHeight="1">
      <c r="A33" s="163"/>
      <c r="B33" s="163"/>
      <c r="C33" s="206"/>
      <c r="D33" s="206"/>
      <c r="E33" s="206"/>
      <c r="F33" s="206"/>
      <c r="G33" s="206"/>
      <c r="H33" s="206"/>
      <c r="I33" s="206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  <c r="NI33" s="163"/>
      <c r="NJ33" s="163"/>
      <c r="NK33" s="163"/>
      <c r="NL33" s="163"/>
      <c r="NM33" s="163"/>
      <c r="NN33" s="163"/>
      <c r="NO33" s="163"/>
      <c r="NP33" s="163"/>
      <c r="NQ33" s="163"/>
      <c r="NR33" s="163"/>
      <c r="NS33" s="163"/>
      <c r="NT33" s="163"/>
      <c r="NU33" s="163"/>
      <c r="NV33" s="163"/>
      <c r="NW33" s="163"/>
      <c r="NX33" s="163"/>
      <c r="NY33" s="163"/>
      <c r="NZ33" s="3"/>
      <c r="OA33" s="165"/>
      <c r="OB33" s="190"/>
      <c r="OC33" s="190"/>
      <c r="OD33" s="203"/>
      <c r="OE33" s="197"/>
      <c r="OF33" s="190"/>
      <c r="OG33" s="190"/>
      <c r="OH33" s="192"/>
      <c r="OI33" s="193">
        <v>30</v>
      </c>
      <c r="OJ33" s="199">
        <f t="shared" ref="OJ33:OJ35" si="2">IFERROR(IF(OJ32&gt;EOMONTH($OJ$4,0)-1,"",OJ32+1),"")</f>
        <v>42124</v>
      </c>
      <c r="OK33" s="199" t="str">
        <f t="shared" ref="OK33:OK35" si="3">IFERROR(TEXT(WEEKDAY(OJ33),"дддД"),"")</f>
        <v>четверг</v>
      </c>
      <c r="OL33" s="189" t="s">
        <v>32</v>
      </c>
      <c r="OM33" s="189" t="s">
        <v>44</v>
      </c>
      <c r="ON33" s="205" t="s">
        <v>44</v>
      </c>
      <c r="OO33" s="205" t="s">
        <v>44</v>
      </c>
      <c r="OP33" s="186"/>
      <c r="OQ33" s="186"/>
    </row>
    <row r="34" spans="1:407" ht="24" customHeight="1">
      <c r="A34" s="163"/>
      <c r="B34" s="163"/>
      <c r="C34" s="206"/>
      <c r="D34" s="206"/>
      <c r="E34" s="206"/>
      <c r="F34" s="206"/>
      <c r="G34" s="206"/>
      <c r="H34" s="206"/>
      <c r="I34" s="206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  <c r="NI34" s="163"/>
      <c r="NJ34" s="163"/>
      <c r="NK34" s="163"/>
      <c r="NL34" s="163"/>
      <c r="NM34" s="163"/>
      <c r="NN34" s="163"/>
      <c r="NO34" s="163"/>
      <c r="NP34" s="163"/>
      <c r="NQ34" s="163"/>
      <c r="NR34" s="163"/>
      <c r="NS34" s="163"/>
      <c r="NT34" s="163"/>
      <c r="NU34" s="163"/>
      <c r="NV34" s="163"/>
      <c r="NW34" s="163"/>
      <c r="NX34" s="163"/>
      <c r="NY34" s="163"/>
      <c r="NZ34" s="3"/>
      <c r="OA34" s="165"/>
      <c r="OB34" s="190"/>
      <c r="OC34" s="190"/>
      <c r="OD34" s="203"/>
      <c r="OE34" s="197"/>
      <c r="OF34" s="190"/>
      <c r="OG34" s="190"/>
      <c r="OH34" s="192"/>
      <c r="OI34" s="193">
        <v>31</v>
      </c>
      <c r="OJ34" s="199" t="str">
        <f t="shared" si="2"/>
        <v/>
      </c>
      <c r="OK34" s="199" t="str">
        <f t="shared" si="3"/>
        <v/>
      </c>
      <c r="OL34" s="189" t="s">
        <v>45</v>
      </c>
      <c r="OM34" s="189" t="s">
        <v>44</v>
      </c>
      <c r="ON34" s="207" t="s">
        <v>44</v>
      </c>
      <c r="OO34" s="205" t="s">
        <v>44</v>
      </c>
      <c r="OP34" s="186"/>
      <c r="OQ34" s="186"/>
    </row>
    <row r="35" spans="1:407" ht="16">
      <c r="A35" s="163"/>
      <c r="B35" s="163"/>
      <c r="C35" s="206"/>
      <c r="D35" s="206"/>
      <c r="E35" s="206"/>
      <c r="F35" s="206"/>
      <c r="G35" s="206"/>
      <c r="H35" s="206"/>
      <c r="I35" s="206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  <c r="NI35" s="163"/>
      <c r="NJ35" s="163"/>
      <c r="NK35" s="163"/>
      <c r="NL35" s="163"/>
      <c r="NM35" s="163"/>
      <c r="NN35" s="163"/>
      <c r="NO35" s="163"/>
      <c r="NP35" s="163"/>
      <c r="NQ35" s="163"/>
      <c r="NR35" s="163"/>
      <c r="NS35" s="163"/>
      <c r="NT35" s="163"/>
      <c r="NU35" s="163"/>
      <c r="NV35" s="163"/>
      <c r="NW35" s="163"/>
      <c r="NX35" s="163"/>
      <c r="NY35" s="163"/>
      <c r="NZ35" s="3"/>
      <c r="OA35" s="165"/>
      <c r="OB35" s="190"/>
      <c r="OC35" s="190"/>
      <c r="OD35" s="201"/>
      <c r="OE35" s="197"/>
      <c r="OF35" s="190"/>
      <c r="OG35" s="190"/>
      <c r="OH35" s="192"/>
      <c r="OI35" s="186"/>
      <c r="OJ35" s="208" t="str">
        <f t="shared" si="2"/>
        <v/>
      </c>
      <c r="OK35" s="208" t="str">
        <f t="shared" si="3"/>
        <v/>
      </c>
      <c r="OL35" s="189"/>
      <c r="OM35" s="189"/>
      <c r="ON35" s="208" t="str">
        <f t="shared" ref="ON35" si="4">IFERROR(VLOOKUP(OK35,$OD$15:$OE$21,2,FALSE),"")</f>
        <v/>
      </c>
      <c r="OO35" s="208" t="str">
        <f t="shared" ref="OO35" si="5">IFERROR(VLOOKUP(OK35,$OD$15:$OF$21,3,FALSE),"")</f>
        <v/>
      </c>
      <c r="OP35" s="186"/>
      <c r="OQ35" s="186"/>
    </row>
    <row r="36" spans="1:407">
      <c r="A36" s="163"/>
      <c r="B36" s="163"/>
      <c r="C36" s="206"/>
      <c r="D36" s="206"/>
      <c r="E36" s="206"/>
      <c r="F36" s="206"/>
      <c r="G36" s="206"/>
      <c r="H36" s="206"/>
      <c r="I36" s="206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  <c r="NI36" s="163"/>
      <c r="NJ36" s="163"/>
      <c r="NK36" s="163"/>
      <c r="NL36" s="163"/>
      <c r="NM36" s="163"/>
      <c r="NN36" s="163"/>
      <c r="NO36" s="163"/>
      <c r="NP36" s="163"/>
      <c r="NQ36" s="163"/>
      <c r="NR36" s="163"/>
      <c r="NS36" s="163"/>
      <c r="NT36" s="163"/>
      <c r="NU36" s="163"/>
      <c r="NV36" s="163"/>
      <c r="NW36" s="163"/>
      <c r="NX36" s="163"/>
      <c r="NY36" s="163"/>
      <c r="NZ36" s="3"/>
      <c r="OA36" s="165"/>
      <c r="OB36" s="165"/>
      <c r="OC36" s="165"/>
      <c r="OD36" s="201"/>
      <c r="OE36" s="65"/>
      <c r="OF36" s="165"/>
      <c r="OG36" s="165"/>
      <c r="OH36" s="3"/>
      <c r="OI36" s="186"/>
      <c r="OJ36" s="209"/>
      <c r="OK36" s="210"/>
      <c r="OL36" s="211"/>
      <c r="OM36" s="211"/>
      <c r="ON36" s="211"/>
      <c r="OO36" s="211"/>
      <c r="OP36" s="186"/>
      <c r="OQ36" s="186"/>
    </row>
    <row r="37" spans="1:407">
      <c r="A37" s="163"/>
      <c r="B37" s="163"/>
      <c r="C37" s="206"/>
      <c r="D37" s="206"/>
      <c r="E37" s="206"/>
      <c r="F37" s="206"/>
      <c r="G37" s="206"/>
      <c r="H37" s="206"/>
      <c r="I37" s="206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  <c r="NI37" s="163"/>
      <c r="NJ37" s="163"/>
      <c r="NK37" s="163"/>
      <c r="NL37" s="163"/>
      <c r="NM37" s="163"/>
      <c r="NN37" s="163"/>
      <c r="NO37" s="163"/>
      <c r="NP37" s="163"/>
      <c r="NQ37" s="163"/>
      <c r="NR37" s="163"/>
      <c r="NS37" s="163"/>
      <c r="NT37" s="163"/>
      <c r="NU37" s="163"/>
      <c r="NV37" s="163"/>
      <c r="NW37" s="163"/>
      <c r="NX37" s="163"/>
      <c r="NY37" s="163"/>
      <c r="NZ37" s="3"/>
      <c r="OA37" s="212"/>
      <c r="OB37" s="212"/>
      <c r="OC37" s="212"/>
      <c r="OD37" s="201"/>
      <c r="OE37" s="213"/>
      <c r="OF37" s="212"/>
      <c r="OG37" s="212"/>
      <c r="OH37" s="3"/>
      <c r="OI37" s="186"/>
      <c r="OJ37" s="214"/>
      <c r="OK37" s="214"/>
      <c r="OL37" s="211"/>
      <c r="OM37" s="211"/>
      <c r="ON37" s="211"/>
      <c r="OO37" s="211"/>
      <c r="OP37" s="186"/>
      <c r="OQ37" s="186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101600</xdr:colOff>
                    <xdr:row>0</xdr:row>
                    <xdr:rowOff>0</xdr:rowOff>
                  </from>
                  <to>
                    <xdr:col>1</xdr:col>
                    <xdr:colOff>393700</xdr:colOff>
                    <xdr:row>1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50800</xdr:rowOff>
                  </from>
                  <to>
                    <xdr:col>396</xdr:col>
                    <xdr:colOff>165100</xdr:colOff>
                    <xdr:row>3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6"/>
  <sheetViews>
    <sheetView tabSelected="1" topLeftCell="B4" workbookViewId="0">
      <selection activeCell="AH25" sqref="AH25"/>
    </sheetView>
  </sheetViews>
  <sheetFormatPr baseColWidth="10" defaultColWidth="8.83203125" defaultRowHeight="14" x14ac:dyDescent="0"/>
  <cols>
    <col min="1" max="1" width="2.33203125" customWidth="1"/>
    <col min="2" max="2" width="6.5" customWidth="1"/>
    <col min="3" max="3" width="5.83203125" customWidth="1"/>
    <col min="4" max="4" width="0" hidden="1" customWidth="1"/>
    <col min="5" max="5" width="14.5" customWidth="1"/>
    <col min="6" max="28" width="0" hidden="1" customWidth="1"/>
    <col min="29" max="29" width="4.5" customWidth="1"/>
    <col min="30" max="33" width="0" hidden="1" customWidth="1"/>
    <col min="34" max="34" width="5.6640625" customWidth="1"/>
    <col min="35" max="35" width="5.33203125" customWidth="1"/>
    <col min="36" max="36" width="6.5" customWidth="1"/>
    <col min="37" max="38" width="5.33203125" customWidth="1"/>
    <col min="39" max="39" width="5.6640625" customWidth="1"/>
    <col min="40" max="43" width="5.33203125" customWidth="1"/>
    <col min="44" max="44" width="5.5" customWidth="1"/>
    <col min="45" max="45" width="5.33203125" customWidth="1"/>
    <col min="46" max="46" width="5.6640625" customWidth="1"/>
    <col min="47" max="47" width="5.5" customWidth="1"/>
    <col min="48" max="52" width="5.33203125" customWidth="1"/>
    <col min="53" max="54" width="5.83203125" customWidth="1"/>
    <col min="55" max="59" width="5.33203125" customWidth="1"/>
    <col min="60" max="61" width="5.5" customWidth="1"/>
    <col min="62" max="65" width="5.33203125" customWidth="1"/>
    <col min="66" max="66" width="5.5" customWidth="1"/>
    <col min="67" max="67" width="5.33203125" customWidth="1"/>
    <col min="68" max="68" width="4.5" customWidth="1"/>
    <col min="69" max="69" width="5.1640625" customWidth="1"/>
    <col min="70" max="70" width="6.33203125" customWidth="1"/>
  </cols>
  <sheetData>
    <row r="1" spans="1:70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INDIRECT(ADDRESS(COLUMN(C402),(ROW(MP400)),,,"РАСПИСАНИЕ"))</f>
        <v>42094</v>
      </c>
      <c r="AI5" s="17">
        <f t="shared" ca="1" si="0"/>
        <v>42095</v>
      </c>
      <c r="AJ5" s="17">
        <f t="shared" ca="1" si="0"/>
        <v>42096</v>
      </c>
      <c r="AK5" s="17">
        <f t="shared" ca="1" si="0"/>
        <v>42097</v>
      </c>
      <c r="AL5" s="17">
        <f t="shared" ca="1" si="0"/>
        <v>42098</v>
      </c>
      <c r="AM5" s="17">
        <f t="shared" ca="1" si="0"/>
        <v>42099</v>
      </c>
      <c r="AN5" s="17">
        <f t="shared" ca="1" si="0"/>
        <v>42100</v>
      </c>
      <c r="AO5" s="17">
        <f t="shared" ca="1" si="0"/>
        <v>42101</v>
      </c>
      <c r="AP5" s="17">
        <f t="shared" ca="1" si="0"/>
        <v>42102</v>
      </c>
      <c r="AQ5" s="17">
        <f t="shared" ca="1" si="0"/>
        <v>42103</v>
      </c>
      <c r="AR5" s="17">
        <f t="shared" ca="1" si="0"/>
        <v>42104</v>
      </c>
      <c r="AS5" s="17">
        <f t="shared" ca="1" si="0"/>
        <v>42105</v>
      </c>
      <c r="AT5" s="17">
        <f t="shared" ca="1" si="0"/>
        <v>42106</v>
      </c>
      <c r="AU5" s="17">
        <f t="shared" ca="1" si="0"/>
        <v>42107</v>
      </c>
      <c r="AV5" s="17">
        <f t="shared" ca="1" si="0"/>
        <v>42108</v>
      </c>
      <c r="AW5" s="17">
        <f t="shared" ca="1" si="0"/>
        <v>42109</v>
      </c>
      <c r="AX5" s="17">
        <f t="shared" ca="1" si="0"/>
        <v>42110</v>
      </c>
      <c r="AY5" s="17">
        <f t="shared" ca="1" si="0"/>
        <v>42111</v>
      </c>
      <c r="AZ5" s="17">
        <f t="shared" ca="1" si="0"/>
        <v>42112</v>
      </c>
      <c r="BA5" s="17">
        <f t="shared" ca="1" si="0"/>
        <v>42113</v>
      </c>
      <c r="BB5" s="17">
        <f t="shared" ca="1" si="0"/>
        <v>42114</v>
      </c>
      <c r="BC5" s="17">
        <f t="shared" ca="1" si="0"/>
        <v>42115</v>
      </c>
      <c r="BD5" s="17">
        <f t="shared" ca="1" si="0"/>
        <v>42116</v>
      </c>
      <c r="BE5" s="17">
        <f t="shared" ca="1" si="0"/>
        <v>42117</v>
      </c>
      <c r="BF5" s="17">
        <f t="shared" ca="1" si="0"/>
        <v>42118</v>
      </c>
      <c r="BG5" s="17">
        <f t="shared" ca="1" si="0"/>
        <v>42119</v>
      </c>
      <c r="BH5" s="17">
        <f t="shared" ca="1" si="0"/>
        <v>42120</v>
      </c>
      <c r="BI5" s="17">
        <f t="shared" ca="1" si="0"/>
        <v>42121</v>
      </c>
      <c r="BJ5" s="17">
        <f t="shared" ca="1" si="0"/>
        <v>42122</v>
      </c>
      <c r="BK5" s="17">
        <f t="shared" ca="1" si="0"/>
        <v>42123</v>
      </c>
      <c r="BL5" s="17">
        <f t="shared" ca="1" si="0"/>
        <v>42124</v>
      </c>
      <c r="BM5" s="17" t="str">
        <f t="shared" ca="1" si="0"/>
        <v/>
      </c>
      <c r="BN5" s="17">
        <f>IF(BL24=0,,IF(MONTH(BL24)=MONTH(BL24+1),BL24+2,))</f>
        <v>0</v>
      </c>
      <c r="BO5" s="18" t="str">
        <f ca="1">INDIRECT(ADDRESS(COLUMN(AI402),(ROW(NV400)),,,"РАСПИСАНИЕ"))</f>
        <v/>
      </c>
      <c r="BP5" s="1"/>
      <c r="BQ5" s="19"/>
      <c r="BR5" s="19"/>
    </row>
    <row r="6" spans="1:70" ht="18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вт</v>
      </c>
      <c r="AI6" s="32" t="str">
        <f t="shared" ca="1" si="1"/>
        <v>ср</v>
      </c>
      <c r="AJ6" s="32" t="str">
        <f ca="1">TEXT(AJ5,"ддд")</f>
        <v>чт</v>
      </c>
      <c r="AK6" s="32" t="str">
        <f t="shared" ref="AK6:BN6" ca="1" si="2">TEXT(AK5,"ддд")</f>
        <v>пт</v>
      </c>
      <c r="AL6" s="32" t="str">
        <f t="shared" ca="1" si="2"/>
        <v>сб</v>
      </c>
      <c r="AM6" s="32" t="str">
        <f t="shared" ca="1" si="2"/>
        <v>вс</v>
      </c>
      <c r="AN6" s="32" t="str">
        <f t="shared" ca="1" si="2"/>
        <v>пн</v>
      </c>
      <c r="AO6" s="32" t="str">
        <f t="shared" ca="1" si="2"/>
        <v>вт</v>
      </c>
      <c r="AP6" s="32" t="str">
        <f t="shared" ca="1" si="2"/>
        <v>ср</v>
      </c>
      <c r="AQ6" s="32" t="str">
        <f t="shared" ca="1" si="2"/>
        <v>чт</v>
      </c>
      <c r="AR6" s="32" t="str">
        <f t="shared" ca="1" si="2"/>
        <v>пт</v>
      </c>
      <c r="AS6" s="32" t="str">
        <f t="shared" ca="1" si="2"/>
        <v>сб</v>
      </c>
      <c r="AT6" s="32" t="str">
        <f t="shared" ca="1" si="2"/>
        <v>вс</v>
      </c>
      <c r="AU6" s="32" t="str">
        <f t="shared" ca="1" si="2"/>
        <v>пн</v>
      </c>
      <c r="AV6" s="32" t="str">
        <f t="shared" ca="1" si="2"/>
        <v>вт</v>
      </c>
      <c r="AW6" s="32" t="str">
        <f t="shared" ca="1" si="2"/>
        <v>ср</v>
      </c>
      <c r="AX6" s="32" t="str">
        <f t="shared" ca="1" si="2"/>
        <v>чт</v>
      </c>
      <c r="AY6" s="32" t="str">
        <f t="shared" ca="1" si="2"/>
        <v>пт</v>
      </c>
      <c r="AZ6" s="32" t="str">
        <f t="shared" ca="1" si="2"/>
        <v>сб</v>
      </c>
      <c r="BA6" s="32" t="str">
        <f t="shared" ca="1" si="2"/>
        <v>вс</v>
      </c>
      <c r="BB6" s="32" t="str">
        <f t="shared" ca="1" si="2"/>
        <v>пн</v>
      </c>
      <c r="BC6" s="32" t="str">
        <f t="shared" ca="1" si="2"/>
        <v>вт</v>
      </c>
      <c r="BD6" s="32" t="str">
        <f t="shared" ca="1" si="2"/>
        <v>ср</v>
      </c>
      <c r="BE6" s="32" t="str">
        <f t="shared" ca="1" si="2"/>
        <v>чт</v>
      </c>
      <c r="BF6" s="32" t="str">
        <f t="shared" ca="1" si="2"/>
        <v>пт</v>
      </c>
      <c r="BG6" s="32" t="str">
        <f t="shared" ca="1" si="2"/>
        <v>сб</v>
      </c>
      <c r="BH6" s="32" t="str">
        <f t="shared" ca="1" si="2"/>
        <v>вс</v>
      </c>
      <c r="BI6" s="32" t="str">
        <f t="shared" ca="1" si="2"/>
        <v>пн</v>
      </c>
      <c r="BJ6" s="32" t="str">
        <f t="shared" ca="1" si="2"/>
        <v>вт</v>
      </c>
      <c r="BK6" s="32" t="str">
        <f t="shared" ca="1" si="2"/>
        <v>ср</v>
      </c>
      <c r="BL6" s="32" t="str">
        <f t="shared" ca="1" si="2"/>
        <v>чт</v>
      </c>
      <c r="BM6" s="32" t="str">
        <f t="shared" ca="1" si="2"/>
        <v/>
      </c>
      <c r="BN6" s="32" t="str">
        <f t="shared" si="2"/>
        <v>сб</v>
      </c>
      <c r="BO6" s="33" t="str">
        <f t="shared" ref="BO6" ca="1" si="3">BO5</f>
        <v/>
      </c>
      <c r="BP6" s="1"/>
      <c r="BQ6" s="19"/>
      <c r="BR6" s="19"/>
    </row>
    <row r="7" spans="1:70" ht="14.25" customHeight="1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 t="str">
        <f t="shared" ref="AH7:BN7" ca="1" si="4">INDIRECT(ADDRESS(COLUMN(C402),(ROW(MP402)),,,"РАСПИСАНИЕ"))</f>
        <v>Иванова С.А.</v>
      </c>
      <c r="AI7" s="38" t="str">
        <f t="shared" ca="1" si="4"/>
        <v>Петров С.А.</v>
      </c>
      <c r="AJ7" s="38" t="str">
        <f t="shared" ca="1" si="4"/>
        <v>Антипов С.А.</v>
      </c>
      <c r="AK7" s="38" t="str">
        <f t="shared" ca="1" si="4"/>
        <v>Петров С.А.</v>
      </c>
      <c r="AL7" s="38" t="str">
        <f t="shared" ca="1" si="4"/>
        <v>Гудова С.А.</v>
      </c>
      <c r="AM7" s="38" t="str">
        <f t="shared" ca="1" si="4"/>
        <v>Антипов С.А.</v>
      </c>
      <c r="AN7" s="38" t="str">
        <f t="shared" ca="1" si="4"/>
        <v>Гудова С.А.</v>
      </c>
      <c r="AO7" s="38" t="str">
        <f t="shared" ca="1" si="4"/>
        <v>Иванова С.А.</v>
      </c>
      <c r="AP7" s="38" t="str">
        <f t="shared" ca="1" si="4"/>
        <v>Петров С.А.</v>
      </c>
      <c r="AQ7" s="38" t="str">
        <f t="shared" ca="1" si="4"/>
        <v>Антипов С.А.</v>
      </c>
      <c r="AR7" s="38" t="str">
        <f t="shared" ca="1" si="4"/>
        <v>Петров С.А.</v>
      </c>
      <c r="AS7" s="38" t="str">
        <f t="shared" ca="1" si="4"/>
        <v>Гудова С.А.</v>
      </c>
      <c r="AT7" s="38" t="str">
        <f t="shared" ca="1" si="4"/>
        <v>Антипов С.А.</v>
      </c>
      <c r="AU7" s="38" t="str">
        <f t="shared" ca="1" si="4"/>
        <v>Гудова С.А.</v>
      </c>
      <c r="AV7" s="38" t="str">
        <f t="shared" ca="1" si="4"/>
        <v>Иванова С.А.</v>
      </c>
      <c r="AW7" s="38" t="str">
        <f t="shared" ca="1" si="4"/>
        <v>Петров С.А.</v>
      </c>
      <c r="AX7" s="38" t="str">
        <f t="shared" ca="1" si="4"/>
        <v>Антипов С.А.</v>
      </c>
      <c r="AY7" s="38" t="str">
        <f t="shared" ca="1" si="4"/>
        <v>Петров С.А.</v>
      </c>
      <c r="AZ7" s="38" t="str">
        <f t="shared" ca="1" si="4"/>
        <v>Гудова С.А.</v>
      </c>
      <c r="BA7" s="38" t="str">
        <f t="shared" ca="1" si="4"/>
        <v>Антипов С.А.</v>
      </c>
      <c r="BB7" s="38" t="str">
        <f t="shared" ca="1" si="4"/>
        <v>Гудова С.А.</v>
      </c>
      <c r="BC7" s="38" t="str">
        <f t="shared" ca="1" si="4"/>
        <v>Иванова С.А.</v>
      </c>
      <c r="BD7" s="38" t="str">
        <f t="shared" ca="1" si="4"/>
        <v>Петров С.А.</v>
      </c>
      <c r="BE7" s="38" t="str">
        <f t="shared" ca="1" si="4"/>
        <v>Антипов С.А.</v>
      </c>
      <c r="BF7" s="38" t="str">
        <f t="shared" ca="1" si="4"/>
        <v>Петров С.А.</v>
      </c>
      <c r="BG7" s="38" t="str">
        <f t="shared" ca="1" si="4"/>
        <v>Гудова С.А.</v>
      </c>
      <c r="BH7" s="38" t="str">
        <f t="shared" ca="1" si="4"/>
        <v>Антипов С.А.</v>
      </c>
      <c r="BI7" s="38" t="str">
        <f t="shared" ca="1" si="4"/>
        <v>Гудова С.А.</v>
      </c>
      <c r="BJ7" s="38" t="str">
        <f t="shared" ca="1" si="4"/>
        <v>Иванова С.А.</v>
      </c>
      <c r="BK7" s="38" t="str">
        <f t="shared" ca="1" si="4"/>
        <v>Петров С.А.</v>
      </c>
      <c r="BL7" s="38" t="str">
        <f t="shared" ca="1" si="4"/>
        <v>Антипов С.А.</v>
      </c>
      <c r="BM7" s="38" t="str">
        <f t="shared" ca="1" si="4"/>
        <v>Петров С.А.</v>
      </c>
      <c r="BN7" s="38">
        <f t="shared" ca="1" si="4"/>
        <v>0</v>
      </c>
      <c r="BO7" s="39">
        <f ca="1">INDIRECT(ADDRESS(COLUMN(AI402),(ROW(NV402)),,,"РАСПИСАНИЕ"))</f>
        <v>0</v>
      </c>
      <c r="BP7" s="1"/>
      <c r="BQ7" s="19"/>
      <c r="BR7" s="19"/>
    </row>
    <row r="8" spans="1:70" ht="8.25" customHeight="1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 t="str">
        <f t="shared" ref="AH9:BM9" ca="1" si="5">INDIRECT(ADDRESS(COLUMN(C402),(ROW(MP404)),,,"РАСПИСАНИЕ"))</f>
        <v>-</v>
      </c>
      <c r="AI9" s="43" t="str">
        <f t="shared" ca="1" si="5"/>
        <v>Гудова С.А.</v>
      </c>
      <c r="AJ9" s="43" t="str">
        <f t="shared" ca="1" si="5"/>
        <v>-</v>
      </c>
      <c r="AK9" s="43" t="str">
        <f t="shared" ca="1" si="5"/>
        <v>-</v>
      </c>
      <c r="AL9" s="43" t="str">
        <f t="shared" ca="1" si="5"/>
        <v>-</v>
      </c>
      <c r="AM9" s="43" t="str">
        <f t="shared" ca="1" si="5"/>
        <v>Гудова С.А.</v>
      </c>
      <c r="AN9" s="43" t="str">
        <f t="shared" ca="1" si="5"/>
        <v>Иванова С.А.</v>
      </c>
      <c r="AO9" s="43" t="str">
        <f t="shared" ca="1" si="5"/>
        <v>-</v>
      </c>
      <c r="AP9" s="43" t="str">
        <f t="shared" ca="1" si="5"/>
        <v>Гудова С.А.</v>
      </c>
      <c r="AQ9" s="43" t="str">
        <f t="shared" ca="1" si="5"/>
        <v>-</v>
      </c>
      <c r="AR9" s="43" t="str">
        <f t="shared" ca="1" si="5"/>
        <v>-</v>
      </c>
      <c r="AS9" s="43" t="str">
        <f t="shared" ca="1" si="5"/>
        <v>-</v>
      </c>
      <c r="AT9" s="43" t="str">
        <f t="shared" ca="1" si="5"/>
        <v>Гудова С.А.</v>
      </c>
      <c r="AU9" s="43" t="str">
        <f t="shared" ca="1" si="5"/>
        <v>Иванова С.А.</v>
      </c>
      <c r="AV9" s="43" t="str">
        <f t="shared" ca="1" si="5"/>
        <v>-</v>
      </c>
      <c r="AW9" s="43" t="str">
        <f t="shared" ca="1" si="5"/>
        <v>Гудова С.А.</v>
      </c>
      <c r="AX9" s="43" t="str">
        <f t="shared" ca="1" si="5"/>
        <v>-</v>
      </c>
      <c r="AY9" s="43" t="str">
        <f t="shared" ca="1" si="5"/>
        <v>-</v>
      </c>
      <c r="AZ9" s="43" t="str">
        <f t="shared" ca="1" si="5"/>
        <v>-</v>
      </c>
      <c r="BA9" s="43" t="str">
        <f t="shared" ca="1" si="5"/>
        <v>Гудова С.А.</v>
      </c>
      <c r="BB9" s="43" t="str">
        <f t="shared" ca="1" si="5"/>
        <v>Иванова С.А.</v>
      </c>
      <c r="BC9" s="43" t="str">
        <f t="shared" ca="1" si="5"/>
        <v>-</v>
      </c>
      <c r="BD9" s="43" t="str">
        <f t="shared" ca="1" si="5"/>
        <v>Гудова С.А.</v>
      </c>
      <c r="BE9" s="43" t="str">
        <f t="shared" ca="1" si="5"/>
        <v>-</v>
      </c>
      <c r="BF9" s="43" t="str">
        <f t="shared" ca="1" si="5"/>
        <v>-</v>
      </c>
      <c r="BG9" s="43" t="str">
        <f t="shared" ca="1" si="5"/>
        <v>-</v>
      </c>
      <c r="BH9" s="43" t="str">
        <f t="shared" ca="1" si="5"/>
        <v>Гудова С.А.</v>
      </c>
      <c r="BI9" s="43" t="str">
        <f t="shared" ca="1" si="5"/>
        <v>Иванова С.А.</v>
      </c>
      <c r="BJ9" s="43" t="str">
        <f t="shared" ca="1" si="5"/>
        <v>-</v>
      </c>
      <c r="BK9" s="43" t="str">
        <f t="shared" ca="1" si="5"/>
        <v>Гудова С.А.</v>
      </c>
      <c r="BL9" s="43" t="str">
        <f t="shared" ca="1" si="5"/>
        <v>-</v>
      </c>
      <c r="BM9" s="43" t="str">
        <f t="shared" ca="1" si="5"/>
        <v>-</v>
      </c>
      <c r="BN9" s="6"/>
      <c r="BO9" s="44" t="str">
        <f ca="1">INDIRECT(ADDRESS(COLUMN(AI402),(ROW(NV404)),,,"РАСПИСАНИЕ"))</f>
        <v/>
      </c>
      <c r="BP9" s="43" t="str">
        <f ca="1">INDIRECT(ADDRESS(COLUMN(AI402),(ROW(NV404)),,,"РАСПИСАНИЕ"))</f>
        <v/>
      </c>
      <c r="BQ9" s="19"/>
      <c r="BR9" s="19"/>
    </row>
    <row r="10" spans="1:70" ht="7.5" customHeight="1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 t="str">
        <f ca="1">INDIRECT(ADDRESS(COLUMN(AI402),(ROW(NV405)),,,"РАСПИСАНИЕ"))</f>
        <v/>
      </c>
      <c r="BQ10" s="19"/>
      <c r="BR10" s="19"/>
    </row>
    <row r="11" spans="1:70" ht="18" hidden="1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" hidden="1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" hidden="1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" hidden="1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" hidden="1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" hidden="1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" hidden="1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" hidden="1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" hidden="1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6" hidden="1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6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336" t="s">
        <v>3</v>
      </c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7">
        <f>РАСПИСАНИЕ!OJ4</f>
        <v>42095</v>
      </c>
      <c r="BC21" s="337"/>
      <c r="BD21" s="337"/>
      <c r="BE21" s="33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7" thickBot="1">
      <c r="A22" s="1"/>
      <c r="B22" s="1"/>
      <c r="C22" s="1"/>
      <c r="D22" s="1"/>
      <c r="E22" s="71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2"/>
      <c r="AT22" s="1"/>
      <c r="AU22" s="73"/>
      <c r="AV22" s="73"/>
      <c r="AW22" s="73"/>
      <c r="AX22" s="73"/>
      <c r="AY22" s="73"/>
      <c r="AZ22" s="73"/>
      <c r="BA22" s="73"/>
      <c r="BB22" s="73"/>
      <c r="BC22" s="71"/>
      <c r="BD22" s="71"/>
      <c r="BE22" s="71"/>
      <c r="BF22" s="71"/>
      <c r="BG22" s="71"/>
      <c r="BH22" s="71"/>
      <c r="BI22" s="71" t="s">
        <v>4</v>
      </c>
      <c r="BJ22" s="71"/>
      <c r="BK22" s="71"/>
      <c r="BL22" s="74">
        <v>115.5</v>
      </c>
      <c r="BM22" s="71" t="s">
        <v>5</v>
      </c>
      <c r="BN22" s="71"/>
      <c r="BO22" s="71"/>
      <c r="BP22" s="75">
        <v>15</v>
      </c>
      <c r="BQ22" s="71"/>
      <c r="BR22" s="71"/>
    </row>
    <row r="23" spans="1:70" ht="15" thickBot="1">
      <c r="A23" s="338" t="s">
        <v>6</v>
      </c>
      <c r="B23" s="338" t="s">
        <v>7</v>
      </c>
      <c r="C23" s="338" t="s">
        <v>8</v>
      </c>
      <c r="D23" s="340" t="s">
        <v>9</v>
      </c>
      <c r="E23" s="340" t="s">
        <v>9</v>
      </c>
      <c r="F23" s="76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342" t="s">
        <v>10</v>
      </c>
      <c r="AB23" s="77"/>
      <c r="AC23" s="77"/>
      <c r="AD23" s="77"/>
      <c r="AE23" s="77"/>
      <c r="AF23" s="77"/>
      <c r="AG23" s="77"/>
      <c r="AH23" s="78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 t="s">
        <v>11</v>
      </c>
      <c r="AV23" s="82"/>
      <c r="AW23" s="82"/>
      <c r="AX23" s="82"/>
      <c r="AY23" s="82"/>
      <c r="AZ23" s="83"/>
      <c r="BA23" s="344"/>
      <c r="BB23" s="344"/>
      <c r="BC23" s="344"/>
      <c r="BD23" s="344"/>
      <c r="BE23" s="344"/>
      <c r="BF23" s="344"/>
      <c r="BG23" s="344"/>
      <c r="BH23" s="344"/>
      <c r="BI23" s="344"/>
      <c r="BJ23" s="344"/>
      <c r="BK23" s="344"/>
      <c r="BL23" s="344"/>
      <c r="BM23" s="345"/>
      <c r="BN23" s="363" t="s">
        <v>12</v>
      </c>
      <c r="BO23" s="346" t="s">
        <v>13</v>
      </c>
      <c r="BP23" s="348" t="s">
        <v>14</v>
      </c>
      <c r="BQ23" s="348" t="s">
        <v>15</v>
      </c>
      <c r="BR23" s="348" t="s">
        <v>16</v>
      </c>
    </row>
    <row r="24" spans="1:70" ht="40.5" customHeight="1" thickTop="1" thickBot="1">
      <c r="A24" s="339"/>
      <c r="B24" s="339"/>
      <c r="C24" s="339"/>
      <c r="D24" s="341"/>
      <c r="E24" s="341"/>
      <c r="F24" s="84">
        <v>0</v>
      </c>
      <c r="G24" s="85" t="s">
        <v>17</v>
      </c>
      <c r="H24" s="85" t="s">
        <v>18</v>
      </c>
      <c r="I24" s="86" t="s">
        <v>19</v>
      </c>
      <c r="J24" s="87">
        <v>0</v>
      </c>
      <c r="K24" s="86" t="s">
        <v>20</v>
      </c>
      <c r="L24" s="87">
        <v>0</v>
      </c>
      <c r="M24" s="86" t="s">
        <v>21</v>
      </c>
      <c r="N24" s="87">
        <v>0</v>
      </c>
      <c r="O24" s="86" t="s">
        <v>22</v>
      </c>
      <c r="P24" s="87">
        <v>0</v>
      </c>
      <c r="Q24" s="85" t="s">
        <v>23</v>
      </c>
      <c r="R24" s="85" t="s">
        <v>24</v>
      </c>
      <c r="S24" s="85" t="s">
        <v>25</v>
      </c>
      <c r="T24" s="85" t="s">
        <v>26</v>
      </c>
      <c r="U24" s="85" t="s">
        <v>27</v>
      </c>
      <c r="V24" s="85" t="s">
        <v>28</v>
      </c>
      <c r="W24" s="85" t="s">
        <v>29</v>
      </c>
      <c r="X24" s="85" t="s">
        <v>30</v>
      </c>
      <c r="Y24" s="85" t="s">
        <v>31</v>
      </c>
      <c r="Z24" s="88"/>
      <c r="AA24" s="343"/>
      <c r="AB24" s="89"/>
      <c r="AC24" s="90"/>
      <c r="AD24" s="91"/>
      <c r="AE24" s="92"/>
      <c r="AF24" s="6"/>
      <c r="AG24" s="6"/>
      <c r="AH24" s="93">
        <f>BB21-1</f>
        <v>42094</v>
      </c>
      <c r="AI24" s="93">
        <f>BB21</f>
        <v>42095</v>
      </c>
      <c r="AJ24" s="93">
        <f t="shared" ref="AJ24:BM24" si="6">AI24+1</f>
        <v>42096</v>
      </c>
      <c r="AK24" s="93">
        <f t="shared" si="6"/>
        <v>42097</v>
      </c>
      <c r="AL24" s="93">
        <f t="shared" si="6"/>
        <v>42098</v>
      </c>
      <c r="AM24" s="93">
        <f t="shared" si="6"/>
        <v>42099</v>
      </c>
      <c r="AN24" s="93">
        <f t="shared" si="6"/>
        <v>42100</v>
      </c>
      <c r="AO24" s="93">
        <f t="shared" si="6"/>
        <v>42101</v>
      </c>
      <c r="AP24" s="93">
        <f t="shared" si="6"/>
        <v>42102</v>
      </c>
      <c r="AQ24" s="93">
        <f t="shared" si="6"/>
        <v>42103</v>
      </c>
      <c r="AR24" s="93">
        <f t="shared" si="6"/>
        <v>42104</v>
      </c>
      <c r="AS24" s="93">
        <f t="shared" si="6"/>
        <v>42105</v>
      </c>
      <c r="AT24" s="93">
        <f t="shared" si="6"/>
        <v>42106</v>
      </c>
      <c r="AU24" s="93">
        <f t="shared" si="6"/>
        <v>42107</v>
      </c>
      <c r="AV24" s="93">
        <f t="shared" si="6"/>
        <v>42108</v>
      </c>
      <c r="AW24" s="93">
        <f t="shared" si="6"/>
        <v>42109</v>
      </c>
      <c r="AX24" s="93">
        <f t="shared" si="6"/>
        <v>42110</v>
      </c>
      <c r="AY24" s="93">
        <f t="shared" si="6"/>
        <v>42111</v>
      </c>
      <c r="AZ24" s="93">
        <f t="shared" si="6"/>
        <v>42112</v>
      </c>
      <c r="BA24" s="93">
        <f t="shared" si="6"/>
        <v>42113</v>
      </c>
      <c r="BB24" s="93">
        <f t="shared" si="6"/>
        <v>42114</v>
      </c>
      <c r="BC24" s="93">
        <f t="shared" si="6"/>
        <v>42115</v>
      </c>
      <c r="BD24" s="93">
        <f t="shared" si="6"/>
        <v>42116</v>
      </c>
      <c r="BE24" s="93">
        <f t="shared" si="6"/>
        <v>42117</v>
      </c>
      <c r="BF24" s="93">
        <f t="shared" si="6"/>
        <v>42118</v>
      </c>
      <c r="BG24" s="93">
        <f t="shared" si="6"/>
        <v>42119</v>
      </c>
      <c r="BH24" s="93">
        <f t="shared" si="6"/>
        <v>42120</v>
      </c>
      <c r="BI24" s="93">
        <f t="shared" si="6"/>
        <v>42121</v>
      </c>
      <c r="BJ24" s="93">
        <f t="shared" si="6"/>
        <v>42122</v>
      </c>
      <c r="BK24" s="93">
        <f t="shared" si="6"/>
        <v>42123</v>
      </c>
      <c r="BL24" s="93">
        <f t="shared" si="6"/>
        <v>42124</v>
      </c>
      <c r="BM24" s="93">
        <f t="shared" si="6"/>
        <v>42125</v>
      </c>
      <c r="BN24" s="364"/>
      <c r="BO24" s="347"/>
      <c r="BP24" s="349"/>
      <c r="BQ24" s="349"/>
      <c r="BR24" s="349"/>
    </row>
    <row r="25" spans="1:70" ht="16" thickTop="1" thickBot="1">
      <c r="A25" s="94"/>
      <c r="B25" s="95"/>
      <c r="C25" s="350">
        <v>7.7</v>
      </c>
      <c r="D25" s="352" t="e">
        <v>#REF!</v>
      </c>
      <c r="E25" s="96" t="s">
        <v>32</v>
      </c>
      <c r="F25" s="97" t="s">
        <v>33</v>
      </c>
      <c r="G25" s="98">
        <v>0.35416666666666669</v>
      </c>
      <c r="H25" s="99" t="s">
        <v>34</v>
      </c>
      <c r="I25" s="100">
        <v>0.71666666666666667</v>
      </c>
      <c r="J25" s="101" t="s">
        <v>34</v>
      </c>
      <c r="K25" s="102">
        <v>0.375</v>
      </c>
      <c r="L25" s="103" t="s">
        <v>34</v>
      </c>
      <c r="M25" s="102">
        <v>0.375</v>
      </c>
      <c r="N25" s="103" t="s">
        <v>34</v>
      </c>
      <c r="O25" s="102">
        <v>0.67499999999999993</v>
      </c>
      <c r="P25" s="103" t="s">
        <v>34</v>
      </c>
      <c r="Q25" s="98">
        <v>0.35416666666666669</v>
      </c>
      <c r="R25" s="98">
        <v>0.375</v>
      </c>
      <c r="S25" s="98" t="s">
        <v>34</v>
      </c>
      <c r="T25" s="98">
        <v>0.71666666666666667</v>
      </c>
      <c r="U25" s="98">
        <v>0.375</v>
      </c>
      <c r="V25" s="98" t="s">
        <v>34</v>
      </c>
      <c r="W25" s="98" t="s">
        <v>34</v>
      </c>
      <c r="X25" s="98" t="s">
        <v>34</v>
      </c>
      <c r="Y25" s="100">
        <v>0.71666666666666667</v>
      </c>
      <c r="Z25" s="101" t="s">
        <v>34</v>
      </c>
      <c r="AA25" s="354">
        <v>1</v>
      </c>
      <c r="AB25" s="104"/>
      <c r="AC25" s="356"/>
      <c r="AD25" s="105"/>
      <c r="AE25" s="105"/>
      <c r="AF25" s="358"/>
      <c r="AG25" s="106"/>
      <c r="AH25" s="107">
        <f ca="1">IF(VLOOKUP($E25,ГРАФИК1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8))))))</f>
        <v>0.35416666666666669</v>
      </c>
      <c r="AI25" s="107">
        <f ca="1">IF(VLOOKUP($E25,ГРАФИК1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8))))))</f>
        <v>0.35416666666666669</v>
      </c>
      <c r="AJ25" s="107">
        <f ca="1">IF(VLOOKUP($E25,ГРАФИК1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8))))))</f>
        <v>0.35416666666666669</v>
      </c>
      <c r="AK25" s="107">
        <f ca="1">IF(VLOOKUP($E25,ГРАФИК1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8))))))</f>
        <v>0.35416666666666669</v>
      </c>
      <c r="AL25" s="107" t="str">
        <f ca="1">IF(VLOOKUP($E25,ГРАФИК1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8))))))</f>
        <v>-</v>
      </c>
      <c r="AM25" s="107" t="str">
        <f ca="1">IF(VLOOKUP($E25,ГРАФИК1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8))))))</f>
        <v>-</v>
      </c>
      <c r="AN25" s="312">
        <f ca="1">IF(VLOOKUP($E25,ГРАФИК1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8))))))</f>
        <v>0.35416666666666669</v>
      </c>
      <c r="AO25" s="107">
        <f ca="1">IF(VLOOKUP($E25,ГРАФИК1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8))))))</f>
        <v>0.35416666666666669</v>
      </c>
      <c r="AP25" s="107" t="str">
        <f ca="1">IF(VLOOKUP($E25,ГРАФИК1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8))))))</f>
        <v>О</v>
      </c>
      <c r="AQ25" s="107" t="str">
        <f ca="1">IF(VLOOKUP($E25,ГРАФИК1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8))))))</f>
        <v>О</v>
      </c>
      <c r="AR25" s="107" t="str">
        <f ca="1">IF(VLOOKUP($E25,ГРАФИК1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8))))))</f>
        <v>О</v>
      </c>
      <c r="AS25" s="107" t="str">
        <f ca="1">IF(VLOOKUP($E25,ГРАФИК1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8))))))</f>
        <v>О</v>
      </c>
      <c r="AT25" s="107" t="str">
        <f ca="1">IF(VLOOKUP($E25,ГРАФИК1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8))))))</f>
        <v>О</v>
      </c>
      <c r="AU25" s="107" t="str">
        <f ca="1">IF(VLOOKUP($E25,ГРАФИК1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8))))))</f>
        <v>О</v>
      </c>
      <c r="AV25" s="107" t="str">
        <f ca="1">IF(VLOOKUP($E25,ГРАФИК1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8))))))</f>
        <v>О</v>
      </c>
      <c r="AW25" s="107" t="str">
        <f ca="1">IF(VLOOKUP($E25,ГРАФИК1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8))))))</f>
        <v>О</v>
      </c>
      <c r="AX25" s="107" t="str">
        <f ca="1">IF(VLOOKUP($E25,ГРАФИК1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8))))))</f>
        <v>О</v>
      </c>
      <c r="AY25" s="107" t="str">
        <f ca="1">IF(VLOOKUP($E25,ГРАФИК1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8))))))</f>
        <v>О</v>
      </c>
      <c r="AZ25" s="107" t="str">
        <f ca="1">IF(VLOOKUP($E25,ГРАФИК1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8))))))</f>
        <v>О</v>
      </c>
      <c r="BA25" s="107" t="str">
        <f ca="1">IF(VLOOKUP($E25,ГРАФИК1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8))))))</f>
        <v>О</v>
      </c>
      <c r="BB25" s="107" t="str">
        <f ca="1">IF(VLOOKUP($E25,ГРАФИК1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8))))))</f>
        <v>О</v>
      </c>
      <c r="BC25" s="107" t="str">
        <f ca="1">IF(VLOOKUP($E25,ГРАФИК1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8))))))</f>
        <v>О</v>
      </c>
      <c r="BD25" s="107" t="str">
        <f ca="1">IF(VLOOKUP($E25,ГРАФИК1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8))))))</f>
        <v>О</v>
      </c>
      <c r="BE25" s="107" t="str">
        <f ca="1">IF(VLOOKUP($E25,ГРАФИК1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8))))))</f>
        <v>О</v>
      </c>
      <c r="BF25" s="107" t="str">
        <f ca="1">IF(VLOOKUP($E25,ГРАФИК1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8))))))</f>
        <v>О</v>
      </c>
      <c r="BG25" s="107" t="str">
        <f ca="1">IF(VLOOKUP($E25,ГРАФИК1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8))))))</f>
        <v>О</v>
      </c>
      <c r="BH25" s="107" t="str">
        <f ca="1">IF(VLOOKUP($E25,ГРАФИК1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8))))))</f>
        <v>О</v>
      </c>
      <c r="BI25" s="107" t="str">
        <f ca="1">IF(VLOOKUP($E25,ГРАФИК1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8))))))</f>
        <v>О</v>
      </c>
      <c r="BJ25" s="107" t="str">
        <f ca="1">IF(VLOOKUP($E25,ГРАФИК1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8))))))</f>
        <v>О</v>
      </c>
      <c r="BK25" s="107" t="str">
        <f ca="1">IF(VLOOKUP($E25,ГРАФИК1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8))))))</f>
        <v>О</v>
      </c>
      <c r="BL25" s="107" t="str">
        <f ca="1">IF(VLOOKUP($E25,ГРАФИК1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8))))))</f>
        <v>О</v>
      </c>
      <c r="BM25" s="107" t="str">
        <f>IF(VLOOKUP($E25,ГРАФИК1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8))))))</f>
        <v>-</v>
      </c>
      <c r="BN25" s="108"/>
      <c r="BO25" s="109"/>
      <c r="BP25" s="110"/>
      <c r="BQ25" s="110"/>
      <c r="BR25" s="110"/>
    </row>
    <row r="26" spans="1:70" ht="15" thickBot="1">
      <c r="A26" s="111"/>
      <c r="B26" s="112"/>
      <c r="C26" s="351"/>
      <c r="D26" s="353"/>
      <c r="E26" s="112"/>
      <c r="F26" s="97" t="s">
        <v>35</v>
      </c>
      <c r="G26" s="68">
        <v>0.6958333333333333</v>
      </c>
      <c r="H26" s="113">
        <v>0.33333333333333331</v>
      </c>
      <c r="I26" s="114" t="s">
        <v>36</v>
      </c>
      <c r="J26" s="115">
        <v>0.33333333333333331</v>
      </c>
      <c r="K26" s="116" t="s">
        <v>36</v>
      </c>
      <c r="L26" s="117">
        <v>0.375</v>
      </c>
      <c r="M26" s="116" t="s">
        <v>36</v>
      </c>
      <c r="N26" s="117">
        <v>0.33333333333333331</v>
      </c>
      <c r="O26" s="116" t="s">
        <v>36</v>
      </c>
      <c r="P26" s="117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14" t="s">
        <v>36</v>
      </c>
      <c r="Z26" s="115">
        <v>0.375</v>
      </c>
      <c r="AA26" s="355"/>
      <c r="AB26" s="118"/>
      <c r="AC26" s="357"/>
      <c r="AD26" s="119"/>
      <c r="AE26" s="120"/>
      <c r="AF26" s="359"/>
      <c r="AG26" s="121"/>
      <c r="AH26" s="122">
        <f ca="1">IF(VLOOKUP($E25,ГРАФИК1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8))))))</f>
        <v>0.6958333333333333</v>
      </c>
      <c r="AI26" s="122">
        <f ca="1">IF(VLOOKUP($E25,ГРАФИК1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8))))))</f>
        <v>0.6958333333333333</v>
      </c>
      <c r="AJ26" s="122">
        <f ca="1">IF(VLOOKUP($E25,ГРАФИК1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8))))))</f>
        <v>0.6958333333333333</v>
      </c>
      <c r="AK26" s="122">
        <f ca="1">IF(VLOOKUP($E25,ГРАФИК1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8))))))</f>
        <v>0.6958333333333333</v>
      </c>
      <c r="AL26" s="122" t="str">
        <f ca="1">IF(VLOOKUP($E25,ГРАФИК1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8))))))</f>
        <v>-</v>
      </c>
      <c r="AM26" s="122" t="str">
        <f ca="1">IF(VLOOKUP($E25,ГРАФИК1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8))))))</f>
        <v>-</v>
      </c>
      <c r="AN26" s="122">
        <f ca="1">IF(VLOOKUP($E25,ГРАФИК1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8))))))</f>
        <v>0.6958333333333333</v>
      </c>
      <c r="AO26" s="122">
        <f ca="1">IF(VLOOKUP($E25,ГРАФИК1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8))))))</f>
        <v>0.6958333333333333</v>
      </c>
      <c r="AP26" s="122">
        <f ca="1">IF(VLOOKUP($E25,ГРАФИК1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8))))))</f>
        <v>0.6958333333333333</v>
      </c>
      <c r="AQ26" s="122">
        <f ca="1">IF(VLOOKUP($E25,ГРАФИК1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8))))))</f>
        <v>0.6958333333333333</v>
      </c>
      <c r="AR26" s="122">
        <f ca="1">IF(VLOOKUP($E25,ГРАФИК1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8))))))</f>
        <v>0.6958333333333333</v>
      </c>
      <c r="AS26" s="122" t="str">
        <f ca="1">IF(VLOOKUP($E25,ГРАФИК1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8))))))</f>
        <v>-</v>
      </c>
      <c r="AT26" s="122" t="str">
        <f ca="1">IF(VLOOKUP($E25,ГРАФИК1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8))))))</f>
        <v>-</v>
      </c>
      <c r="AU26" s="122">
        <f ca="1">IF(VLOOKUP($E25,ГРАФИК1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8))))))</f>
        <v>0.6958333333333333</v>
      </c>
      <c r="AV26" s="122">
        <f ca="1">IF(VLOOKUP($E25,ГРАФИК1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8))))))</f>
        <v>0.6958333333333333</v>
      </c>
      <c r="AW26" s="122">
        <f ca="1">IF(VLOOKUP($E25,ГРАФИК1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8))))))</f>
        <v>0.6958333333333333</v>
      </c>
      <c r="AX26" s="122">
        <f ca="1">IF(VLOOKUP($E25,ГРАФИК1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8))))))</f>
        <v>0.6958333333333333</v>
      </c>
      <c r="AY26" s="122">
        <f ca="1">IF(VLOOKUP($E25,ГРАФИК1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8))))))</f>
        <v>0.6958333333333333</v>
      </c>
      <c r="AZ26" s="122" t="str">
        <f ca="1">IF(VLOOKUP($E25,ГРАФИК1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8))))))</f>
        <v>-</v>
      </c>
      <c r="BA26" s="122" t="str">
        <f ca="1">IF(VLOOKUP($E25,ГРАФИК1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8))))))</f>
        <v>-</v>
      </c>
      <c r="BB26" s="122">
        <f ca="1">IF(VLOOKUP($E25,ГРАФИК1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8))))))</f>
        <v>0.6958333333333333</v>
      </c>
      <c r="BC26" s="122">
        <f ca="1">IF(VLOOKUP($E25,ГРАФИК1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8))))))</f>
        <v>0.6958333333333333</v>
      </c>
      <c r="BD26" s="122">
        <f ca="1">IF(VLOOKUP($E25,ГРАФИК1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8))))))</f>
        <v>0.6958333333333333</v>
      </c>
      <c r="BE26" s="122">
        <f ca="1">IF(VLOOKUP($E25,ГРАФИК1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8))))))</f>
        <v>0.6958333333333333</v>
      </c>
      <c r="BF26" s="122">
        <f ca="1">IF(VLOOKUP($E25,ГРАФИК1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8))))))</f>
        <v>0.6958333333333333</v>
      </c>
      <c r="BG26" s="122" t="str">
        <f ca="1">IF(VLOOKUP($E25,ГРАФИК1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8))))))</f>
        <v>-</v>
      </c>
      <c r="BH26" s="122" t="str">
        <f ca="1">IF(VLOOKUP($E25,ГРАФИК1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8))))))</f>
        <v>-</v>
      </c>
      <c r="BI26" s="122">
        <f ca="1">IF(VLOOKUP($E25,ГРАФИК1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8))))))</f>
        <v>0.6958333333333333</v>
      </c>
      <c r="BJ26" s="122">
        <f ca="1">IF(VLOOKUP($E25,ГРАФИК1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8))))))</f>
        <v>0.6958333333333333</v>
      </c>
      <c r="BK26" s="122">
        <f ca="1">IF(VLOOKUP($E25,ГРАФИК1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8))))))</f>
        <v>0.6958333333333333</v>
      </c>
      <c r="BL26" s="122">
        <f ca="1">IF(VLOOKUP($E25,ГРАФИК1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8))))))</f>
        <v>0.65416666666666667</v>
      </c>
      <c r="BM26" s="122" t="str">
        <f>IF(VLOOKUP($E25,ГРАФИК1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8))))))</f>
        <v>-</v>
      </c>
      <c r="BN26" s="123"/>
      <c r="BO26" s="124"/>
      <c r="BP26" s="125"/>
      <c r="BQ26" s="125"/>
      <c r="BR26" s="125"/>
    </row>
    <row r="27" spans="1:70" ht="15" thickBot="1">
      <c r="A27" s="111"/>
      <c r="B27" s="126" t="s">
        <v>37</v>
      </c>
      <c r="C27" s="350"/>
      <c r="D27" s="366" t="e">
        <f>D25</f>
        <v>#REF!</v>
      </c>
      <c r="E27" s="127" t="s">
        <v>32</v>
      </c>
      <c r="F27" s="128"/>
      <c r="G27" s="23">
        <v>7.6999999999999993</v>
      </c>
      <c r="H27" s="23">
        <v>8</v>
      </c>
      <c r="I27" s="129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29">
        <v>6.8</v>
      </c>
      <c r="Z27" s="25">
        <v>9</v>
      </c>
      <c r="AA27" s="368">
        <v>1</v>
      </c>
      <c r="AB27" s="130"/>
      <c r="AC27" s="370"/>
      <c r="AD27" s="131"/>
      <c r="AE27" s="132"/>
      <c r="AF27" s="372"/>
      <c r="AG27" s="133"/>
      <c r="AH27" s="134" t="str">
        <f ca="1">IFERROR(IF(OFFSET(AH$7,,-1,)=$E25,IF(стр=0,"00:00",INDEX(база,стр,8)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8))))),""),"")),"")</f>
        <v/>
      </c>
      <c r="AI27" s="134" t="str">
        <f ca="1">IFERROR(IF(OFFSET(AI$7,,-1,)=$E25,IF(стр=0,"00:00",INDEX(база,стр,8)),IF(AI$7=$E25,IF($E25=AI$7,IF(COUNTIF(допрабдень,AI$24),(AI26+"00:30")*$AA25,IF(COUNTIF(Праздник,AI$24),"9:00",IF(AI$24=0,"",IF(стр=0,IF((WEEKDAY(AI$24,2)&gt;5)+COUNTIF(допНЕрабдень,AI$24),"9:00",IF(COUNTIF(предпраздник,AI$24),IF(AI25="-","9:00",(AI26+"00:30"))*$AA25,IF(AI25="-","9:00",(AI26+"00:30"))*$AA25)),INDEX(база,стр,8))))),""),"")),"")</f>
        <v/>
      </c>
      <c r="AJ27" s="134">
        <f ca="1">IFERROR(IF(OFFSET(AJ$7,,-1,)=$E25,IF(стр=0,"00:00",INDEX(база,стр,8)),IF(AJ$7=$E25,IF($E25=AJ$7,IF(COUNTIF(допрабдень,AJ$24),(AJ26+"00:30")*$AA25,IF(COUNTIF(Праздник,AJ$24),"9:00",IF(AJ$24=0,"",IF(стр=0,IF((WEEKDAY(AJ$24,2)&gt;5)+COUNTIF(допНЕрабдень,AJ$24),"9:00",IF(COUNTIF(предпраздник,AJ$24),IF(AJ25="-","9:00",(AJ26+"00:30"))*$AA25,IF(AJ25="-","9:00",(AJ26+"00:30"))*$AA25)),INDEX(база,стр,8))))),""),"")),"")</f>
        <v>0.71666666666666667</v>
      </c>
      <c r="AK27" s="134" t="str">
        <f ca="1">IFERROR(IF(OFFSET(AK$7,,-1,)=$E25,IF(стр=0,"00:00",INDEX(база,стр,8)),IF(AK$7=$E25,IF($E25=AK$7,IF(COUNTIF(допрабдень,AK$24),(AK26+"00:30")*$AA25,IF(COUNTIF(Праздник,AK$24),"9:00",IF(AK$24=0,"",IF(стр=0,IF((WEEKDAY(AK$24,2)&gt;5)+COUNTIF(допНЕрабдень,AK$24),"9:00",IF(COUNTIF(предпраздник,AK$24),IF(AK25="-","9:00",(AK26+"00:30"))*$AA25,IF(AK25="-","9:00",(AK26+"00:30"))*$AA25)),INDEX(база,стр,8))))),""),"")),"")</f>
        <v>00:00</v>
      </c>
      <c r="AL27" s="134" t="str">
        <f ca="1">IFERROR(IF(OFFSET(AL$7,,-1,)=$E25,IF(стр=0,"00:00",INDEX(база,стр,8)),IF(AL$7=$E25,IF($E25=AL$7,IF(COUNTIF(допрабдень,AL$24),(AL26+"00:30")*$AA25,IF(COUNTIF(Праздник,AL$24),"9:00",IF(AL$24=0,"",IF(стр=0,IF((WEEKDAY(AL$24,2)&gt;5)+COUNTIF(допНЕрабдень,AL$24),"9:00",IF(COUNTIF(предпраздник,AL$24),IF(AL25="-","9:00",(AL26+"00:30"))*$AA25,IF(AL25="-","9:00",(AL26+"00:30"))*$AA25)),INDEX(база,стр,8))))),""),"")),"")</f>
        <v/>
      </c>
      <c r="AM27" s="134" t="str">
        <f ca="1">IFERROR(IF(OFFSET(AM$7,,-1,)=$E25,IF(стр=0,"00:00",INDEX(база,стр,8)),IF(AM$7=$E25,IF($E25=AM$7,IF(COUNTIF(допрабдень,AM$24),(AM26+"00:30")*$AA25,IF(COUNTIF(Праздник,AM$24),"9:00",IF(AM$24=0,"",IF(стр=0,IF((WEEKDAY(AM$24,2)&gt;5)+COUNTIF(допНЕрабдень,AM$24),"9:00",IF(COUNTIF(предпраздник,AM$24),IF(AM25="-","9:00",(AM26+"00:30"))*$AA25,IF(AM25="-","9:00",(AM26+"00:30"))*$AA25)),INDEX(база,стр,8))))),""),"")),"")</f>
        <v>9:00</v>
      </c>
      <c r="AN27" s="134" t="str">
        <f ca="1">IFERROR(IF(OFFSET(AN$7,,-1,)=$E25,IF(стр=0,"00:00",INDEX(база,стр,8)),IF(AN$7=$E25,IF($E25=AN$7,IF(COUNTIF(допрабдень,AN$24),(AN26+"00:30")*$AA25,IF(COUNTIF(Праздник,AN$24),"9:00",IF(AN$24=0,"",IF(стр=0,IF((WEEKDAY(AN$24,2)&gt;5)+COUNTIF(допНЕрабдень,AN$24),"9:00",IF(COUNTIF(предпраздник,AN$24),IF(AN25="-","9:00",(AN26+"00:30"))*$AA25,IF(AN25="-","9:00",(AN26+"00:30"))*$AA25)),INDEX(база,стр,8))))),""),"")),"")</f>
        <v>00:00</v>
      </c>
      <c r="AO27" s="134" t="str">
        <f ca="1">IFERROR(IF(OFFSET(AO$7,,-1,)=$E25,IF(стр=0,"00:00",INDEX(база,стр,8)),IF(AO$7=$E25,IF($E25=AO$7,IF(COUNTIF(допрабдень,AO$24),(AO26+"00:30")*$AA25,IF(COUNTIF(Праздник,AO$24),"9:00",IF(AO$24=0,"",IF(стр=0,IF((WEEKDAY(AO$24,2)&gt;5)+COUNTIF(допНЕрабдень,AO$24),"9:00",IF(COUNTIF(предпраздник,AO$24),IF(AO25="-","9:00",(AO26+"00:30"))*$AA25,IF(AO25="-","9:00",(AO26+"00:30"))*$AA25)),INDEX(база,стр,8))))),""),"")),"")</f>
        <v/>
      </c>
      <c r="AP27" s="134" t="str">
        <f ca="1">IFERROR(IF(OFFSET(AP$7,,-1,)=$E25,IF(стр=0,"00:00",INDEX(база,стр,8)),IF(AP$7=$E25,IF($E25=AP$7,IF(COUNTIF(допрабдень,AP$24),(AP26+"00:30")*$AA25,IF(COUNTIF(Праздник,AP$24),"9:00",IF(AP$24=0,"",IF(стр=0,IF((WEEKDAY(AP$24,2)&gt;5)+COUNTIF(допНЕрабдень,AP$24),"9:00",IF(COUNTIF(предпраздник,AP$24),IF(AP25="-","9:00",(AP26+"00:30"))*$AA25,IF(AP25="-","9:00",(AP26+"00:30"))*$AA25)),INDEX(база,стр,8))))),""),"")),"")</f>
        <v/>
      </c>
      <c r="AQ27" s="134" t="str">
        <f ca="1">IFERROR(IF(OFFSET(AQ$7,,-1,)=$E25,IF(стр=0,"00:00",INDEX(база,стр,8)),IF(AQ$7=$E25,IF($E25=AQ$7,IF(COUNTIF(допрабдень,AQ$24),(AQ26+"00:30")*$AA25,IF(COUNTIF(Праздник,AQ$24),"9:00",IF(AQ$24=0,"",IF(стр=0,IF((WEEKDAY(AQ$24,2)&gt;5)+COUNTIF(допНЕрабдень,AQ$24),"9:00",IF(COUNTIF(предпраздник,AQ$24),IF(AQ25="-","9:00",(AQ26+"00:30"))*$AA25,IF(AQ25="-","9:00",(AQ26+"00:30"))*$AA25)),INDEX(база,стр,8))))),""),"")),"")</f>
        <v>О</v>
      </c>
      <c r="AR27" s="134" t="str">
        <f ca="1">IFERROR(IF(OFFSET(AR$7,,-1,)=$E25,IF(стр=0,"00:00",INDEX(база,стр,8)),IF(AR$7=$E25,IF($E25=AR$7,IF(COUNTIF(допрабдень,AR$24),(AR26+"00:30")*$AA25,IF(COUNTIF(Праздник,AR$24),"9:00",IF(AR$24=0,"",IF(стр=0,IF((WEEKDAY(AR$24,2)&gt;5)+COUNTIF(допНЕрабдень,AR$24),"9:00",IF(COUNTIF(предпраздник,AR$24),IF(AR25="-","9:00",(AR26+"00:30"))*$AA25,IF(AR25="-","9:00",(AR26+"00:30"))*$AA25)),INDEX(база,стр,8))))),""),"")),"")</f>
        <v>О</v>
      </c>
      <c r="AS27" s="134" t="str">
        <f ca="1">IFERROR(IF(OFFSET(AS$7,,-1,)=$E25,IF(стр=0,"00:00",INDEX(база,стр,8)),IF(AS$7=$E25,IF($E25=AS$7,IF(COUNTIF(допрабдень,AS$24),(AS26+"00:30")*$AA25,IF(COUNTIF(Праздник,AS$24),"9:00",IF(AS$24=0,"",IF(стр=0,IF((WEEKDAY(AS$24,2)&gt;5)+COUNTIF(допНЕрабдень,AS$24),"9:00",IF(COUNTIF(предпраздник,AS$24),IF(AS25="-","9:00",(AS26+"00:30"))*$AA25,IF(AS25="-","9:00",(AS26+"00:30"))*$AA25)),INDEX(база,стр,8))))),""),"")),"")</f>
        <v/>
      </c>
      <c r="AT27" s="134" t="str">
        <f ca="1">IFERROR(IF(OFFSET(AT$7,,-1,)=$E25,IF(стр=0,"00:00",INDEX(база,стр,8)),IF(AT$7=$E25,IF($E25=AT$7,IF(COUNTIF(допрабдень,AT$24),(AT26+"00:30")*$AA25,IF(COUNTIF(Праздник,AT$24),"9:00",IF(AT$24=0,"",IF(стр=0,IF((WEEKDAY(AT$24,2)&gt;5)+COUNTIF(допНЕрабдень,AT$24),"9:00",IF(COUNTIF(предпраздник,AT$24),IF(AT25="-","9:00",(AT26+"00:30"))*$AA25,IF(AT25="-","9:00",(AT26+"00:30"))*$AA25)),INDEX(база,стр,8))))),""),"")),"")</f>
        <v>О</v>
      </c>
      <c r="AU27" s="134" t="str">
        <f ca="1">IFERROR(IF(OFFSET(AU$7,,-1,)=$E25,IF(стр=0,"00:00",INDEX(база,стр,8)),IF(AU$7=$E25,IF($E25=AU$7,IF(COUNTIF(допрабдень,AU$24),(AU26+"00:30")*$AA25,IF(COUNTIF(Праздник,AU$24),"9:00",IF(AU$24=0,"",IF(стр=0,IF((WEEKDAY(AU$24,2)&gt;5)+COUNTIF(допНЕрабдень,AU$24),"9:00",IF(COUNTIF(предпраздник,AU$24),IF(AU25="-","9:00",(AU26+"00:30"))*$AA25,IF(AU25="-","9:00",(AU26+"00:30"))*$AA25)),INDEX(база,стр,8))))),""),"")),"")</f>
        <v>О</v>
      </c>
      <c r="AV27" s="134" t="str">
        <f ca="1">IFERROR(IF(OFFSET(AV$7,,-1,)=$E25,IF(стр=0,"00:00",INDEX(база,стр,8)),IF(AV$7=$E25,IF($E25=AV$7,IF(COUNTIF(допрабдень,AV$24),(AV26+"00:30")*$AA25,IF(COUNTIF(Праздник,AV$24),"9:00",IF(AV$24=0,"",IF(стр=0,IF((WEEKDAY(AV$24,2)&gt;5)+COUNTIF(допНЕрабдень,AV$24),"9:00",IF(COUNTIF(предпраздник,AV$24),IF(AV25="-","9:00",(AV26+"00:30"))*$AA25,IF(AV25="-","9:00",(AV26+"00:30"))*$AA25)),INDEX(база,стр,8))))),""),"")),"")</f>
        <v/>
      </c>
      <c r="AW27" s="134" t="str">
        <f ca="1">IFERROR(IF(OFFSET(AW$7,,-1,)=$E25,IF(стр=0,"00:00",INDEX(база,стр,8)),IF(AW$7=$E25,IF($E25=AW$7,IF(COUNTIF(допрабдень,AW$24),(AW26+"00:30")*$AA25,IF(COUNTIF(Праздник,AW$24),"9:00",IF(AW$24=0,"",IF(стр=0,IF((WEEKDAY(AW$24,2)&gt;5)+COUNTIF(допНЕрабдень,AW$24),"9:00",IF(COUNTIF(предпраздник,AW$24),IF(AW25="-","9:00",(AW26+"00:30"))*$AA25,IF(AW25="-","9:00",(AW26+"00:30"))*$AA25)),INDEX(база,стр,8))))),""),"")),"")</f>
        <v/>
      </c>
      <c r="AX27" s="134" t="str">
        <f ca="1">IFERROR(IF(OFFSET(AX$7,,-1,)=$E25,IF(стр=0,"00:00",INDEX(база,стр,8)),IF(AX$7=$E25,IF($E25=AX$7,IF(COUNTIF(допрабдень,AX$24),(AX26+"00:30")*$AA25,IF(COUNTIF(Праздник,AX$24),"9:00",IF(AX$24=0,"",IF(стр=0,IF((WEEKDAY(AX$24,2)&gt;5)+COUNTIF(допНЕрабдень,AX$24),"9:00",IF(COUNTIF(предпраздник,AX$24),IF(AX25="-","9:00",(AX26+"00:30"))*$AA25,IF(AX25="-","9:00",(AX26+"00:30"))*$AA25)),INDEX(база,стр,8))))),""),"")),"")</f>
        <v>О</v>
      </c>
      <c r="AY27" s="134" t="str">
        <f ca="1">IFERROR(IF(OFFSET(AY$7,,-1,)=$E25,IF(стр=0,"00:00",INDEX(база,стр,8)),IF(AY$7=$E25,IF($E25=AY$7,IF(COUNTIF(допрабдень,AY$24),(AY26+"00:30")*$AA25,IF(COUNTIF(Праздник,AY$24),"9:00",IF(AY$24=0,"",IF(стр=0,IF((WEEKDAY(AY$24,2)&gt;5)+COUNTIF(допНЕрабдень,AY$24),"9:00",IF(COUNTIF(предпраздник,AY$24),IF(AY25="-","9:00",(AY26+"00:30"))*$AA25,IF(AY25="-","9:00",(AY26+"00:30"))*$AA25)),INDEX(база,стр,8))))),""),"")),"")</f>
        <v>О</v>
      </c>
      <c r="AZ27" s="134" t="str">
        <f ca="1">IFERROR(IF(OFFSET(AZ$7,,-1,)=$E25,IF(стр=0,"00:00",INDEX(база,стр,8)),IF(AZ$7=$E25,IF($E25=AZ$7,IF(COUNTIF(допрабдень,AZ$24),(AZ26+"00:30")*$AA25,IF(COUNTIF(Праздник,AZ$24),"9:00",IF(AZ$24=0,"",IF(стр=0,IF((WEEKDAY(AZ$24,2)&gt;5)+COUNTIF(допНЕрабдень,AZ$24),"9:00",IF(COUNTIF(предпраздник,AZ$24),IF(AZ25="-","9:00",(AZ26+"00:30"))*$AA25,IF(AZ25="-","9:00",(AZ26+"00:30"))*$AA25)),INDEX(база,стр,8))))),""),"")),"")</f>
        <v/>
      </c>
      <c r="BA27" s="134" t="str">
        <f ca="1">IFERROR(IF(OFFSET(BA$7,,-1,)=$E25,IF(стр=0,"00:00",INDEX(база,стр,8)),IF(BA$7=$E25,IF($E25=BA$7,IF(COUNTIF(допрабдень,BA$24),(BA26+"00:30")*$AA25,IF(COUNTIF(Праздник,BA$24),"9:00",IF(BA$24=0,"",IF(стр=0,IF((WEEKDAY(BA$24,2)&gt;5)+COUNTIF(допНЕрабдень,BA$24),"9:00",IF(COUNTIF(предпраздник,BA$24),IF(BA25="-","9:00",(BA26+"00:30"))*$AA25,IF(BA25="-","9:00",(BA26+"00:30"))*$AA25)),INDEX(база,стр,8))))),""),"")),"")</f>
        <v>О</v>
      </c>
      <c r="BB27" s="134" t="str">
        <f ca="1">IFERROR(IF(OFFSET(BB$7,,-1,)=$E25,IF(стр=0,"00:00",INDEX(база,стр,8)),IF(BB$7=$E25,IF($E25=BB$7,IF(COUNTIF(допрабдень,BB$24),(BB26+"00:30")*$AA25,IF(COUNTIF(Праздник,BB$24),"9:00",IF(BB$24=0,"",IF(стр=0,IF((WEEKDAY(BB$24,2)&gt;5)+COUNTIF(допНЕрабдень,BB$24),"9:00",IF(COUNTIF(предпраздник,BB$24),IF(BB25="-","9:00",(BB26+"00:30"))*$AA25,IF(BB25="-","9:00",(BB26+"00:30"))*$AA25)),INDEX(база,стр,8))))),""),"")),"")</f>
        <v>О</v>
      </c>
      <c r="BC27" s="134" t="str">
        <f ca="1">IFERROR(IF(OFFSET(BC$7,,-1,)=$E25,IF(стр=0,"00:00",INDEX(база,стр,8)),IF(BC$7=$E25,IF($E25=BC$7,IF(COUNTIF(допрабдень,BC$24),(BC26+"00:30")*$AA25,IF(COUNTIF(Праздник,BC$24),"9:00",IF(BC$24=0,"",IF(стр=0,IF((WEEKDAY(BC$24,2)&gt;5)+COUNTIF(допНЕрабдень,BC$24),"9:00",IF(COUNTIF(предпраздник,BC$24),IF(BC25="-","9:00",(BC26+"00:30"))*$AA25,IF(BC25="-","9:00",(BC26+"00:30"))*$AA25)),INDEX(база,стр,8))))),""),"")),"")</f>
        <v/>
      </c>
      <c r="BD27" s="134" t="str">
        <f ca="1">IFERROR(IF(OFFSET(BD$7,,-1,)=$E25,IF(стр=0,"00:00",INDEX(база,стр,8)),IF(BD$7=$E25,IF($E25=BD$7,IF(COUNTIF(допрабдень,BD$24),(BD26+"00:30")*$AA25,IF(COUNTIF(Праздник,BD$24),"9:00",IF(BD$24=0,"",IF(стр=0,IF((WEEKDAY(BD$24,2)&gt;5)+COUNTIF(допНЕрабдень,BD$24),"9:00",IF(COUNTIF(предпраздник,BD$24),IF(BD25="-","9:00",(BD26+"00:30"))*$AA25,IF(BD25="-","9:00",(BD26+"00:30"))*$AA25)),INDEX(база,стр,8))))),""),"")),"")</f>
        <v/>
      </c>
      <c r="BE27" s="134" t="str">
        <f ca="1">IFERROR(IF(OFFSET(BE$7,,-1,)=$E25,IF(стр=0,"00:00",INDEX(база,стр,8)),IF(BE$7=$E25,IF($E25=BE$7,IF(COUNTIF(допрабдень,BE$24),(BE26+"00:30")*$AA25,IF(COUNTIF(Праздник,BE$24),"9:00",IF(BE$24=0,"",IF(стр=0,IF((WEEKDAY(BE$24,2)&gt;5)+COUNTIF(допНЕрабдень,BE$24),"9:00",IF(COUNTIF(предпраздник,BE$24),IF(BE25="-","9:00",(BE26+"00:30"))*$AA25,IF(BE25="-","9:00",(BE26+"00:30"))*$AA25)),INDEX(база,стр,8))))),""),"")),"")</f>
        <v>О</v>
      </c>
      <c r="BF27" s="134" t="str">
        <f ca="1">IFERROR(IF(OFFSET(BF$7,,-1,)=$E25,IF(стр=0,"00:00",INDEX(база,стр,8)),IF(BF$7=$E25,IF($E25=BF$7,IF(COUNTIF(допрабдень,BF$24),(BF26+"00:30")*$AA25,IF(COUNTIF(Праздник,BF$24),"9:00",IF(BF$24=0,"",IF(стр=0,IF((WEEKDAY(BF$24,2)&gt;5)+COUNTIF(допНЕрабдень,BF$24),"9:00",IF(COUNTIF(предпраздник,BF$24),IF(BF25="-","9:00",(BF26+"00:30"))*$AA25,IF(BF25="-","9:00",(BF26+"00:30"))*$AA25)),INDEX(база,стр,8))))),""),"")),"")</f>
        <v>О</v>
      </c>
      <c r="BG27" s="134" t="str">
        <f ca="1">IFERROR(IF(OFFSET(BG$7,,-1,)=$E25,IF(стр=0,"00:00",INDEX(база,стр,8)),IF(BG$7=$E25,IF($E25=BG$7,IF(COUNTIF(допрабдень,BG$24),(BG26+"00:30")*$AA25,IF(COUNTIF(Праздник,BG$24),"9:00",IF(BG$24=0,"",IF(стр=0,IF((WEEKDAY(BG$24,2)&gt;5)+COUNTIF(допНЕрабдень,BG$24),"9:00",IF(COUNTIF(предпраздник,BG$24),IF(BG25="-","9:00",(BG26+"00:30"))*$AA25,IF(BG25="-","9:00",(BG26+"00:30"))*$AA25)),INDEX(база,стр,8))))),""),"")),"")</f>
        <v/>
      </c>
      <c r="BH27" s="134" t="str">
        <f ca="1">IFERROR(IF(OFFSET(BH$7,,-1,)=$E25,IF(стр=0,"00:00",INDEX(база,стр,8)),IF(BH$7=$E25,IF($E25=BH$7,IF(COUNTIF(допрабдень,BH$24),(BH26+"00:30")*$AA25,IF(COUNTIF(Праздник,BH$24),"9:00",IF(BH$24=0,"",IF(стр=0,IF((WEEKDAY(BH$24,2)&gt;5)+COUNTIF(допНЕрабдень,BH$24),"9:00",IF(COUNTIF(предпраздник,BH$24),IF(BH25="-","9:00",(BH26+"00:30"))*$AA25,IF(BH25="-","9:00",(BH26+"00:30"))*$AA25)),INDEX(база,стр,8))))),""),"")),"")</f>
        <v>О</v>
      </c>
      <c r="BI27" s="134" t="str">
        <f ca="1">IFERROR(IF(OFFSET(BI$7,,-1,)=$E25,IF(стр=0,"00:00",INDEX(база,стр,8)),IF(BI$7=$E25,IF($E25=BI$7,IF(COUNTIF(допрабдень,BI$24),(BI26+"00:30")*$AA25,IF(COUNTIF(Праздник,BI$24),"9:00",IF(BI$24=0,"",IF(стр=0,IF((WEEKDAY(BI$24,2)&gt;5)+COUNTIF(допНЕрабдень,BI$24),"9:00",IF(COUNTIF(предпраздник,BI$24),IF(BI25="-","9:00",(BI26+"00:30"))*$AA25,IF(BI25="-","9:00",(BI26+"00:30"))*$AA25)),INDEX(база,стр,8))))),""),"")),"")</f>
        <v>О</v>
      </c>
      <c r="BJ27" s="134" t="str">
        <f ca="1">IFERROR(IF(OFFSET(BJ$7,,-1,)=$E25,IF(стр=0,"00:00",INDEX(база,стр,8)),IF(BJ$7=$E25,IF($E25=BJ$7,IF(COUNTIF(допрабдень,BJ$24),(BJ26+"00:30")*$AA25,IF(COUNTIF(Праздник,BJ$24),"9:00",IF(BJ$24=0,"",IF(стр=0,IF((WEEKDAY(BJ$24,2)&gt;5)+COUNTIF(допНЕрабдень,BJ$24),"9:00",IF(COUNTIF(предпраздник,BJ$24),IF(BJ25="-","9:00",(BJ26+"00:30"))*$AA25,IF(BJ25="-","9:00",(BJ26+"00:30"))*$AA25)),INDEX(база,стр,8))))),""),"")),"")</f>
        <v/>
      </c>
      <c r="BK27" s="134" t="str">
        <f ca="1">IFERROR(IF(OFFSET(BK$7,,-1,)=$E25,IF(стр=0,"00:00",INDEX(база,стр,8)),IF(BK$7=$E25,IF($E25=BK$7,IF(COUNTIF(допрабдень,BK$24),(BK26+"00:30")*$AA25,IF(COUNTIF(Праздник,BK$24),"9:00",IF(BK$24=0,"",IF(стр=0,IF((WEEKDAY(BK$24,2)&gt;5)+COUNTIF(допНЕрабдень,BK$24),"9:00",IF(COUNTIF(предпраздник,BK$24),IF(BK25="-","9:00",(BK26+"00:30"))*$AA25,IF(BK25="-","9:00",(BK26+"00:30"))*$AA25)),INDEX(база,стр,8))))),""),"")),"")</f>
        <v/>
      </c>
      <c r="BL27" s="134" t="str">
        <f ca="1">IFERROR(IF(OFFSET(BL$7,,-1,)=$E25,IF(стр=0,"00:00",INDEX(база,стр,8)),IF(BL$7=$E25,IF($E25=BL$7,IF(COUNTIF(допрабдень,BL$24),(BL26+"00:30")*$AA25,IF(COUNTIF(Праздник,BL$24),"9:00",IF(BL$24=0,"",IF(стр=0,IF((WEEKDAY(BL$24,2)&gt;5)+COUNTIF(допНЕрабдень,BL$24),"9:00",IF(COUNTIF(предпраздник,BL$24),IF(BL25="-","9:00",(BL26+"00:30"))*$AA25,IF(BL25="-","9:00",(BL26+"00:30"))*$AA25)),INDEX(база,стр,8))))),""),"")),"")</f>
        <v>О</v>
      </c>
      <c r="BM27" s="134" t="str">
        <f ca="1">IFERROR(IF(OFFSET(BM$7,,-1,)=$E25,IF(стр=0,"00:00",INDEX(база,стр,8)),IF(BM$7=$E25,IF($E25=BM$7,IF(COUNTIF(допрабдень,BM$24),(BM26+"00:30")*$AA25,IF(COUNTIF(Праздник,BM$24),"9:00",IF(BM$24=0,"",IF(стр=0,IF((WEEKDAY(BM$24,2)&gt;5)+COUNTIF(допНЕрабдень,BM$24),"9:00",IF(COUNTIF(предпраздник,BM$24),IF(BM25="-","9:00",(BM26+"00:30"))*$AA25,IF(BM25="-","9:00",(BM26+"00:30"))*$AA25)),INDEX(база,стр,8))))),""),"")),"")</f>
        <v>О</v>
      </c>
      <c r="BN27" s="135"/>
      <c r="BO27" s="135"/>
      <c r="BP27" s="136"/>
      <c r="BQ27" s="136"/>
      <c r="BR27" s="136"/>
    </row>
    <row r="28" spans="1:70" ht="15" thickBot="1">
      <c r="A28" s="137"/>
      <c r="B28" s="138"/>
      <c r="C28" s="365"/>
      <c r="D28" s="367"/>
      <c r="E28" s="138"/>
      <c r="F28" s="139"/>
      <c r="G28" s="140">
        <v>0.5</v>
      </c>
      <c r="H28" s="140"/>
      <c r="I28" s="141">
        <v>14.8</v>
      </c>
      <c r="J28" s="142"/>
      <c r="K28" s="143">
        <v>24</v>
      </c>
      <c r="L28" s="143"/>
      <c r="M28" s="143">
        <v>23</v>
      </c>
      <c r="N28" s="143"/>
      <c r="O28" s="143">
        <v>16.8</v>
      </c>
      <c r="P28" s="143"/>
      <c r="Q28" s="143"/>
      <c r="R28" s="143"/>
      <c r="S28" s="143"/>
      <c r="T28" s="140"/>
      <c r="U28" s="140"/>
      <c r="V28" s="140"/>
      <c r="W28" s="140"/>
      <c r="X28" s="140"/>
      <c r="Y28" s="141">
        <v>15.8</v>
      </c>
      <c r="Z28" s="142"/>
      <c r="AA28" s="369"/>
      <c r="AB28" s="144"/>
      <c r="AC28" s="371"/>
      <c r="AD28" s="145"/>
      <c r="AE28" s="145"/>
      <c r="AF28" s="373"/>
      <c r="AG28" s="146"/>
      <c r="AH28" s="147" t="str">
        <f ca="1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8)),"")),"")</f>
        <v/>
      </c>
      <c r="AI28" s="147" t="str">
        <f ca="1">IFERROR(IF(OFFSET(AI$7,,-1,)=$E25,IF(COUNTIF(допрабдень,AI$24),"8:00"*$AA25,IF(COUNTIF(Праздник,AI$24),"9:00"*$AA25,IF(AI$24=0,"",IF(стр=0,IF((WEEKDAY(AI$24,2)&gt;5)+COUNTIF(допНЕрабдень,AI$24),"9:00"*$AA25,IF(COUNTIF(предпраздник,AI$24),"8:00"*$AA25,"8:00"*$AA25)),INDEX(база,стр,6))))),IF($E25=AI$7,IF(стр=0,"24:00",INDEX(база,стр,8)),"")),"")</f>
        <v/>
      </c>
      <c r="AJ28" s="147" t="str">
        <f ca="1">IFERROR(IF(OFFSET(AJ$7,,-1,)=$E25,IF(COUNTIF(допрабдень,AJ$24),"8:00"*$AA25,IF(COUNTIF(Праздник,AJ$24),"9:00"*$AA25,IF(AJ$24=0,"",IF(стр=0,IF((WEEKDAY(AJ$24,2)&gt;5)+COUNTIF(допНЕрабдень,AJ$24),"9:00"*$AA25,IF(COUNTIF(предпраздник,AJ$24),"8:00"*$AA25,"8:00"*$AA25)),INDEX(база,стр,6))))),IF($E25=AJ$7,IF(стр=0,"24:00",INDEX(база,стр,8)),"")),"")</f>
        <v>24:00</v>
      </c>
      <c r="AK28" s="147">
        <f ca="1">IFERROR(IF(OFFSET(AK$7,,-1,)=$E25,IF(COUNTIF(допрабдень,AK$24),"8:00"*$AA25,IF(COUNTIF(Праздник,AK$24),"9:00"*$AA25,IF(AK$24=0,"",IF(стр=0,IF((WEEKDAY(AK$24,2)&gt;5)+COUNTIF(допНЕрабдень,AK$24),"9:00"*$AA25,IF(COUNTIF(предпраздник,AK$24),"8:00"*$AA25,"8:00"*$AA25)),INDEX(база,стр,6))))),IF($E25=AK$7,IF(стр=0,"24:00",INDEX(база,стр,8)),"")),"")</f>
        <v>0.33333333333333331</v>
      </c>
      <c r="AL28" s="147" t="str">
        <f ca="1">IFERROR(IF(OFFSET(AL$7,,-1,)=$E25,IF(COUNTIF(допрабдень,AL$24),"8:00"*$AA25,IF(COUNTIF(Праздник,AL$24),"9:00"*$AA25,IF(AL$24=0,"",IF(стр=0,IF((WEEKDAY(AL$24,2)&gt;5)+COUNTIF(допНЕрабдень,AL$24),"9:00"*$AA25,IF(COUNTIF(предпраздник,AL$24),"8:00"*$AA25,"8:00"*$AA25)),INDEX(база,стр,6))))),IF($E25=AL$7,IF(стр=0,"24:00",INDEX(база,стр,8)),"")),"")</f>
        <v/>
      </c>
      <c r="AM28" s="147" t="str">
        <f ca="1">IFERROR(IF(OFFSET(AM$7,,-1,)=$E25,IF(COUNTIF(допрабдень,AM$24),"8:00"*$AA25,IF(COUNTIF(Праздник,AM$24),"9:00"*$AA25,IF(AM$24=0,"",IF(стр=0,IF((WEEKDAY(AM$24,2)&gt;5)+COUNTIF(допНЕрабдень,AM$24),"9:00"*$AA25,IF(COUNTIF(предпраздник,AM$24),"8:00"*$AA25,"8:00"*$AA25)),INDEX(база,стр,6))))),IF($E25=AM$7,IF(стр=0,"24:00",INDEX(база,стр,8)),"")),"")</f>
        <v>24:00</v>
      </c>
      <c r="AN28" s="147">
        <f ca="1">IFERROR(IF(OFFSET(AN$7,,-1,)=$E25,IF(COUNTIF(допрабдень,AN$24),"8:00"*$AA25,IF(COUNTIF(Праздник,AN$24),"9:00"*$AA25,IF(AN$24=0,"",IF(стр=0,IF((WEEKDAY(AN$24,2)&gt;5)+COUNTIF(допНЕрабдень,AN$24),"9:00"*$AA25,IF(COUNTIF(предпраздник,AN$24),"8:00"*$AA25,"8:00"*$AA25)),INDEX(база,стр,6))))),IF($E25=AN$7,IF(стр=0,"24:00",INDEX(база,стр,8)),"")),"")</f>
        <v>0.33333333333333331</v>
      </c>
      <c r="AO28" s="147" t="str">
        <f ca="1">IFERROR(IF(OFFSET(AO$7,,-1,)=$E25,IF(COUNTIF(допрабдень,AO$24),"8:00"*$AA25,IF(COUNTIF(Праздник,AO$24),"9:00"*$AA25,IF(AO$24=0,"",IF(стр=0,IF((WEEKDAY(AO$24,2)&gt;5)+COUNTIF(допНЕрабдень,AO$24),"9:00"*$AA25,IF(COUNTIF(предпраздник,AO$24),"8:00"*$AA25,"8:00"*$AA25)),INDEX(база,стр,6))))),IF($E25=AO$7,IF(стр=0,"24:00",INDEX(база,стр,8)),"")),"")</f>
        <v/>
      </c>
      <c r="AP28" s="147" t="str">
        <f ca="1">IFERROR(IF(OFFSET(AP$7,,-1,)=$E25,IF(COUNTIF(допрабдень,AP$24),"8:00"*$AA25,IF(COUNTIF(Праздник,AP$24),"9:00"*$AA25,IF(AP$24=0,"",IF(стр=0,IF((WEEKDAY(AP$24,2)&gt;5)+COUNTIF(допНЕрабдень,AP$24),"9:00"*$AA25,IF(COUNTIF(предпраздник,AP$24),"8:00"*$AA25,"8:00"*$AA25)),INDEX(база,стр,6))))),IF($E25=AP$7,IF(стр=0,"24:00",INDEX(база,стр,8)),"")),"")</f>
        <v/>
      </c>
      <c r="AQ28" s="147" t="str">
        <f ca="1">IFERROR(IF(OFFSET(AQ$7,,-1,)=$E25,IF(COUNTIF(допрабдень,AQ$24),"8:00"*$AA25,IF(COUNTIF(Праздник,AQ$24),"9:00"*$AA25,IF(AQ$24=0,"",IF(стр=0,IF((WEEKDAY(AQ$24,2)&gt;5)+COUNTIF(допНЕрабдень,AQ$24),"9:00"*$AA25,IF(COUNTIF(предпраздник,AQ$24),"8:00"*$AA25,"8:00"*$AA25)),INDEX(база,стр,6))))),IF($E25=AQ$7,IF(стр=0,"24:00",INDEX(база,стр,8)),"")),"")</f>
        <v>24:00</v>
      </c>
      <c r="AR28" s="147">
        <f ca="1">IFERROR(IF(OFFSET(AR$7,,-1,)=$E25,IF(COUNTIF(допрабдень,AR$24),"8:00"*$AA25,IF(COUNTIF(Праздник,AR$24),"9:00"*$AA25,IF(AR$24=0,"",IF(стр=0,IF((WEEKDAY(AR$24,2)&gt;5)+COUNTIF(допНЕрабдень,AR$24),"9:00"*$AA25,IF(COUNTIF(предпраздник,AR$24),"8:00"*$AA25,"8:00"*$AA25)),INDEX(база,стр,6))))),IF($E25=AR$7,IF(стр=0,"24:00",INDEX(база,стр,8)),"")),"")</f>
        <v>0.33333333333333331</v>
      </c>
      <c r="AS28" s="147" t="str">
        <f ca="1">IFERROR(IF(OFFSET(AS$7,,-1,)=$E25,IF(COUNTIF(допрабдень,AS$24),"8:00"*$AA25,IF(COUNTIF(Праздник,AS$24),"9:00"*$AA25,IF(AS$24=0,"",IF(стр=0,IF((WEEKDAY(AS$24,2)&gt;5)+COUNTIF(допНЕрабдень,AS$24),"9:00"*$AA25,IF(COUNTIF(предпраздник,AS$24),"8:00"*$AA25,"8:00"*$AA25)),INDEX(база,стр,6))))),IF($E25=AS$7,IF(стр=0,"24:00",INDEX(база,стр,8)),"")),"")</f>
        <v/>
      </c>
      <c r="AT28" s="147" t="str">
        <f ca="1">IFERROR(IF(OFFSET(AT$7,,-1,)=$E25,IF(COUNTIF(допрабдень,AT$24),"8:00"*$AA25,IF(COUNTIF(Праздник,AT$24),"9:00"*$AA25,IF(AT$24=0,"",IF(стр=0,IF((WEEKDAY(AT$24,2)&gt;5)+COUNTIF(допНЕрабдень,AT$24),"9:00"*$AA25,IF(COUNTIF(предпраздник,AT$24),"8:00"*$AA25,"8:00"*$AA25)),INDEX(база,стр,6))))),IF($E25=AT$7,IF(стр=0,"24:00",INDEX(база,стр,8)),"")),"")</f>
        <v>24:00</v>
      </c>
      <c r="AU28" s="147">
        <f ca="1">IFERROR(IF(OFFSET(AU$7,,-1,)=$E25,IF(COUNTIF(допрабдень,AU$24),"8:00"*$AA25,IF(COUNTIF(Праздник,AU$24),"9:00"*$AA25,IF(AU$24=0,"",IF(стр=0,IF((WEEKDAY(AU$24,2)&gt;5)+COUNTIF(допНЕрабдень,AU$24),"9:00"*$AA25,IF(COUNTIF(предпраздник,AU$24),"8:00"*$AA25,"8:00"*$AA25)),INDEX(база,стр,6))))),IF($E25=AU$7,IF(стр=0,"24:00",INDEX(база,стр,8)),"")),"")</f>
        <v>0.33333333333333331</v>
      </c>
      <c r="AV28" s="147" t="str">
        <f ca="1">IFERROR(IF(OFFSET(AV$7,,-1,)=$E25,IF(COUNTIF(допрабдень,AV$24),"8:00"*$AA25,IF(COUNTIF(Праздник,AV$24),"9:00"*$AA25,IF(AV$24=0,"",IF(стр=0,IF((WEEKDAY(AV$24,2)&gt;5)+COUNTIF(допНЕрабдень,AV$24),"9:00"*$AA25,IF(COUNTIF(предпраздник,AV$24),"8:00"*$AA25,"8:00"*$AA25)),INDEX(база,стр,6))))),IF($E25=AV$7,IF(стр=0,"24:00",INDEX(база,стр,8)),"")),"")</f>
        <v/>
      </c>
      <c r="AW28" s="147" t="str">
        <f ca="1">IFERROR(IF(OFFSET(AW$7,,-1,)=$E25,IF(COUNTIF(допрабдень,AW$24),"8:00"*$AA25,IF(COUNTIF(Праздник,AW$24),"9:00"*$AA25,IF(AW$24=0,"",IF(стр=0,IF((WEEKDAY(AW$24,2)&gt;5)+COUNTIF(допНЕрабдень,AW$24),"9:00"*$AA25,IF(COUNTIF(предпраздник,AW$24),"8:00"*$AA25,"8:00"*$AA25)),INDEX(база,стр,6))))),IF($E25=AW$7,IF(стр=0,"24:00",INDEX(база,стр,8)),"")),"")</f>
        <v/>
      </c>
      <c r="AX28" s="147" t="str">
        <f ca="1">IFERROR(IF(OFFSET(AX$7,,-1,)=$E25,IF(COUNTIF(допрабдень,AX$24),"8:00"*$AA25,IF(COUNTIF(Праздник,AX$24),"9:00"*$AA25,IF(AX$24=0,"",IF(стр=0,IF((WEEKDAY(AX$24,2)&gt;5)+COUNTIF(допНЕрабдень,AX$24),"9:00"*$AA25,IF(COUNTIF(предпраздник,AX$24),"8:00"*$AA25,"8:00"*$AA25)),INDEX(база,стр,6))))),IF($E25=AX$7,IF(стр=0,"24:00",INDEX(база,стр,8)),"")),"")</f>
        <v>24:00</v>
      </c>
      <c r="AY28" s="147">
        <f ca="1">IFERROR(IF(OFFSET(AY$7,,-1,)=$E25,IF(COUNTIF(допрабдень,AY$24),"8:00"*$AA25,IF(COUNTIF(Праздник,AY$24),"9:00"*$AA25,IF(AY$24=0,"",IF(стр=0,IF((WEEKDAY(AY$24,2)&gt;5)+COUNTIF(допНЕрабдень,AY$24),"9:00"*$AA25,IF(COUNTIF(предпраздник,AY$24),"8:00"*$AA25,"8:00"*$AA25)),INDEX(база,стр,6))))),IF($E25=AY$7,IF(стр=0,"24:00",INDEX(база,стр,8)),"")),"")</f>
        <v>0.33333333333333331</v>
      </c>
      <c r="AZ28" s="147" t="str">
        <f ca="1">IFERROR(IF(OFFSET(AZ$7,,-1,)=$E25,IF(COUNTIF(допрабдень,AZ$24),"8:00"*$AA25,IF(COUNTIF(Праздник,AZ$24),"9:00"*$AA25,IF(AZ$24=0,"",IF(стр=0,IF((WEEKDAY(AZ$24,2)&gt;5)+COUNTIF(допНЕрабдень,AZ$24),"9:00"*$AA25,IF(COUNTIF(предпраздник,AZ$24),"8:00"*$AA25,"8:00"*$AA25)),INDEX(база,стр,6))))),IF($E25=AZ$7,IF(стр=0,"24:00",INDEX(база,стр,8)),"")),"")</f>
        <v/>
      </c>
      <c r="BA28" s="147" t="str">
        <f ca="1">IFERROR(IF(OFFSET(BA$7,,-1,)=$E25,IF(COUNTIF(допрабдень,BA$24),"8:00"*$AA25,IF(COUNTIF(Праздник,BA$24),"9:00"*$AA25,IF(BA$24=0,"",IF(стр=0,IF((WEEKDAY(BA$24,2)&gt;5)+COUNTIF(допНЕрабдень,BA$24),"9:00"*$AA25,IF(COUNTIF(предпраздник,BA$24),"8:00"*$AA25,"8:00"*$AA25)),INDEX(база,стр,6))))),IF($E25=BA$7,IF(стр=0,"24:00",INDEX(база,стр,8)),"")),"")</f>
        <v>24:00</v>
      </c>
      <c r="BB28" s="147">
        <f ca="1">IFERROR(IF(OFFSET(BB$7,,-1,)=$E25,IF(COUNTIF(допрабдень,BB$24),"8:00"*$AA25,IF(COUNTIF(Праздник,BB$24),"9:00"*$AA25,IF(BB$24=0,"",IF(стр=0,IF((WEEKDAY(BB$24,2)&gt;5)+COUNTIF(допНЕрабдень,BB$24),"9:00"*$AA25,IF(COUNTIF(предпраздник,BB$24),"8:00"*$AA25,"8:00"*$AA25)),INDEX(база,стр,6))))),IF($E25=BB$7,IF(стр=0,"24:00",INDEX(база,стр,8)),"")),"")</f>
        <v>0.33333333333333331</v>
      </c>
      <c r="BC28" s="147" t="str">
        <f ca="1">IFERROR(IF(OFFSET(BC$7,,-1,)=$E25,IF(COUNTIF(допрабдень,BC$24),"8:00"*$AA25,IF(COUNTIF(Праздник,BC$24),"9:00"*$AA25,IF(BC$24=0,"",IF(стр=0,IF((WEEKDAY(BC$24,2)&gt;5)+COUNTIF(допНЕрабдень,BC$24),"9:00"*$AA25,IF(COUNTIF(предпраздник,BC$24),"8:00"*$AA25,"8:00"*$AA25)),INDEX(база,стр,6))))),IF($E25=BC$7,IF(стр=0,"24:00",INDEX(база,стр,8)),"")),"")</f>
        <v/>
      </c>
      <c r="BD28" s="147" t="str">
        <f ca="1">IFERROR(IF(OFFSET(BD$7,,-1,)=$E25,IF(COUNTIF(допрабдень,BD$24),"8:00"*$AA25,IF(COUNTIF(Праздник,BD$24),"9:00"*$AA25,IF(BD$24=0,"",IF(стр=0,IF((WEEKDAY(BD$24,2)&gt;5)+COUNTIF(допНЕрабдень,BD$24),"9:00"*$AA25,IF(COUNTIF(предпраздник,BD$24),"8:00"*$AA25,"8:00"*$AA25)),INDEX(база,стр,6))))),IF($E25=BD$7,IF(стр=0,"24:00",INDEX(база,стр,8)),"")),"")</f>
        <v/>
      </c>
      <c r="BE28" s="147" t="str">
        <f ca="1">IFERROR(IF(OFFSET(BE$7,,-1,)=$E25,IF(COUNTIF(допрабдень,BE$24),"8:00"*$AA25,IF(COUNTIF(Праздник,BE$24),"9:00"*$AA25,IF(BE$24=0,"",IF(стр=0,IF((WEEKDAY(BE$24,2)&gt;5)+COUNTIF(допНЕрабдень,BE$24),"9:00"*$AA25,IF(COUNTIF(предпраздник,BE$24),"8:00"*$AA25,"8:00"*$AA25)),INDEX(база,стр,6))))),IF($E25=BE$7,IF(стр=0,"24:00",INDEX(база,стр,8)),"")),"")</f>
        <v>24:00</v>
      </c>
      <c r="BF28" s="147">
        <f ca="1">IFERROR(IF(OFFSET(BF$7,,-1,)=$E25,IF(COUNTIF(допрабдень,BF$24),"8:00"*$AA25,IF(COUNTIF(Праздник,BF$24),"9:00"*$AA25,IF(BF$24=0,"",IF(стр=0,IF((WEEKDAY(BF$24,2)&gt;5)+COUNTIF(допНЕрабдень,BF$24),"9:00"*$AA25,IF(COUNTIF(предпраздник,BF$24),"8:00"*$AA25,"8:00"*$AA25)),INDEX(база,стр,6))))),IF($E25=BF$7,IF(стр=0,"24:00",INDEX(база,стр,8)),"")),"")</f>
        <v>0.33333333333333331</v>
      </c>
      <c r="BG28" s="147" t="str">
        <f ca="1">IFERROR(IF(OFFSET(BG$7,,-1,)=$E25,IF(COUNTIF(допрабдень,BG$24),"8:00"*$AA25,IF(COUNTIF(Праздник,BG$24),"9:00"*$AA25,IF(BG$24=0,"",IF(стр=0,IF((WEEKDAY(BG$24,2)&gt;5)+COUNTIF(допНЕрабдень,BG$24),"9:00"*$AA25,IF(COUNTIF(предпраздник,BG$24),"8:00"*$AA25,"8:00"*$AA25)),INDEX(база,стр,6))))),IF($E25=BG$7,IF(стр=0,"24:00",INDEX(база,стр,8)),"")),"")</f>
        <v/>
      </c>
      <c r="BH28" s="147" t="str">
        <f ca="1">IFERROR(IF(OFFSET(BH$7,,-1,)=$E25,IF(COUNTIF(допрабдень,BH$24),"8:00"*$AA25,IF(COUNTIF(Праздник,BH$24),"9:00"*$AA25,IF(BH$24=0,"",IF(стр=0,IF((WEEKDAY(BH$24,2)&gt;5)+COUNTIF(допНЕрабдень,BH$24),"9:00"*$AA25,IF(COUNTIF(предпраздник,BH$24),"8:00"*$AA25,"8:00"*$AA25)),INDEX(база,стр,6))))),IF($E25=BH$7,IF(стр=0,"24:00",INDEX(база,стр,8)),"")),"")</f>
        <v>24:00</v>
      </c>
      <c r="BI28" s="147">
        <f ca="1">IFERROR(IF(OFFSET(BI$7,,-1,)=$E25,IF(COUNTIF(допрабдень,BI$24),"8:00"*$AA25,IF(COUNTIF(Праздник,BI$24),"9:00"*$AA25,IF(BI$24=0,"",IF(стр=0,IF((WEEKDAY(BI$24,2)&gt;5)+COUNTIF(допНЕрабдень,BI$24),"9:00"*$AA25,IF(COUNTIF(предпраздник,BI$24),"8:00"*$AA25,"8:00"*$AA25)),INDEX(база,стр,6))))),IF($E25=BI$7,IF(стр=0,"24:00",INDEX(база,стр,8)),"")),"")</f>
        <v>0.33333333333333331</v>
      </c>
      <c r="BJ28" s="147" t="str">
        <f ca="1">IFERROR(IF(OFFSET(BJ$7,,-1,)=$E25,IF(COUNTIF(допрабдень,BJ$24),"8:00"*$AA25,IF(COUNTIF(Праздник,BJ$24),"9:00"*$AA25,IF(BJ$24=0,"",IF(стр=0,IF((WEEKDAY(BJ$24,2)&gt;5)+COUNTIF(допНЕрабдень,BJ$24),"9:00"*$AA25,IF(COUNTIF(предпраздник,BJ$24),"8:00"*$AA25,"8:00"*$AA25)),INDEX(база,стр,6))))),IF($E25=BJ$7,IF(стр=0,"24:00",INDEX(база,стр,8)),"")),"")</f>
        <v/>
      </c>
      <c r="BK28" s="147" t="str">
        <f ca="1">IFERROR(IF(OFFSET(BK$7,,-1,)=$E25,IF(COUNTIF(допрабдень,BK$24),"8:00"*$AA25,IF(COUNTIF(Праздник,BK$24),"9:00"*$AA25,IF(BK$24=0,"",IF(стр=0,IF((WEEKDAY(BK$24,2)&gt;5)+COUNTIF(допНЕрабдень,BK$24),"9:00"*$AA25,IF(COUNTIF(предпраздник,BK$24),"8:00"*$AA25,"8:00"*$AA25)),INDEX(база,стр,6))))),IF($E25=BK$7,IF(стр=0,"24:00",INDEX(база,стр,8)),"")),"")</f>
        <v/>
      </c>
      <c r="BL28" s="147" t="str">
        <f ca="1">IFERROR(IF(OFFSET(BL$7,,-1,)=$E25,IF(COUNTIF(допрабдень,BL$24),"8:00"*$AA25,IF(COUNTIF(Праздник,BL$24),"9:00"*$AA25,IF(BL$24=0,"",IF(стр=0,IF((WEEKDAY(BL$24,2)&gt;5)+COUNTIF(допНЕрабдень,BL$24),"9:00"*$AA25,IF(COUNTIF(предпраздник,BL$24),"8:00"*$AA25,"8:00"*$AA25)),INDEX(база,стр,6))))),IF($E25=BL$7,IF(стр=0,"24:00",INDEX(база,стр,8)),"")),"")</f>
        <v>24:00</v>
      </c>
      <c r="BM28" s="147">
        <f ca="1">IFERROR(IF(OFFSET(BM$7,,-1,)=$E25,IF(COUNTIF(допрабдень,BM$24),"8:00"*$AA25,IF(COUNTIF(Праздник,BM$24),"9:00"*$AA25,IF(BM$24=0,"",IF(стр=0,IF((WEEKDAY(BM$24,2)&gt;5)+COUNTIF(допНЕрабдень,BM$24),"9:00"*$AA25,IF(COUNTIF(предпраздник,BM$24),"8:00"*$AA25,"8:00"*$AA25)),INDEX(база,стр,6))))),IF($E25=BM$7,IF(стр=0,"24:00",INDEX(база,стр,8)),"")),"")</f>
        <v>0.375</v>
      </c>
      <c r="BN28" s="148"/>
      <c r="BO28" s="148"/>
      <c r="BP28" s="148"/>
      <c r="BQ28" s="148"/>
      <c r="BR28" s="148"/>
    </row>
    <row r="29" spans="1:70" ht="15" thickTop="1">
      <c r="A29" s="149"/>
      <c r="B29" s="150"/>
      <c r="C29" s="151"/>
      <c r="D29" s="360"/>
      <c r="E29" s="152"/>
      <c r="F29" s="58"/>
      <c r="G29" s="50"/>
      <c r="H29" s="50"/>
      <c r="I29" s="51"/>
      <c r="J29" s="52"/>
      <c r="K29" s="51"/>
      <c r="L29" s="52"/>
      <c r="M29" s="51"/>
      <c r="N29" s="52"/>
      <c r="O29" s="51"/>
      <c r="P29" s="5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361"/>
      <c r="AB29" s="153"/>
      <c r="AC29" s="362"/>
      <c r="AD29" s="153"/>
      <c r="AE29" s="153"/>
      <c r="AF29" s="361"/>
      <c r="AG29" s="153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5"/>
      <c r="BO29" s="156"/>
      <c r="BP29" s="157"/>
      <c r="BQ29" s="157"/>
      <c r="BR29" s="157"/>
    </row>
    <row r="30" spans="1:70">
      <c r="A30" s="149"/>
      <c r="B30" s="150"/>
      <c r="C30" s="151"/>
      <c r="D30" s="360"/>
      <c r="E30" s="152"/>
      <c r="F30" s="58"/>
      <c r="G30" s="50"/>
      <c r="H30" s="50"/>
      <c r="I30" s="51"/>
      <c r="J30" s="52"/>
      <c r="K30" s="51"/>
      <c r="L30" s="52"/>
      <c r="M30" s="51"/>
      <c r="N30" s="52"/>
      <c r="O30" s="51"/>
      <c r="P30" s="52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361"/>
      <c r="AB30" s="153"/>
      <c r="AC30" s="362"/>
      <c r="AD30" s="6"/>
      <c r="AE30" s="6"/>
      <c r="AF30" s="361"/>
      <c r="AG30" s="153"/>
      <c r="AH30" s="158"/>
      <c r="AI30" s="158"/>
      <c r="AJ30" s="158"/>
      <c r="AK30" s="158"/>
      <c r="AL30" s="158"/>
      <c r="AM30" s="158"/>
      <c r="AN30" s="159" t="s">
        <v>38</v>
      </c>
      <c r="AO30" s="158"/>
      <c r="AP30" s="158"/>
      <c r="AQ30" s="158"/>
      <c r="AR30" s="158"/>
      <c r="AS30" s="158"/>
      <c r="AT30" s="328"/>
      <c r="AU30" s="158" t="s">
        <v>118</v>
      </c>
      <c r="AV30" s="158"/>
      <c r="AW30" s="159"/>
      <c r="AY30" s="158"/>
      <c r="AZ30" s="158" t="s">
        <v>114</v>
      </c>
      <c r="BA30" s="158"/>
      <c r="BB30" s="158"/>
      <c r="BC30" s="158"/>
      <c r="BD30" s="158"/>
      <c r="BE30" s="326" t="s">
        <v>115</v>
      </c>
      <c r="BF30" s="158"/>
      <c r="BG30" s="158"/>
      <c r="BH30" s="158"/>
      <c r="BI30" s="158"/>
      <c r="BJ30" s="158"/>
      <c r="BK30" s="158"/>
      <c r="BL30" s="158"/>
      <c r="BM30" s="158"/>
      <c r="BN30" s="155"/>
      <c r="BO30" s="157"/>
      <c r="BP30" s="157"/>
      <c r="BQ30" s="157"/>
      <c r="BR30" s="157"/>
    </row>
    <row r="31" spans="1:70">
      <c r="AT31" s="329" t="s">
        <v>119</v>
      </c>
      <c r="AW31" s="327" t="s">
        <v>116</v>
      </c>
      <c r="BE31" s="327" t="s">
        <v>117</v>
      </c>
    </row>
    <row r="32" spans="1:70" ht="34" customHeight="1">
      <c r="AJ32" s="335" t="s">
        <v>120</v>
      </c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</row>
    <row r="33" spans="35:60" ht="74.25" customHeight="1">
      <c r="AN33" s="334" t="s">
        <v>112</v>
      </c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4"/>
    </row>
    <row r="34" spans="35:60">
      <c r="AN34" s="375" t="s">
        <v>107</v>
      </c>
      <c r="AO34" s="375"/>
      <c r="AP34" s="37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</row>
    <row r="35" spans="35:60">
      <c r="AN35" s="375"/>
      <c r="AO35" s="375"/>
      <c r="AP35" s="375"/>
      <c r="AQ35" s="375"/>
      <c r="AR35" s="375"/>
      <c r="AS35" s="375"/>
      <c r="AT35" s="375"/>
      <c r="AU35" s="375"/>
      <c r="AV35" s="375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</row>
    <row r="36" spans="35:60">
      <c r="AN36" s="376" t="s">
        <v>113</v>
      </c>
      <c r="AO36" s="376"/>
      <c r="AP36" s="376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6"/>
      <c r="BH36" s="376"/>
    </row>
    <row r="37" spans="35:60" ht="33.75" customHeight="1"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376"/>
      <c r="BC37" s="376"/>
      <c r="BD37" s="376"/>
      <c r="BE37" s="376"/>
      <c r="BF37" s="376"/>
      <c r="BG37" s="376"/>
      <c r="BH37" s="376"/>
    </row>
    <row r="38" spans="35:60" ht="15" customHeight="1">
      <c r="AN38" s="377" t="s">
        <v>108</v>
      </c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</row>
    <row r="39" spans="35:60"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</row>
    <row r="40" spans="35:60">
      <c r="AI40" s="314" t="s">
        <v>110</v>
      </c>
      <c r="AN40" s="377" t="s">
        <v>111</v>
      </c>
      <c r="AO40" s="377"/>
      <c r="AP40" s="377"/>
      <c r="AQ40" s="377"/>
      <c r="AR40" s="377"/>
      <c r="AS40" s="377"/>
      <c r="AT40" s="377"/>
      <c r="AU40" s="377"/>
      <c r="AV40" s="377"/>
      <c r="AW40" s="377"/>
      <c r="AX40" s="377"/>
      <c r="AY40" s="377"/>
      <c r="AZ40" s="377"/>
      <c r="BA40" s="377"/>
      <c r="BB40" s="377"/>
      <c r="BC40" s="377"/>
      <c r="BD40" s="377"/>
      <c r="BE40" s="377"/>
      <c r="BF40" s="377"/>
      <c r="BG40" s="377"/>
      <c r="BH40" s="377"/>
    </row>
    <row r="41" spans="35:60" ht="27.75" customHeight="1">
      <c r="AN41" s="377"/>
      <c r="AO41" s="377"/>
      <c r="AP41" s="377"/>
      <c r="AQ41" s="377"/>
      <c r="AR41" s="377"/>
      <c r="AS41" s="377"/>
      <c r="AT41" s="377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7"/>
      <c r="BG41" s="377"/>
      <c r="BH41" s="377"/>
    </row>
    <row r="42" spans="35:60">
      <c r="AN42" s="377" t="s">
        <v>109</v>
      </c>
      <c r="AO42" s="377"/>
      <c r="AP42" s="377"/>
      <c r="AQ42" s="377"/>
      <c r="AR42" s="377"/>
      <c r="AS42" s="377"/>
      <c r="AT42" s="377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7"/>
      <c r="BG42" s="377"/>
      <c r="BH42" s="377"/>
    </row>
    <row r="43" spans="35:60"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</row>
    <row r="44" spans="35:60">
      <c r="AI44" s="313"/>
    </row>
    <row r="58" spans="1:11">
      <c r="A58" s="1"/>
      <c r="B58" s="1"/>
      <c r="C58" s="1"/>
      <c r="D58" s="1"/>
      <c r="E58" s="1"/>
      <c r="F58" s="1"/>
      <c r="G58" s="1"/>
      <c r="H58" s="54"/>
      <c r="I58" s="246"/>
      <c r="J58" s="247" t="s">
        <v>87</v>
      </c>
      <c r="K58" s="51"/>
    </row>
    <row r="59" spans="1:11">
      <c r="A59" s="1"/>
      <c r="B59" s="1"/>
      <c r="C59" s="248"/>
      <c r="D59" s="374" t="s">
        <v>88</v>
      </c>
      <c r="E59" s="374"/>
      <c r="F59" s="374"/>
      <c r="G59" s="249"/>
      <c r="H59" s="249"/>
      <c r="I59" s="250"/>
      <c r="J59" s="251" t="s">
        <v>89</v>
      </c>
      <c r="K59" s="24"/>
    </row>
    <row r="60" spans="1:11">
      <c r="A60" s="1" t="s">
        <v>90</v>
      </c>
      <c r="B60" s="1" t="s">
        <v>91</v>
      </c>
      <c r="C60" s="252" t="s">
        <v>92</v>
      </c>
      <c r="D60" s="253" t="s">
        <v>93</v>
      </c>
      <c r="E60" s="253" t="s">
        <v>94</v>
      </c>
      <c r="F60" s="253" t="s">
        <v>95</v>
      </c>
      <c r="G60" s="253" t="s">
        <v>96</v>
      </c>
      <c r="H60" s="253" t="s">
        <v>97</v>
      </c>
      <c r="I60" s="253" t="s">
        <v>98</v>
      </c>
      <c r="J60" s="253" t="s">
        <v>99</v>
      </c>
      <c r="K60" s="24"/>
    </row>
    <row r="61" spans="1:11" ht="24">
      <c r="A61" s="1"/>
      <c r="B61" s="1"/>
      <c r="C61" s="254">
        <v>1</v>
      </c>
      <c r="D61" s="255" t="s">
        <v>100</v>
      </c>
      <c r="E61" s="255" t="s">
        <v>101</v>
      </c>
      <c r="F61" s="255" t="s">
        <v>102</v>
      </c>
      <c r="G61" s="256" t="str">
        <f t="shared" ref="G61:G84" si="7">TRIM(PROPER(CONCATENATE(D61," ",E61," ",F61)))</f>
        <v>Антипов С А</v>
      </c>
      <c r="H61" s="256" t="str">
        <f t="shared" ref="H61:H94" si="8">IFERROR(PROPER(CONCATENATE(LEFT(TRIM(G61),FIND(" ",TRIM(G61),1)),MID(TRIM(G61),FIND(" ",TRIM(G61),1)+1,1),".",MID(TRIM(G61),FIND(" ",TRIM(G61),FIND(" ",TRIM(G61),1)+1)+1,1),".")),"-")</f>
        <v>Антипов С.А.</v>
      </c>
      <c r="I61" s="257"/>
      <c r="J61" s="257" t="s">
        <v>87</v>
      </c>
      <c r="K61" s="51"/>
    </row>
    <row r="62" spans="1:11" ht="24">
      <c r="A62" s="1"/>
      <c r="B62" s="1"/>
      <c r="C62" s="254">
        <v>2</v>
      </c>
      <c r="D62" s="255" t="s">
        <v>103</v>
      </c>
      <c r="E62" s="255" t="s">
        <v>101</v>
      </c>
      <c r="F62" s="255" t="s">
        <v>102</v>
      </c>
      <c r="G62" s="256" t="str">
        <f t="shared" si="7"/>
        <v>Гудова С А</v>
      </c>
      <c r="H62" s="256" t="str">
        <f t="shared" si="8"/>
        <v>Гудова С.А.</v>
      </c>
      <c r="I62" s="257"/>
      <c r="J62" s="257" t="s">
        <v>89</v>
      </c>
      <c r="K62" s="51"/>
    </row>
    <row r="63" spans="1:11" ht="24">
      <c r="A63" s="1"/>
      <c r="B63" s="1"/>
      <c r="C63" s="254">
        <v>3</v>
      </c>
      <c r="D63" s="255" t="s">
        <v>104</v>
      </c>
      <c r="E63" s="255" t="s">
        <v>101</v>
      </c>
      <c r="F63" s="255" t="s">
        <v>102</v>
      </c>
      <c r="G63" s="256" t="str">
        <f t="shared" si="7"/>
        <v>Иванова С А</v>
      </c>
      <c r="H63" s="256" t="str">
        <f t="shared" si="8"/>
        <v>Иванова С.А.</v>
      </c>
      <c r="I63" s="257"/>
      <c r="J63" s="257" t="s">
        <v>89</v>
      </c>
      <c r="K63" s="24"/>
    </row>
    <row r="64" spans="1:11">
      <c r="A64" s="1"/>
      <c r="B64" s="1"/>
      <c r="C64" s="254">
        <v>4</v>
      </c>
      <c r="D64" s="255"/>
      <c r="E64" s="255" t="s">
        <v>101</v>
      </c>
      <c r="F64" s="255" t="s">
        <v>102</v>
      </c>
      <c r="G64" s="256" t="str">
        <f t="shared" si="7"/>
        <v>С А</v>
      </c>
      <c r="H64" s="256" t="str">
        <f t="shared" si="8"/>
        <v>-</v>
      </c>
      <c r="I64" s="257"/>
      <c r="J64" s="257" t="s">
        <v>87</v>
      </c>
      <c r="K64" s="24"/>
    </row>
    <row r="65" spans="1:11" ht="24">
      <c r="A65" s="1"/>
      <c r="B65" s="1"/>
      <c r="C65" s="254">
        <v>5</v>
      </c>
      <c r="D65" s="255" t="s">
        <v>105</v>
      </c>
      <c r="E65" s="255" t="s">
        <v>101</v>
      </c>
      <c r="F65" s="255" t="s">
        <v>102</v>
      </c>
      <c r="G65" s="256" t="str">
        <f t="shared" si="7"/>
        <v>Петров С А</v>
      </c>
      <c r="H65" s="256" t="str">
        <f t="shared" si="8"/>
        <v>Петров С.А.</v>
      </c>
      <c r="I65" s="258"/>
      <c r="J65" s="258" t="s">
        <v>106</v>
      </c>
      <c r="K65" s="51"/>
    </row>
    <row r="66" spans="1:11">
      <c r="A66" s="1"/>
      <c r="B66" s="1"/>
      <c r="C66" s="254">
        <v>6</v>
      </c>
      <c r="D66" s="255"/>
      <c r="E66" s="255"/>
      <c r="F66" s="255"/>
      <c r="G66" s="256" t="str">
        <f t="shared" si="7"/>
        <v/>
      </c>
      <c r="H66" s="256" t="str">
        <f t="shared" si="8"/>
        <v>-</v>
      </c>
      <c r="I66" s="257"/>
      <c r="J66" s="257" t="s">
        <v>89</v>
      </c>
      <c r="K66" s="51"/>
    </row>
    <row r="67" spans="1:11">
      <c r="A67" s="1"/>
      <c r="B67" s="1"/>
      <c r="C67" s="254">
        <v>7</v>
      </c>
      <c r="D67" s="255"/>
      <c r="E67" s="255"/>
      <c r="F67" s="255"/>
      <c r="G67" s="256" t="str">
        <f t="shared" si="7"/>
        <v/>
      </c>
      <c r="H67" s="256" t="str">
        <f t="shared" si="8"/>
        <v>-</v>
      </c>
      <c r="I67" s="257"/>
      <c r="J67" s="257" t="s">
        <v>87</v>
      </c>
      <c r="K67" s="24"/>
    </row>
    <row r="68" spans="1:11">
      <c r="A68" s="1"/>
      <c r="B68" s="1"/>
      <c r="C68" s="254">
        <v>7</v>
      </c>
      <c r="D68" s="255"/>
      <c r="E68" s="255"/>
      <c r="F68" s="255"/>
      <c r="G68" s="256" t="str">
        <f t="shared" si="7"/>
        <v/>
      </c>
      <c r="H68" s="256" t="str">
        <f t="shared" si="8"/>
        <v>-</v>
      </c>
      <c r="I68" s="257"/>
      <c r="J68" s="257" t="s">
        <v>89</v>
      </c>
      <c r="K68" s="24"/>
    </row>
    <row r="69" spans="1:11">
      <c r="A69" s="1"/>
      <c r="B69" s="1"/>
      <c r="C69" s="254"/>
      <c r="D69" s="255"/>
      <c r="E69" s="255"/>
      <c r="F69" s="255"/>
      <c r="G69" s="256" t="str">
        <f t="shared" si="7"/>
        <v/>
      </c>
      <c r="H69" s="256" t="str">
        <f t="shared" si="8"/>
        <v>-</v>
      </c>
      <c r="I69" s="257"/>
      <c r="J69" s="257" t="s">
        <v>87</v>
      </c>
      <c r="K69" s="51"/>
    </row>
    <row r="70" spans="1:11">
      <c r="A70" s="1"/>
      <c r="B70" s="1"/>
      <c r="C70" s="254"/>
      <c r="D70" s="255"/>
      <c r="E70" s="255"/>
      <c r="F70" s="255"/>
      <c r="G70" s="256" t="str">
        <f t="shared" si="7"/>
        <v/>
      </c>
      <c r="H70" s="256" t="str">
        <f t="shared" si="8"/>
        <v>-</v>
      </c>
      <c r="I70" s="257"/>
      <c r="J70" s="257"/>
      <c r="K70" s="51"/>
    </row>
    <row r="71" spans="1:11">
      <c r="A71" s="1"/>
      <c r="B71" s="1"/>
      <c r="C71" s="254"/>
      <c r="D71" s="255"/>
      <c r="E71" s="255"/>
      <c r="F71" s="255"/>
      <c r="G71" s="256" t="str">
        <f t="shared" si="7"/>
        <v/>
      </c>
      <c r="H71" s="256" t="str">
        <f t="shared" si="8"/>
        <v>-</v>
      </c>
      <c r="I71" s="257"/>
      <c r="J71" s="257"/>
      <c r="K71" s="24"/>
    </row>
    <row r="72" spans="1:11">
      <c r="A72" s="1"/>
      <c r="B72" s="1"/>
      <c r="C72" s="254"/>
      <c r="D72" s="255"/>
      <c r="E72" s="255"/>
      <c r="F72" s="255"/>
      <c r="G72" s="256" t="str">
        <f t="shared" si="7"/>
        <v/>
      </c>
      <c r="H72" s="256" t="str">
        <f t="shared" si="8"/>
        <v>-</v>
      </c>
      <c r="I72" s="257"/>
      <c r="J72" s="257"/>
      <c r="K72" s="24"/>
    </row>
    <row r="73" spans="1:11">
      <c r="A73" s="1"/>
      <c r="B73" s="1"/>
      <c r="C73" s="254"/>
      <c r="D73" s="255"/>
      <c r="E73" s="255"/>
      <c r="F73" s="255"/>
      <c r="G73" s="256" t="str">
        <f t="shared" si="7"/>
        <v/>
      </c>
      <c r="H73" s="256" t="str">
        <f t="shared" si="8"/>
        <v>-</v>
      </c>
      <c r="I73" s="257"/>
      <c r="J73" s="257"/>
      <c r="K73" s="51"/>
    </row>
    <row r="74" spans="1:11">
      <c r="A74" s="1"/>
      <c r="B74" s="1"/>
      <c r="C74" s="254">
        <v>1</v>
      </c>
      <c r="D74" s="255"/>
      <c r="E74" s="255"/>
      <c r="F74" s="255"/>
      <c r="G74" s="256" t="str">
        <f t="shared" si="7"/>
        <v/>
      </c>
      <c r="H74" s="256" t="str">
        <f t="shared" si="8"/>
        <v>-</v>
      </c>
      <c r="I74" s="257"/>
      <c r="J74" s="257" t="s">
        <v>89</v>
      </c>
      <c r="K74" s="51"/>
    </row>
    <row r="75" spans="1:11">
      <c r="A75" s="1"/>
      <c r="B75" s="1"/>
      <c r="C75" s="254">
        <v>2</v>
      </c>
      <c r="D75" s="255"/>
      <c r="E75" s="255"/>
      <c r="F75" s="255"/>
      <c r="G75" s="256" t="str">
        <f t="shared" si="7"/>
        <v/>
      </c>
      <c r="H75" s="256" t="str">
        <f t="shared" si="8"/>
        <v>-</v>
      </c>
      <c r="I75" s="257"/>
      <c r="J75" s="257" t="s">
        <v>106</v>
      </c>
      <c r="K75" s="24"/>
    </row>
    <row r="76" spans="1:11">
      <c r="A76" s="1"/>
      <c r="B76" s="1"/>
      <c r="C76" s="254">
        <v>3</v>
      </c>
      <c r="D76" s="255"/>
      <c r="E76" s="255"/>
      <c r="F76" s="255"/>
      <c r="G76" s="256" t="str">
        <f t="shared" si="7"/>
        <v/>
      </c>
      <c r="H76" s="256" t="str">
        <f t="shared" si="8"/>
        <v>-</v>
      </c>
      <c r="I76" s="257"/>
      <c r="J76" s="257" t="s">
        <v>87</v>
      </c>
      <c r="K76" s="24"/>
    </row>
    <row r="77" spans="1:11">
      <c r="A77" s="1"/>
      <c r="B77" s="1"/>
      <c r="C77" s="254">
        <v>4</v>
      </c>
      <c r="D77" s="255"/>
      <c r="E77" s="255"/>
      <c r="F77" s="255"/>
      <c r="G77" s="256" t="str">
        <f t="shared" si="7"/>
        <v/>
      </c>
      <c r="H77" s="256" t="str">
        <f t="shared" si="8"/>
        <v>-</v>
      </c>
      <c r="I77" s="257"/>
      <c r="J77" s="257" t="s">
        <v>87</v>
      </c>
      <c r="K77" s="51"/>
    </row>
    <row r="78" spans="1:11">
      <c r="A78" s="1"/>
      <c r="B78" s="1"/>
      <c r="C78" s="254">
        <v>5</v>
      </c>
      <c r="D78" s="255"/>
      <c r="E78" s="255"/>
      <c r="F78" s="255"/>
      <c r="G78" s="256" t="str">
        <f t="shared" si="7"/>
        <v/>
      </c>
      <c r="H78" s="256" t="str">
        <f t="shared" si="8"/>
        <v>-</v>
      </c>
      <c r="I78" s="257"/>
      <c r="J78" s="257" t="s">
        <v>89</v>
      </c>
      <c r="K78" s="51"/>
    </row>
    <row r="79" spans="1:11">
      <c r="A79" s="1"/>
      <c r="B79" s="1"/>
      <c r="C79" s="254">
        <v>6</v>
      </c>
      <c r="D79" s="255"/>
      <c r="E79" s="255"/>
      <c r="F79" s="255"/>
      <c r="G79" s="256" t="str">
        <f t="shared" si="7"/>
        <v/>
      </c>
      <c r="H79" s="256" t="str">
        <f t="shared" si="8"/>
        <v>-</v>
      </c>
      <c r="I79" s="257"/>
      <c r="J79" s="257" t="s">
        <v>87</v>
      </c>
      <c r="K79" s="24"/>
    </row>
    <row r="80" spans="1:11">
      <c r="A80" s="1"/>
      <c r="B80" s="1"/>
      <c r="C80" s="254">
        <v>7</v>
      </c>
      <c r="D80" s="255"/>
      <c r="E80" s="255"/>
      <c r="F80" s="255"/>
      <c r="G80" s="256" t="str">
        <f t="shared" si="7"/>
        <v/>
      </c>
      <c r="H80" s="256" t="str">
        <f t="shared" si="8"/>
        <v>-</v>
      </c>
      <c r="I80" s="257"/>
      <c r="J80" s="257" t="s">
        <v>59</v>
      </c>
      <c r="K80" s="24"/>
    </row>
    <row r="81" spans="1:11">
      <c r="A81" s="1"/>
      <c r="B81" s="1"/>
      <c r="C81" s="254">
        <v>8</v>
      </c>
      <c r="D81" s="255"/>
      <c r="E81" s="255"/>
      <c r="F81" s="255"/>
      <c r="G81" s="256" t="str">
        <f t="shared" si="7"/>
        <v/>
      </c>
      <c r="H81" s="256" t="str">
        <f t="shared" si="8"/>
        <v>-</v>
      </c>
      <c r="I81" s="257"/>
      <c r="J81" s="257" t="s">
        <v>89</v>
      </c>
      <c r="K81" s="51"/>
    </row>
    <row r="82" spans="1:11">
      <c r="A82" s="1"/>
      <c r="B82" s="1"/>
      <c r="C82" s="254">
        <v>9</v>
      </c>
      <c r="D82" s="259"/>
      <c r="E82" s="259"/>
      <c r="F82" s="255"/>
      <c r="G82" s="256" t="str">
        <f t="shared" si="7"/>
        <v/>
      </c>
      <c r="H82" s="256" t="str">
        <f t="shared" si="8"/>
        <v>-</v>
      </c>
      <c r="I82" s="257"/>
      <c r="J82" s="257" t="s">
        <v>89</v>
      </c>
      <c r="K82" s="51"/>
    </row>
    <row r="83" spans="1:11">
      <c r="A83" s="1"/>
      <c r="B83" s="1"/>
      <c r="C83" s="254">
        <v>10</v>
      </c>
      <c r="D83" s="259"/>
      <c r="E83" s="259"/>
      <c r="F83" s="255"/>
      <c r="G83" s="256" t="str">
        <f t="shared" si="7"/>
        <v/>
      </c>
      <c r="H83" s="256" t="str">
        <f t="shared" si="8"/>
        <v>-</v>
      </c>
      <c r="I83" s="257"/>
      <c r="J83" s="259" t="s">
        <v>87</v>
      </c>
      <c r="K83" s="24"/>
    </row>
    <row r="84" spans="1:11">
      <c r="A84" s="1"/>
      <c r="B84" s="1"/>
      <c r="C84" s="254">
        <v>11</v>
      </c>
      <c r="D84" s="259"/>
      <c r="E84" s="259"/>
      <c r="F84" s="259"/>
      <c r="G84" s="259" t="str">
        <f t="shared" si="7"/>
        <v/>
      </c>
      <c r="H84" s="256" t="str">
        <f t="shared" si="8"/>
        <v>-</v>
      </c>
      <c r="I84" s="257"/>
      <c r="J84" s="257" t="s">
        <v>89</v>
      </c>
      <c r="K84" s="24"/>
    </row>
    <row r="85" spans="1:11">
      <c r="A85" s="1"/>
      <c r="B85" s="1"/>
      <c r="C85" s="254">
        <v>12</v>
      </c>
      <c r="D85" s="259"/>
      <c r="E85" s="259"/>
      <c r="F85" s="259"/>
      <c r="G85" s="259"/>
      <c r="H85" s="256" t="str">
        <f t="shared" si="8"/>
        <v>-</v>
      </c>
      <c r="I85" s="259"/>
      <c r="J85" s="259"/>
      <c r="K85" s="51"/>
    </row>
    <row r="86" spans="1:11">
      <c r="A86" s="1"/>
      <c r="B86" s="1"/>
      <c r="C86" s="254">
        <v>13</v>
      </c>
      <c r="D86" s="259"/>
      <c r="E86" s="259"/>
      <c r="F86" s="259"/>
      <c r="G86" s="259"/>
      <c r="H86" s="256" t="str">
        <f t="shared" si="8"/>
        <v>-</v>
      </c>
      <c r="I86" s="259"/>
      <c r="J86" s="259"/>
      <c r="K86" s="51"/>
    </row>
    <row r="87" spans="1:11">
      <c r="A87" s="1"/>
      <c r="B87" s="1"/>
      <c r="C87" s="254">
        <v>14</v>
      </c>
      <c r="D87" s="259"/>
      <c r="E87" s="259"/>
      <c r="F87" s="259"/>
      <c r="G87" s="259"/>
      <c r="H87" s="256" t="str">
        <f t="shared" si="8"/>
        <v>-</v>
      </c>
      <c r="I87" s="259"/>
      <c r="J87" s="259"/>
      <c r="K87" s="24"/>
    </row>
    <row r="88" spans="1:11">
      <c r="A88" s="1"/>
      <c r="B88" s="1"/>
      <c r="C88" s="254">
        <v>15</v>
      </c>
      <c r="D88" s="259"/>
      <c r="E88" s="259"/>
      <c r="F88" s="259"/>
      <c r="G88" s="259"/>
      <c r="H88" s="256" t="str">
        <f t="shared" si="8"/>
        <v>-</v>
      </c>
      <c r="I88" s="259"/>
      <c r="J88" s="259"/>
      <c r="K88" s="24"/>
    </row>
    <row r="89" spans="1:11">
      <c r="A89" s="1"/>
      <c r="B89" s="1"/>
      <c r="C89" s="254">
        <v>16</v>
      </c>
      <c r="D89" s="259"/>
      <c r="E89" s="259"/>
      <c r="F89" s="259"/>
      <c r="G89" s="259"/>
      <c r="H89" s="256" t="str">
        <f t="shared" si="8"/>
        <v>-</v>
      </c>
      <c r="I89" s="259"/>
      <c r="J89" s="259"/>
      <c r="K89" s="51"/>
    </row>
    <row r="90" spans="1:11">
      <c r="A90" s="1"/>
      <c r="B90" s="1"/>
      <c r="C90" s="254">
        <v>17</v>
      </c>
      <c r="D90" s="259"/>
      <c r="E90" s="259"/>
      <c r="F90" s="259"/>
      <c r="G90" s="259"/>
      <c r="H90" s="256" t="str">
        <f t="shared" si="8"/>
        <v>-</v>
      </c>
      <c r="I90" s="259"/>
      <c r="J90" s="259"/>
      <c r="K90" s="51"/>
    </row>
    <row r="91" spans="1:11">
      <c r="A91" s="1"/>
      <c r="B91" s="1"/>
      <c r="C91" s="254">
        <v>18</v>
      </c>
      <c r="D91" s="259"/>
      <c r="E91" s="259"/>
      <c r="F91" s="259"/>
      <c r="G91" s="259"/>
      <c r="H91" s="256" t="str">
        <f t="shared" si="8"/>
        <v>-</v>
      </c>
      <c r="I91" s="259"/>
      <c r="J91" s="259"/>
      <c r="K91" s="24"/>
    </row>
    <row r="92" spans="1:11">
      <c r="A92" s="1"/>
      <c r="B92" s="1"/>
      <c r="C92" s="254">
        <v>19</v>
      </c>
      <c r="D92" s="259"/>
      <c r="E92" s="259"/>
      <c r="F92" s="259"/>
      <c r="G92" s="259"/>
      <c r="H92" s="256" t="str">
        <f t="shared" si="8"/>
        <v>-</v>
      </c>
      <c r="I92" s="259"/>
      <c r="J92" s="259"/>
      <c r="K92" s="24"/>
    </row>
    <row r="93" spans="1:11">
      <c r="A93" s="1"/>
      <c r="B93" s="1"/>
      <c r="C93" s="254">
        <v>20</v>
      </c>
      <c r="D93" s="259"/>
      <c r="E93" s="259"/>
      <c r="F93" s="259"/>
      <c r="G93" s="259"/>
      <c r="H93" s="256" t="str">
        <f t="shared" si="8"/>
        <v>-</v>
      </c>
      <c r="I93" s="259"/>
      <c r="J93" s="259"/>
      <c r="K93" s="51"/>
    </row>
    <row r="94" spans="1:11">
      <c r="A94" s="1"/>
      <c r="B94" s="1"/>
      <c r="C94" s="254">
        <v>21</v>
      </c>
      <c r="D94" s="259"/>
      <c r="E94" s="259"/>
      <c r="F94" s="259"/>
      <c r="G94" s="259"/>
      <c r="H94" s="256" t="str">
        <f t="shared" si="8"/>
        <v>-</v>
      </c>
      <c r="I94" s="259"/>
      <c r="J94" s="259"/>
      <c r="K94" s="51"/>
    </row>
    <row r="95" spans="1:11">
      <c r="A95" s="149"/>
      <c r="B95" s="150"/>
      <c r="C95" s="149"/>
      <c r="D95" s="360"/>
      <c r="E95" s="152"/>
      <c r="F95" s="128"/>
      <c r="G95" s="23"/>
      <c r="H95" s="23"/>
      <c r="I95" s="24"/>
      <c r="J95" s="25"/>
      <c r="K95" s="24"/>
    </row>
    <row r="96" spans="1:11">
      <c r="A96" s="149"/>
      <c r="B96" s="150"/>
      <c r="C96" s="149"/>
      <c r="D96" s="360"/>
      <c r="E96" s="152"/>
      <c r="F96" s="10"/>
      <c r="G96" s="23"/>
      <c r="H96" s="23"/>
      <c r="I96" s="24"/>
      <c r="J96" s="25"/>
      <c r="K96" s="24"/>
    </row>
  </sheetData>
  <mergeCells count="37">
    <mergeCell ref="D95:D96"/>
    <mergeCell ref="AN34:BH35"/>
    <mergeCell ref="AN36:BH37"/>
    <mergeCell ref="AN38:BH39"/>
    <mergeCell ref="AN42:BH43"/>
    <mergeCell ref="AN40:BH41"/>
    <mergeCell ref="D27:D28"/>
    <mergeCell ref="AA27:AA28"/>
    <mergeCell ref="AC27:AC28"/>
    <mergeCell ref="AF27:AF28"/>
    <mergeCell ref="D59:F59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BN23:BN24"/>
    <mergeCell ref="AN33:BH33"/>
    <mergeCell ref="AJ32:BL32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  <mergeCell ref="D29:D30"/>
    <mergeCell ref="AA29:AA30"/>
    <mergeCell ref="AC29:AC30"/>
    <mergeCell ref="AF29:AF30"/>
    <mergeCell ref="C27:C28"/>
  </mergeCells>
  <conditionalFormatting sqref="AH24:BM24">
    <cfRule type="expression" dxfId="28" priority="30" stopIfTrue="1">
      <formula>AND(AH$24&gt;0,WEEKDAY(AH$24,2)&gt;5)</formula>
    </cfRule>
  </conditionalFormatting>
  <conditionalFormatting sqref="AH4:BN4">
    <cfRule type="containsText" dxfId="27" priority="3" operator="containsText" text="O">
      <formula>NOT(ISERROR(SEARCH("O",AH4)))</formula>
    </cfRule>
    <cfRule type="cellIs" dxfId="26" priority="26" operator="equal">
      <formula>7</formula>
    </cfRule>
    <cfRule type="cellIs" dxfId="25" priority="27" operator="equal">
      <formula>"3 5 7"</formula>
    </cfRule>
    <cfRule type="containsText" dxfId="24" priority="28" operator="containsText" text="B">
      <formula>NOT(ISERROR(SEARCH("B",AH4)))</formula>
    </cfRule>
    <cfRule type="containsText" dxfId="23" priority="29" operator="containsText" text="В">
      <formula>NOT(ISERROR(SEARCH("В",AH4)))</formula>
    </cfRule>
  </conditionalFormatting>
  <conditionalFormatting sqref="AH4:BN4">
    <cfRule type="containsText" dxfId="22" priority="24" operator="containsText" text="B">
      <formula>NOT(ISERROR(SEARCH("B",AH4)))</formula>
    </cfRule>
    <cfRule type="containsText" dxfId="21" priority="25" operator="containsText" text="В">
      <formula>NOT(ISERROR(SEARCH("В",AH4)))</formula>
    </cfRule>
  </conditionalFormatting>
  <conditionalFormatting sqref="AH5:BO5">
    <cfRule type="expression" dxfId="20" priority="22" stopIfTrue="1">
      <formula>COUNTIF(#REF!,AH5)&gt;0</formula>
    </cfRule>
    <cfRule type="expression" dxfId="19" priority="23" stopIfTrue="1">
      <formula>OR(WEEKDAY(AH5,2)=6,WEEKDAY(AH5,2)=7)</formula>
    </cfRule>
  </conditionalFormatting>
  <conditionalFormatting sqref="AH5:BO5">
    <cfRule type="expression" dxfId="18" priority="21" stopIfTrue="1">
      <formula>COUNTIF(#REF!,AH5)&gt;0</formula>
    </cfRule>
  </conditionalFormatting>
  <conditionalFormatting sqref="AI24:BM24">
    <cfRule type="expression" dxfId="17" priority="19" stopIfTrue="1">
      <formula>COUNTIF(допНЕрабдень,AI$24)&gt;0</formula>
    </cfRule>
    <cfRule type="expression" dxfId="16" priority="20" stopIfTrue="1">
      <formula>COUNTIF(Праздник,AI24)&gt;0</formula>
    </cfRule>
  </conditionalFormatting>
  <conditionalFormatting sqref="AK6">
    <cfRule type="expression" dxfId="15" priority="18" stopIfTrue="1">
      <formula>COUNTIF(Перенос,#REF!)&gt;0</formula>
    </cfRule>
  </conditionalFormatting>
  <conditionalFormatting sqref="BN13 BP9:BP10 BO8 BN15:BN19 AI14:BO14 AH11:BN11 AH13:AH19 AH12:BO12">
    <cfRule type="expression" dxfId="14" priority="17" stopIfTrue="1">
      <formula>COUNTIF(ПЕРЕНОСЫ,AH8)&gt;0</formula>
    </cfRule>
  </conditionalFormatting>
  <conditionalFormatting sqref="AH6:BO6">
    <cfRule type="expression" dxfId="13" priority="15" stopIfTrue="1">
      <formula>COUNTIF(Праздники,#REF!)&gt;0</formula>
    </cfRule>
    <cfRule type="expression" dxfId="12" priority="16" stopIfTrue="1">
      <formula>OR(WEEKDAY(#REF!,2)=6,WEEKDAY(#REF!,2)=7)</formula>
    </cfRule>
  </conditionalFormatting>
  <conditionalFormatting sqref="AH4:BN4">
    <cfRule type="cellIs" dxfId="11" priority="10" operator="equal">
      <formula>1</formula>
    </cfRule>
    <cfRule type="cellIs" dxfId="10" priority="11" operator="equal">
      <formula>6.7</formula>
    </cfRule>
    <cfRule type="cellIs" dxfId="9" priority="12" operator="equal">
      <formula>"3 5 7"</formula>
    </cfRule>
    <cfRule type="containsText" dxfId="8" priority="13" operator="containsText" text="B">
      <formula>NOT(ISERROR(SEARCH("B",AH4)))</formula>
    </cfRule>
    <cfRule type="containsText" dxfId="7" priority="14" operator="containsText" text="В">
      <formula>NOT(ISERROR(SEARCH("В",AH4)))</formula>
    </cfRule>
  </conditionalFormatting>
  <conditionalFormatting sqref="AH4:BN4">
    <cfRule type="containsText" dxfId="6" priority="4" operator="containsText" text="П">
      <formula>NOT(ISERROR(SEARCH("П",AH4)))</formula>
    </cfRule>
    <cfRule type="containsText" dxfId="5" priority="5" operator="containsText" text="кР">
      <formula>NOT(ISERROR(SEARCH("кР",AH4)))</formula>
    </cfRule>
    <cfRule type="cellIs" dxfId="4" priority="6" operator="equal">
      <formula>6.7</formula>
    </cfRule>
    <cfRule type="cellIs" dxfId="3" priority="7" operator="equal">
      <formula>"3 5 7"</formula>
    </cfRule>
    <cfRule type="containsText" dxfId="2" priority="8" operator="containsText" text="B">
      <formula>NOT(ISERROR(SEARCH("B",AH4)))</formula>
    </cfRule>
    <cfRule type="containsText" dxfId="1" priority="9" operator="containsText" text="В">
      <formula>NOT(ISERROR(SEARCH("В",AH4)))</formula>
    </cfRule>
  </conditionalFormatting>
  <conditionalFormatting sqref="AH24">
    <cfRule type="colorScale" priority="2">
      <colorScale>
        <cfvo type="num" val="30"/>
        <cfvo type="num" val="31"/>
        <color rgb="FF00B050"/>
        <color rgb="FF92D050"/>
      </colorScale>
    </cfRule>
  </conditionalFormatting>
  <conditionalFormatting sqref="AH25:BM28">
    <cfRule type="containsText" dxfId="0" priority="1" operator="containsText" text="О">
      <formula>NOT(ISERROR(SEARCH("О",AH25)))</formula>
    </cfRule>
  </conditionalFormatting>
  <dataValidations disablePrompts="1" count="1">
    <dataValidation type="list" allowBlank="1" showInputMessage="1" showErrorMessage="1" sqref="J61:J64 J76:J94 J66:J74">
      <formula1>$J$1:$J$2</formula1>
    </dataValidation>
  </dataValidations>
  <hyperlinks>
    <hyperlink ref="AI40" r:id="rId1" location="144930"/>
  </hyperlinks>
  <pageMargins left="0.7" right="0.7" top="0.75" bottom="0.75" header="0.3" footer="0.3"/>
  <pageSetup paperSize="9" orientation="portrait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292100</xdr:colOff>
                    <xdr:row>3</xdr:row>
                    <xdr:rowOff>25400</xdr:rowOff>
                  </from>
                  <to>
                    <xdr:col>4</xdr:col>
                    <xdr:colOff>939800</xdr:colOff>
                    <xdr:row>5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отпуск-больн</vt:lpstr>
      <vt:lpstr>праздники</vt:lpstr>
      <vt:lpstr>отпуск год</vt:lpstr>
      <vt:lpstr>РАСПИСАНИЕ</vt:lpstr>
      <vt:lpstr>ГРАФИК1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Елена</cp:lastModifiedBy>
  <dcterms:created xsi:type="dcterms:W3CDTF">2015-05-22T13:59:06Z</dcterms:created>
  <dcterms:modified xsi:type="dcterms:W3CDTF">2015-07-06T07:00:36Z</dcterms:modified>
</cp:coreProperties>
</file>