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araikin\Desktop\Разбор Excel\"/>
    </mc:Choice>
  </mc:AlternateContent>
  <bookViews>
    <workbookView xWindow="0" yWindow="0" windowWidth="19200" windowHeight="9525" tabRatio="644"/>
  </bookViews>
  <sheets>
    <sheet name="Сравнительный анализ" sheetId="26" r:id="rId1"/>
    <sheet name="янв15" sheetId="1" r:id="rId2"/>
    <sheet name="фев15" sheetId="15" r:id="rId3"/>
    <sheet name="мар15" sheetId="16" r:id="rId4"/>
    <sheet name="апр15" sheetId="17" r:id="rId5"/>
    <sheet name="май15" sheetId="18" r:id="rId6"/>
    <sheet name="июн15" sheetId="19" r:id="rId7"/>
    <sheet name="списки" sheetId="27" r:id="rId8"/>
  </sheets>
  <definedNames>
    <definedName name="Апр_2015">апр15!$C$3:$O$78</definedName>
    <definedName name="Магазины">списки!$A$44:$A$55</definedName>
    <definedName name="Отч_период">списки!$A$16:$AB24</definedName>
    <definedName name="Период">списки!$A$16:$A$39</definedName>
    <definedName name="Подразделение">списки!$A$1:$A$14</definedName>
    <definedName name="СтатьиПоступлЗатр">списки!$A$60:$A$135</definedName>
    <definedName name="Янв_2015">янв15!$B$3:$O$78</definedName>
  </definedNames>
  <calcPr calcId="152511"/>
</workbook>
</file>

<file path=xl/calcChain.xml><?xml version="1.0" encoding="utf-8"?>
<calcChain xmlns="http://schemas.openxmlformats.org/spreadsheetml/2006/main">
  <c r="C10" i="26" l="1"/>
  <c r="C12" i="26"/>
  <c r="C14" i="26"/>
  <c r="C16" i="26"/>
  <c r="C18" i="26"/>
  <c r="C20" i="26"/>
  <c r="C22" i="26"/>
  <c r="C24" i="26"/>
  <c r="C26" i="26"/>
  <c r="C28" i="26"/>
  <c r="C30" i="26"/>
  <c r="C32" i="26"/>
  <c r="C34" i="26"/>
  <c r="C36" i="26"/>
  <c r="C38" i="26"/>
  <c r="C40" i="26"/>
  <c r="C42" i="26"/>
  <c r="C44" i="26"/>
  <c r="C46" i="26"/>
  <c r="C48" i="26"/>
  <c r="C50" i="26"/>
  <c r="C52" i="26"/>
  <c r="C54" i="26"/>
  <c r="C56" i="26"/>
  <c r="C58" i="26"/>
  <c r="C60" i="26"/>
  <c r="C62" i="26"/>
  <c r="C64" i="26"/>
  <c r="C66" i="26"/>
  <c r="C68" i="26"/>
  <c r="C70" i="26"/>
  <c r="C72" i="26"/>
  <c r="C74" i="26"/>
  <c r="C76" i="26"/>
  <c r="C78" i="26"/>
  <c r="C80" i="26"/>
  <c r="C82" i="26"/>
  <c r="C84" i="26"/>
  <c r="C11" i="26"/>
  <c r="C13" i="26"/>
  <c r="C15" i="26"/>
  <c r="C17" i="26"/>
  <c r="C19" i="26"/>
  <c r="C21" i="26"/>
  <c r="C23" i="26"/>
  <c r="C25" i="26"/>
  <c r="C27" i="26"/>
  <c r="C29" i="26"/>
  <c r="C31" i="26"/>
  <c r="C33" i="26"/>
  <c r="C35" i="26"/>
  <c r="C37" i="26"/>
  <c r="C39" i="26"/>
  <c r="C41" i="26"/>
  <c r="C43" i="26"/>
  <c r="C45" i="26"/>
  <c r="C47" i="26"/>
  <c r="C49" i="26"/>
  <c r="C51" i="26"/>
  <c r="C53" i="26"/>
  <c r="C55" i="26"/>
  <c r="C57" i="26"/>
  <c r="C59" i="26"/>
  <c r="C61" i="26"/>
  <c r="C63" i="26"/>
  <c r="C65" i="26"/>
  <c r="C67" i="26"/>
  <c r="C69" i="26"/>
  <c r="C71" i="26"/>
  <c r="C73" i="26"/>
  <c r="C75" i="26"/>
  <c r="C77" i="26"/>
  <c r="C79" i="26"/>
  <c r="C81" i="26"/>
  <c r="C83" i="26"/>
  <c r="C9" i="26"/>
  <c r="B10" i="26"/>
  <c r="B12" i="26"/>
  <c r="B14" i="26"/>
  <c r="B16" i="26"/>
  <c r="B18" i="26"/>
  <c r="B20" i="26"/>
  <c r="B22" i="26"/>
  <c r="B24" i="26"/>
  <c r="B26" i="26"/>
  <c r="B28" i="26"/>
  <c r="B30" i="26"/>
  <c r="B32" i="26"/>
  <c r="B34" i="26"/>
  <c r="B36" i="26"/>
  <c r="B38" i="26"/>
  <c r="B40" i="26"/>
  <c r="B42" i="26"/>
  <c r="B44" i="26"/>
  <c r="B46" i="26"/>
  <c r="B48" i="26"/>
  <c r="B50" i="26"/>
  <c r="B52" i="26"/>
  <c r="B54" i="26"/>
  <c r="B56" i="26"/>
  <c r="B58" i="26"/>
  <c r="B60" i="26"/>
  <c r="B62" i="26"/>
  <c r="B64" i="26"/>
  <c r="B66" i="26"/>
  <c r="B68" i="26"/>
  <c r="B70" i="26"/>
  <c r="B72" i="26"/>
  <c r="B74" i="26"/>
  <c r="B76" i="26"/>
  <c r="B78" i="26"/>
  <c r="B80" i="26"/>
  <c r="B82" i="26"/>
  <c r="B84" i="26"/>
  <c r="B11" i="26"/>
  <c r="B13" i="26"/>
  <c r="B15" i="26"/>
  <c r="B17" i="26"/>
  <c r="B19" i="26"/>
  <c r="B21" i="26"/>
  <c r="B23" i="26"/>
  <c r="B25" i="26"/>
  <c r="B27" i="26"/>
  <c r="B29" i="26"/>
  <c r="B31" i="26"/>
  <c r="B33" i="26"/>
  <c r="B35" i="26"/>
  <c r="B37" i="26"/>
  <c r="B39" i="26"/>
  <c r="B41" i="26"/>
  <c r="B43" i="26"/>
  <c r="B45" i="26"/>
  <c r="B47" i="26"/>
  <c r="B49" i="26"/>
  <c r="B51" i="26"/>
  <c r="B53" i="26"/>
  <c r="B55" i="26"/>
  <c r="B57" i="26"/>
  <c r="B59" i="26"/>
  <c r="B61" i="26"/>
  <c r="B63" i="26"/>
  <c r="B65" i="26"/>
  <c r="B67" i="26"/>
  <c r="B69" i="26"/>
  <c r="B71" i="26"/>
  <c r="B73" i="26"/>
  <c r="B75" i="26"/>
  <c r="B77" i="26"/>
  <c r="B79" i="26"/>
  <c r="B81" i="26"/>
  <c r="B83" i="26"/>
  <c r="B9" i="26"/>
  <c r="C3" i="16" l="1"/>
  <c r="D3" i="16"/>
  <c r="B3" i="16" s="1"/>
  <c r="E3" i="16"/>
  <c r="F3" i="16"/>
  <c r="G3" i="16"/>
  <c r="H3" i="16"/>
  <c r="I3" i="16"/>
  <c r="J3" i="16"/>
  <c r="K3" i="16"/>
  <c r="L3" i="16"/>
  <c r="M3" i="16"/>
  <c r="N3" i="16"/>
  <c r="O3" i="16"/>
  <c r="B4" i="16"/>
  <c r="B5" i="16"/>
  <c r="B7" i="16"/>
  <c r="C9" i="16"/>
  <c r="D9" i="16"/>
  <c r="D8" i="16" s="1"/>
  <c r="E9" i="16"/>
  <c r="F9" i="16"/>
  <c r="F8" i="16" s="1"/>
  <c r="G9" i="16"/>
  <c r="H9" i="16"/>
  <c r="H8" i="16" s="1"/>
  <c r="I9" i="16"/>
  <c r="J9" i="16"/>
  <c r="J8" i="16" s="1"/>
  <c r="K9" i="16"/>
  <c r="L9" i="16"/>
  <c r="L8" i="16" s="1"/>
  <c r="M9" i="16"/>
  <c r="N9" i="16"/>
  <c r="N8" i="16" s="1"/>
  <c r="O9" i="16"/>
  <c r="B10" i="16"/>
  <c r="B11" i="16"/>
  <c r="B12" i="16"/>
  <c r="C13" i="16"/>
  <c r="D13" i="16"/>
  <c r="B13" i="16" s="1"/>
  <c r="E13" i="16"/>
  <c r="F13" i="16"/>
  <c r="G13" i="16"/>
  <c r="H13" i="16"/>
  <c r="I13" i="16"/>
  <c r="J13" i="16"/>
  <c r="K13" i="16"/>
  <c r="L13" i="16"/>
  <c r="M13" i="16"/>
  <c r="N13" i="16"/>
  <c r="O13" i="16"/>
  <c r="B14" i="16"/>
  <c r="B15" i="16"/>
  <c r="B16" i="16"/>
  <c r="B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B19" i="16"/>
  <c r="B20" i="16"/>
  <c r="C22" i="16"/>
  <c r="C21" i="16" s="1"/>
  <c r="D22" i="16"/>
  <c r="D21" i="16" s="1"/>
  <c r="E22" i="16"/>
  <c r="E21" i="16" s="1"/>
  <c r="F22" i="16"/>
  <c r="F21" i="16" s="1"/>
  <c r="G22" i="16"/>
  <c r="G21" i="16" s="1"/>
  <c r="H22" i="16"/>
  <c r="H21" i="16" s="1"/>
  <c r="I22" i="16"/>
  <c r="I21" i="16" s="1"/>
  <c r="J22" i="16"/>
  <c r="J21" i="16" s="1"/>
  <c r="K22" i="16"/>
  <c r="K21" i="16" s="1"/>
  <c r="L22" i="16"/>
  <c r="L21" i="16" s="1"/>
  <c r="M22" i="16"/>
  <c r="M21" i="16" s="1"/>
  <c r="N22" i="16"/>
  <c r="N21" i="16" s="1"/>
  <c r="O22" i="16"/>
  <c r="O21" i="16" s="1"/>
  <c r="B23" i="16"/>
  <c r="B24" i="16"/>
  <c r="B25" i="16"/>
  <c r="B26" i="16"/>
  <c r="B27" i="16"/>
  <c r="C28" i="16"/>
  <c r="B28" i="16" s="1"/>
  <c r="D28" i="16"/>
  <c r="E28" i="16"/>
  <c r="F28" i="16"/>
  <c r="G28" i="16"/>
  <c r="H28" i="16"/>
  <c r="I28" i="16"/>
  <c r="J28" i="16"/>
  <c r="K28" i="16"/>
  <c r="L28" i="16"/>
  <c r="M28" i="16"/>
  <c r="N28" i="16"/>
  <c r="O28" i="16"/>
  <c r="B29" i="16"/>
  <c r="B30" i="16"/>
  <c r="C31" i="16"/>
  <c r="B31" i="16" s="1"/>
  <c r="D31" i="16"/>
  <c r="E31" i="16"/>
  <c r="F31" i="16"/>
  <c r="G31" i="16"/>
  <c r="H31" i="16"/>
  <c r="I31" i="16"/>
  <c r="J31" i="16"/>
  <c r="K31" i="16"/>
  <c r="L31" i="16"/>
  <c r="M31" i="16"/>
  <c r="N31" i="16"/>
  <c r="O31" i="16"/>
  <c r="B32" i="16"/>
  <c r="B33" i="16"/>
  <c r="B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B36" i="16"/>
  <c r="B37" i="16"/>
  <c r="C38" i="16"/>
  <c r="D38" i="16"/>
  <c r="B38" i="16" s="1"/>
  <c r="E38" i="16"/>
  <c r="F38" i="16"/>
  <c r="G38" i="16"/>
  <c r="H38" i="16"/>
  <c r="I38" i="16"/>
  <c r="J38" i="16"/>
  <c r="K38" i="16"/>
  <c r="L38" i="16"/>
  <c r="M38" i="16"/>
  <c r="N38" i="16"/>
  <c r="O38" i="16"/>
  <c r="B39" i="16"/>
  <c r="B40" i="16"/>
  <c r="B41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B44" i="16"/>
  <c r="B45" i="16"/>
  <c r="C46" i="16"/>
  <c r="D46" i="16"/>
  <c r="B46" i="16" s="1"/>
  <c r="E46" i="16"/>
  <c r="F46" i="16"/>
  <c r="G46" i="16"/>
  <c r="H46" i="16"/>
  <c r="I46" i="16"/>
  <c r="J46" i="16"/>
  <c r="K46" i="16"/>
  <c r="L46" i="16"/>
  <c r="M46" i="16"/>
  <c r="N46" i="16"/>
  <c r="O46" i="16"/>
  <c r="B47" i="16"/>
  <c r="B48" i="16"/>
  <c r="B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B51" i="16"/>
  <c r="B52" i="16"/>
  <c r="B62" i="16"/>
  <c r="C63" i="16"/>
  <c r="D63" i="16"/>
  <c r="B63" i="16" s="1"/>
  <c r="B69" i="16" s="1"/>
  <c r="E63" i="16"/>
  <c r="F63" i="16"/>
  <c r="G63" i="16"/>
  <c r="H63" i="16"/>
  <c r="I63" i="16"/>
  <c r="J63" i="16"/>
  <c r="K63" i="16"/>
  <c r="L63" i="16"/>
  <c r="M63" i="16"/>
  <c r="N63" i="16"/>
  <c r="O63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O78" i="16"/>
  <c r="B50" i="16" l="1"/>
  <c r="B35" i="16"/>
  <c r="B21" i="16"/>
  <c r="O6" i="16"/>
  <c r="B43" i="16"/>
  <c r="B22" i="16"/>
  <c r="B18" i="16"/>
  <c r="O8" i="16"/>
  <c r="M8" i="16"/>
  <c r="K8" i="16"/>
  <c r="I8" i="16"/>
  <c r="G8" i="16"/>
  <c r="E8" i="16"/>
  <c r="C8" i="16"/>
  <c r="B9" i="16"/>
  <c r="B72" i="17"/>
  <c r="B64" i="17"/>
  <c r="B65" i="17"/>
  <c r="B66" i="17"/>
  <c r="B67" i="17"/>
  <c r="B68" i="17"/>
  <c r="B62" i="17"/>
  <c r="B77" i="18"/>
  <c r="B72" i="18"/>
  <c r="B65" i="18"/>
  <c r="B66" i="18"/>
  <c r="B67" i="18"/>
  <c r="B68" i="18"/>
  <c r="B69" i="18"/>
  <c r="B64" i="18"/>
  <c r="B77" i="19"/>
  <c r="B72" i="19"/>
  <c r="B65" i="19"/>
  <c r="B66" i="19"/>
  <c r="B67" i="19"/>
  <c r="B68" i="19"/>
  <c r="B64" i="19"/>
  <c r="O74" i="19"/>
  <c r="K69" i="19"/>
  <c r="G69" i="19"/>
  <c r="C69" i="19"/>
  <c r="O63" i="19"/>
  <c r="N63" i="19"/>
  <c r="N69" i="19" s="1"/>
  <c r="M63" i="19"/>
  <c r="M69" i="19" s="1"/>
  <c r="L63" i="19"/>
  <c r="L69" i="19" s="1"/>
  <c r="K63" i="19"/>
  <c r="J63" i="19"/>
  <c r="J69" i="19" s="1"/>
  <c r="I63" i="19"/>
  <c r="I69" i="19" s="1"/>
  <c r="H63" i="19"/>
  <c r="H69" i="19" s="1"/>
  <c r="G63" i="19"/>
  <c r="F63" i="19"/>
  <c r="F69" i="19" s="1"/>
  <c r="E63" i="19"/>
  <c r="E69" i="19" s="1"/>
  <c r="D63" i="19"/>
  <c r="D69" i="19" s="1"/>
  <c r="C63" i="19"/>
  <c r="B62" i="19"/>
  <c r="B52" i="19"/>
  <c r="B51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 s="1"/>
  <c r="B49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5" i="19"/>
  <c r="B44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 s="1"/>
  <c r="B41" i="19"/>
  <c r="B40" i="19"/>
  <c r="B39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 s="1"/>
  <c r="B37" i="19"/>
  <c r="B36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 s="1"/>
  <c r="B34" i="19"/>
  <c r="B33" i="19"/>
  <c r="B32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 s="1"/>
  <c r="B30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7" i="19"/>
  <c r="B26" i="19"/>
  <c r="B25" i="19"/>
  <c r="B24" i="19"/>
  <c r="B23" i="19"/>
  <c r="O22" i="19"/>
  <c r="N22" i="19"/>
  <c r="M22" i="19"/>
  <c r="L22" i="19"/>
  <c r="K22" i="19"/>
  <c r="K21" i="19" s="1"/>
  <c r="J22" i="19"/>
  <c r="I22" i="19"/>
  <c r="H22" i="19"/>
  <c r="G22" i="19"/>
  <c r="G21" i="19" s="1"/>
  <c r="F22" i="19"/>
  <c r="E22" i="19"/>
  <c r="D22" i="19"/>
  <c r="C22" i="19"/>
  <c r="M21" i="19"/>
  <c r="I21" i="19"/>
  <c r="E21" i="19"/>
  <c r="B20" i="19"/>
  <c r="B19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7" i="19"/>
  <c r="B16" i="19"/>
  <c r="B15" i="19"/>
  <c r="B14" i="19"/>
  <c r="O13" i="19"/>
  <c r="O8" i="19" s="1"/>
  <c r="N13" i="19"/>
  <c r="M13" i="19"/>
  <c r="L13" i="19"/>
  <c r="K13" i="19"/>
  <c r="J13" i="19"/>
  <c r="I13" i="19"/>
  <c r="H13" i="19"/>
  <c r="G13" i="19"/>
  <c r="F13" i="19"/>
  <c r="E13" i="19"/>
  <c r="D13" i="19"/>
  <c r="C13" i="19"/>
  <c r="B11" i="19"/>
  <c r="B10" i="19"/>
  <c r="O9" i="19"/>
  <c r="N9" i="19"/>
  <c r="N8" i="19" s="1"/>
  <c r="L9" i="19"/>
  <c r="K9" i="19"/>
  <c r="J9" i="19"/>
  <c r="I9" i="19"/>
  <c r="H9" i="19"/>
  <c r="G9" i="19"/>
  <c r="F9" i="19"/>
  <c r="E9" i="19"/>
  <c r="D9" i="19"/>
  <c r="C9" i="19"/>
  <c r="L8" i="19"/>
  <c r="H8" i="19"/>
  <c r="D8" i="19"/>
  <c r="B7" i="19"/>
  <c r="B5" i="19"/>
  <c r="K3" i="19"/>
  <c r="B4" i="19"/>
  <c r="O3" i="19"/>
  <c r="N3" i="19"/>
  <c r="M3" i="19"/>
  <c r="L3" i="19"/>
  <c r="J3" i="19"/>
  <c r="I3" i="19"/>
  <c r="H3" i="19"/>
  <c r="G3" i="19"/>
  <c r="F3" i="19"/>
  <c r="E3" i="19"/>
  <c r="D3" i="19"/>
  <c r="C3" i="19"/>
  <c r="O74" i="18"/>
  <c r="M69" i="18"/>
  <c r="I69" i="18"/>
  <c r="E69" i="18"/>
  <c r="O63" i="18"/>
  <c r="N63" i="18"/>
  <c r="N69" i="18" s="1"/>
  <c r="M63" i="18"/>
  <c r="L63" i="18"/>
  <c r="L69" i="18" s="1"/>
  <c r="K63" i="18"/>
  <c r="K69" i="18" s="1"/>
  <c r="J63" i="18"/>
  <c r="J69" i="18" s="1"/>
  <c r="I63" i="18"/>
  <c r="H63" i="18"/>
  <c r="H69" i="18" s="1"/>
  <c r="G63" i="18"/>
  <c r="G69" i="18" s="1"/>
  <c r="F63" i="18"/>
  <c r="F69" i="18" s="1"/>
  <c r="E63" i="18"/>
  <c r="D63" i="18"/>
  <c r="D69" i="18" s="1"/>
  <c r="C63" i="18"/>
  <c r="C69" i="18" s="1"/>
  <c r="B62" i="18"/>
  <c r="B52" i="18"/>
  <c r="B51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 s="1"/>
  <c r="B49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5" i="18"/>
  <c r="B44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B41" i="18"/>
  <c r="B40" i="18"/>
  <c r="B39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 s="1"/>
  <c r="B37" i="18"/>
  <c r="B36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 s="1"/>
  <c r="B34" i="18"/>
  <c r="B33" i="18"/>
  <c r="B32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0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7" i="18"/>
  <c r="B26" i="18"/>
  <c r="B25" i="18"/>
  <c r="B24" i="18"/>
  <c r="B23" i="18"/>
  <c r="O22" i="18"/>
  <c r="N22" i="18"/>
  <c r="M22" i="18"/>
  <c r="L22" i="18"/>
  <c r="K22" i="18"/>
  <c r="K21" i="18" s="1"/>
  <c r="J22" i="18"/>
  <c r="I22" i="18"/>
  <c r="H22" i="18"/>
  <c r="G22" i="18"/>
  <c r="G21" i="18" s="1"/>
  <c r="F22" i="18"/>
  <c r="E22" i="18"/>
  <c r="D22" i="18"/>
  <c r="C22" i="18"/>
  <c r="M21" i="18"/>
  <c r="I21" i="18"/>
  <c r="E21" i="18"/>
  <c r="B20" i="18"/>
  <c r="B19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7" i="18"/>
  <c r="B16" i="18"/>
  <c r="B15" i="18"/>
  <c r="B14" i="18"/>
  <c r="O13" i="18"/>
  <c r="O8" i="18" s="1"/>
  <c r="N13" i="18"/>
  <c r="M13" i="18"/>
  <c r="L13" i="18"/>
  <c r="K13" i="18"/>
  <c r="J13" i="18"/>
  <c r="I13" i="18"/>
  <c r="H13" i="18"/>
  <c r="G13" i="18"/>
  <c r="F13" i="18"/>
  <c r="E13" i="18"/>
  <c r="D13" i="18"/>
  <c r="C13" i="18"/>
  <c r="B11" i="18"/>
  <c r="B10" i="18"/>
  <c r="O9" i="18"/>
  <c r="N9" i="18"/>
  <c r="N8" i="18" s="1"/>
  <c r="L9" i="18"/>
  <c r="K9" i="18"/>
  <c r="J9" i="18"/>
  <c r="I9" i="18"/>
  <c r="H9" i="18"/>
  <c r="G9" i="18"/>
  <c r="F9" i="18"/>
  <c r="E9" i="18"/>
  <c r="D9" i="18"/>
  <c r="C9" i="18"/>
  <c r="L8" i="18"/>
  <c r="H8" i="18"/>
  <c r="D8" i="18"/>
  <c r="B7" i="18"/>
  <c r="B5" i="18"/>
  <c r="K3" i="18"/>
  <c r="B4" i="18"/>
  <c r="O3" i="18"/>
  <c r="N3" i="18"/>
  <c r="M3" i="18"/>
  <c r="L3" i="18"/>
  <c r="J3" i="18"/>
  <c r="I3" i="18"/>
  <c r="H3" i="18"/>
  <c r="G3" i="18"/>
  <c r="F3" i="18"/>
  <c r="E3" i="18"/>
  <c r="D3" i="18"/>
  <c r="C3" i="18"/>
  <c r="B8" i="16" l="1"/>
  <c r="B63" i="18"/>
  <c r="O69" i="18"/>
  <c r="O78" i="18" s="1"/>
  <c r="B31" i="18"/>
  <c r="D21" i="18"/>
  <c r="F21" i="18"/>
  <c r="H21" i="18"/>
  <c r="J21" i="18"/>
  <c r="L21" i="18"/>
  <c r="N21" i="18"/>
  <c r="B22" i="18"/>
  <c r="B18" i="18"/>
  <c r="E8" i="18"/>
  <c r="G8" i="18"/>
  <c r="I8" i="18"/>
  <c r="K8" i="18"/>
  <c r="B63" i="19"/>
  <c r="B69" i="19"/>
  <c r="O69" i="19"/>
  <c r="O78" i="19" s="1"/>
  <c r="D21" i="19"/>
  <c r="F21" i="19"/>
  <c r="H21" i="19"/>
  <c r="J21" i="19"/>
  <c r="L21" i="19"/>
  <c r="N21" i="19"/>
  <c r="B22" i="19"/>
  <c r="B18" i="19"/>
  <c r="E8" i="19"/>
  <c r="G8" i="19"/>
  <c r="I8" i="19"/>
  <c r="K8" i="19"/>
  <c r="B12" i="19"/>
  <c r="M9" i="19"/>
  <c r="B48" i="19"/>
  <c r="O46" i="19"/>
  <c r="B46" i="19" s="1"/>
  <c r="B3" i="19"/>
  <c r="F8" i="19"/>
  <c r="J8" i="19"/>
  <c r="B13" i="19"/>
  <c r="C8" i="19"/>
  <c r="C21" i="19"/>
  <c r="O28" i="19"/>
  <c r="B28" i="19" s="1"/>
  <c r="B12" i="18"/>
  <c r="M9" i="18"/>
  <c r="B48" i="18"/>
  <c r="O46" i="18"/>
  <c r="B46" i="18" s="1"/>
  <c r="B3" i="18"/>
  <c r="F8" i="18"/>
  <c r="J8" i="18"/>
  <c r="B13" i="18"/>
  <c r="C8" i="18"/>
  <c r="C21" i="18"/>
  <c r="O28" i="18"/>
  <c r="B28" i="18" s="1"/>
  <c r="O6" i="18" l="1"/>
  <c r="O6" i="19"/>
  <c r="M8" i="19"/>
  <c r="B8" i="19" s="1"/>
  <c r="B9" i="19"/>
  <c r="O21" i="19"/>
  <c r="B21" i="19" s="1"/>
  <c r="M8" i="18"/>
  <c r="B8" i="18" s="1"/>
  <c r="B9" i="18"/>
  <c r="O21" i="18"/>
  <c r="B21" i="18" s="1"/>
  <c r="B65" i="15"/>
  <c r="B66" i="15"/>
  <c r="B67" i="15"/>
  <c r="B68" i="15"/>
  <c r="B64" i="15"/>
  <c r="B67" i="1" l="1"/>
  <c r="B68" i="1"/>
  <c r="B66" i="1"/>
  <c r="B65" i="1"/>
  <c r="B64" i="1"/>
  <c r="L13" i="1" l="1"/>
  <c r="C7" i="1"/>
  <c r="O74" i="15"/>
  <c r="O63" i="15"/>
  <c r="O69" i="15" s="1"/>
  <c r="N63" i="15"/>
  <c r="N69" i="15" s="1"/>
  <c r="M63" i="15"/>
  <c r="M69" i="15" s="1"/>
  <c r="L63" i="15"/>
  <c r="L69" i="15" s="1"/>
  <c r="K63" i="15"/>
  <c r="K69" i="15" s="1"/>
  <c r="J63" i="15"/>
  <c r="J69" i="15" s="1"/>
  <c r="I63" i="15"/>
  <c r="I69" i="15" s="1"/>
  <c r="H63" i="15"/>
  <c r="H69" i="15" s="1"/>
  <c r="G63" i="15"/>
  <c r="G69" i="15" s="1"/>
  <c r="F63" i="15"/>
  <c r="F69" i="15" s="1"/>
  <c r="E63" i="15"/>
  <c r="E69" i="15" s="1"/>
  <c r="D63" i="15"/>
  <c r="D69" i="15" s="1"/>
  <c r="C63" i="15"/>
  <c r="C69" i="15" s="1"/>
  <c r="B62" i="15"/>
  <c r="B52" i="15"/>
  <c r="B51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49" i="15"/>
  <c r="B47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5" i="15"/>
  <c r="B44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1" i="15"/>
  <c r="B40" i="15"/>
  <c r="B39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7" i="15"/>
  <c r="B36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4" i="15"/>
  <c r="B33" i="15"/>
  <c r="B32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0" i="15"/>
  <c r="B29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7" i="15"/>
  <c r="B26" i="15"/>
  <c r="B25" i="15"/>
  <c r="B24" i="15"/>
  <c r="B23" i="15"/>
  <c r="O22" i="15"/>
  <c r="N22" i="15"/>
  <c r="N21" i="15" s="1"/>
  <c r="M22" i="15"/>
  <c r="L22" i="15"/>
  <c r="L21" i="15" s="1"/>
  <c r="K22" i="15"/>
  <c r="J22" i="15"/>
  <c r="I22" i="15"/>
  <c r="H22" i="15"/>
  <c r="H21" i="15" s="1"/>
  <c r="G22" i="15"/>
  <c r="G21" i="15" s="1"/>
  <c r="F22" i="15"/>
  <c r="F21" i="15" s="1"/>
  <c r="E22" i="15"/>
  <c r="E21" i="15" s="1"/>
  <c r="D22" i="15"/>
  <c r="C22" i="15"/>
  <c r="B20" i="15"/>
  <c r="B19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7" i="15"/>
  <c r="B16" i="15"/>
  <c r="B15" i="15"/>
  <c r="B14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1" i="15"/>
  <c r="B10" i="15"/>
  <c r="O9" i="15"/>
  <c r="N9" i="15"/>
  <c r="L9" i="15"/>
  <c r="K9" i="15"/>
  <c r="J9" i="15"/>
  <c r="J8" i="15" s="1"/>
  <c r="I9" i="15"/>
  <c r="I8" i="15" s="1"/>
  <c r="H9" i="15"/>
  <c r="G9" i="15"/>
  <c r="F9" i="15"/>
  <c r="E9" i="15"/>
  <c r="D9" i="15"/>
  <c r="D8" i="15" s="1"/>
  <c r="C9" i="15"/>
  <c r="L8" i="15"/>
  <c r="B7" i="15"/>
  <c r="B5" i="15"/>
  <c r="K3" i="15"/>
  <c r="B4" i="15"/>
  <c r="O3" i="15"/>
  <c r="N3" i="15"/>
  <c r="M3" i="15"/>
  <c r="L3" i="15"/>
  <c r="J3" i="15"/>
  <c r="I3" i="15"/>
  <c r="H3" i="15"/>
  <c r="G3" i="15"/>
  <c r="F3" i="15"/>
  <c r="E3" i="15"/>
  <c r="D3" i="15"/>
  <c r="C3" i="15"/>
  <c r="O74" i="1"/>
  <c r="O69" i="1"/>
  <c r="O78" i="1" s="1"/>
  <c r="N63" i="1"/>
  <c r="N69" i="1" s="1"/>
  <c r="M63" i="1"/>
  <c r="M69" i="1" s="1"/>
  <c r="L63" i="1"/>
  <c r="L69" i="1" s="1"/>
  <c r="K63" i="1"/>
  <c r="K69" i="1" s="1"/>
  <c r="J63" i="1"/>
  <c r="J69" i="1" s="1"/>
  <c r="I63" i="1"/>
  <c r="I69" i="1" s="1"/>
  <c r="H63" i="1"/>
  <c r="H69" i="1" s="1"/>
  <c r="G63" i="1"/>
  <c r="G69" i="1" s="1"/>
  <c r="F63" i="1"/>
  <c r="F69" i="1" s="1"/>
  <c r="E63" i="1"/>
  <c r="E69" i="1" s="1"/>
  <c r="D63" i="1"/>
  <c r="C63" i="1"/>
  <c r="C69" i="1" s="1"/>
  <c r="B62" i="1"/>
  <c r="B52" i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 s="1"/>
  <c r="B49" i="1"/>
  <c r="B48" i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B45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1" i="1"/>
  <c r="B40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 s="1"/>
  <c r="C38" i="1"/>
  <c r="B37" i="1"/>
  <c r="B36" i="1"/>
  <c r="O35" i="1"/>
  <c r="O6" i="1" s="1"/>
  <c r="N35" i="1"/>
  <c r="M35" i="1"/>
  <c r="L35" i="1"/>
  <c r="K35" i="1"/>
  <c r="J35" i="1"/>
  <c r="I35" i="1"/>
  <c r="H35" i="1"/>
  <c r="G35" i="1"/>
  <c r="F35" i="1"/>
  <c r="E35" i="1"/>
  <c r="D35" i="1"/>
  <c r="C35" i="1"/>
  <c r="B34" i="1"/>
  <c r="B33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30" i="1"/>
  <c r="O28" i="1"/>
  <c r="O22" i="1"/>
  <c r="O21" i="1"/>
  <c r="N28" i="1"/>
  <c r="M28" i="1"/>
  <c r="M22" i="1"/>
  <c r="M21" i="1"/>
  <c r="L28" i="1"/>
  <c r="K28" i="1"/>
  <c r="K22" i="1"/>
  <c r="K21" i="1"/>
  <c r="J28" i="1"/>
  <c r="I28" i="1"/>
  <c r="I22" i="1"/>
  <c r="I21" i="1"/>
  <c r="H28" i="1"/>
  <c r="G28" i="1"/>
  <c r="G22" i="1"/>
  <c r="G21" i="1"/>
  <c r="F28" i="1"/>
  <c r="E28" i="1"/>
  <c r="E22" i="1"/>
  <c r="E21" i="1"/>
  <c r="D28" i="1"/>
  <c r="B27" i="1"/>
  <c r="B26" i="1"/>
  <c r="B25" i="1"/>
  <c r="B24" i="1"/>
  <c r="B23" i="1"/>
  <c r="N22" i="1"/>
  <c r="N21" i="1"/>
  <c r="L22" i="1"/>
  <c r="L21" i="1"/>
  <c r="J22" i="1"/>
  <c r="J21" i="1"/>
  <c r="H22" i="1"/>
  <c r="F22" i="1"/>
  <c r="F21" i="1" s="1"/>
  <c r="D22" i="1"/>
  <c r="D21" i="1" s="1"/>
  <c r="C22" i="1"/>
  <c r="H21" i="1"/>
  <c r="B20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B17" i="1"/>
  <c r="B16" i="1"/>
  <c r="B15" i="1"/>
  <c r="B14" i="1"/>
  <c r="O13" i="1"/>
  <c r="N13" i="1"/>
  <c r="N8" i="1" s="1"/>
  <c r="M13" i="1"/>
  <c r="K13" i="1"/>
  <c r="J13" i="1"/>
  <c r="I13" i="1"/>
  <c r="I8" i="1" s="1"/>
  <c r="H13" i="1"/>
  <c r="G13" i="1"/>
  <c r="G8" i="1" s="1"/>
  <c r="F13" i="1"/>
  <c r="E13" i="1"/>
  <c r="D13" i="1"/>
  <c r="C13" i="1"/>
  <c r="B13" i="1" s="1"/>
  <c r="B12" i="1"/>
  <c r="B11" i="1"/>
  <c r="B10" i="1"/>
  <c r="O9" i="1"/>
  <c r="N9" i="1"/>
  <c r="M9" i="1"/>
  <c r="L9" i="1"/>
  <c r="K9" i="1"/>
  <c r="J9" i="1"/>
  <c r="J8" i="1" s="1"/>
  <c r="I9" i="1"/>
  <c r="H9" i="1"/>
  <c r="H8" i="1" s="1"/>
  <c r="G9" i="1"/>
  <c r="F9" i="1"/>
  <c r="E9" i="1"/>
  <c r="D9" i="1"/>
  <c r="C9" i="1"/>
  <c r="B7" i="1"/>
  <c r="B5" i="1"/>
  <c r="N3" i="1"/>
  <c r="K3" i="1"/>
  <c r="B4" i="1"/>
  <c r="O3" i="1"/>
  <c r="M3" i="1"/>
  <c r="L3" i="1"/>
  <c r="J3" i="1"/>
  <c r="I3" i="1"/>
  <c r="H3" i="1"/>
  <c r="F3" i="1"/>
  <c r="E3" i="1"/>
  <c r="D3" i="1"/>
  <c r="C3" i="1"/>
  <c r="B12" i="15"/>
  <c r="M9" i="15"/>
  <c r="B48" i="15"/>
  <c r="O46" i="15"/>
  <c r="O28" i="15"/>
  <c r="G3" i="1"/>
  <c r="M8" i="1"/>
  <c r="D8" i="1"/>
  <c r="F8" i="1"/>
  <c r="L8" i="1"/>
  <c r="B29" i="1"/>
  <c r="B3" i="1"/>
  <c r="O8" i="1"/>
  <c r="C28" i="1"/>
  <c r="O21" i="15"/>
  <c r="B28" i="1"/>
  <c r="C21" i="1"/>
  <c r="B21" i="1" s="1"/>
  <c r="B47" i="17"/>
  <c r="B56" i="27"/>
  <c r="C55" i="27" s="1"/>
  <c r="C48" i="27"/>
  <c r="D63" i="17"/>
  <c r="D69" i="17" s="1"/>
  <c r="E63" i="17"/>
  <c r="E69" i="17" s="1"/>
  <c r="F63" i="17"/>
  <c r="F69" i="17" s="1"/>
  <c r="G63" i="17"/>
  <c r="G69" i="17" s="1"/>
  <c r="H63" i="17"/>
  <c r="H69" i="17" s="1"/>
  <c r="I63" i="17"/>
  <c r="I69" i="17" s="1"/>
  <c r="J63" i="17"/>
  <c r="J69" i="17" s="1"/>
  <c r="K63" i="17"/>
  <c r="K69" i="17" s="1"/>
  <c r="L63" i="17"/>
  <c r="L69" i="17" s="1"/>
  <c r="M63" i="17"/>
  <c r="M69" i="17" s="1"/>
  <c r="N63" i="17"/>
  <c r="N69" i="17" s="1"/>
  <c r="O63" i="17"/>
  <c r="O69" i="17" s="1"/>
  <c r="C63" i="17"/>
  <c r="B63" i="17" s="1"/>
  <c r="O74" i="17"/>
  <c r="O54" i="17"/>
  <c r="B20" i="17"/>
  <c r="B7" i="17"/>
  <c r="B11" i="17"/>
  <c r="B19" i="17"/>
  <c r="B23" i="17"/>
  <c r="B24" i="17"/>
  <c r="B25" i="17"/>
  <c r="B26" i="17"/>
  <c r="B27" i="17"/>
  <c r="B32" i="17"/>
  <c r="B33" i="17"/>
  <c r="B34" i="17"/>
  <c r="B39" i="17"/>
  <c r="B40" i="17"/>
  <c r="B44" i="17"/>
  <c r="B45" i="17"/>
  <c r="B36" i="17"/>
  <c r="B37" i="17"/>
  <c r="B14" i="17"/>
  <c r="B15" i="17"/>
  <c r="B16" i="17"/>
  <c r="B17" i="17"/>
  <c r="B41" i="17"/>
  <c r="B52" i="17"/>
  <c r="C45" i="27"/>
  <c r="C53" i="27"/>
  <c r="C50" i="27"/>
  <c r="C47" i="27"/>
  <c r="M12" i="17"/>
  <c r="B12" i="17" s="1"/>
  <c r="O51" i="17"/>
  <c r="O49" i="17"/>
  <c r="B49" i="17" s="1"/>
  <c r="O29" i="17"/>
  <c r="O30" i="17"/>
  <c r="B30" i="17"/>
  <c r="O10" i="17"/>
  <c r="N4" i="17"/>
  <c r="O48" i="17"/>
  <c r="B48" i="17"/>
  <c r="O9" i="17"/>
  <c r="B10" i="17"/>
  <c r="D50" i="17"/>
  <c r="H50" i="17"/>
  <c r="E50" i="17"/>
  <c r="I50" i="17"/>
  <c r="M50" i="17"/>
  <c r="F50" i="17"/>
  <c r="J50" i="17"/>
  <c r="N50" i="17"/>
  <c r="G50" i="17"/>
  <c r="K50" i="17"/>
  <c r="C50" i="17"/>
  <c r="L50" i="17"/>
  <c r="K4" i="17"/>
  <c r="G4" i="17"/>
  <c r="C29" i="17"/>
  <c r="O13" i="17"/>
  <c r="O8" i="17" s="1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 s="1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 s="1"/>
  <c r="O43" i="17"/>
  <c r="N43" i="17"/>
  <c r="M43" i="17"/>
  <c r="L43" i="17"/>
  <c r="K43" i="17"/>
  <c r="J43" i="17"/>
  <c r="I43" i="17"/>
  <c r="H43" i="17"/>
  <c r="G43" i="17"/>
  <c r="F43" i="17"/>
  <c r="E43" i="17"/>
  <c r="D43" i="17"/>
  <c r="B43" i="17" s="1"/>
  <c r="C43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 s="1"/>
  <c r="N28" i="17"/>
  <c r="M28" i="17"/>
  <c r="L28" i="17"/>
  <c r="K28" i="17"/>
  <c r="J28" i="17"/>
  <c r="I28" i="17"/>
  <c r="H28" i="17"/>
  <c r="G28" i="17"/>
  <c r="F28" i="17"/>
  <c r="E28" i="17"/>
  <c r="D28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O22" i="17"/>
  <c r="N22" i="17"/>
  <c r="M22" i="17"/>
  <c r="M21" i="17" s="1"/>
  <c r="L22" i="17"/>
  <c r="K22" i="17"/>
  <c r="K21" i="17" s="1"/>
  <c r="J22" i="17"/>
  <c r="I22" i="17"/>
  <c r="H22" i="17"/>
  <c r="G22" i="17"/>
  <c r="F22" i="17"/>
  <c r="E22" i="17"/>
  <c r="E21" i="17" s="1"/>
  <c r="D22" i="17"/>
  <c r="C22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9" i="17"/>
  <c r="M9" i="17"/>
  <c r="M8" i="17" s="1"/>
  <c r="L9" i="17"/>
  <c r="K9" i="17"/>
  <c r="K8" i="17" s="1"/>
  <c r="J9" i="17"/>
  <c r="I9" i="17"/>
  <c r="H9" i="17"/>
  <c r="G9" i="17"/>
  <c r="G8" i="17" s="1"/>
  <c r="F9" i="17"/>
  <c r="E9" i="17"/>
  <c r="E8" i="17" s="1"/>
  <c r="D9" i="17"/>
  <c r="C9" i="17"/>
  <c r="B9" i="17" s="1"/>
  <c r="B5" i="17"/>
  <c r="O3" i="17"/>
  <c r="M3" i="17"/>
  <c r="L3" i="17"/>
  <c r="K3" i="17"/>
  <c r="J3" i="17"/>
  <c r="I3" i="17"/>
  <c r="H3" i="17"/>
  <c r="G3" i="17"/>
  <c r="F3" i="17"/>
  <c r="E3" i="17"/>
  <c r="D3" i="17"/>
  <c r="C3" i="17"/>
  <c r="G21" i="17"/>
  <c r="I21" i="17"/>
  <c r="D21" i="17"/>
  <c r="L21" i="17"/>
  <c r="J21" i="17"/>
  <c r="F8" i="17"/>
  <c r="J8" i="17"/>
  <c r="N8" i="17"/>
  <c r="D8" i="17"/>
  <c r="H8" i="17"/>
  <c r="L8" i="17"/>
  <c r="I8" i="17"/>
  <c r="L54" i="17"/>
  <c r="L73" i="17"/>
  <c r="L74" i="17" s="1"/>
  <c r="D54" i="17"/>
  <c r="G58" i="17"/>
  <c r="G56" i="17"/>
  <c r="I58" i="17"/>
  <c r="I54" i="17"/>
  <c r="D58" i="17"/>
  <c r="D56" i="17"/>
  <c r="F57" i="17"/>
  <c r="F58" i="17"/>
  <c r="F54" i="17"/>
  <c r="N54" i="16" l="1"/>
  <c r="N56" i="16"/>
  <c r="N57" i="16"/>
  <c r="N58" i="16"/>
  <c r="N73" i="19"/>
  <c r="N74" i="19" s="1"/>
  <c r="N58" i="18"/>
  <c r="N57" i="18"/>
  <c r="N56" i="18"/>
  <c r="N55" i="18" s="1"/>
  <c r="N58" i="19"/>
  <c r="N54" i="18"/>
  <c r="N6" i="18" s="1"/>
  <c r="N59" i="18" s="1"/>
  <c r="N57" i="19"/>
  <c r="N56" i="19"/>
  <c r="N55" i="19" s="1"/>
  <c r="N6" i="19" s="1"/>
  <c r="N59" i="19" s="1"/>
  <c r="N78" i="19" s="1"/>
  <c r="N54" i="19"/>
  <c r="N73" i="18"/>
  <c r="N74" i="18" s="1"/>
  <c r="N53" i="16"/>
  <c r="N42" i="16" s="1"/>
  <c r="N54" i="15"/>
  <c r="N58" i="15"/>
  <c r="N57" i="15"/>
  <c r="N53" i="19"/>
  <c r="N42" i="19" s="1"/>
  <c r="N56" i="15"/>
  <c r="N53" i="18"/>
  <c r="N42" i="18" s="1"/>
  <c r="N57" i="1"/>
  <c r="N73" i="17"/>
  <c r="N74" i="17" s="1"/>
  <c r="N57" i="17"/>
  <c r="N58" i="17"/>
  <c r="N56" i="17"/>
  <c r="N55" i="17" s="1"/>
  <c r="N6" i="17" s="1"/>
  <c r="N54" i="17"/>
  <c r="F54" i="16"/>
  <c r="F56" i="16"/>
  <c r="F57" i="16"/>
  <c r="F58" i="16"/>
  <c r="F73" i="19"/>
  <c r="F74" i="19" s="1"/>
  <c r="F58" i="18"/>
  <c r="F57" i="18"/>
  <c r="F56" i="18"/>
  <c r="F54" i="18"/>
  <c r="F58" i="19"/>
  <c r="F57" i="19"/>
  <c r="F56" i="19"/>
  <c r="F54" i="19"/>
  <c r="F73" i="18"/>
  <c r="F74" i="18" s="1"/>
  <c r="F53" i="16"/>
  <c r="F42" i="16" s="1"/>
  <c r="F54" i="15"/>
  <c r="F58" i="15"/>
  <c r="F56" i="15"/>
  <c r="F53" i="18"/>
  <c r="F42" i="18" s="1"/>
  <c r="F57" i="15"/>
  <c r="F53" i="19"/>
  <c r="F42" i="19" s="1"/>
  <c r="I54" i="16"/>
  <c r="I56" i="16"/>
  <c r="I57" i="16"/>
  <c r="I58" i="16"/>
  <c r="I58" i="19"/>
  <c r="I57" i="19"/>
  <c r="I56" i="19"/>
  <c r="I54" i="19"/>
  <c r="I73" i="18"/>
  <c r="I74" i="18" s="1"/>
  <c r="I54" i="18"/>
  <c r="I73" i="19"/>
  <c r="I74" i="19" s="1"/>
  <c r="I58" i="18"/>
  <c r="I57" i="18"/>
  <c r="I56" i="18"/>
  <c r="I55" i="18" s="1"/>
  <c r="I53" i="16"/>
  <c r="I42" i="16" s="1"/>
  <c r="I56" i="15"/>
  <c r="I53" i="18"/>
  <c r="I42" i="18" s="1"/>
  <c r="I54" i="15"/>
  <c r="I58" i="15"/>
  <c r="I57" i="15"/>
  <c r="I53" i="19"/>
  <c r="I42" i="19" s="1"/>
  <c r="L54" i="16"/>
  <c r="L56" i="16"/>
  <c r="L57" i="16"/>
  <c r="L58" i="16"/>
  <c r="L73" i="19"/>
  <c r="L74" i="19" s="1"/>
  <c r="L58" i="18"/>
  <c r="L57" i="18"/>
  <c r="L56" i="18"/>
  <c r="L58" i="19"/>
  <c r="L57" i="19"/>
  <c r="L56" i="19"/>
  <c r="L55" i="19" s="1"/>
  <c r="L54" i="19"/>
  <c r="L73" i="18"/>
  <c r="L74" i="18" s="1"/>
  <c r="L54" i="18"/>
  <c r="L53" i="16"/>
  <c r="L42" i="16" s="1"/>
  <c r="L53" i="18"/>
  <c r="L42" i="18" s="1"/>
  <c r="L54" i="15"/>
  <c r="L58" i="15"/>
  <c r="L57" i="15"/>
  <c r="L56" i="15"/>
  <c r="L53" i="19"/>
  <c r="L42" i="19" s="1"/>
  <c r="D54" i="16"/>
  <c r="D56" i="16"/>
  <c r="D57" i="16"/>
  <c r="D58" i="16"/>
  <c r="D73" i="19"/>
  <c r="D74" i="19" s="1"/>
  <c r="D58" i="18"/>
  <c r="D57" i="18"/>
  <c r="D56" i="18"/>
  <c r="D55" i="18" s="1"/>
  <c r="D58" i="19"/>
  <c r="D57" i="19"/>
  <c r="D56" i="19"/>
  <c r="D54" i="19"/>
  <c r="D73" i="18"/>
  <c r="D74" i="18" s="1"/>
  <c r="D54" i="18"/>
  <c r="D6" i="18" s="1"/>
  <c r="D59" i="18" s="1"/>
  <c r="D78" i="18" s="1"/>
  <c r="D53" i="16"/>
  <c r="D42" i="16" s="1"/>
  <c r="D53" i="18"/>
  <c r="D42" i="18" s="1"/>
  <c r="D54" i="15"/>
  <c r="D58" i="15"/>
  <c r="D56" i="15"/>
  <c r="D57" i="15"/>
  <c r="D53" i="19"/>
  <c r="D42" i="19" s="1"/>
  <c r="G54" i="16"/>
  <c r="G56" i="16"/>
  <c r="G57" i="16"/>
  <c r="G58" i="16"/>
  <c r="G58" i="19"/>
  <c r="G57" i="19"/>
  <c r="G56" i="19"/>
  <c r="G55" i="19" s="1"/>
  <c r="G54" i="19"/>
  <c r="G73" i="18"/>
  <c r="G74" i="18" s="1"/>
  <c r="G54" i="18"/>
  <c r="G73" i="19"/>
  <c r="G74" i="19" s="1"/>
  <c r="G58" i="18"/>
  <c r="G57" i="18"/>
  <c r="G56" i="18"/>
  <c r="G53" i="16"/>
  <c r="G42" i="16" s="1"/>
  <c r="G53" i="18"/>
  <c r="G42" i="18" s="1"/>
  <c r="G57" i="15"/>
  <c r="G54" i="15"/>
  <c r="G58" i="15"/>
  <c r="G56" i="15"/>
  <c r="G53" i="19"/>
  <c r="G42" i="19" s="1"/>
  <c r="I53" i="1"/>
  <c r="F58" i="1"/>
  <c r="I73" i="1"/>
  <c r="I74" i="1" s="1"/>
  <c r="F56" i="17"/>
  <c r="F73" i="17"/>
  <c r="F74" i="17" s="1"/>
  <c r="D73" i="17"/>
  <c r="D74" i="17" s="1"/>
  <c r="D57" i="17"/>
  <c r="I57" i="17"/>
  <c r="G54" i="17"/>
  <c r="G73" i="17"/>
  <c r="G57" i="17"/>
  <c r="I73" i="17"/>
  <c r="I74" i="17" s="1"/>
  <c r="L56" i="17"/>
  <c r="L58" i="17"/>
  <c r="L57" i="17"/>
  <c r="I56" i="17"/>
  <c r="I55" i="17" s="1"/>
  <c r="I6" i="17" s="1"/>
  <c r="I59" i="17" s="1"/>
  <c r="I78" i="17" s="1"/>
  <c r="C51" i="27"/>
  <c r="C54" i="27"/>
  <c r="C46" i="27"/>
  <c r="C49" i="27"/>
  <c r="C52" i="27"/>
  <c r="C44" i="27"/>
  <c r="L54" i="1"/>
  <c r="I57" i="1"/>
  <c r="G73" i="1"/>
  <c r="F55" i="17"/>
  <c r="F6" i="17" s="1"/>
  <c r="F59" i="17" s="1"/>
  <c r="F78" i="17" s="1"/>
  <c r="G55" i="17"/>
  <c r="G6" i="17"/>
  <c r="D55" i="17"/>
  <c r="D6" i="17" s="1"/>
  <c r="D59" i="17" s="1"/>
  <c r="G74" i="1"/>
  <c r="O42" i="15"/>
  <c r="C8" i="17"/>
  <c r="B8" i="17" s="1"/>
  <c r="B18" i="17"/>
  <c r="B35" i="17"/>
  <c r="B50" i="15"/>
  <c r="B46" i="15"/>
  <c r="J21" i="15"/>
  <c r="F21" i="17"/>
  <c r="H21" i="17"/>
  <c r="N21" i="17"/>
  <c r="B31" i="17"/>
  <c r="O28" i="17"/>
  <c r="O78" i="17"/>
  <c r="B18" i="15"/>
  <c r="B43" i="15"/>
  <c r="B31" i="15"/>
  <c r="M8" i="15"/>
  <c r="I21" i="15"/>
  <c r="M21" i="15"/>
  <c r="B28" i="15"/>
  <c r="B13" i="15"/>
  <c r="B63" i="15"/>
  <c r="B69" i="15" s="1"/>
  <c r="B38" i="15"/>
  <c r="B35" i="15"/>
  <c r="K21" i="15"/>
  <c r="O8" i="15"/>
  <c r="C8" i="15"/>
  <c r="O6" i="15"/>
  <c r="E53" i="15" s="1"/>
  <c r="E42" i="15" s="1"/>
  <c r="F8" i="15"/>
  <c r="N3" i="17"/>
  <c r="B4" i="17"/>
  <c r="B51" i="17"/>
  <c r="O50" i="17"/>
  <c r="J74" i="15"/>
  <c r="J58" i="1"/>
  <c r="J57" i="1"/>
  <c r="J73" i="1"/>
  <c r="J74" i="1" s="1"/>
  <c r="J56" i="1"/>
  <c r="J54" i="1"/>
  <c r="M74" i="15"/>
  <c r="M58" i="1"/>
  <c r="M56" i="1"/>
  <c r="M73" i="1"/>
  <c r="M74" i="1" s="1"/>
  <c r="M57" i="17"/>
  <c r="E74" i="15"/>
  <c r="E58" i="1"/>
  <c r="E57" i="1"/>
  <c r="E56" i="1"/>
  <c r="E73" i="1"/>
  <c r="E74" i="1" s="1"/>
  <c r="E58" i="17"/>
  <c r="E56" i="17"/>
  <c r="E73" i="17"/>
  <c r="E57" i="17"/>
  <c r="H74" i="15"/>
  <c r="H58" i="1"/>
  <c r="H57" i="1"/>
  <c r="H58" i="17"/>
  <c r="H56" i="1"/>
  <c r="D69" i="1"/>
  <c r="B63" i="1"/>
  <c r="B69" i="1" s="1"/>
  <c r="J58" i="17"/>
  <c r="J57" i="17"/>
  <c r="H57" i="17"/>
  <c r="B22" i="17"/>
  <c r="O21" i="17"/>
  <c r="B35" i="1"/>
  <c r="G53" i="1"/>
  <c r="E53" i="1"/>
  <c r="E42" i="1" s="1"/>
  <c r="F53" i="1"/>
  <c r="F42" i="1" s="1"/>
  <c r="J53" i="1"/>
  <c r="J42" i="1" s="1"/>
  <c r="N53" i="1"/>
  <c r="N42" i="1" s="1"/>
  <c r="K53" i="1"/>
  <c r="K42" i="1" s="1"/>
  <c r="D53" i="1"/>
  <c r="L53" i="1"/>
  <c r="L42" i="1" s="1"/>
  <c r="M53" i="1"/>
  <c r="M42" i="1" s="1"/>
  <c r="B43" i="1"/>
  <c r="E54" i="1"/>
  <c r="B9" i="15"/>
  <c r="E8" i="15"/>
  <c r="G8" i="15"/>
  <c r="B29" i="17"/>
  <c r="C28" i="17"/>
  <c r="B3" i="15"/>
  <c r="B50" i="17"/>
  <c r="C69" i="17"/>
  <c r="B69" i="17" s="1"/>
  <c r="C56" i="1"/>
  <c r="C58" i="1"/>
  <c r="N74" i="15"/>
  <c r="N56" i="1"/>
  <c r="N54" i="1"/>
  <c r="N73" i="1"/>
  <c r="N74" i="1" s="1"/>
  <c r="N58" i="1"/>
  <c r="B9" i="1"/>
  <c r="C8" i="1"/>
  <c r="E8" i="1"/>
  <c r="C73" i="1"/>
  <c r="H8" i="15"/>
  <c r="N8" i="15"/>
  <c r="B22" i="15"/>
  <c r="C21" i="15"/>
  <c r="F74" i="15"/>
  <c r="F56" i="1"/>
  <c r="I74" i="15"/>
  <c r="I56" i="1"/>
  <c r="L74" i="15"/>
  <c r="L58" i="1"/>
  <c r="L57" i="1"/>
  <c r="L56" i="1"/>
  <c r="D74" i="15"/>
  <c r="D58" i="1"/>
  <c r="D57" i="1"/>
  <c r="D56" i="1"/>
  <c r="K74" i="15"/>
  <c r="K56" i="1"/>
  <c r="K54" i="1"/>
  <c r="G74" i="15"/>
  <c r="G58" i="1"/>
  <c r="G57" i="1"/>
  <c r="G54" i="1"/>
  <c r="D54" i="1"/>
  <c r="F54" i="1"/>
  <c r="K8" i="1"/>
  <c r="B22" i="1"/>
  <c r="I42" i="1"/>
  <c r="I54" i="1"/>
  <c r="G56" i="1"/>
  <c r="F57" i="1"/>
  <c r="K57" i="1"/>
  <c r="I58" i="1"/>
  <c r="D73" i="1"/>
  <c r="F73" i="1"/>
  <c r="F74" i="1" s="1"/>
  <c r="L73" i="1"/>
  <c r="L74" i="1" s="1"/>
  <c r="K8" i="15"/>
  <c r="D21" i="15"/>
  <c r="H55" i="1" l="1"/>
  <c r="G59" i="17"/>
  <c r="G74" i="17"/>
  <c r="D74" i="1"/>
  <c r="D42" i="1"/>
  <c r="C54" i="16"/>
  <c r="C56" i="16"/>
  <c r="C57" i="16"/>
  <c r="C58" i="16"/>
  <c r="C58" i="19"/>
  <c r="C57" i="19"/>
  <c r="C56" i="19"/>
  <c r="C54" i="19"/>
  <c r="C73" i="18"/>
  <c r="C54" i="18"/>
  <c r="C73" i="19"/>
  <c r="C58" i="18"/>
  <c r="C57" i="18"/>
  <c r="C56" i="18"/>
  <c r="C53" i="16"/>
  <c r="C42" i="16" s="1"/>
  <c r="C57" i="15"/>
  <c r="C53" i="18"/>
  <c r="C42" i="18" s="1"/>
  <c r="C54" i="15"/>
  <c r="C58" i="15"/>
  <c r="C56" i="15"/>
  <c r="C53" i="19"/>
  <c r="C42" i="19" s="1"/>
  <c r="C58" i="17"/>
  <c r="C57" i="17"/>
  <c r="C54" i="17"/>
  <c r="C57" i="1"/>
  <c r="C55" i="1" s="1"/>
  <c r="C56" i="17"/>
  <c r="C73" i="17"/>
  <c r="C74" i="17" s="1"/>
  <c r="H54" i="16"/>
  <c r="H56" i="16"/>
  <c r="H57" i="16"/>
  <c r="H58" i="16"/>
  <c r="H73" i="19"/>
  <c r="H74" i="19" s="1"/>
  <c r="H58" i="18"/>
  <c r="H57" i="18"/>
  <c r="H56" i="18"/>
  <c r="H58" i="19"/>
  <c r="H57" i="19"/>
  <c r="H56" i="19"/>
  <c r="H54" i="19"/>
  <c r="H73" i="18"/>
  <c r="H74" i="18" s="1"/>
  <c r="H54" i="18"/>
  <c r="H53" i="16"/>
  <c r="H42" i="16" s="1"/>
  <c r="H53" i="18"/>
  <c r="H42" i="18" s="1"/>
  <c r="H54" i="15"/>
  <c r="H58" i="15"/>
  <c r="H56" i="15"/>
  <c r="H57" i="15"/>
  <c r="H53" i="19"/>
  <c r="H42" i="19" s="1"/>
  <c r="H54" i="17"/>
  <c r="M54" i="16"/>
  <c r="M56" i="16"/>
  <c r="M57" i="16"/>
  <c r="M58" i="16"/>
  <c r="M58" i="19"/>
  <c r="M57" i="19"/>
  <c r="M56" i="19"/>
  <c r="M54" i="19"/>
  <c r="M73" i="18"/>
  <c r="M74" i="18" s="1"/>
  <c r="M54" i="18"/>
  <c r="M73" i="19"/>
  <c r="M74" i="19" s="1"/>
  <c r="M58" i="18"/>
  <c r="M57" i="18"/>
  <c r="M56" i="18"/>
  <c r="M53" i="16"/>
  <c r="M42" i="16" s="1"/>
  <c r="M53" i="18"/>
  <c r="M42" i="18" s="1"/>
  <c r="M56" i="15"/>
  <c r="M54" i="15"/>
  <c r="M58" i="15"/>
  <c r="M57" i="15"/>
  <c r="M53" i="19"/>
  <c r="M42" i="19" s="1"/>
  <c r="M56" i="17"/>
  <c r="M54" i="17"/>
  <c r="D55" i="16"/>
  <c r="D6" i="16" s="1"/>
  <c r="D59" i="16" s="1"/>
  <c r="D78" i="16" s="1"/>
  <c r="I6" i="18"/>
  <c r="I59" i="18" s="1"/>
  <c r="I78" i="18" s="1"/>
  <c r="I55" i="16"/>
  <c r="I6" i="16" s="1"/>
  <c r="I59" i="16" s="1"/>
  <c r="I78" i="16" s="1"/>
  <c r="N78" i="18"/>
  <c r="N55" i="16"/>
  <c r="N6" i="16" s="1"/>
  <c r="N59" i="16" s="1"/>
  <c r="N78" i="16" s="1"/>
  <c r="C56" i="27"/>
  <c r="C54" i="1"/>
  <c r="C53" i="1"/>
  <c r="C42" i="1" s="1"/>
  <c r="H53" i="1"/>
  <c r="H42" i="1" s="1"/>
  <c r="M58" i="17"/>
  <c r="H56" i="17"/>
  <c r="H55" i="17" s="1"/>
  <c r="H6" i="17" s="1"/>
  <c r="H59" i="17" s="1"/>
  <c r="H73" i="17"/>
  <c r="H74" i="17" s="1"/>
  <c r="H54" i="1"/>
  <c r="H6" i="1" s="1"/>
  <c r="H59" i="1" s="1"/>
  <c r="H73" i="1"/>
  <c r="H74" i="1" s="1"/>
  <c r="M73" i="17"/>
  <c r="M74" i="17" s="1"/>
  <c r="M54" i="1"/>
  <c r="M57" i="1"/>
  <c r="M55" i="1" s="1"/>
  <c r="D78" i="17"/>
  <c r="K54" i="16"/>
  <c r="K56" i="16"/>
  <c r="K57" i="16"/>
  <c r="K58" i="16"/>
  <c r="K58" i="19"/>
  <c r="K57" i="19"/>
  <c r="K56" i="19"/>
  <c r="K54" i="19"/>
  <c r="K73" i="18"/>
  <c r="K74" i="18" s="1"/>
  <c r="K54" i="18"/>
  <c r="K73" i="19"/>
  <c r="K74" i="19" s="1"/>
  <c r="K58" i="18"/>
  <c r="K57" i="18"/>
  <c r="K56" i="18"/>
  <c r="K53" i="16"/>
  <c r="K42" i="16" s="1"/>
  <c r="K56" i="15"/>
  <c r="K53" i="18"/>
  <c r="K42" i="18" s="1"/>
  <c r="K54" i="15"/>
  <c r="K58" i="15"/>
  <c r="K57" i="15"/>
  <c r="K53" i="19"/>
  <c r="K42" i="19" s="1"/>
  <c r="K73" i="1"/>
  <c r="K74" i="1" s="1"/>
  <c r="K58" i="17"/>
  <c r="K57" i="17"/>
  <c r="K58" i="1"/>
  <c r="B58" i="1" s="1"/>
  <c r="K73" i="17"/>
  <c r="K74" i="17" s="1"/>
  <c r="K54" i="17"/>
  <c r="K56" i="17"/>
  <c r="E54" i="16"/>
  <c r="E56" i="16"/>
  <c r="E57" i="16"/>
  <c r="E58" i="16"/>
  <c r="E58" i="19"/>
  <c r="E57" i="19"/>
  <c r="E56" i="19"/>
  <c r="E54" i="19"/>
  <c r="E73" i="18"/>
  <c r="E74" i="18" s="1"/>
  <c r="E54" i="18"/>
  <c r="E73" i="19"/>
  <c r="E74" i="19" s="1"/>
  <c r="E58" i="18"/>
  <c r="E57" i="18"/>
  <c r="E56" i="18"/>
  <c r="E53" i="16"/>
  <c r="E42" i="16" s="1"/>
  <c r="E53" i="18"/>
  <c r="E42" i="18" s="1"/>
  <c r="E57" i="15"/>
  <c r="E54" i="15"/>
  <c r="E58" i="15"/>
  <c r="E56" i="15"/>
  <c r="E53" i="19"/>
  <c r="E42" i="19" s="1"/>
  <c r="E54" i="17"/>
  <c r="J54" i="16"/>
  <c r="J56" i="16"/>
  <c r="J57" i="16"/>
  <c r="J58" i="16"/>
  <c r="J73" i="19"/>
  <c r="J74" i="19" s="1"/>
  <c r="J58" i="18"/>
  <c r="J57" i="18"/>
  <c r="J56" i="18"/>
  <c r="J54" i="18"/>
  <c r="J58" i="19"/>
  <c r="J57" i="19"/>
  <c r="J56" i="19"/>
  <c r="J54" i="19"/>
  <c r="J73" i="18"/>
  <c r="J74" i="18" s="1"/>
  <c r="J53" i="16"/>
  <c r="J42" i="16" s="1"/>
  <c r="J54" i="15"/>
  <c r="J58" i="15"/>
  <c r="J57" i="15"/>
  <c r="J53" i="18"/>
  <c r="J42" i="18" s="1"/>
  <c r="J56" i="15"/>
  <c r="J53" i="19"/>
  <c r="J42" i="19" s="1"/>
  <c r="J73" i="17"/>
  <c r="J74" i="17" s="1"/>
  <c r="J54" i="17"/>
  <c r="J56" i="17"/>
  <c r="L55" i="17"/>
  <c r="L6" i="17" s="1"/>
  <c r="L59" i="17" s="1"/>
  <c r="L78" i="17" s="1"/>
  <c r="G55" i="18"/>
  <c r="G6" i="18" s="1"/>
  <c r="G59" i="18" s="1"/>
  <c r="G78" i="18" s="1"/>
  <c r="G6" i="19"/>
  <c r="G59" i="19" s="1"/>
  <c r="G78" i="19" s="1"/>
  <c r="G55" i="16"/>
  <c r="G6" i="16" s="1"/>
  <c r="G59" i="16" s="1"/>
  <c r="G78" i="16" s="1"/>
  <c r="D55" i="19"/>
  <c r="D6" i="19" s="1"/>
  <c r="D59" i="19" s="1"/>
  <c r="D78" i="19" s="1"/>
  <c r="L6" i="19"/>
  <c r="L59" i="19" s="1"/>
  <c r="L78" i="19" s="1"/>
  <c r="L55" i="18"/>
  <c r="L6" i="18" s="1"/>
  <c r="L59" i="18" s="1"/>
  <c r="L78" i="18" s="1"/>
  <c r="L55" i="16"/>
  <c r="L6" i="16" s="1"/>
  <c r="L59" i="16" s="1"/>
  <c r="L78" i="16" s="1"/>
  <c r="I55" i="19"/>
  <c r="I6" i="19" s="1"/>
  <c r="I59" i="19" s="1"/>
  <c r="I78" i="19" s="1"/>
  <c r="F55" i="19"/>
  <c r="F6" i="19" s="1"/>
  <c r="F59" i="19" s="1"/>
  <c r="F78" i="19" s="1"/>
  <c r="F55" i="18"/>
  <c r="F6" i="18" s="1"/>
  <c r="F59" i="18" s="1"/>
  <c r="F78" i="18" s="1"/>
  <c r="F55" i="16"/>
  <c r="F6" i="16" s="1"/>
  <c r="F59" i="16" s="1"/>
  <c r="F78" i="16" s="1"/>
  <c r="J55" i="1"/>
  <c r="J6" i="1" s="1"/>
  <c r="J59" i="1" s="1"/>
  <c r="J78" i="1" s="1"/>
  <c r="G55" i="1"/>
  <c r="D55" i="1"/>
  <c r="I55" i="1"/>
  <c r="I6" i="1" s="1"/>
  <c r="I59" i="1" s="1"/>
  <c r="I78" i="1" s="1"/>
  <c r="G42" i="1"/>
  <c r="E55" i="1"/>
  <c r="E6" i="1" s="1"/>
  <c r="E59" i="1" s="1"/>
  <c r="E78" i="1" s="1"/>
  <c r="J55" i="17"/>
  <c r="O6" i="17"/>
  <c r="I53" i="17" s="1"/>
  <c r="I42" i="17" s="1"/>
  <c r="M53" i="15"/>
  <c r="M42" i="15" s="1"/>
  <c r="I53" i="15"/>
  <c r="I42" i="15" s="1"/>
  <c r="J53" i="15"/>
  <c r="J42" i="15" s="1"/>
  <c r="F53" i="15"/>
  <c r="F42" i="15" s="1"/>
  <c r="K53" i="15"/>
  <c r="K42" i="15" s="1"/>
  <c r="L53" i="15"/>
  <c r="L42" i="15" s="1"/>
  <c r="D53" i="15"/>
  <c r="D42" i="15" s="1"/>
  <c r="G53" i="15"/>
  <c r="G42" i="15" s="1"/>
  <c r="N53" i="15"/>
  <c r="N42" i="15" s="1"/>
  <c r="C53" i="15"/>
  <c r="C42" i="15" s="1"/>
  <c r="H53" i="15"/>
  <c r="H42" i="15" s="1"/>
  <c r="N53" i="17"/>
  <c r="N42" i="17" s="1"/>
  <c r="J53" i="17"/>
  <c r="J42" i="17" s="1"/>
  <c r="M53" i="17"/>
  <c r="M42" i="17" s="1"/>
  <c r="F53" i="17"/>
  <c r="F42" i="17" s="1"/>
  <c r="G53" i="17"/>
  <c r="K53" i="17"/>
  <c r="K42" i="17" s="1"/>
  <c r="C74" i="1"/>
  <c r="B28" i="17"/>
  <c r="B8" i="15"/>
  <c r="E74" i="17"/>
  <c r="L55" i="1"/>
  <c r="L6" i="1" s="1"/>
  <c r="L59" i="1" s="1"/>
  <c r="L78" i="1" s="1"/>
  <c r="F55" i="1"/>
  <c r="F6" i="1" s="1"/>
  <c r="F59" i="1" s="1"/>
  <c r="F78" i="1" s="1"/>
  <c r="B21" i="15"/>
  <c r="B8" i="1"/>
  <c r="N55" i="1"/>
  <c r="N6" i="1" s="1"/>
  <c r="N59" i="1" s="1"/>
  <c r="N78" i="1" s="1"/>
  <c r="B56" i="1"/>
  <c r="C74" i="15"/>
  <c r="B73" i="15"/>
  <c r="B74" i="15" s="1"/>
  <c r="C21" i="17"/>
  <c r="B21" i="17" s="1"/>
  <c r="E55" i="17"/>
  <c r="B3" i="17"/>
  <c r="N59" i="17"/>
  <c r="N78" i="17" s="1"/>
  <c r="J6" i="17" l="1"/>
  <c r="J59" i="17" s="1"/>
  <c r="J78" i="17" s="1"/>
  <c r="B57" i="1"/>
  <c r="B57" i="17"/>
  <c r="B56" i="17"/>
  <c r="B58" i="17"/>
  <c r="B57" i="15"/>
  <c r="B73" i="1"/>
  <c r="B74" i="1" s="1"/>
  <c r="G42" i="17"/>
  <c r="B58" i="15"/>
  <c r="E55" i="19"/>
  <c r="E6" i="19" s="1"/>
  <c r="E59" i="19" s="1"/>
  <c r="E78" i="19" s="1"/>
  <c r="K55" i="19"/>
  <c r="M6" i="1"/>
  <c r="M59" i="1" s="1"/>
  <c r="M78" i="1" s="1"/>
  <c r="H78" i="1"/>
  <c r="H78" i="17"/>
  <c r="B42" i="1"/>
  <c r="B54" i="1"/>
  <c r="G78" i="17"/>
  <c r="K55" i="1"/>
  <c r="K6" i="1" s="1"/>
  <c r="K59" i="1" s="1"/>
  <c r="K78" i="1" s="1"/>
  <c r="D6" i="1"/>
  <c r="B54" i="15"/>
  <c r="M55" i="17"/>
  <c r="M6" i="17" s="1"/>
  <c r="M59" i="17" s="1"/>
  <c r="M78" i="17" s="1"/>
  <c r="M55" i="18"/>
  <c r="M6" i="18" s="1"/>
  <c r="M59" i="18" s="1"/>
  <c r="M78" i="18" s="1"/>
  <c r="H55" i="18"/>
  <c r="H6" i="18" s="1"/>
  <c r="H59" i="18" s="1"/>
  <c r="H78" i="18" s="1"/>
  <c r="M55" i="16"/>
  <c r="M6" i="16" s="1"/>
  <c r="M59" i="16" s="1"/>
  <c r="M78" i="16" s="1"/>
  <c r="H55" i="16"/>
  <c r="H6" i="16" s="1"/>
  <c r="H59" i="16" s="1"/>
  <c r="H78" i="16" s="1"/>
  <c r="B42" i="19"/>
  <c r="C55" i="18"/>
  <c r="C6" i="18" s="1"/>
  <c r="C59" i="18" s="1"/>
  <c r="B56" i="18"/>
  <c r="B58" i="18"/>
  <c r="B54" i="18"/>
  <c r="B54" i="19"/>
  <c r="B57" i="19"/>
  <c r="B58" i="16"/>
  <c r="C55" i="16"/>
  <c r="C6" i="16" s="1"/>
  <c r="C59" i="16" s="1"/>
  <c r="C78" i="16" s="1"/>
  <c r="B56" i="16"/>
  <c r="B73" i="17"/>
  <c r="B74" i="17" s="1"/>
  <c r="J55" i="19"/>
  <c r="J6" i="19" s="1"/>
  <c r="J59" i="19" s="1"/>
  <c r="J78" i="19" s="1"/>
  <c r="J55" i="18"/>
  <c r="J6" i="18" s="1"/>
  <c r="J59" i="18" s="1"/>
  <c r="J78" i="18" s="1"/>
  <c r="J55" i="16"/>
  <c r="J6" i="16" s="1"/>
  <c r="J59" i="16" s="1"/>
  <c r="J78" i="16" s="1"/>
  <c r="E55" i="18"/>
  <c r="E6" i="18" s="1"/>
  <c r="E59" i="18" s="1"/>
  <c r="E78" i="18" s="1"/>
  <c r="E55" i="16"/>
  <c r="E6" i="16" s="1"/>
  <c r="E59" i="16" s="1"/>
  <c r="E78" i="16" s="1"/>
  <c r="K55" i="17"/>
  <c r="K6" i="17" s="1"/>
  <c r="K59" i="17" s="1"/>
  <c r="K78" i="17" s="1"/>
  <c r="K55" i="18"/>
  <c r="K6" i="18" s="1"/>
  <c r="K59" i="18" s="1"/>
  <c r="K78" i="18" s="1"/>
  <c r="K6" i="19"/>
  <c r="K59" i="19" s="1"/>
  <c r="K78" i="19" s="1"/>
  <c r="K55" i="16"/>
  <c r="K6" i="16" s="1"/>
  <c r="K59" i="16" s="1"/>
  <c r="K78" i="16" s="1"/>
  <c r="M55" i="19"/>
  <c r="M6" i="19" s="1"/>
  <c r="M59" i="19" s="1"/>
  <c r="M78" i="19" s="1"/>
  <c r="H55" i="19"/>
  <c r="H6" i="19" s="1"/>
  <c r="H59" i="19" s="1"/>
  <c r="H78" i="19" s="1"/>
  <c r="C55" i="17"/>
  <c r="C6" i="17" s="1"/>
  <c r="C59" i="17" s="1"/>
  <c r="C78" i="17" s="1"/>
  <c r="B54" i="17"/>
  <c r="B42" i="18"/>
  <c r="B42" i="16"/>
  <c r="B57" i="18"/>
  <c r="C74" i="19"/>
  <c r="B73" i="19"/>
  <c r="B74" i="19" s="1"/>
  <c r="C74" i="18"/>
  <c r="B73" i="18"/>
  <c r="B74" i="18" s="1"/>
  <c r="B56" i="19"/>
  <c r="C55" i="19"/>
  <c r="B58" i="19"/>
  <c r="B57" i="16"/>
  <c r="B54" i="16"/>
  <c r="G6" i="1"/>
  <c r="E53" i="17"/>
  <c r="L53" i="17"/>
  <c r="L42" i="17" s="1"/>
  <c r="D53" i="17"/>
  <c r="D42" i="17" s="1"/>
  <c r="H53" i="17"/>
  <c r="H42" i="17" s="1"/>
  <c r="C53" i="17"/>
  <c r="C42" i="17" s="1"/>
  <c r="E6" i="17"/>
  <c r="B42" i="15"/>
  <c r="C6" i="1"/>
  <c r="C59" i="1" s="1"/>
  <c r="C78" i="1" s="1"/>
  <c r="B55" i="1" l="1"/>
  <c r="B6" i="1" s="1"/>
  <c r="B55" i="17"/>
  <c r="B6" i="17" s="1"/>
  <c r="C78" i="18"/>
  <c r="B78" i="18" s="1"/>
  <c r="E59" i="17"/>
  <c r="E42" i="17"/>
  <c r="B55" i="19"/>
  <c r="B6" i="19" s="1"/>
  <c r="B59" i="19" s="1"/>
  <c r="B78" i="19" s="1"/>
  <c r="D59" i="1"/>
  <c r="B55" i="16"/>
  <c r="B6" i="16" s="1"/>
  <c r="B59" i="16" s="1"/>
  <c r="B78" i="16" s="1"/>
  <c r="C6" i="19"/>
  <c r="C59" i="19" s="1"/>
  <c r="C78" i="19" s="1"/>
  <c r="B55" i="18"/>
  <c r="B6" i="18" s="1"/>
  <c r="B59" i="18" s="1"/>
  <c r="B42" i="17"/>
  <c r="G59" i="1"/>
  <c r="B59" i="1"/>
  <c r="E78" i="17" l="1"/>
  <c r="D78" i="1"/>
  <c r="G78" i="1"/>
  <c r="B78" i="1"/>
  <c r="B59" i="17"/>
  <c r="B78" i="17" l="1"/>
  <c r="B56" i="15"/>
  <c r="F55" i="15"/>
  <c r="F6" i="15" s="1"/>
  <c r="F59" i="15" s="1"/>
  <c r="N55" i="15"/>
  <c r="N6" i="15" s="1"/>
  <c r="N59" i="15" s="1"/>
  <c r="M55" i="15"/>
  <c r="M6" i="15" s="1"/>
  <c r="M59" i="15" s="1"/>
  <c r="I55" i="15"/>
  <c r="I6" i="15" s="1"/>
  <c r="I59" i="15" s="1"/>
  <c r="K55" i="15"/>
  <c r="K6" i="15" s="1"/>
  <c r="K59" i="15" s="1"/>
  <c r="H55" i="15"/>
  <c r="H6" i="15" s="1"/>
  <c r="H59" i="15" s="1"/>
  <c r="J55" i="15"/>
  <c r="J6" i="15" s="1"/>
  <c r="J59" i="15" s="1"/>
  <c r="G55" i="15"/>
  <c r="G6" i="15" s="1"/>
  <c r="G59" i="15" s="1"/>
  <c r="L55" i="15"/>
  <c r="L6" i="15" s="1"/>
  <c r="L59" i="15" s="1"/>
  <c r="E55" i="15"/>
  <c r="E6" i="15" s="1"/>
  <c r="E59" i="15" s="1"/>
  <c r="D55" i="15"/>
  <c r="D6" i="15" s="1"/>
  <c r="D59" i="15" s="1"/>
  <c r="C55" i="15"/>
  <c r="B55" i="15" l="1"/>
  <c r="C6" i="15"/>
  <c r="B6" i="15" l="1"/>
  <c r="B59" i="15" s="1"/>
  <c r="B78" i="15" s="1"/>
  <c r="C59" i="15"/>
</calcChain>
</file>

<file path=xl/sharedStrings.xml><?xml version="1.0" encoding="utf-8"?>
<sst xmlns="http://schemas.openxmlformats.org/spreadsheetml/2006/main" count="995" uniqueCount="126">
  <si>
    <t>ОБЩЕЕ</t>
  </si>
  <si>
    <t>Интерспорт</t>
  </si>
  <si>
    <t>TaraJarmon</t>
  </si>
  <si>
    <t>GANT</t>
  </si>
  <si>
    <t>GEOX</t>
  </si>
  <si>
    <t>CorsoComo</t>
  </si>
  <si>
    <t>Catimini</t>
  </si>
  <si>
    <t>Colours&amp;Style Агора</t>
  </si>
  <si>
    <t>Elena Miro</t>
  </si>
  <si>
    <t>PatriziaPepe</t>
  </si>
  <si>
    <t>Laurel</t>
  </si>
  <si>
    <t>Домберри</t>
  </si>
  <si>
    <t>GerarDarel</t>
  </si>
  <si>
    <t>АУП (офис) Справочно</t>
  </si>
  <si>
    <t>выручка от реализации</t>
  </si>
  <si>
    <t>прочее</t>
  </si>
  <si>
    <t>ФОТ c отчислениями всего, в том числе:</t>
  </si>
  <si>
    <t>з/пл</t>
  </si>
  <si>
    <t xml:space="preserve">премия </t>
  </si>
  <si>
    <t>Налоги на зарплату (НДФЛ, ФФОМС, ФСС, ПФ)</t>
  </si>
  <si>
    <t>Аренда, в т.ч.</t>
  </si>
  <si>
    <t>базовая аренда (базовая+эксплутационные, % с оборота)</t>
  </si>
  <si>
    <t>коммунальные платежи</t>
  </si>
  <si>
    <t>Эксплуатация и хозяйственное обслуживание, в т.ч.</t>
  </si>
  <si>
    <t>клининг (услуги + материалы)</t>
  </si>
  <si>
    <t>обслуживание инж.сетей(работа)</t>
  </si>
  <si>
    <t>обслуживание инж.сетей(материалы)</t>
  </si>
  <si>
    <t>ремонт оборудования</t>
  </si>
  <si>
    <t>хозяйственные расходы</t>
  </si>
  <si>
    <t>ТРАНСПОРТНЫЕ, в т.ч.</t>
  </si>
  <si>
    <t>Транспортные услуги</t>
  </si>
  <si>
    <t>Такси. Переревозка персонала</t>
  </si>
  <si>
    <t>Грузчики (погрузочно-разгрузочные работы)</t>
  </si>
  <si>
    <t>Обслуживание оргтехники, ПО и расходные материалы, в.т.ч.</t>
  </si>
  <si>
    <t>Канц.товары</t>
  </si>
  <si>
    <t>Расходы на продажу, в т.ч.</t>
  </si>
  <si>
    <t>ремонт товара (ателье, хим.чистка, ремон обуви, комплектующие)</t>
  </si>
  <si>
    <t>Расходники (чек.лента, этикетки, пакеты…</t>
  </si>
  <si>
    <t>Банковское обслуживание, в т.ч.</t>
  </si>
  <si>
    <t>Услуги связи, в т.ч.</t>
  </si>
  <si>
    <t>услуги связи (интернет, телефон)</t>
  </si>
  <si>
    <t>почтовые, курьерские услуги</t>
  </si>
  <si>
    <t>Реклама и продвижение, в т.ч.</t>
  </si>
  <si>
    <t>оформление торгового зала и витрин</t>
  </si>
  <si>
    <t>Прочие расходы на персонал, в т.ч.</t>
  </si>
  <si>
    <t>Форма для персонала</t>
  </si>
  <si>
    <t>аудит работы продавца ТП</t>
  </si>
  <si>
    <t>обучение персонала</t>
  </si>
  <si>
    <t>подарки, призы</t>
  </si>
  <si>
    <t>Командировочные</t>
  </si>
  <si>
    <t>Налоги, в т.ч.</t>
  </si>
  <si>
    <t>УСН</t>
  </si>
  <si>
    <t>другие</t>
  </si>
  <si>
    <t>пени, санкции(штрафы)</t>
  </si>
  <si>
    <t>ЗАКУП ТОВАРА факт.</t>
  </si>
  <si>
    <t>Платежи по погашению основного долга</t>
  </si>
  <si>
    <t xml:space="preserve">  </t>
  </si>
  <si>
    <t>Площадь, кв.м.</t>
  </si>
  <si>
    <t>% от общей площади</t>
  </si>
  <si>
    <t>Geox</t>
  </si>
  <si>
    <t>Patrizia Pepe</t>
  </si>
  <si>
    <t>Gerard Darel</t>
  </si>
  <si>
    <t xml:space="preserve">Итого </t>
  </si>
  <si>
    <t xml:space="preserve">Подразделение </t>
  </si>
  <si>
    <t xml:space="preserve">Период </t>
  </si>
  <si>
    <t>Показывает затраты любого подразделения и в любой период</t>
  </si>
  <si>
    <t>Здесь нужно будет создать отчет, который будет срабатывать в зависимости от выбранных условий</t>
  </si>
  <si>
    <t>Информационно-справочные системы, периодические издания</t>
  </si>
  <si>
    <t>Информационно-консультационные услуги, в том числе:</t>
  </si>
  <si>
    <t>обслуживание оргтехники, ПО (услуги +материалы, комплектующие)</t>
  </si>
  <si>
    <t>картриджи (заправка, приобретение новых)</t>
  </si>
  <si>
    <t>Услуги аудита, аутсорсинг (бухгалт. и кадровый)</t>
  </si>
  <si>
    <t>Содержание АУП (*только в разрезе подразделений)</t>
  </si>
  <si>
    <t>Управленческие расходы</t>
  </si>
  <si>
    <t>Расходы по процентам (кредиты, займы, комиссия по кредитным договорам)</t>
  </si>
  <si>
    <t>Потоки денежных средст от ОПЕРАЦИОННОЙ ДЕЯТЕЛЬНОСТИ</t>
  </si>
  <si>
    <t xml:space="preserve">Чистые денежные средства от ОПЕРАЦИОННОЙ </t>
  </si>
  <si>
    <t>Потоки денежных средст от ИНВЕСТИЦИОННОЙ ДЕЯТЕЛЬНОСТИ</t>
  </si>
  <si>
    <t>Потоки денежных средст от ФИНАНСОВОЙ ДЕЯТЕЛЬНОСТИ</t>
  </si>
  <si>
    <t>Строительство</t>
  </si>
  <si>
    <t>Прочие капиталовложения</t>
  </si>
  <si>
    <t>Приобретение оргтехники</t>
  </si>
  <si>
    <t>Приобертение офисной мебели</t>
  </si>
  <si>
    <t>Приобретение торгового оборудования</t>
  </si>
  <si>
    <t>Поступление кредитов, займов</t>
  </si>
  <si>
    <t>СУММАРНЫЙ ДЕНЕЖНЫЙ ПОТОК</t>
  </si>
  <si>
    <t>Денежные средства на начало периода</t>
  </si>
  <si>
    <t>Денежные средства на конец периода</t>
  </si>
  <si>
    <t>Поступления от продажи основных средств, нематериальных активов</t>
  </si>
  <si>
    <t>Чистые денежные средства от ОПЕРАЦИОННОЙ ДЕЯТЕЛЬНОСТИ</t>
  </si>
  <si>
    <t>Расходы на приобретние основных средст, капиталовложения</t>
  </si>
  <si>
    <t>Поступление от операционной деятельности</t>
  </si>
  <si>
    <t>Реклама (пресса, ТВ, радио, наружка, кросс-акции, проведение event-мероприятий и т.д.)</t>
  </si>
  <si>
    <t>комиссия по эквайрингу</t>
  </si>
  <si>
    <t>операционные расходы банка</t>
  </si>
  <si>
    <t>Содержание помещений и оборудования, в т.ч.</t>
  </si>
  <si>
    <t>ЗАТРАТЫ НА ПЕРСОНАЛ в т.ч.</t>
  </si>
  <si>
    <t xml:space="preserve">Чистые денежные средства от ФИНАНСОВОЙ ДЕЯТЕЛЬНОСТИ </t>
  </si>
  <si>
    <t>Расходы по операционной деятельности</t>
  </si>
  <si>
    <t xml:space="preserve">Чистые денежные средства от ИНВЕСТИЦИОННОЙ ДЕЯТЕЛЬНОСТИ </t>
  </si>
  <si>
    <t>Чистые денежные средства от ИНВЕСТИЦИОННОЙ ДЕЯТЕЛЬНОСТИ</t>
  </si>
  <si>
    <t>Чистые денежные средства от  ИНВЕСТИЦИОННОЙ ДЕЯТЕЛЬНОСТИ</t>
  </si>
  <si>
    <t>Янв_2015</t>
  </si>
  <si>
    <t>Фев_2015</t>
  </si>
  <si>
    <t>Март_2015</t>
  </si>
  <si>
    <t>Апр_2015</t>
  </si>
  <si>
    <t>Май_2015</t>
  </si>
  <si>
    <t>Июнь_2015</t>
  </si>
  <si>
    <t>Июль_2015</t>
  </si>
  <si>
    <t>Авг_2015</t>
  </si>
  <si>
    <t>Сент_2015</t>
  </si>
  <si>
    <t>Окт_2015</t>
  </si>
  <si>
    <t>Нояб_2015</t>
  </si>
  <si>
    <t>Дек_2015</t>
  </si>
  <si>
    <t>Янв_2014</t>
  </si>
  <si>
    <t>Фев_2014</t>
  </si>
  <si>
    <t>Март_2014</t>
  </si>
  <si>
    <t>Апр_2014</t>
  </si>
  <si>
    <t>Май_2014</t>
  </si>
  <si>
    <t>Июнь_2014</t>
  </si>
  <si>
    <t>Июль_2014</t>
  </si>
  <si>
    <t>Авг_2014</t>
  </si>
  <si>
    <t>Сент_2014</t>
  </si>
  <si>
    <t>Окт_2014</t>
  </si>
  <si>
    <t>Нояб_2014</t>
  </si>
  <si>
    <t>Дек_2014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</si>
</sst>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entury Gothic"/>
      <family val="2"/>
      <charset val="204"/>
    </font>
    <font>
      <b/>
      <sz val="11"/>
      <color indexed="8"/>
      <name val="Century Gothic"/>
      <family val="2"/>
      <charset val="204"/>
    </font>
    <font>
      <b/>
      <sz val="12"/>
      <name val="Century Gothic"/>
      <family val="2"/>
      <charset val="204"/>
    </font>
    <font>
      <sz val="8"/>
      <name val="Arial"/>
      <family val="2"/>
    </font>
    <font>
      <sz val="11"/>
      <color indexed="8"/>
      <name val="Century Gothic"/>
      <family val="2"/>
      <charset val="204"/>
    </font>
    <font>
      <sz val="11"/>
      <name val="Times New Roman"/>
      <family val="1"/>
      <charset val="204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sz val="10"/>
      <name val="Arial"/>
      <family val="2"/>
      <charset val="204"/>
    </font>
    <font>
      <sz val="12"/>
      <name val="Sylfaen"/>
      <family val="1"/>
      <charset val="204"/>
    </font>
    <font>
      <b/>
      <sz val="10"/>
      <name val="Arial"/>
      <family val="2"/>
      <charset val="204"/>
    </font>
    <font>
      <sz val="10"/>
      <name val="ЏрЯмой Џроп"/>
    </font>
    <font>
      <b/>
      <sz val="11"/>
      <color indexed="9"/>
      <name val="Century Gothic"/>
      <family val="2"/>
      <charset val="204"/>
    </font>
    <font>
      <sz val="11"/>
      <color indexed="8"/>
      <name val="Century Gothic"/>
      <family val="2"/>
      <charset val="204"/>
    </font>
    <font>
      <sz val="11"/>
      <color indexed="9"/>
      <name val="Century Gothic"/>
      <family val="2"/>
      <charset val="204"/>
    </font>
    <font>
      <b/>
      <sz val="12"/>
      <color indexed="9"/>
      <name val="Century Gothic"/>
      <family val="2"/>
      <charset val="204"/>
    </font>
    <font>
      <sz val="8"/>
      <name val="Calibri"/>
      <family val="2"/>
      <charset val="204"/>
    </font>
    <font>
      <sz val="11"/>
      <color indexed="10"/>
      <name val="Century Gothic"/>
      <family val="2"/>
      <charset val="204"/>
    </font>
    <font>
      <b/>
      <sz val="12"/>
      <color theme="1"/>
      <name val="Century Gothic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7" fillId="0" borderId="0"/>
    <xf numFmtId="0" fontId="5" fillId="0" borderId="0"/>
    <xf numFmtId="0" fontId="11" fillId="0" borderId="0"/>
  </cellStyleXfs>
  <cellXfs count="231">
    <xf numFmtId="0" fontId="0" fillId="0" borderId="0" xfId="0"/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 applyProtection="1">
      <alignment horizontal="center" vertical="center"/>
    </xf>
    <xf numFmtId="0" fontId="0" fillId="0" borderId="1" xfId="0" applyFont="1" applyBorder="1" applyProtection="1">
      <protection locked="0"/>
    </xf>
    <xf numFmtId="4" fontId="1" fillId="0" borderId="1" xfId="0" applyNumberFormat="1" applyFont="1" applyBorder="1" applyAlignment="1" applyProtection="1">
      <alignment horizontal="center" vertical="center"/>
    </xf>
    <xf numFmtId="10" fontId="1" fillId="0" borderId="1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/>
    </xf>
    <xf numFmtId="0" fontId="10" fillId="0" borderId="0" xfId="4" applyFont="1" applyAlignment="1" applyProtection="1">
      <alignment horizontal="left" vertical="top" wrapText="1"/>
      <protection hidden="1"/>
    </xf>
    <xf numFmtId="0" fontId="10" fillId="0" borderId="0" xfId="4" applyFont="1" applyProtection="1">
      <protection hidden="1"/>
    </xf>
    <xf numFmtId="0" fontId="10" fillId="0" borderId="0" xfId="4" applyFont="1" applyAlignment="1" applyProtection="1">
      <protection hidden="1"/>
    </xf>
    <xf numFmtId="0" fontId="12" fillId="0" borderId="0" xfId="4" applyFont="1" applyAlignment="1" applyProtection="1">
      <alignment horizontal="right" vertical="top" wrapText="1"/>
      <protection hidden="1"/>
    </xf>
    <xf numFmtId="0" fontId="10" fillId="0" borderId="0" xfId="4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right"/>
      <protection hidden="1"/>
    </xf>
    <xf numFmtId="164" fontId="0" fillId="0" borderId="0" xfId="0" applyNumberFormat="1"/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3" fontId="3" fillId="0" borderId="12" xfId="0" applyNumberFormat="1" applyFont="1" applyFill="1" applyBorder="1" applyAlignment="1" applyProtection="1">
      <alignment horizontal="center" vertical="center"/>
    </xf>
    <xf numFmtId="3" fontId="3" fillId="0" borderId="13" xfId="0" applyNumberFormat="1" applyFont="1" applyFill="1" applyBorder="1" applyAlignment="1" applyProtection="1">
      <alignment horizontal="center" vertical="center"/>
    </xf>
    <xf numFmtId="0" fontId="15" fillId="0" borderId="4" xfId="0" applyFont="1" applyBorder="1" applyAlignment="1">
      <alignment wrapText="1"/>
    </xf>
    <xf numFmtId="0" fontId="15" fillId="0" borderId="8" xfId="0" applyFont="1" applyBorder="1" applyAlignment="1">
      <alignment wrapText="1"/>
    </xf>
    <xf numFmtId="3" fontId="3" fillId="0" borderId="11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16" xfId="1" applyFont="1" applyBorder="1" applyProtection="1">
      <protection hidden="1"/>
    </xf>
    <xf numFmtId="3" fontId="3" fillId="0" borderId="17" xfId="0" applyNumberFormat="1" applyFont="1" applyFill="1" applyBorder="1" applyAlignment="1" applyProtection="1">
      <alignment horizontal="center" vertical="center"/>
    </xf>
    <xf numFmtId="0" fontId="8" fillId="0" borderId="4" xfId="1" applyFont="1" applyBorder="1" applyProtection="1">
      <protection hidden="1"/>
    </xf>
    <xf numFmtId="0" fontId="2" fillId="0" borderId="5" xfId="0" applyFont="1" applyBorder="1" applyAlignment="1" applyProtection="1">
      <alignment horizontal="center" vertical="center"/>
      <protection locked="0"/>
    </xf>
    <xf numFmtId="0" fontId="8" fillId="0" borderId="8" xfId="1" applyFont="1" applyBorder="1" applyProtection="1">
      <protection hidden="1"/>
    </xf>
    <xf numFmtId="3" fontId="2" fillId="0" borderId="11" xfId="0" applyNumberFormat="1" applyFont="1" applyBorder="1" applyAlignment="1" applyProtection="1">
      <alignment horizontal="center" vertical="center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wrapText="1" indent="3"/>
      <protection locked="0"/>
    </xf>
    <xf numFmtId="0" fontId="2" fillId="0" borderId="4" xfId="0" applyFont="1" applyBorder="1" applyAlignment="1" applyProtection="1">
      <alignment horizontal="left" wrapText="1" indent="3"/>
      <protection locked="0"/>
    </xf>
    <xf numFmtId="0" fontId="8" fillId="0" borderId="4" xfId="2" applyFont="1" applyFill="1" applyBorder="1" applyAlignment="1" applyProtection="1">
      <alignment horizontal="left" vertical="center" wrapText="1" indent="3"/>
      <protection locked="0"/>
    </xf>
    <xf numFmtId="0" fontId="8" fillId="0" borderId="6" xfId="2" applyFont="1" applyFill="1" applyBorder="1" applyAlignment="1" applyProtection="1">
      <alignment horizontal="left" vertical="center" wrapText="1" indent="3"/>
      <protection locked="0"/>
    </xf>
    <xf numFmtId="0" fontId="8" fillId="0" borderId="7" xfId="2" applyFont="1" applyFill="1" applyBorder="1" applyAlignment="1" applyProtection="1">
      <alignment horizontal="left" vertical="center" wrapText="1" indent="3"/>
      <protection locked="0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17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vertical="center" wrapText="1"/>
      <protection locked="0"/>
    </xf>
    <xf numFmtId="3" fontId="3" fillId="7" borderId="1" xfId="0" applyNumberFormat="1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3" fontId="3" fillId="6" borderId="1" xfId="0" applyNumberFormat="1" applyFont="1" applyFill="1" applyBorder="1" applyAlignment="1" applyProtection="1">
      <alignment horizontal="center" vertical="center"/>
    </xf>
    <xf numFmtId="3" fontId="2" fillId="6" borderId="1" xfId="0" applyNumberFormat="1" applyFont="1" applyFill="1" applyBorder="1" applyAlignment="1" applyProtection="1">
      <alignment horizontal="center" vertical="center"/>
    </xf>
    <xf numFmtId="3" fontId="2" fillId="6" borderId="5" xfId="0" applyNumberFormat="1" applyFont="1" applyFill="1" applyBorder="1" applyAlignment="1" applyProtection="1">
      <alignment horizontal="center" vertical="center"/>
    </xf>
    <xf numFmtId="0" fontId="4" fillId="7" borderId="4" xfId="0" applyFont="1" applyFill="1" applyBorder="1" applyAlignment="1" applyProtection="1">
      <alignment wrapText="1"/>
      <protection locked="0"/>
    </xf>
    <xf numFmtId="3" fontId="3" fillId="7" borderId="1" xfId="0" applyNumberFormat="1" applyFont="1" applyFill="1" applyBorder="1" applyAlignment="1" applyProtection="1">
      <alignment horizontal="center" vertical="center"/>
    </xf>
    <xf numFmtId="3" fontId="2" fillId="7" borderId="1" xfId="0" applyNumberFormat="1" applyFont="1" applyFill="1" applyBorder="1" applyAlignment="1" applyProtection="1">
      <alignment horizontal="center" vertical="center"/>
    </xf>
    <xf numFmtId="3" fontId="2" fillId="7" borderId="5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wrapText="1" indent="1"/>
      <protection locked="0"/>
    </xf>
    <xf numFmtId="3" fontId="2" fillId="6" borderId="1" xfId="0" applyNumberFormat="1" applyFont="1" applyFill="1" applyBorder="1" applyAlignment="1" applyProtection="1">
      <alignment horizontal="center" vertical="center"/>
      <protection locked="0"/>
    </xf>
    <xf numFmtId="3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 indent="2"/>
      <protection locked="0"/>
    </xf>
    <xf numFmtId="3" fontId="3" fillId="5" borderId="1" xfId="0" applyNumberFormat="1" applyFont="1" applyFill="1" applyBorder="1" applyAlignment="1" applyProtection="1">
      <alignment horizontal="center" vertical="center"/>
    </xf>
    <xf numFmtId="3" fontId="2" fillId="5" borderId="1" xfId="0" applyNumberFormat="1" applyFont="1" applyFill="1" applyBorder="1" applyAlignment="1" applyProtection="1">
      <alignment horizontal="center" vertical="center"/>
    </xf>
    <xf numFmtId="3" fontId="2" fillId="5" borderId="5" xfId="0" applyNumberFormat="1" applyFont="1" applyFill="1" applyBorder="1" applyAlignment="1" applyProtection="1">
      <alignment horizontal="center" vertical="center"/>
    </xf>
    <xf numFmtId="0" fontId="8" fillId="5" borderId="4" xfId="2" applyFont="1" applyFill="1" applyBorder="1" applyAlignment="1" applyProtection="1">
      <alignment horizontal="left" vertical="center" wrapText="1" indent="2"/>
      <protection locked="0"/>
    </xf>
    <xf numFmtId="4" fontId="2" fillId="6" borderId="1" xfId="0" applyNumberFormat="1" applyFont="1" applyFill="1" applyBorder="1" applyAlignment="1" applyProtection="1">
      <alignment horizontal="center" vertical="center"/>
      <protection locked="0"/>
    </xf>
    <xf numFmtId="4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 indent="1"/>
      <protection locked="0"/>
    </xf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3" fontId="2" fillId="5" borderId="5" xfId="0" applyNumberFormat="1" applyFont="1" applyFill="1" applyBorder="1" applyAlignment="1" applyProtection="1">
      <alignment horizontal="center" vertical="center"/>
      <protection locked="0"/>
    </xf>
    <xf numFmtId="0" fontId="8" fillId="5" borderId="4" xfId="2" applyFont="1" applyFill="1" applyBorder="1" applyAlignment="1" applyProtection="1">
      <alignment horizontal="left" wrapText="1" indent="2"/>
      <protection locked="0"/>
    </xf>
    <xf numFmtId="4" fontId="2" fillId="5" borderId="1" xfId="0" applyNumberFormat="1" applyFont="1" applyFill="1" applyBorder="1" applyAlignment="1" applyProtection="1">
      <alignment horizontal="center" vertical="center"/>
    </xf>
    <xf numFmtId="4" fontId="2" fillId="5" borderId="5" xfId="0" applyNumberFormat="1" applyFont="1" applyFill="1" applyBorder="1" applyAlignment="1" applyProtection="1">
      <alignment horizontal="center" vertical="center"/>
    </xf>
    <xf numFmtId="0" fontId="17" fillId="7" borderId="8" xfId="0" applyFont="1" applyFill="1" applyBorder="1" applyAlignment="1" applyProtection="1">
      <alignment wrapText="1"/>
      <protection locked="0"/>
    </xf>
    <xf numFmtId="3" fontId="14" fillId="7" borderId="11" xfId="0" applyNumberFormat="1" applyFont="1" applyFill="1" applyBorder="1" applyAlignment="1" applyProtection="1">
      <alignment horizontal="center" vertical="center"/>
    </xf>
    <xf numFmtId="3" fontId="14" fillId="7" borderId="9" xfId="0" applyNumberFormat="1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vertical="center" wrapText="1"/>
      <protection locked="0"/>
    </xf>
    <xf numFmtId="3" fontId="14" fillId="7" borderId="10" xfId="0" applyNumberFormat="1" applyFont="1" applyFill="1" applyBorder="1" applyAlignment="1" applyProtection="1">
      <alignment horizontal="center" vertical="center"/>
    </xf>
    <xf numFmtId="3" fontId="14" fillId="7" borderId="3" xfId="0" applyNumberFormat="1" applyFont="1" applyFill="1" applyBorder="1" applyAlignment="1" applyProtection="1">
      <alignment horizontal="center" vertical="center"/>
    </xf>
    <xf numFmtId="3" fontId="14" fillId="7" borderId="10" xfId="0" applyNumberFormat="1" applyFont="1" applyFill="1" applyBorder="1" applyAlignment="1" applyProtection="1">
      <alignment horizontal="center" vertical="center" wrapText="1"/>
    </xf>
    <xf numFmtId="0" fontId="17" fillId="7" borderId="18" xfId="0" applyFont="1" applyFill="1" applyBorder="1" applyAlignment="1" applyProtection="1">
      <alignment wrapText="1"/>
      <protection locked="0"/>
    </xf>
    <xf numFmtId="0" fontId="17" fillId="7" borderId="2" xfId="1" applyFont="1" applyFill="1" applyBorder="1" applyProtection="1">
      <protection hidden="1"/>
    </xf>
    <xf numFmtId="3" fontId="14" fillId="7" borderId="10" xfId="0" applyNumberFormat="1" applyFont="1" applyFill="1" applyBorder="1" applyAlignment="1" applyProtection="1">
      <alignment horizontal="center" vertical="center"/>
      <protection locked="0"/>
    </xf>
    <xf numFmtId="0" fontId="16" fillId="7" borderId="10" xfId="0" applyFont="1" applyFill="1" applyBorder="1" applyAlignment="1" applyProtection="1">
      <alignment horizontal="center" vertical="center"/>
      <protection locked="0"/>
    </xf>
    <xf numFmtId="0" fontId="16" fillId="7" borderId="10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 indent="2"/>
      <protection locked="0"/>
    </xf>
    <xf numFmtId="3" fontId="3" fillId="4" borderId="1" xfId="0" applyNumberFormat="1" applyFont="1" applyFill="1" applyBorder="1" applyAlignment="1" applyProtection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</xf>
    <xf numFmtId="3" fontId="2" fillId="4" borderId="5" xfId="0" applyNumberFormat="1" applyFont="1" applyFill="1" applyBorder="1" applyAlignment="1" applyProtection="1">
      <alignment horizontal="center" vertical="center"/>
    </xf>
    <xf numFmtId="0" fontId="8" fillId="4" borderId="4" xfId="2" applyFont="1" applyFill="1" applyBorder="1" applyAlignment="1" applyProtection="1">
      <alignment horizontal="left" vertical="center" wrapText="1" indent="2"/>
      <protection locked="0"/>
    </xf>
    <xf numFmtId="4" fontId="2" fillId="5" borderId="1" xfId="0" applyNumberFormat="1" applyFont="1" applyFill="1" applyBorder="1" applyAlignment="1" applyProtection="1">
      <alignment horizontal="center" vertical="center"/>
      <protection locked="0"/>
    </xf>
    <xf numFmtId="4" fontId="2" fillId="5" borderId="5" xfId="0" applyNumberFormat="1" applyFont="1" applyFill="1" applyBorder="1" applyAlignment="1" applyProtection="1">
      <alignment horizontal="center" vertical="center"/>
      <protection locked="0"/>
    </xf>
    <xf numFmtId="0" fontId="8" fillId="9" borderId="4" xfId="2" applyFont="1" applyFill="1" applyBorder="1" applyAlignment="1" applyProtection="1">
      <alignment horizontal="left" vertical="center" wrapText="1" indent="3"/>
      <protection locked="0"/>
    </xf>
    <xf numFmtId="3" fontId="3" fillId="9" borderId="1" xfId="0" applyNumberFormat="1" applyFont="1" applyFill="1" applyBorder="1" applyAlignment="1" applyProtection="1">
      <alignment horizontal="center" vertical="center"/>
    </xf>
    <xf numFmtId="4" fontId="2" fillId="9" borderId="1" xfId="0" applyNumberFormat="1" applyFont="1" applyFill="1" applyBorder="1" applyAlignment="1" applyProtection="1">
      <alignment horizontal="center" vertical="center"/>
      <protection locked="0"/>
    </xf>
    <xf numFmtId="4" fontId="2" fillId="9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0" fontId="8" fillId="4" borderId="4" xfId="2" applyFont="1" applyFill="1" applyBorder="1" applyAlignment="1" applyProtection="1">
      <alignment horizontal="left" wrapText="1" indent="2"/>
      <protection locked="0"/>
    </xf>
    <xf numFmtId="4" fontId="2" fillId="4" borderId="1" xfId="0" applyNumberFormat="1" applyFont="1" applyFill="1" applyBorder="1" applyAlignment="1" applyProtection="1">
      <alignment horizontal="center" vertical="center"/>
    </xf>
    <xf numFmtId="4" fontId="2" fillId="4" borderId="5" xfId="0" applyNumberFormat="1" applyFont="1" applyFill="1" applyBorder="1" applyAlignment="1" applyProtection="1">
      <alignment horizontal="center" vertical="center"/>
    </xf>
    <xf numFmtId="0" fontId="17" fillId="8" borderId="4" xfId="0" applyFont="1" applyFill="1" applyBorder="1" applyAlignment="1" applyProtection="1">
      <alignment vertical="center" wrapText="1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  <protection locked="0"/>
    </xf>
    <xf numFmtId="3" fontId="19" fillId="6" borderId="5" xfId="0" applyNumberFormat="1" applyFont="1" applyFill="1" applyBorder="1" applyAlignment="1" applyProtection="1">
      <alignment horizontal="center" vertical="center"/>
      <protection locked="0"/>
    </xf>
    <xf numFmtId="0" fontId="17" fillId="8" borderId="8" xfId="0" applyFont="1" applyFill="1" applyBorder="1" applyAlignment="1" applyProtection="1">
      <alignment wrapText="1"/>
      <protection locked="0"/>
    </xf>
    <xf numFmtId="3" fontId="14" fillId="8" borderId="11" xfId="0" applyNumberFormat="1" applyFont="1" applyFill="1" applyBorder="1" applyAlignment="1" applyProtection="1">
      <alignment horizontal="center" vertical="center"/>
    </xf>
    <xf numFmtId="3" fontId="14" fillId="8" borderId="9" xfId="0" applyNumberFormat="1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horizontal="left" wrapText="1" indent="3"/>
      <protection locked="0"/>
    </xf>
    <xf numFmtId="0" fontId="17" fillId="8" borderId="2" xfId="0" applyFont="1" applyFill="1" applyBorder="1" applyAlignment="1" applyProtection="1">
      <alignment vertical="center" wrapText="1"/>
      <protection locked="0"/>
    </xf>
    <xf numFmtId="3" fontId="14" fillId="8" borderId="10" xfId="0" applyNumberFormat="1" applyFont="1" applyFill="1" applyBorder="1" applyAlignment="1" applyProtection="1">
      <alignment horizontal="center" vertical="center"/>
    </xf>
    <xf numFmtId="3" fontId="14" fillId="8" borderId="3" xfId="0" applyNumberFormat="1" applyFont="1" applyFill="1" applyBorder="1" applyAlignment="1" applyProtection="1">
      <alignment horizontal="center" vertical="center"/>
    </xf>
    <xf numFmtId="3" fontId="14" fillId="8" borderId="10" xfId="0" applyNumberFormat="1" applyFont="1" applyFill="1" applyBorder="1" applyAlignment="1" applyProtection="1">
      <alignment horizontal="center" vertical="center" wrapText="1"/>
    </xf>
    <xf numFmtId="0" fontId="17" fillId="8" borderId="18" xfId="0" applyFont="1" applyFill="1" applyBorder="1" applyAlignment="1" applyProtection="1">
      <alignment wrapText="1"/>
      <protection locked="0"/>
    </xf>
    <xf numFmtId="0" fontId="17" fillId="8" borderId="2" xfId="1" applyFont="1" applyFill="1" applyBorder="1" applyProtection="1">
      <protection hidden="1"/>
    </xf>
    <xf numFmtId="3" fontId="14" fillId="8" borderId="10" xfId="0" applyNumberFormat="1" applyFont="1" applyFill="1" applyBorder="1" applyAlignment="1" applyProtection="1">
      <alignment horizontal="center" vertical="center"/>
      <protection locked="0"/>
    </xf>
    <xf numFmtId="0" fontId="16" fillId="8" borderId="10" xfId="0" applyFont="1" applyFill="1" applyBorder="1" applyAlignment="1" applyProtection="1">
      <alignment horizontal="center" vertical="center"/>
      <protection locked="0"/>
    </xf>
    <xf numFmtId="0" fontId="16" fillId="8" borderId="10" xfId="0" applyFont="1" applyFill="1" applyBorder="1" applyAlignment="1" applyProtection="1">
      <alignment horizontal="center" vertical="center" wrapText="1"/>
      <protection locked="0"/>
    </xf>
    <xf numFmtId="0" fontId="16" fillId="8" borderId="3" xfId="0" applyFont="1" applyFill="1" applyBorder="1" applyAlignment="1" applyProtection="1">
      <alignment horizontal="center" vertical="center"/>
      <protection locked="0"/>
    </xf>
    <xf numFmtId="0" fontId="8" fillId="9" borderId="4" xfId="1" applyFont="1" applyFill="1" applyBorder="1" applyProtection="1">
      <protection hidden="1"/>
    </xf>
    <xf numFmtId="0" fontId="15" fillId="6" borderId="4" xfId="0" applyFont="1" applyFill="1" applyBorder="1" applyAlignment="1">
      <alignment wrapText="1"/>
    </xf>
    <xf numFmtId="3" fontId="3" fillId="6" borderId="5" xfId="0" applyNumberFormat="1" applyFont="1" applyFill="1" applyBorder="1" applyAlignment="1" applyProtection="1">
      <alignment horizontal="center" vertical="center"/>
    </xf>
    <xf numFmtId="0" fontId="15" fillId="6" borderId="8" xfId="0" applyFont="1" applyFill="1" applyBorder="1" applyAlignment="1">
      <alignment wrapText="1"/>
    </xf>
    <xf numFmtId="3" fontId="3" fillId="6" borderId="11" xfId="0" applyNumberFormat="1" applyFont="1" applyFill="1" applyBorder="1" applyAlignment="1" applyProtection="1">
      <alignment horizontal="center" vertical="center"/>
    </xf>
    <xf numFmtId="3" fontId="3" fillId="6" borderId="9" xfId="0" applyNumberFormat="1" applyFont="1" applyFill="1" applyBorder="1" applyAlignment="1" applyProtection="1">
      <alignment horizontal="center" vertic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3" fontId="2" fillId="0" borderId="17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left" wrapText="1" indent="2"/>
      <protection locked="0"/>
    </xf>
    <xf numFmtId="3" fontId="3" fillId="5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left" wrapText="1" indent="3"/>
      <protection locked="0"/>
    </xf>
    <xf numFmtId="4" fontId="2" fillId="0" borderId="1" xfId="0" applyNumberFormat="1" applyFont="1" applyBorder="1" applyAlignment="1" applyProtection="1">
      <alignment horizontal="center" vertical="center"/>
    </xf>
    <xf numFmtId="4" fontId="2" fillId="0" borderId="13" xfId="0" applyNumberFormat="1" applyFont="1" applyFill="1" applyBorder="1" applyAlignment="1" applyProtection="1">
      <alignment horizontal="center" vertical="center"/>
    </xf>
    <xf numFmtId="4" fontId="2" fillId="0" borderId="17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2" fillId="0" borderId="5" xfId="0" applyNumberFormat="1" applyFont="1" applyFill="1" applyBorder="1" applyAlignment="1" applyProtection="1">
      <alignment horizontal="center" vertical="center"/>
    </xf>
    <xf numFmtId="4" fontId="2" fillId="0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left" wrapText="1" indent="2"/>
      <protection locked="0"/>
    </xf>
    <xf numFmtId="3" fontId="3" fillId="6" borderId="5" xfId="0" applyNumberFormat="1" applyFont="1" applyFill="1" applyBorder="1" applyAlignment="1" applyProtection="1">
      <alignment horizontal="center" vertical="center"/>
      <protection locked="0"/>
    </xf>
    <xf numFmtId="0" fontId="15" fillId="7" borderId="4" xfId="0" applyFont="1" applyFill="1" applyBorder="1" applyAlignment="1">
      <alignment wrapText="1"/>
    </xf>
    <xf numFmtId="3" fontId="3" fillId="7" borderId="5" xfId="0" applyNumberFormat="1" applyFont="1" applyFill="1" applyBorder="1" applyAlignment="1" applyProtection="1">
      <alignment horizontal="center" vertical="center"/>
    </xf>
    <xf numFmtId="0" fontId="15" fillId="7" borderId="8" xfId="0" applyFont="1" applyFill="1" applyBorder="1" applyAlignment="1">
      <alignment wrapText="1"/>
    </xf>
    <xf numFmtId="3" fontId="3" fillId="7" borderId="11" xfId="0" applyNumberFormat="1" applyFont="1" applyFill="1" applyBorder="1" applyAlignment="1" applyProtection="1">
      <alignment horizontal="center" vertical="center"/>
    </xf>
    <xf numFmtId="3" fontId="3" fillId="7" borderId="9" xfId="0" applyNumberFormat="1" applyFont="1" applyFill="1" applyBorder="1" applyAlignment="1" applyProtection="1">
      <alignment horizontal="center" vertical="center"/>
    </xf>
    <xf numFmtId="0" fontId="10" fillId="0" borderId="0" xfId="4" applyFont="1" applyBorder="1" applyAlignment="1" applyProtection="1">
      <alignment horizontal="center" vertical="top" wrapText="1"/>
      <protection hidden="1"/>
    </xf>
    <xf numFmtId="3" fontId="3" fillId="0" borderId="11" xfId="0" applyNumberFormat="1" applyFont="1" applyBorder="1" applyAlignment="1" applyProtection="1">
      <alignment horizontal="center" vertical="center"/>
    </xf>
    <xf numFmtId="3" fontId="3" fillId="0" borderId="9" xfId="0" applyNumberFormat="1" applyFont="1" applyBorder="1" applyAlignment="1" applyProtection="1">
      <alignment horizontal="center" vertical="center"/>
    </xf>
    <xf numFmtId="3" fontId="3" fillId="7" borderId="13" xfId="0" applyNumberFormat="1" applyFont="1" applyFill="1" applyBorder="1" applyAlignment="1" applyProtection="1">
      <alignment horizontal="center" vertical="center"/>
    </xf>
    <xf numFmtId="3" fontId="9" fillId="7" borderId="11" xfId="0" applyNumberFormat="1" applyFont="1" applyFill="1" applyBorder="1" applyAlignment="1" applyProtection="1">
      <alignment horizontal="center" vertical="center"/>
    </xf>
    <xf numFmtId="3" fontId="9" fillId="7" borderId="9" xfId="0" applyNumberFormat="1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wrapText="1"/>
      <protection locked="0"/>
    </xf>
    <xf numFmtId="0" fontId="4" fillId="7" borderId="18" xfId="0" applyFont="1" applyFill="1" applyBorder="1" applyAlignment="1" applyProtection="1">
      <alignment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4" applyNumberFormat="1" applyFont="1" applyFill="1" applyBorder="1" applyAlignment="1" applyProtection="1">
      <alignment horizontal="center" vertical="top" wrapText="1"/>
      <protection locked="0" hidden="1"/>
    </xf>
    <xf numFmtId="0" fontId="10" fillId="3" borderId="1" xfId="4" applyFont="1" applyFill="1" applyBorder="1" applyAlignment="1" applyProtection="1">
      <alignment horizontal="center" vertical="center" wrapText="1"/>
      <protection locked="0" hidden="1"/>
    </xf>
    <xf numFmtId="3" fontId="3" fillId="10" borderId="1" xfId="0" applyNumberFormat="1" applyFont="1" applyFill="1" applyBorder="1" applyAlignment="1" applyProtection="1">
      <alignment horizontal="center" vertical="center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0" fontId="3" fillId="10" borderId="5" xfId="0" applyFont="1" applyFill="1" applyBorder="1" applyAlignment="1" applyProtection="1">
      <alignment horizontal="center" vertical="center" wrapText="1"/>
      <protection locked="0"/>
    </xf>
    <xf numFmtId="0" fontId="2" fillId="10" borderId="0" xfId="0" applyFont="1" applyFill="1" applyAlignment="1" applyProtection="1">
      <alignment horizontal="center" vertical="center"/>
      <protection locked="0"/>
    </xf>
    <xf numFmtId="0" fontId="2" fillId="10" borderId="0" xfId="0" applyFont="1" applyFill="1" applyAlignment="1" applyProtection="1">
      <alignment vertical="center"/>
      <protection locked="0"/>
    </xf>
    <xf numFmtId="0" fontId="20" fillId="10" borderId="4" xfId="0" applyFont="1" applyFill="1" applyBorder="1" applyAlignment="1" applyProtection="1">
      <alignment vertical="center" wrapText="1"/>
      <protection locked="0"/>
    </xf>
    <xf numFmtId="0" fontId="4" fillId="10" borderId="4" xfId="0" applyFont="1" applyFill="1" applyBorder="1" applyAlignment="1" applyProtection="1">
      <alignment wrapText="1"/>
      <protection locked="0"/>
    </xf>
    <xf numFmtId="3" fontId="3" fillId="10" borderId="1" xfId="0" applyNumberFormat="1" applyFont="1" applyFill="1" applyBorder="1" applyAlignment="1" applyProtection="1">
      <alignment horizontal="center" vertical="center"/>
    </xf>
    <xf numFmtId="3" fontId="2" fillId="10" borderId="1" xfId="0" applyNumberFormat="1" applyFont="1" applyFill="1" applyBorder="1" applyAlignment="1" applyProtection="1">
      <alignment horizontal="center" vertical="center"/>
    </xf>
    <xf numFmtId="3" fontId="2" fillId="10" borderId="5" xfId="0" applyNumberFormat="1" applyFont="1" applyFill="1" applyBorder="1" applyAlignment="1" applyProtection="1">
      <alignment horizontal="center" vertical="center"/>
    </xf>
    <xf numFmtId="0" fontId="2" fillId="10" borderId="0" xfId="0" applyFont="1" applyFill="1" applyProtection="1">
      <protection locked="0"/>
    </xf>
    <xf numFmtId="0" fontId="17" fillId="7" borderId="4" xfId="0" applyFont="1" applyFill="1" applyBorder="1" applyAlignment="1" applyProtection="1">
      <alignment vertical="center"/>
      <protection locked="0"/>
    </xf>
    <xf numFmtId="0" fontId="4" fillId="6" borderId="4" xfId="0" applyFont="1" applyFill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8" fillId="4" borderId="4" xfId="2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8" fillId="9" borderId="4" xfId="2" applyFont="1" applyFill="1" applyBorder="1" applyAlignment="1" applyProtection="1">
      <alignment horizontal="left" vertical="center"/>
      <protection locked="0"/>
    </xf>
    <xf numFmtId="0" fontId="8" fillId="4" borderId="4" xfId="2" applyFont="1" applyFill="1" applyBorder="1" applyAlignment="1" applyProtection="1">
      <alignment horizontal="left"/>
      <protection locked="0"/>
    </xf>
    <xf numFmtId="0" fontId="8" fillId="0" borderId="6" xfId="2" applyFont="1" applyFill="1" applyBorder="1" applyAlignment="1" applyProtection="1">
      <alignment horizontal="left" vertical="center"/>
      <protection locked="0"/>
    </xf>
    <xf numFmtId="0" fontId="8" fillId="0" borderId="7" xfId="2" applyFont="1" applyFill="1" applyBorder="1" applyAlignment="1" applyProtection="1">
      <alignment horizontal="left" vertical="center"/>
      <protection locked="0"/>
    </xf>
    <xf numFmtId="0" fontId="2" fillId="6" borderId="4" xfId="0" applyFont="1" applyFill="1" applyBorder="1" applyAlignment="1" applyProtection="1">
      <alignment horizontal="left"/>
      <protection locked="0"/>
    </xf>
    <xf numFmtId="0" fontId="17" fillId="7" borderId="8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17" fillId="7" borderId="2" xfId="0" applyFont="1" applyFill="1" applyBorder="1" applyAlignment="1" applyProtection="1">
      <alignment vertical="center"/>
      <protection locked="0"/>
    </xf>
    <xf numFmtId="0" fontId="15" fillId="0" borderId="4" xfId="0" applyFont="1" applyBorder="1" applyAlignment="1"/>
    <xf numFmtId="0" fontId="15" fillId="0" borderId="8" xfId="0" applyFont="1" applyBorder="1" applyAlignment="1"/>
    <xf numFmtId="0" fontId="8" fillId="0" borderId="16" xfId="1" applyFont="1" applyBorder="1" applyAlignment="1" applyProtection="1">
      <protection hidden="1"/>
    </xf>
    <xf numFmtId="0" fontId="8" fillId="0" borderId="4" xfId="1" applyFont="1" applyBorder="1" applyAlignment="1" applyProtection="1">
      <protection hidden="1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protection locked="0"/>
    </xf>
    <xf numFmtId="0" fontId="17" fillId="7" borderId="18" xfId="0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17" fillId="7" borderId="2" xfId="1" applyFont="1" applyFill="1" applyBorder="1" applyAlignment="1" applyProtection="1">
      <protection hidden="1"/>
    </xf>
    <xf numFmtId="0" fontId="8" fillId="0" borderId="8" xfId="1" applyFont="1" applyBorder="1" applyAlignment="1" applyProtection="1">
      <protection hidden="1"/>
    </xf>
    <xf numFmtId="17" fontId="0" fillId="0" borderId="0" xfId="0" applyNumberFormat="1"/>
    <xf numFmtId="164" fontId="10" fillId="0" borderId="0" xfId="4" applyNumberFormat="1" applyFont="1" applyAlignment="1" applyProtection="1">
      <alignment horizontal="center" vertical="top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164" fontId="0" fillId="0" borderId="0" xfId="0" applyNumberFormat="1" applyAlignment="1">
      <alignment horizontal="center"/>
    </xf>
  </cellXfs>
  <cellStyles count="5">
    <cellStyle name="Normal_CF" xfId="1"/>
    <cellStyle name="Обычный" xfId="0" builtinId="0"/>
    <cellStyle name="Обычный_Forms_report (1)" xfId="2"/>
    <cellStyle name="Обычный_Июнь расходы по ПодразделенИнт" xfId="3"/>
    <cellStyle name="Обычный_Лист1" xfId="4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workbookViewId="0">
      <selection activeCell="B66" sqref="B66"/>
    </sheetView>
  </sheetViews>
  <sheetFormatPr defaultRowHeight="15"/>
  <cols>
    <col min="1" max="1" width="69" customWidth="1"/>
    <col min="2" max="2" width="21.42578125" customWidth="1"/>
    <col min="3" max="3" width="20.5703125" customWidth="1"/>
  </cols>
  <sheetData>
    <row r="1" spans="1:5">
      <c r="A1" t="s">
        <v>66</v>
      </c>
    </row>
    <row r="2" spans="1:5">
      <c r="A2" s="229" t="s">
        <v>65</v>
      </c>
      <c r="B2" s="229"/>
      <c r="C2" s="229"/>
    </row>
    <row r="3" spans="1:5">
      <c r="A3" s="27"/>
      <c r="B3" s="28"/>
      <c r="C3" s="29"/>
    </row>
    <row r="4" spans="1:5" ht="21" customHeight="1">
      <c r="A4" s="30" t="s">
        <v>63</v>
      </c>
      <c r="B4" s="188" t="s">
        <v>4</v>
      </c>
      <c r="C4" s="188" t="s">
        <v>2</v>
      </c>
    </row>
    <row r="5" spans="1:5">
      <c r="A5" s="27"/>
      <c r="B5" s="178"/>
      <c r="C5" s="178"/>
    </row>
    <row r="6" spans="1:5">
      <c r="A6" s="32" t="s">
        <v>64</v>
      </c>
      <c r="B6" s="187">
        <v>42005</v>
      </c>
      <c r="C6" s="187">
        <v>42005</v>
      </c>
    </row>
    <row r="7" spans="1:5">
      <c r="A7" s="27"/>
      <c r="B7" s="228"/>
      <c r="C7" s="31"/>
    </row>
    <row r="8" spans="1:5" ht="30">
      <c r="A8" s="74" t="s">
        <v>75</v>
      </c>
      <c r="B8" s="75" t="s">
        <v>0</v>
      </c>
      <c r="C8" s="76" t="s">
        <v>0</v>
      </c>
    </row>
    <row r="9" spans="1:5" ht="15.75">
      <c r="A9" s="79" t="s">
        <v>91</v>
      </c>
      <c r="B9" s="80">
        <f ca="1">IFERROR(INDEX(INDIRECT(VLOOKUP($B$6,Отч_период,2,0)),MATCH(A9,СтатьиПоступлЗатр,0),MATCH($B$4,Подразделение,0)),"")</f>
        <v>1109204.02</v>
      </c>
      <c r="C9" s="80">
        <f ca="1">IFERROR(INDEX(INDIRECT(VLOOKUP($C$6,Отч_период,2,0)),MATCH(A9,СтатьиПоступлЗатр,0),MATCH($C$4,Подразделение,0)),"")</f>
        <v>886495.07</v>
      </c>
      <c r="E9" s="33"/>
    </row>
    <row r="10" spans="1:5" ht="16.5">
      <c r="A10" s="24" t="s">
        <v>14</v>
      </c>
      <c r="B10" s="34">
        <f ca="1">IFERROR(INDEX(INDIRECT(VLOOKUP($B$6,Отч_период,2,0)),MATCH(A10,СтатьиПоступлЗатр,0),MATCH($B$4,Подразделение,0)),"")</f>
        <v>1109204.02</v>
      </c>
      <c r="C10" s="34">
        <f ca="1">IFERROR(INDEX(INDIRECT(VLOOKUP($C$6,Отч_период,2,0)),MATCH(A10,СтатьиПоступлЗатр,0),MATCH($C$4,Подразделение,0)),"")</f>
        <v>886495.07</v>
      </c>
    </row>
    <row r="11" spans="1:5" ht="16.5">
      <c r="A11" s="24" t="s">
        <v>15</v>
      </c>
      <c r="B11" s="34">
        <f ca="1">IFERROR(INDEX(INDIRECT(VLOOKUP($B$6,Отч_период,2,0)),MATCH(A11,СтатьиПоступлЗатр,0),MATCH($B$4,Подразделение,0)),"")</f>
        <v>0</v>
      </c>
      <c r="C11" s="34">
        <f ca="1">IFERROR(INDEX(INDIRECT(VLOOKUP($C$6,Отч_период,2,0)),MATCH(A11,СтатьиПоступлЗатр,0),MATCH($C$4,Подразделение,0)),"")</f>
        <v>0</v>
      </c>
    </row>
    <row r="12" spans="1:5" ht="16.5">
      <c r="A12" s="79" t="s">
        <v>98</v>
      </c>
      <c r="B12" s="80">
        <f ca="1">IFERROR(INDEX(INDIRECT(VLOOKUP($B$6,Отч_период,2,0)),MATCH(A12,СтатьиПоступлЗатр,0),MATCH($B$4,Подразделение,0)),"")</f>
        <v>90797</v>
      </c>
      <c r="C12" s="81">
        <f ca="1">IFERROR(INDEX(INDIRECT(VLOOKUP($C$6,Отч_период,2,0)),MATCH(A12,СтатьиПоступлЗатр,0),MATCH($C$4,Подразделение,0)),"")</f>
        <v>110657.78999999998</v>
      </c>
    </row>
    <row r="13" spans="1:5" ht="16.5">
      <c r="A13" s="97" t="s">
        <v>54</v>
      </c>
      <c r="B13" s="91">
        <f ca="1">IFERROR(INDEX(INDIRECT(VLOOKUP($B$6,Отч_период,2,0)),MATCH(A13,СтатьиПоступлЗатр,0),MATCH($B$4,Подразделение,0)),"")</f>
        <v>0</v>
      </c>
      <c r="C13" s="98">
        <f ca="1">IFERROR(INDEX(INDIRECT(VLOOKUP($C$6,Отч_период,2,0)),MATCH(A13,СтатьиПоступлЗатр,0),MATCH($C$4,Подразделение,0)),"")</f>
        <v>0</v>
      </c>
    </row>
    <row r="14" spans="1:5" ht="16.5">
      <c r="A14" s="97" t="s">
        <v>96</v>
      </c>
      <c r="B14" s="91">
        <f ca="1">IFERROR(INDEX(INDIRECT(VLOOKUP($B$6,Отч_период,2,0)),MATCH(A14,СтатьиПоступлЗатр,0),MATCH($B$4,Подразделение,0)),"")</f>
        <v>43827.15</v>
      </c>
      <c r="C14" s="98">
        <f ca="1">IFERROR(INDEX(INDIRECT(VLOOKUP($C$6,Отч_период,2,0)),MATCH(A14,СтатьиПоступлЗатр,0),MATCH($C$4,Подразделение,0)),"")</f>
        <v>97128.329999999987</v>
      </c>
    </row>
    <row r="15" spans="1:5" ht="16.5">
      <c r="A15" s="116" t="s">
        <v>16</v>
      </c>
      <c r="B15" s="117">
        <f ca="1">IFERROR(INDEX(INDIRECT(VLOOKUP($B$6,Отч_период,2,0)),MATCH(A15,СтатьиПоступлЗатр,0),MATCH($B$4,Подразделение,0)),"")</f>
        <v>42296.67</v>
      </c>
      <c r="C15" s="118">
        <f ca="1">IFERROR(INDEX(INDIRECT(VLOOKUP($C$6,Отч_период,2,0)),MATCH(A15,СтатьиПоступлЗатр,0),MATCH($C$4,Подразделение,0)),"")</f>
        <v>96628.329999999987</v>
      </c>
    </row>
    <row r="16" spans="1:5" ht="16.5">
      <c r="A16" s="60" t="s">
        <v>17</v>
      </c>
      <c r="B16" s="9">
        <f ca="1">IFERROR(INDEX(INDIRECT(VLOOKUP($B$6,Отч_период,2,0)),MATCH(A16,СтатьиПоступлЗатр,0),MATCH($B$4,Подразделение,0)),"")</f>
        <v>31452.55</v>
      </c>
      <c r="C16" s="35">
        <f ca="1">IFERROR(INDEX(INDIRECT(VLOOKUP($C$6,Отч_период,2,0)),MATCH(A16,СтатьиПоступлЗатр,0),MATCH($C$4,Подразделение,0)),"")</f>
        <v>93617.93</v>
      </c>
    </row>
    <row r="17" spans="1:3" ht="16.5">
      <c r="A17" s="60" t="s">
        <v>18</v>
      </c>
      <c r="B17" s="9">
        <f ca="1">IFERROR(INDEX(INDIRECT(VLOOKUP($B$6,Отч_период,2,0)),MATCH(A17,СтатьиПоступлЗатр,0),MATCH($B$4,Подразделение,0)),"")</f>
        <v>0</v>
      </c>
      <c r="C17" s="35">
        <f ca="1">IFERROR(INDEX(INDIRECT(VLOOKUP($C$6,Отч_период,2,0)),MATCH(A17,СтатьиПоступлЗатр,0),MATCH($C$4,Подразделение,0)),"")</f>
        <v>0</v>
      </c>
    </row>
    <row r="18" spans="1:3" ht="16.5">
      <c r="A18" s="60" t="s">
        <v>19</v>
      </c>
      <c r="B18" s="9">
        <f ca="1">IFERROR(INDEX(INDIRECT(VLOOKUP($B$6,Отч_период,2,0)),MATCH(A18,СтатьиПоступлЗатр,0),MATCH($B$4,Подразделение,0)),"")</f>
        <v>10844.12</v>
      </c>
      <c r="C18" s="35">
        <f ca="1">IFERROR(INDEX(INDIRECT(VLOOKUP($C$6,Отч_период,2,0)),MATCH(A18,СтатьиПоступлЗатр,0),MATCH($C$4,Подразделение,0)),"")</f>
        <v>3010.4</v>
      </c>
    </row>
    <row r="19" spans="1:3" ht="16.5">
      <c r="A19" s="120" t="s">
        <v>44</v>
      </c>
      <c r="B19" s="117">
        <f ca="1">IFERROR(INDEX(INDIRECT(VLOOKUP($B$6,Отч_период,2,0)),MATCH(A19,СтатьиПоступлЗатр,0),MATCH($B$4,Подразделение,0)),"")</f>
        <v>1530.48</v>
      </c>
      <c r="C19" s="118">
        <f ca="1">IFERROR(INDEX(INDIRECT(VLOOKUP($C$6,Отч_период,2,0)),MATCH(A19,СтатьиПоступлЗатр,0),MATCH($C$4,Подразделение,0)),"")</f>
        <v>500</v>
      </c>
    </row>
    <row r="20" spans="1:3" ht="16.5">
      <c r="A20" s="61" t="s">
        <v>45</v>
      </c>
      <c r="B20" s="9">
        <f ca="1">IFERROR(INDEX(INDIRECT(VLOOKUP($B$6,Отч_период,2,0)),MATCH(A20,СтатьиПоступлЗатр,0),MATCH($B$4,Подразделение,0)),"")</f>
        <v>0</v>
      </c>
      <c r="C20" s="34">
        <f ca="1">IFERROR(INDEX(INDIRECT(VLOOKUP($C$6,Отч_период,2,0)),MATCH(A20,СтатьиПоступлЗатр,0),MATCH($C$4,Подразделение,0)),"")</f>
        <v>0</v>
      </c>
    </row>
    <row r="21" spans="1:3" ht="16.5">
      <c r="A21" s="61" t="s">
        <v>46</v>
      </c>
      <c r="B21" s="9">
        <f ca="1">IFERROR(INDEX(INDIRECT(VLOOKUP($B$6,Отч_период,2,0)),MATCH(A21,СтатьиПоступлЗатр,0),MATCH($B$4,Подразделение,0)),"")</f>
        <v>500</v>
      </c>
      <c r="C21" s="34">
        <f ca="1">IFERROR(INDEX(INDIRECT(VLOOKUP($C$6,Отч_период,2,0)),MATCH(A21,СтатьиПоступлЗатр,0),MATCH($C$4,Подразделение,0)),"")</f>
        <v>500</v>
      </c>
    </row>
    <row r="22" spans="1:3" ht="16.5">
      <c r="A22" s="61" t="s">
        <v>47</v>
      </c>
      <c r="B22" s="9">
        <f ca="1">IFERROR(INDEX(INDIRECT(VLOOKUP($B$6,Отч_период,2,0)),MATCH(A22,СтатьиПоступлЗатр,0),MATCH($B$4,Подразделение,0)),"")</f>
        <v>0</v>
      </c>
      <c r="C22" s="34">
        <f ca="1">IFERROR(INDEX(INDIRECT(VLOOKUP($C$6,Отч_период,2,0)),MATCH(A22,СтатьиПоступлЗатр,0),MATCH($C$4,Подразделение,0)),"")</f>
        <v>0</v>
      </c>
    </row>
    <row r="23" spans="1:3" ht="16.5">
      <c r="A23" s="61" t="s">
        <v>48</v>
      </c>
      <c r="B23" s="9">
        <f ca="1">IFERROR(INDEX(INDIRECT(VLOOKUP($B$6,Отч_период,2,0)),MATCH(A23,СтатьиПоступлЗатр,0),MATCH($B$4,Подразделение,0)),"")</f>
        <v>1030.48</v>
      </c>
      <c r="C23" s="34">
        <f ca="1">IFERROR(INDEX(INDIRECT(VLOOKUP($C$6,Отч_период,2,0)),MATCH(A23,СтатьиПоступлЗатр,0),MATCH($C$4,Подразделение,0)),"")</f>
        <v>0</v>
      </c>
    </row>
    <row r="24" spans="1:3" ht="16.5">
      <c r="A24" s="97" t="s">
        <v>20</v>
      </c>
      <c r="B24" s="91">
        <f ca="1">IFERROR(INDEX(INDIRECT(VLOOKUP($B$6,Отч_период,2,0)),MATCH(A24,СтатьиПоступлЗатр,0),MATCH($B$4,Подразделение,0)),"")</f>
        <v>34126.86</v>
      </c>
      <c r="C24" s="92">
        <f ca="1">IFERROR(INDEX(INDIRECT(VLOOKUP($C$6,Отч_период,2,0)),MATCH(A24,СтатьиПоступлЗатр,0),MATCH($C$4,Подразделение,0)),"")</f>
        <v>0</v>
      </c>
    </row>
    <row r="25" spans="1:3" ht="33">
      <c r="A25" s="60" t="s">
        <v>21</v>
      </c>
      <c r="B25" s="9">
        <f ca="1">IFERROR(INDEX(INDIRECT(VLOOKUP($B$6,Отч_период,2,0)),MATCH(A25,СтатьиПоступлЗатр,0),MATCH($B$4,Подразделение,0)),"")</f>
        <v>34126.86</v>
      </c>
      <c r="C25" s="35">
        <f ca="1">IFERROR(INDEX(INDIRECT(VLOOKUP($C$6,Отч_период,2,0)),MATCH(A25,СтатьиПоступлЗатр,0),MATCH($C$4,Подразделение,0)),"")</f>
        <v>0</v>
      </c>
    </row>
    <row r="26" spans="1:3" ht="16.5">
      <c r="A26" s="60" t="s">
        <v>22</v>
      </c>
      <c r="B26" s="9">
        <f ca="1">IFERROR(INDEX(INDIRECT(VLOOKUP($B$6,Отч_период,2,0)),MATCH(A26,СтатьиПоступлЗатр,0),MATCH($B$4,Подразделение,0)),"")</f>
        <v>0</v>
      </c>
      <c r="C26" s="35">
        <f ca="1">IFERROR(INDEX(INDIRECT(VLOOKUP($C$6,Отч_период,2,0)),MATCH(A26,СтатьиПоступлЗатр,0),MATCH($C$4,Подразделение,0)),"")</f>
        <v>0</v>
      </c>
    </row>
    <row r="27" spans="1:3" ht="16.5">
      <c r="A27" s="97" t="s">
        <v>95</v>
      </c>
      <c r="B27" s="91">
        <f ca="1">IFERROR(INDEX(INDIRECT(VLOOKUP($B$6,Отч_период,2,0)),MATCH(A27,СтатьиПоступлЗатр,0),MATCH($B$4,Подразделение,0)),"")</f>
        <v>6800.78</v>
      </c>
      <c r="C27" s="121">
        <f ca="1">IFERROR(INDEX(INDIRECT(VLOOKUP($C$6,Отч_период,2,0)),MATCH(A27,СтатьиПоступлЗатр,0),MATCH($C$4,Подразделение,0)),"")</f>
        <v>3525.56</v>
      </c>
    </row>
    <row r="28" spans="1:3" ht="16.5">
      <c r="A28" s="116" t="s">
        <v>23</v>
      </c>
      <c r="B28" s="117">
        <f ca="1">IFERROR(INDEX(INDIRECT(VLOOKUP($B$6,Отч_период,2,0)),MATCH(A28,СтатьиПоступлЗатр,0),MATCH($B$4,Подразделение,0)),"")</f>
        <v>5956.48</v>
      </c>
      <c r="C28" s="118">
        <f ca="1">IFERROR(INDEX(INDIRECT(VLOOKUP($C$6,Отч_период,2,0)),MATCH(A28,СтатьиПоступлЗатр,0),MATCH($C$4,Подразделение,0)),"")</f>
        <v>3525.56</v>
      </c>
    </row>
    <row r="29" spans="1:3" ht="16.5">
      <c r="A29" s="60" t="s">
        <v>24</v>
      </c>
      <c r="B29" s="9">
        <f ca="1">IFERROR(INDEX(INDIRECT(VLOOKUP($B$6,Отч_период,2,0)),MATCH(A29,СтатьиПоступлЗатр,0),MATCH($B$4,Подразделение,0)),"")</f>
        <v>2956.48</v>
      </c>
      <c r="C29" s="35">
        <f ca="1">IFERROR(INDEX(INDIRECT(VLOOKUP($C$6,Отч_период,2,0)),MATCH(A29,СтатьиПоступлЗатр,0),MATCH($C$4,Подразделение,0)),"")</f>
        <v>3525.56</v>
      </c>
    </row>
    <row r="30" spans="1:3" ht="16.5">
      <c r="A30" s="60" t="s">
        <v>25</v>
      </c>
      <c r="B30" s="9">
        <f ca="1">IFERROR(INDEX(INDIRECT(VLOOKUP($B$6,Отч_период,2,0)),MATCH(A30,СтатьиПоступлЗатр,0),MATCH($B$4,Подразделение,0)),"")</f>
        <v>3000</v>
      </c>
      <c r="C30" s="35">
        <f ca="1">IFERROR(INDEX(INDIRECT(VLOOKUP($C$6,Отч_период,2,0)),MATCH(A30,СтатьиПоступлЗатр,0),MATCH($C$4,Подразделение,0)),"")</f>
        <v>0</v>
      </c>
    </row>
    <row r="31" spans="1:3" ht="16.5">
      <c r="A31" s="60" t="s">
        <v>26</v>
      </c>
      <c r="B31" s="9">
        <f ca="1">IFERROR(INDEX(INDIRECT(VLOOKUP($B$6,Отч_период,2,0)),MATCH(A31,СтатьиПоступлЗатр,0),MATCH($B$4,Подразделение,0)),"")</f>
        <v>0</v>
      </c>
      <c r="C31" s="35">
        <f ca="1">IFERROR(INDEX(INDIRECT(VLOOKUP($C$6,Отч_период,2,0)),MATCH(A31,СтатьиПоступлЗатр,0),MATCH($C$4,Подразделение,0)),"")</f>
        <v>0</v>
      </c>
    </row>
    <row r="32" spans="1:3" ht="16.5">
      <c r="A32" s="60" t="s">
        <v>27</v>
      </c>
      <c r="B32" s="9">
        <f ca="1">IFERROR(INDEX(INDIRECT(VLOOKUP($B$6,Отч_период,2,0)),MATCH(A32,СтатьиПоступлЗатр,0),MATCH($B$4,Подразделение,0)),"")</f>
        <v>0</v>
      </c>
      <c r="C32" s="35">
        <f ca="1">IFERROR(INDEX(INDIRECT(VLOOKUP($C$6,Отч_период,2,0)),MATCH(A32,СтатьиПоступлЗатр,0),MATCH($C$4,Подразделение,0)),"")</f>
        <v>0</v>
      </c>
    </row>
    <row r="33" spans="1:3" ht="16.5">
      <c r="A33" s="60" t="s">
        <v>28</v>
      </c>
      <c r="B33" s="9">
        <f ca="1">IFERROR(INDEX(INDIRECT(VLOOKUP($B$6,Отч_период,2,0)),MATCH(A33,СтатьиПоступлЗатр,0),MATCH($B$4,Подразделение,0)),"")</f>
        <v>0</v>
      </c>
      <c r="C33" s="35">
        <f ca="1">IFERROR(INDEX(INDIRECT(VLOOKUP($C$6,Отч_период,2,0)),MATCH(A33,СтатьиПоступлЗатр,0),MATCH($C$4,Подразделение,0)),"")</f>
        <v>0</v>
      </c>
    </row>
    <row r="34" spans="1:3" ht="33">
      <c r="A34" s="116" t="s">
        <v>33</v>
      </c>
      <c r="B34" s="117">
        <f ca="1">IFERROR(INDEX(INDIRECT(VLOOKUP($B$6,Отч_период,2,0)),MATCH(A34,СтатьиПоступлЗатр,0),MATCH($B$4,Подразделение,0)),"")</f>
        <v>844.3</v>
      </c>
      <c r="C34" s="118">
        <f ca="1">IFERROR(INDEX(INDIRECT(VLOOKUP($C$6,Отч_период,2,0)),MATCH(A34,СтатьиПоступлЗатр,0),MATCH($C$4,Подразделение,0)),"")</f>
        <v>0</v>
      </c>
    </row>
    <row r="35" spans="1:3" ht="33">
      <c r="A35" s="60" t="s">
        <v>69</v>
      </c>
      <c r="B35" s="9">
        <f ca="1">IFERROR(INDEX(INDIRECT(VLOOKUP($B$6,Отч_период,2,0)),MATCH(A35,СтатьиПоступлЗатр,0),MATCH($B$4,Подразделение,0)),"")</f>
        <v>844.3</v>
      </c>
      <c r="C35" s="34">
        <f ca="1">IFERROR(INDEX(INDIRECT(VLOOKUP($C$6,Отч_период,2,0)),MATCH(A35,СтатьиПоступлЗатр,0),MATCH($C$4,Подразделение,0)),"")</f>
        <v>0</v>
      </c>
    </row>
    <row r="36" spans="1:3" ht="16.5">
      <c r="A36" s="60" t="s">
        <v>70</v>
      </c>
      <c r="B36" s="9">
        <f ca="1">IFERROR(INDEX(INDIRECT(VLOOKUP($B$6,Отч_период,2,0)),MATCH(A36,СтатьиПоступлЗатр,0),MATCH($B$4,Подразделение,0)),"")</f>
        <v>0</v>
      </c>
      <c r="C36" s="34">
        <f ca="1">IFERROR(INDEX(INDIRECT(VLOOKUP($C$6,Отч_период,2,0)),MATCH(A36,СтатьиПоступлЗатр,0),MATCH($C$4,Подразделение,0)),"")</f>
        <v>0</v>
      </c>
    </row>
    <row r="37" spans="1:3" ht="16.5">
      <c r="A37" s="97" t="s">
        <v>29</v>
      </c>
      <c r="B37" s="91">
        <f ca="1">IFERROR(INDEX(INDIRECT(VLOOKUP($B$6,Отч_период,2,0)),MATCH(A37,СтатьиПоступлЗатр,0),MATCH($B$4,Подразделение,0)),"")</f>
        <v>810.44</v>
      </c>
      <c r="C37" s="92">
        <f ca="1">IFERROR(INDEX(INDIRECT(VLOOKUP($C$6,Отч_период,2,0)),MATCH(A37,СтатьиПоступлЗатр,0),MATCH($C$4,Подразделение,0)),"")</f>
        <v>4763.5</v>
      </c>
    </row>
    <row r="38" spans="1:3" ht="16.5">
      <c r="A38" s="60" t="s">
        <v>30</v>
      </c>
      <c r="B38" s="9">
        <f ca="1">IFERROR(INDEX(INDIRECT(VLOOKUP($B$6,Отч_период,2,0)),MATCH(A38,СтатьиПоступлЗатр,0),MATCH($B$4,Подразделение,0)),"")</f>
        <v>500</v>
      </c>
      <c r="C38" s="35">
        <f ca="1">IFERROR(INDEX(INDIRECT(VLOOKUP($C$6,Отч_период,2,0)),MATCH(A38,СтатьиПоступлЗатр,0),MATCH($C$4,Подразделение,0)),"")</f>
        <v>4763.5</v>
      </c>
    </row>
    <row r="39" spans="1:3" ht="16.5">
      <c r="A39" s="60" t="s">
        <v>31</v>
      </c>
      <c r="B39" s="9">
        <f ca="1">IFERROR(INDEX(INDIRECT(VLOOKUP($B$6,Отч_период,2,0)),MATCH(A39,СтатьиПоступлЗатр,0),MATCH($B$4,Подразделение,0)),"")</f>
        <v>310.44</v>
      </c>
      <c r="C39" s="35">
        <f ca="1">IFERROR(INDEX(INDIRECT(VLOOKUP($C$6,Отч_период,2,0)),MATCH(A39,СтатьиПоступлЗатр,0),MATCH($C$4,Подразделение,0)),"")</f>
        <v>0</v>
      </c>
    </row>
    <row r="40" spans="1:3" ht="16.5">
      <c r="A40" s="60" t="s">
        <v>32</v>
      </c>
      <c r="B40" s="9">
        <f ca="1">IFERROR(INDEX(INDIRECT(VLOOKUP($B$6,Отч_период,2,0)),MATCH(A40,СтатьиПоступлЗатр,0),MATCH($B$4,Подразделение,0)),"")</f>
        <v>0</v>
      </c>
      <c r="C40" s="35">
        <f ca="1">IFERROR(INDEX(INDIRECT(VLOOKUP($C$6,Отч_период,2,0)),MATCH(A40,СтатьиПоступлЗатр,0),MATCH($C$4,Подразделение,0)),"")</f>
        <v>0</v>
      </c>
    </row>
    <row r="41" spans="1:3" ht="16.5">
      <c r="A41" s="97" t="s">
        <v>42</v>
      </c>
      <c r="B41" s="91">
        <f ca="1">IFERROR(INDEX(INDIRECT(VLOOKUP($B$6,Отч_период,2,0)),MATCH(A41,СтатьиПоступлЗатр,0),MATCH($B$4,Подразделение,0)),"")</f>
        <v>1069.6400000000001</v>
      </c>
      <c r="C41" s="92">
        <f ca="1">IFERROR(INDEX(INDIRECT(VLOOKUP($C$6,Отч_период,2,0)),MATCH(A41,СтатьиПоступлЗатр,0),MATCH($C$4,Подразделение,0)),"")</f>
        <v>0</v>
      </c>
    </row>
    <row r="42" spans="1:3" ht="33">
      <c r="A42" s="123" t="s">
        <v>92</v>
      </c>
      <c r="B42" s="124">
        <f ca="1">IFERROR(INDEX(INDIRECT(VLOOKUP($B$6,Отч_период,2,0)),MATCH(A42,СтатьиПоступлЗатр,0),MATCH($B$4,Подразделение,0)),"")</f>
        <v>1069.6400000000001</v>
      </c>
      <c r="C42" s="125">
        <f ca="1">IFERROR(INDEX(INDIRECT(VLOOKUP($C$6,Отч_период,2,0)),MATCH(A42,СтатьиПоступлЗатр,0),MATCH($C$4,Подразделение,0)),"")</f>
        <v>0</v>
      </c>
    </row>
    <row r="43" spans="1:3" ht="16.5">
      <c r="A43" s="61" t="s">
        <v>43</v>
      </c>
      <c r="B43" s="9">
        <f ca="1">IFERROR(INDEX(INDIRECT(VLOOKUP($B$6,Отч_период,2,0)),MATCH(A43,СтатьиПоступлЗатр,0),MATCH($B$4,Подразделение,0)),"")</f>
        <v>0</v>
      </c>
      <c r="C43" s="34">
        <f ca="1">IFERROR(INDEX(INDIRECT(VLOOKUP($C$6,Отч_период,2,0)),MATCH(A43,СтатьиПоступлЗатр,0),MATCH($C$4,Подразделение,0)),"")</f>
        <v>0</v>
      </c>
    </row>
    <row r="44" spans="1:3" ht="16.5">
      <c r="A44" s="97" t="s">
        <v>35</v>
      </c>
      <c r="B44" s="91">
        <f ca="1">IFERROR(INDEX(INDIRECT(VLOOKUP($B$6,Отч_период,2,0)),MATCH(A44,СтатьиПоступлЗатр,0),MATCH($B$4,Подразделение,0)),"")</f>
        <v>0</v>
      </c>
      <c r="C44" s="92">
        <f ca="1">IFERROR(INDEX(INDIRECT(VLOOKUP($C$6,Отч_период,2,0)),MATCH(A44,СтатьиПоступлЗатр,0),MATCH($C$4,Подразделение,0)),"")</f>
        <v>402.9</v>
      </c>
    </row>
    <row r="45" spans="1:3" ht="33">
      <c r="A45" s="61" t="s">
        <v>36</v>
      </c>
      <c r="B45" s="9">
        <f ca="1">IFERROR(INDEX(INDIRECT(VLOOKUP($B$6,Отч_период,2,0)),MATCH(A45,СтатьиПоступлЗатр,0),MATCH($B$4,Подразделение,0)),"")</f>
        <v>0</v>
      </c>
      <c r="C45" s="34">
        <f ca="1">IFERROR(INDEX(INDIRECT(VLOOKUP($C$6,Отч_период,2,0)),MATCH(A45,СтатьиПоступлЗатр,0),MATCH($C$4,Подразделение,0)),"")</f>
        <v>0</v>
      </c>
    </row>
    <row r="46" spans="1:3" ht="16.5">
      <c r="A46" s="61" t="s">
        <v>37</v>
      </c>
      <c r="B46" s="9">
        <f ca="1">IFERROR(INDEX(INDIRECT(VLOOKUP($B$6,Отч_период,2,0)),MATCH(A46,СтатьиПоступлЗатр,0),MATCH($B$4,Подразделение,0)),"")</f>
        <v>0</v>
      </c>
      <c r="C46" s="34">
        <f ca="1">IFERROR(INDEX(INDIRECT(VLOOKUP($C$6,Отч_период,2,0)),MATCH(A46,СтатьиПоступлЗатр,0),MATCH($C$4,Подразделение,0)),"")</f>
        <v>402.9</v>
      </c>
    </row>
    <row r="47" spans="1:3" ht="16.5">
      <c r="A47" s="97" t="s">
        <v>49</v>
      </c>
      <c r="B47" s="91">
        <f ca="1">IFERROR(INDEX(INDIRECT(VLOOKUP($B$6,Отч_период,2,0)),MATCH(A47,СтатьиПоступлЗатр,0),MATCH($B$4,Подразделение,0)),"")</f>
        <v>0</v>
      </c>
      <c r="C47" s="98">
        <f ca="1">IFERROR(INDEX(INDIRECT(VLOOKUP($C$6,Отч_период,2,0)),MATCH(A47,СтатьиПоступлЗатр,0),MATCH($C$4,Подразделение,0)),"")</f>
        <v>0</v>
      </c>
    </row>
    <row r="48" spans="1:3" ht="16.5">
      <c r="A48" s="97" t="s">
        <v>73</v>
      </c>
      <c r="B48" s="91">
        <f ca="1">IFERROR(INDEX(INDIRECT(VLOOKUP($B$6,Отч_период,2,0)),MATCH(A48,СтатьиПоступлЗатр,0),MATCH($B$4,Подразделение,0)),"")</f>
        <v>24019.05534237796</v>
      </c>
      <c r="C48" s="98">
        <f ca="1">IFERROR(INDEX(INDIRECT(VLOOKUP($C$6,Отч_период,2,0)),MATCH(A48,СтатьиПоступлЗатр,0),MATCH($C$4,Подразделение,0)),"")</f>
        <v>20146.807155481743</v>
      </c>
    </row>
    <row r="49" spans="1:3" ht="16.5">
      <c r="A49" s="116" t="s">
        <v>38</v>
      </c>
      <c r="B49" s="117">
        <f ca="1">IFERROR(INDEX(INDIRECT(VLOOKUP($B$6,Отч_период,2,0)),MATCH(A49,СтатьиПоступлЗатр,0),MATCH($B$4,Подразделение,0)),"")</f>
        <v>4162.13</v>
      </c>
      <c r="C49" s="118">
        <f ca="1">IFERROR(INDEX(INDIRECT(VLOOKUP($C$6,Отч_период,2,0)),MATCH(A49,СтатьиПоступлЗатр,0),MATCH($C$4,Подразделение,0)),"")</f>
        <v>1098</v>
      </c>
    </row>
    <row r="50" spans="1:3" ht="16.5">
      <c r="A50" s="61" t="s">
        <v>94</v>
      </c>
      <c r="B50" s="9">
        <f ca="1">IFERROR(INDEX(INDIRECT(VLOOKUP($B$6,Отч_период,2,0)),MATCH(A50,СтатьиПоступлЗатр,0),MATCH($B$4,Подразделение,0)),"")</f>
        <v>4162.13</v>
      </c>
      <c r="C50" s="34">
        <f ca="1">IFERROR(INDEX(INDIRECT(VLOOKUP($C$6,Отч_период,2,0)),MATCH(A50,СтатьиПоступлЗатр,0),MATCH($C$4,Подразделение,0)),"")</f>
        <v>1098</v>
      </c>
    </row>
    <row r="51" spans="1:3" ht="16.5">
      <c r="A51" s="61" t="s">
        <v>93</v>
      </c>
      <c r="B51" s="9">
        <f ca="1">IFERROR(INDEX(INDIRECT(VLOOKUP($B$6,Отч_период,2,0)),MATCH(A51,СтатьиПоступлЗатр,0),MATCH($B$4,Подразделение,0)),"")</f>
        <v>0</v>
      </c>
      <c r="C51" s="34">
        <f ca="1">IFERROR(INDEX(INDIRECT(VLOOKUP($C$6,Отч_период,2,0)),MATCH(A51,СтатьиПоступлЗатр,0),MATCH($C$4,Подразделение,0)),"")</f>
        <v>0</v>
      </c>
    </row>
    <row r="52" spans="1:3" ht="16.5">
      <c r="A52" s="116" t="s">
        <v>39</v>
      </c>
      <c r="B52" s="117">
        <f ca="1">IFERROR(INDEX(INDIRECT(VLOOKUP($B$6,Отч_период,2,0)),MATCH(A52,СтатьиПоступлЗатр,0),MATCH($B$4,Подразделение,0)),"")</f>
        <v>0</v>
      </c>
      <c r="C52" s="118">
        <f ca="1">IFERROR(INDEX(INDIRECT(VLOOKUP($C$6,Отч_период,2,0)),MATCH(A52,СтатьиПоступлЗатр,0),MATCH($C$4,Подразделение,0)),"")</f>
        <v>0</v>
      </c>
    </row>
    <row r="53" spans="1:3" ht="16.5">
      <c r="A53" s="61" t="s">
        <v>40</v>
      </c>
      <c r="B53" s="9">
        <f ca="1">IFERROR(INDEX(INDIRECT(VLOOKUP($B$6,Отч_период,2,0)),MATCH(A53,СтатьиПоступлЗатр,0),MATCH($B$4,Подразделение,0)),"")</f>
        <v>0</v>
      </c>
      <c r="C53" s="34">
        <f ca="1">IFERROR(INDEX(INDIRECT(VLOOKUP($C$6,Отч_период,2,0)),MATCH(A53,СтатьиПоступлЗатр,0),MATCH($C$4,Подразделение,0)),"")</f>
        <v>0</v>
      </c>
    </row>
    <row r="54" spans="1:3" ht="16.5">
      <c r="A54" s="61" t="s">
        <v>41</v>
      </c>
      <c r="B54" s="9">
        <f ca="1">IFERROR(INDEX(INDIRECT(VLOOKUP($B$6,Отч_период,2,0)),MATCH(A54,СтатьиПоступлЗатр,0),MATCH($B$4,Подразделение,0)),"")</f>
        <v>0</v>
      </c>
      <c r="C54" s="34">
        <f ca="1">IFERROR(INDEX(INDIRECT(VLOOKUP($C$6,Отч_период,2,0)),MATCH(A54,СтатьиПоступлЗатр,0),MATCH($C$4,Подразделение,0)),"")</f>
        <v>0</v>
      </c>
    </row>
    <row r="55" spans="1:3" ht="16.5">
      <c r="A55" s="116" t="s">
        <v>34</v>
      </c>
      <c r="B55" s="117">
        <f ca="1">IFERROR(INDEX(INDIRECT(VLOOKUP($B$6,Отч_период,2,0)),MATCH(A55,СтатьиПоступлЗатр,0),MATCH($B$4,Подразделение,0)),"")</f>
        <v>0</v>
      </c>
      <c r="C55" s="127">
        <f ca="1">IFERROR(INDEX(INDIRECT(VLOOKUP($C$6,Отч_период,2,0)),MATCH(A55,СтатьиПоступлЗатр,0),MATCH($C$4,Подразделение,0)),"")</f>
        <v>0</v>
      </c>
    </row>
    <row r="56" spans="1:3" ht="16.5">
      <c r="A56" s="129" t="s">
        <v>68</v>
      </c>
      <c r="B56" s="117">
        <f ca="1">IFERROR(INDEX(INDIRECT(VLOOKUP($B$6,Отч_период,2,0)),MATCH(A56,СтатьиПоступлЗатр,0),MATCH($B$4,Подразделение,0)),"")</f>
        <v>0</v>
      </c>
      <c r="C56" s="130">
        <f ca="1">IFERROR(INDEX(INDIRECT(VLOOKUP($C$6,Отч_период,2,0)),MATCH(A56,СтатьиПоступлЗатр,0),MATCH($C$4,Подразделение,0)),"")</f>
        <v>0</v>
      </c>
    </row>
    <row r="57" spans="1:3" ht="16.5">
      <c r="A57" s="63" t="s">
        <v>71</v>
      </c>
      <c r="B57" s="9">
        <f ca="1">IFERROR(INDEX(INDIRECT(VLOOKUP($B$6,Отч_период,2,0)),MATCH(A57,СтатьиПоступлЗатр,0),MATCH($B$4,Подразделение,0)),"")</f>
        <v>0</v>
      </c>
      <c r="C57" s="34">
        <f ca="1">IFERROR(INDEX(INDIRECT(VLOOKUP($C$6,Отч_период,2,0)),MATCH(A57,СтатьиПоступлЗатр,0),MATCH($C$4,Подразделение,0)),"")</f>
        <v>0</v>
      </c>
    </row>
    <row r="58" spans="1:3" ht="33">
      <c r="A58" s="64" t="s">
        <v>67</v>
      </c>
      <c r="B58" s="9">
        <f ca="1">IFERROR(INDEX(INDIRECT(VLOOKUP($B$6,Отч_период,2,0)),MATCH(A58,СтатьиПоступлЗатр,0),MATCH($B$4,Подразделение,0)),"")</f>
        <v>0</v>
      </c>
      <c r="C58" s="34">
        <f ca="1">IFERROR(INDEX(INDIRECT(VLOOKUP($C$6,Отч_период,2,0)),MATCH(A58,СтатьиПоступлЗатр,0),MATCH($C$4,Подразделение,0)),"")</f>
        <v>0</v>
      </c>
    </row>
    <row r="59" spans="1:3" ht="16.5">
      <c r="A59" s="90" t="s">
        <v>72</v>
      </c>
      <c r="B59" s="91">
        <f ca="1">IFERROR(INDEX(INDIRECT(VLOOKUP($B$6,Отч_период,2,0)),MATCH(A59,СтатьиПоступлЗатр,0),MATCH($B$4,Подразделение,0)),"")</f>
        <v>19856.925342377959</v>
      </c>
      <c r="C59" s="92">
        <f ca="1">IFERROR(INDEX(INDIRECT(VLOOKUP($C$6,Отч_период,2,0)),MATCH(A59,СтатьиПоступлЗатр,0),MATCH($C$4,Подразделение,0)),"")</f>
        <v>19048.807155481743</v>
      </c>
    </row>
    <row r="60" spans="1:3" ht="33">
      <c r="A60" s="87" t="s">
        <v>74</v>
      </c>
      <c r="B60" s="80">
        <f ca="1">IFERROR(INDEX(INDIRECT(VLOOKUP($B$6,Отч_период,2,0)),MATCH(A60,СтатьиПоступлЗатр,0),MATCH($B$4,Подразделение,0)),"")</f>
        <v>0</v>
      </c>
      <c r="C60" s="81">
        <f ca="1">IFERROR(INDEX(INDIRECT(VLOOKUP($C$6,Отч_период,2,0)),MATCH(A60,СтатьиПоступлЗатр,0),MATCH($C$4,Подразделение,0)),"")</f>
        <v>0</v>
      </c>
    </row>
    <row r="61" spans="1:3" ht="16.5">
      <c r="A61" s="87" t="s">
        <v>50</v>
      </c>
      <c r="B61" s="80">
        <f ca="1">IFERROR(INDEX(INDIRECT(VLOOKUP($B$6,Отч_период,2,0)),MATCH(A61,СтатьиПоступлЗатр,0),MATCH($B$4,Подразделение,0)),"")</f>
        <v>0</v>
      </c>
      <c r="C61" s="81">
        <f ca="1">IFERROR(INDEX(INDIRECT(VLOOKUP($C$6,Отч_период,2,0)),MATCH(A61,СтатьиПоступлЗатр,0),MATCH($C$4,Подразделение,0)),"")</f>
        <v>0</v>
      </c>
    </row>
    <row r="62" spans="1:3" ht="16.5">
      <c r="A62" s="61" t="s">
        <v>51</v>
      </c>
      <c r="B62" s="9">
        <f ca="1">IFERROR(INDEX(INDIRECT(VLOOKUP($B$6,Отч_период,2,0)),MATCH(A62,СтатьиПоступлЗатр,0),MATCH($B$4,Подразделение,0)),"")</f>
        <v>0</v>
      </c>
      <c r="C62" s="7">
        <f ca="1">IFERROR(INDEX(INDIRECT(VLOOKUP($C$6,Отч_период,2,0)),MATCH(A62,СтатьиПоступлЗатр,0),MATCH($C$4,Подразделение,0)),"")</f>
        <v>0</v>
      </c>
    </row>
    <row r="63" spans="1:3" ht="16.5">
      <c r="A63" s="61" t="s">
        <v>52</v>
      </c>
      <c r="B63" s="9">
        <f ca="1">IFERROR(INDEX(INDIRECT(VLOOKUP($B$6,Отч_период,2,0)),MATCH(A63,СтатьиПоступлЗатр,0),MATCH($B$4,Подразделение,0)),"")</f>
        <v>0</v>
      </c>
      <c r="C63" s="7">
        <f ca="1">IFERROR(INDEX(INDIRECT(VLOOKUP($C$6,Отч_период,2,0)),MATCH(A63,СтатьиПоступлЗатр,0),MATCH($C$4,Подразделение,0)),"")</f>
        <v>0</v>
      </c>
    </row>
    <row r="64" spans="1:3" ht="16.5">
      <c r="A64" s="61" t="s">
        <v>53</v>
      </c>
      <c r="B64" s="9">
        <f ca="1">IFERROR(INDEX(INDIRECT(VLOOKUP($B$6,Отч_период,2,0)),MATCH(A64,СтатьиПоступлЗатр,0),MATCH($B$4,Подразделение,0)),"")</f>
        <v>0</v>
      </c>
      <c r="C64" s="7">
        <f ca="1">IFERROR(INDEX(INDIRECT(VLOOKUP($C$6,Отч_период,2,0)),MATCH(A64,СтатьиПоступлЗатр,0),MATCH($C$4,Подразделение,0)),"")</f>
        <v>0</v>
      </c>
    </row>
    <row r="65" spans="1:3" ht="31.5" thickBot="1">
      <c r="A65" s="103" t="s">
        <v>89</v>
      </c>
      <c r="B65" s="104">
        <f ca="1">IFERROR(INDEX(INDIRECT(VLOOKUP($B$6,Отч_период,2,0)),MATCH(A65,СтатьиПоступлЗатр,0),MATCH($B$4,Подразделение,0)),"")</f>
        <v>1018407.02</v>
      </c>
      <c r="C65" s="104">
        <f ca="1">IFERROR(INDEX(INDIRECT(VLOOKUP($C$6,Отч_период,2,0)),MATCH(A65,СтатьиПоступлЗатр,0),MATCH($C$4,Подразделение,0)),"")</f>
        <v>775837.28</v>
      </c>
    </row>
    <row r="66" spans="1:3" ht="15.75" thickBot="1">
      <c r="A66" s="38"/>
      <c r="B66" s="37" t="str">
        <f ca="1">IFERROR(INDEX(INDIRECT(VLOOKUP($B$6,Отч_период,2,0)),MATCH(A66,СтатьиПоступлЗатр,0),MATCH($B$4,Подразделение,0)),"")</f>
        <v/>
      </c>
      <c r="C66" s="37" t="str">
        <f ca="1">IFERROR(INDEX(INDIRECT(VLOOKUP($C$6,Отч_период,2,0)),MATCH(A66,СтатьиПоступлЗатр,0),MATCH($C$4,Подразделение,0)),"")</f>
        <v/>
      </c>
    </row>
    <row r="67" spans="1:3" ht="30">
      <c r="A67" s="106" t="s">
        <v>77</v>
      </c>
      <c r="B67" s="107" t="str">
        <f ca="1">IFERROR(INDEX(INDIRECT(VLOOKUP($B$6,Отч_период,2,0)),MATCH(A67,СтатьиПоступлЗатр,0),MATCH($B$4,Подразделение,0)),"")</f>
        <v>GEOX</v>
      </c>
      <c r="C67" s="107" t="str">
        <f ca="1">IFERROR(INDEX(INDIRECT(VLOOKUP($C$6,Отч_период,2,0)),MATCH(A67,СтатьиПоступлЗатр,0),MATCH($C$4,Подразделение,0)),"")</f>
        <v>TaraJarmon</v>
      </c>
    </row>
    <row r="68" spans="1:3" ht="33">
      <c r="A68" s="42" t="s">
        <v>88</v>
      </c>
      <c r="B68" s="9">
        <f ca="1">IFERROR(INDEX(INDIRECT(VLOOKUP($B$6,Отч_период,2,0)),MATCH(A68,СтатьиПоступлЗатр,0),MATCH($B$4,Подразделение,0)),"")</f>
        <v>0</v>
      </c>
      <c r="C68" s="9">
        <f ca="1">IFERROR(INDEX(INDIRECT(VLOOKUP($C$6,Отч_период,2,0)),MATCH(A68,СтатьиПоступлЗатр,0),MATCH($C$4,Подразделение,0)),"")</f>
        <v>0</v>
      </c>
    </row>
    <row r="69" spans="1:3" ht="33.75" thickBot="1">
      <c r="A69" s="43" t="s">
        <v>90</v>
      </c>
      <c r="B69" s="44">
        <f ca="1">IFERROR(INDEX(INDIRECT(VLOOKUP($B$6,Отч_период,2,0)),MATCH(A69,СтатьиПоступлЗатр,0),MATCH($B$4,Подразделение,0)),"")</f>
        <v>0</v>
      </c>
      <c r="C69" s="44">
        <f ca="1">IFERROR(INDEX(INDIRECT(VLOOKUP($C$6,Отч_период,2,0)),MATCH(A69,СтатьиПоступлЗатр,0),MATCH($C$4,Подразделение,0)),"")</f>
        <v>3739.5</v>
      </c>
    </row>
    <row r="70" spans="1:3" ht="16.5">
      <c r="A70" s="53" t="s">
        <v>83</v>
      </c>
      <c r="B70" s="41">
        <f ca="1">IFERROR(INDEX(INDIRECT(VLOOKUP($B$6,Отч_период,2,0)),MATCH(A70,СтатьиПоступлЗатр,0),MATCH($B$4,Подразделение,0)),"")</f>
        <v>0</v>
      </c>
      <c r="C70" s="41">
        <f ca="1">IFERROR(INDEX(INDIRECT(VLOOKUP($C$6,Отч_период,2,0)),MATCH(A70,СтатьиПоступлЗатр,0),MATCH($C$4,Подразделение,0)),"")</f>
        <v>0</v>
      </c>
    </row>
    <row r="71" spans="1:3" ht="16.5">
      <c r="A71" s="55" t="s">
        <v>81</v>
      </c>
      <c r="B71" s="9">
        <f ca="1">IFERROR(INDEX(INDIRECT(VLOOKUP($B$6,Отч_период,2,0)),MATCH(A71,СтатьиПоступлЗатр,0),MATCH($B$4,Подразделение,0)),"")</f>
        <v>0</v>
      </c>
      <c r="C71" s="9">
        <f ca="1">IFERROR(INDEX(INDIRECT(VLOOKUP($C$6,Отч_период,2,0)),MATCH(A71,СтатьиПоступлЗатр,0),MATCH($C$4,Подразделение,0)),"")</f>
        <v>0</v>
      </c>
    </row>
    <row r="72" spans="1:3" ht="16.5">
      <c r="A72" s="55" t="s">
        <v>82</v>
      </c>
      <c r="B72" s="9">
        <f ca="1">IFERROR(INDEX(INDIRECT(VLOOKUP($B$6,Отч_период,2,0)),MATCH(A72,СтатьиПоступлЗатр,0),MATCH($B$4,Подразделение,0)),"")</f>
        <v>0</v>
      </c>
      <c r="C72" s="9">
        <f ca="1">IFERROR(INDEX(INDIRECT(VLOOKUP($C$6,Отч_период,2,0)),MATCH(A72,СтатьиПоступлЗатр,0),MATCH($C$4,Подразделение,0)),"")</f>
        <v>0</v>
      </c>
    </row>
    <row r="73" spans="1:3" ht="16.5">
      <c r="A73" s="55" t="s">
        <v>79</v>
      </c>
      <c r="B73" s="9">
        <f ca="1">IFERROR(INDEX(INDIRECT(VLOOKUP($B$6,Отч_период,2,0)),MATCH(A73,СтатьиПоступлЗатр,0),MATCH($B$4,Подразделение,0)),"")</f>
        <v>0</v>
      </c>
      <c r="C73" s="10">
        <f ca="1">IFERROR(INDEX(INDIRECT(VLOOKUP($C$6,Отч_период,2,0)),MATCH(A73,СтатьиПоступлЗатр,0),MATCH($C$4,Подразделение,0)),"")</f>
        <v>3739.5</v>
      </c>
    </row>
    <row r="74" spans="1:3" ht="16.5">
      <c r="A74" s="55" t="s">
        <v>80</v>
      </c>
      <c r="B74" s="9">
        <f ca="1">IFERROR(INDEX(INDIRECT(VLOOKUP($B$6,Отч_период,2,0)),MATCH(A74,СтатьиПоступлЗатр,0),MATCH($B$4,Подразделение,0)),"")</f>
        <v>0</v>
      </c>
      <c r="C74" s="9">
        <f ca="1">IFERROR(INDEX(INDIRECT(VLOOKUP($C$6,Отч_период,2,0)),MATCH(A74,СтатьиПоступлЗатр,0),MATCH($C$4,Подразделение,0)),"")</f>
        <v>0</v>
      </c>
    </row>
    <row r="75" spans="1:3" ht="16.5" thickBot="1">
      <c r="A75" s="103" t="s">
        <v>76</v>
      </c>
      <c r="B75" s="104">
        <f ca="1">IFERROR(INDEX(INDIRECT(VLOOKUP($B$6,Отч_период,2,0)),MATCH(A75,СтатьиПоступлЗатр,0),MATCH($B$4,Подразделение,0)),"")</f>
        <v>0</v>
      </c>
      <c r="C75" s="104">
        <f ca="1">IFERROR(INDEX(INDIRECT(VLOOKUP($C$6,Отч_период,2,0)),MATCH(A75,СтатьиПоступлЗатр,0),MATCH($C$4,Подразделение,0)),"")</f>
        <v>-3739.5</v>
      </c>
    </row>
    <row r="76" spans="1:3" ht="15.75" thickBot="1">
      <c r="A76" s="38"/>
      <c r="B76" s="37" t="str">
        <f ca="1">IFERROR(INDEX(INDIRECT(VLOOKUP($B$6,Отч_период,2,0)),MATCH(A76,СтатьиПоступлЗатр,0),MATCH($B$4,Подразделение,0)),"")</f>
        <v/>
      </c>
      <c r="C76" s="37" t="str">
        <f ca="1">IFERROR(INDEX(INDIRECT(VLOOKUP($C$6,Отч_период,2,0)),MATCH(A76,СтатьиПоступлЗатр,0),MATCH($C$4,Подразделение,0)),"")</f>
        <v/>
      </c>
    </row>
    <row r="77" spans="1:3" ht="30">
      <c r="A77" s="106" t="s">
        <v>78</v>
      </c>
      <c r="B77" s="107" t="str">
        <f ca="1">IFERROR(INDEX(INDIRECT(VLOOKUP($B$6,Отч_период,2,0)),MATCH(A77,СтатьиПоступлЗатр,0),MATCH($B$4,Подразделение,0)),"")</f>
        <v>GEOX</v>
      </c>
      <c r="C77" s="107" t="str">
        <f ca="1">IFERROR(INDEX(INDIRECT(VLOOKUP($C$6,Отч_период,2,0)),MATCH(A77,СтатьиПоступлЗатр,0),MATCH($C$4,Подразделение,0)),"")</f>
        <v>TaraJarmon</v>
      </c>
    </row>
    <row r="78" spans="1:3" ht="16.5">
      <c r="A78" s="45" t="s">
        <v>84</v>
      </c>
      <c r="B78" s="9">
        <f ca="1">IFERROR(INDEX(INDIRECT(VLOOKUP($B$6,Отч_период,2,0)),MATCH(A78,СтатьиПоступлЗатр,0),MATCH($B$4,Подразделение,0)),"")</f>
        <v>0</v>
      </c>
      <c r="C78" s="9">
        <f ca="1">IFERROR(INDEX(INDIRECT(VLOOKUP($C$6,Отч_период,2,0)),MATCH(A78,СтатьиПоступлЗатр,0),MATCH($C$4,Подразделение,0)),"")</f>
        <v>0</v>
      </c>
    </row>
    <row r="79" spans="1:3" ht="16.5">
      <c r="A79" s="49" t="s">
        <v>55</v>
      </c>
      <c r="B79" s="40">
        <f ca="1">IFERROR(INDEX(INDIRECT(VLOOKUP($B$6,Отч_период,2,0)),MATCH(A79,СтатьиПоступлЗатр,0),MATCH($B$4,Подразделение,0)),"")</f>
        <v>0</v>
      </c>
      <c r="C79" s="40">
        <f ca="1">IFERROR(INDEX(INDIRECT(VLOOKUP($C$6,Отч_период,2,0)),MATCH(A79,СтатьиПоступлЗатр,0),MATCH($C$4,Подразделение,0)),"")</f>
        <v>0</v>
      </c>
    </row>
    <row r="80" spans="1:3" ht="31.5" thickBot="1">
      <c r="A80" s="110" t="s">
        <v>97</v>
      </c>
      <c r="B80" s="104">
        <f ca="1">IFERROR(INDEX(INDIRECT(VLOOKUP($B$6,Отч_период,2,0)),MATCH(A80,СтатьиПоступлЗатр,0),MATCH($B$4,Подразделение,0)),"")</f>
        <v>0</v>
      </c>
      <c r="C80" s="104">
        <f ca="1">IFERROR(INDEX(INDIRECT(VLOOKUP($C$6,Отч_период,2,0)),MATCH(A80,СтатьиПоступлЗатр,0),MATCH($C$4,Подразделение,0)),"")</f>
        <v>0</v>
      </c>
    </row>
    <row r="81" spans="1:3" ht="17.25" thickBot="1">
      <c r="A81" s="51"/>
      <c r="B81" s="67" t="str">
        <f ca="1">IFERROR(INDEX(INDIRECT(VLOOKUP($B$6,Отч_период,2,0)),MATCH(A81,СтатьиПоступлЗатр,0),MATCH($B$4,Подразделение,0)),"")</f>
        <v/>
      </c>
      <c r="C81" s="52" t="str">
        <f ca="1">IFERROR(INDEX(INDIRECT(VLOOKUP($C$6,Отч_период,2,0)),MATCH(A81,СтатьиПоступлЗатр,0),MATCH($C$4,Подразделение,0)),"")</f>
        <v/>
      </c>
    </row>
    <row r="82" spans="1:3" ht="16.5">
      <c r="A82" s="111" t="s">
        <v>85</v>
      </c>
      <c r="B82" s="112" t="str">
        <f ca="1">IFERROR(INDEX(INDIRECT(VLOOKUP($B$6,Отч_период,2,0)),MATCH(A82,СтатьиПоступлЗатр,0),MATCH($B$4,Подразделение,0)),"")</f>
        <v>GEOX</v>
      </c>
      <c r="C82" s="113" t="str">
        <f ca="1">IFERROR(INDEX(INDIRECT(VLOOKUP($C$6,Отч_период,2,0)),MATCH(A82,СтатьиПоступлЗатр,0),MATCH($C$4,Подразделение,0)),"")</f>
        <v>TaraJarmon</v>
      </c>
    </row>
    <row r="83" spans="1:3" ht="16.5">
      <c r="A83" s="55" t="s">
        <v>86</v>
      </c>
      <c r="B83" s="1">
        <f ca="1">IFERROR(INDEX(INDIRECT(VLOOKUP($B$6,Отч_период,2,0)),MATCH(A83,СтатьиПоступлЗатр,0),MATCH($B$4,Подразделение,0)),"")</f>
        <v>0</v>
      </c>
      <c r="C83" s="8">
        <f ca="1">IFERROR(INDEX(INDIRECT(VLOOKUP($C$6,Отч_период,2,0)),MATCH(A83,СтатьиПоступлЗатр,0),MATCH($C$4,Подразделение,0)),"")</f>
        <v>0</v>
      </c>
    </row>
    <row r="84" spans="1:3" ht="17.25" thickBot="1">
      <c r="A84" s="57" t="s">
        <v>87</v>
      </c>
      <c r="B84" s="68">
        <f ca="1">IFERROR(INDEX(INDIRECT(VLOOKUP($B$6,Отч_период,2,0)),MATCH(A84,СтатьиПоступлЗатр,0),MATCH($B$4,Подразделение,0)),"")</f>
        <v>1018407.02</v>
      </c>
      <c r="C84" s="58">
        <f ca="1">IFERROR(INDEX(INDIRECT(VLOOKUP($C$6,Отч_период,2,0)),MATCH(A84,СтатьиПоступлЗатр,0),MATCH($C$4,Подразделение,0)),"")</f>
        <v>772097.78</v>
      </c>
    </row>
  </sheetData>
  <mergeCells count="1">
    <mergeCell ref="A2:C2"/>
  </mergeCells>
  <phoneticPr fontId="18" type="noConversion"/>
  <dataValidations disablePrompts="1" count="3">
    <dataValidation type="list" allowBlank="1" showInputMessage="1" showErrorMessage="1" sqref="C4">
      <formula1>Подразделение</formula1>
    </dataValidation>
    <dataValidation type="list" allowBlank="1" showInputMessage="1" showErrorMessage="1" sqref="B4">
      <formula1>Подразделение</formula1>
    </dataValidation>
    <dataValidation type="list" allowBlank="1" showInputMessage="1" showErrorMessage="1" sqref="B6:C6">
      <formula1>Период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9" sqref="F19"/>
    </sheetView>
  </sheetViews>
  <sheetFormatPr defaultColWidth="9.140625" defaultRowHeight="16.5" outlineLevelRow="2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42005</v>
      </c>
      <c r="B1" s="71">
        <v>42005</v>
      </c>
      <c r="C1" s="71">
        <v>42005</v>
      </c>
      <c r="D1" s="71">
        <v>42005</v>
      </c>
      <c r="E1" s="71">
        <v>42005</v>
      </c>
      <c r="F1" s="71">
        <v>42005</v>
      </c>
      <c r="G1" s="71">
        <v>42005</v>
      </c>
      <c r="H1" s="71">
        <v>42005</v>
      </c>
      <c r="I1" s="71">
        <v>42005</v>
      </c>
      <c r="J1" s="71">
        <v>42005</v>
      </c>
      <c r="K1" s="71">
        <v>42005</v>
      </c>
      <c r="L1" s="71">
        <v>42005</v>
      </c>
      <c r="M1" s="71">
        <v>42005</v>
      </c>
      <c r="N1" s="71">
        <v>42005</v>
      </c>
      <c r="O1" s="71">
        <v>42005</v>
      </c>
      <c r="P1" s="72"/>
    </row>
    <row r="2" spans="1:16" s="194" customFormat="1" ht="30">
      <c r="A2" s="195" t="s">
        <v>75</v>
      </c>
      <c r="B2" s="189" t="s">
        <v>0</v>
      </c>
      <c r="C2" s="190" t="s">
        <v>1</v>
      </c>
      <c r="D2" s="190" t="s">
        <v>2</v>
      </c>
      <c r="E2" s="190" t="s">
        <v>3</v>
      </c>
      <c r="F2" s="190" t="s">
        <v>4</v>
      </c>
      <c r="G2" s="190" t="s">
        <v>5</v>
      </c>
      <c r="H2" s="190" t="s">
        <v>6</v>
      </c>
      <c r="I2" s="191" t="s">
        <v>7</v>
      </c>
      <c r="J2" s="190" t="s">
        <v>8</v>
      </c>
      <c r="K2" s="190" t="s">
        <v>9</v>
      </c>
      <c r="L2" s="190" t="s">
        <v>10</v>
      </c>
      <c r="M2" s="190" t="s">
        <v>11</v>
      </c>
      <c r="N2" s="190" t="s">
        <v>12</v>
      </c>
      <c r="O2" s="192" t="s">
        <v>13</v>
      </c>
      <c r="P2" s="193"/>
    </row>
    <row r="3" spans="1:16" s="200" customFormat="1">
      <c r="A3" s="196" t="s">
        <v>91</v>
      </c>
      <c r="B3" s="197">
        <f>SUM(C3:N3)</f>
        <v>10783244.82</v>
      </c>
      <c r="C3" s="198">
        <f t="shared" ref="C3:O3" si="0">SUM(C4:C5)</f>
        <v>1319771.8999999999</v>
      </c>
      <c r="D3" s="198">
        <f t="shared" si="0"/>
        <v>886495.07</v>
      </c>
      <c r="E3" s="198">
        <f t="shared" si="0"/>
        <v>1133119.25</v>
      </c>
      <c r="F3" s="198">
        <f t="shared" si="0"/>
        <v>1109204.02</v>
      </c>
      <c r="G3" s="198">
        <f t="shared" si="0"/>
        <v>858737.32</v>
      </c>
      <c r="H3" s="198">
        <f t="shared" si="0"/>
        <v>721024.48</v>
      </c>
      <c r="I3" s="198">
        <f t="shared" si="0"/>
        <v>103815.51</v>
      </c>
      <c r="J3" s="198">
        <f t="shared" si="0"/>
        <v>1020920.44</v>
      </c>
      <c r="K3" s="198">
        <f t="shared" si="0"/>
        <v>1650371.38</v>
      </c>
      <c r="L3" s="198">
        <f t="shared" si="0"/>
        <v>490290.67</v>
      </c>
      <c r="M3" s="198">
        <f t="shared" si="0"/>
        <v>795736.37</v>
      </c>
      <c r="N3" s="198">
        <f t="shared" si="0"/>
        <v>693758.41</v>
      </c>
      <c r="O3" s="199">
        <f t="shared" si="0"/>
        <v>0</v>
      </c>
      <c r="P3" s="193"/>
    </row>
    <row r="4" spans="1:16" outlineLevel="1">
      <c r="A4" s="24" t="s">
        <v>14</v>
      </c>
      <c r="B4" s="65">
        <f>SUM(C4:N4)</f>
        <v>10783244.82</v>
      </c>
      <c r="C4" s="34">
        <v>1319771.8999999999</v>
      </c>
      <c r="D4" s="34">
        <v>886495.07</v>
      </c>
      <c r="E4" s="34">
        <v>1133119.25</v>
      </c>
      <c r="F4" s="34">
        <v>1109204.02</v>
      </c>
      <c r="G4" s="34">
        <v>858737.32</v>
      </c>
      <c r="H4" s="34">
        <v>721024.48</v>
      </c>
      <c r="I4" s="34">
        <v>103815.51</v>
      </c>
      <c r="J4" s="34">
        <v>1020920.44</v>
      </c>
      <c r="K4" s="34">
        <v>1650371.38</v>
      </c>
      <c r="L4" s="34">
        <v>490290.67</v>
      </c>
      <c r="M4" s="34">
        <v>795736.37</v>
      </c>
      <c r="N4" s="34">
        <v>693758.41</v>
      </c>
      <c r="O4" s="47">
        <v>0</v>
      </c>
    </row>
    <row r="5" spans="1:16" outlineLevel="1">
      <c r="A5" s="24" t="s">
        <v>15</v>
      </c>
      <c r="B5" s="65">
        <f>SUM(C5:N5)</f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47">
        <v>0</v>
      </c>
    </row>
    <row r="6" spans="1:16">
      <c r="A6" s="83" t="s">
        <v>98</v>
      </c>
      <c r="B6" s="84">
        <f>B7+B9+B18+B22+B31+B28+B49+B38+B43+B46+B35+B13+B41+B50+B54+B55</f>
        <v>7095903.6100000003</v>
      </c>
      <c r="C6" s="85">
        <f t="shared" ref="C6:N6" si="1">C7+C9+C18+C22+C31+C28+C49+C38+C43+C46+C35+C13+C41+C50+C67+C54+C55</f>
        <v>552656.71</v>
      </c>
      <c r="D6" s="85">
        <f t="shared" si="1"/>
        <v>110657.78999999998</v>
      </c>
      <c r="E6" s="85">
        <f t="shared" si="1"/>
        <v>541845.27999999991</v>
      </c>
      <c r="F6" s="85">
        <f t="shared" si="1"/>
        <v>90797</v>
      </c>
      <c r="G6" s="85">
        <f t="shared" si="1"/>
        <v>465660.97</v>
      </c>
      <c r="H6" s="85">
        <f t="shared" si="1"/>
        <v>321154.82999999996</v>
      </c>
      <c r="I6" s="85">
        <f t="shared" si="1"/>
        <v>224457.86000000002</v>
      </c>
      <c r="J6" s="85">
        <f t="shared" si="1"/>
        <v>609195.35000000009</v>
      </c>
      <c r="K6" s="85">
        <f t="shared" si="1"/>
        <v>1366987.8800000001</v>
      </c>
      <c r="L6" s="85">
        <f t="shared" si="1"/>
        <v>42335.510000000009</v>
      </c>
      <c r="M6" s="85">
        <f t="shared" si="1"/>
        <v>1302734.2199999997</v>
      </c>
      <c r="N6" s="85">
        <f t="shared" si="1"/>
        <v>1015871.6699999999</v>
      </c>
      <c r="O6" s="86">
        <f>O7+O9+O18+O22+O31+O28+O49+O38+O43+O46+O35+O13+O41+O50</f>
        <v>459413.04</v>
      </c>
    </row>
    <row r="7" spans="1:16">
      <c r="A7" s="87" t="s">
        <v>54</v>
      </c>
      <c r="B7" s="80">
        <f>SUM(C7:N7)</f>
        <v>3967547</v>
      </c>
      <c r="C7" s="88">
        <f>298270-56406</f>
        <v>241864</v>
      </c>
      <c r="D7" s="88">
        <v>0</v>
      </c>
      <c r="E7" s="88">
        <v>0</v>
      </c>
      <c r="F7" s="88">
        <v>0</v>
      </c>
      <c r="G7" s="88">
        <v>0</v>
      </c>
      <c r="H7" s="88">
        <v>212380</v>
      </c>
      <c r="I7" s="88">
        <v>133488</v>
      </c>
      <c r="J7" s="88">
        <v>443202</v>
      </c>
      <c r="K7" s="88">
        <v>1312027</v>
      </c>
      <c r="L7" s="88">
        <v>0</v>
      </c>
      <c r="M7" s="88">
        <v>716297</v>
      </c>
      <c r="N7" s="88">
        <v>908289</v>
      </c>
      <c r="O7" s="89">
        <v>0</v>
      </c>
    </row>
    <row r="8" spans="1:16">
      <c r="A8" s="87" t="s">
        <v>96</v>
      </c>
      <c r="B8" s="80">
        <f>SUM(C8:N8)</f>
        <v>1389378.21</v>
      </c>
      <c r="C8" s="88">
        <f>C9+C13</f>
        <v>282267.11</v>
      </c>
      <c r="D8" s="88">
        <f t="shared" ref="D8:O8" si="2">D9+D13</f>
        <v>97128.329999999987</v>
      </c>
      <c r="E8" s="88">
        <f t="shared" si="2"/>
        <v>147686.62</v>
      </c>
      <c r="F8" s="88">
        <f t="shared" si="2"/>
        <v>43827.15</v>
      </c>
      <c r="G8" s="88">
        <f t="shared" si="2"/>
        <v>131417.09</v>
      </c>
      <c r="H8" s="88">
        <f t="shared" si="2"/>
        <v>93743.200000000012</v>
      </c>
      <c r="I8" s="88">
        <f t="shared" si="2"/>
        <v>80050.62999999999</v>
      </c>
      <c r="J8" s="88">
        <f t="shared" si="2"/>
        <v>134388.86000000002</v>
      </c>
      <c r="K8" s="88">
        <f t="shared" si="2"/>
        <v>42772.56</v>
      </c>
      <c r="L8" s="88">
        <f t="shared" si="2"/>
        <v>11760.21</v>
      </c>
      <c r="M8" s="88">
        <f t="shared" si="2"/>
        <v>225474.25</v>
      </c>
      <c r="N8" s="88">
        <f t="shared" si="2"/>
        <v>98862.2</v>
      </c>
      <c r="O8" s="89">
        <f t="shared" si="2"/>
        <v>402481.04</v>
      </c>
    </row>
    <row r="9" spans="1:16" outlineLevel="1">
      <c r="A9" s="90" t="s">
        <v>16</v>
      </c>
      <c r="B9" s="91">
        <f>SUM(C9:O9)</f>
        <v>1777925.95</v>
      </c>
      <c r="C9" s="92">
        <f>SUM(C10:C12)</f>
        <v>281767.11</v>
      </c>
      <c r="D9" s="92">
        <f t="shared" ref="D9:N9" si="3">SUM(D10:D12)</f>
        <v>96628.329999999987</v>
      </c>
      <c r="E9" s="92">
        <f t="shared" si="3"/>
        <v>145702.63999999998</v>
      </c>
      <c r="F9" s="92">
        <f t="shared" si="3"/>
        <v>42296.67</v>
      </c>
      <c r="G9" s="92">
        <f t="shared" si="3"/>
        <v>129829.17</v>
      </c>
      <c r="H9" s="92">
        <f t="shared" si="3"/>
        <v>92553.24</v>
      </c>
      <c r="I9" s="92">
        <f t="shared" si="3"/>
        <v>78803.34</v>
      </c>
      <c r="J9" s="92">
        <f t="shared" si="3"/>
        <v>133594.73000000001</v>
      </c>
      <c r="K9" s="92">
        <f t="shared" si="3"/>
        <v>41693.57</v>
      </c>
      <c r="L9" s="92">
        <f t="shared" si="3"/>
        <v>10739.66</v>
      </c>
      <c r="M9" s="92">
        <f t="shared" si="3"/>
        <v>224974.25</v>
      </c>
      <c r="N9" s="92">
        <f t="shared" si="3"/>
        <v>97862.2</v>
      </c>
      <c r="O9" s="93">
        <f>SUM(O10:O12)</f>
        <v>401481.04</v>
      </c>
    </row>
    <row r="10" spans="1:16" outlineLevel="2">
      <c r="A10" s="60" t="s">
        <v>17</v>
      </c>
      <c r="B10" s="9">
        <f t="shared" ref="B10:B52" si="4">SUM(C10:O10)</f>
        <v>1629016.29</v>
      </c>
      <c r="C10" s="35">
        <v>256269.94</v>
      </c>
      <c r="D10" s="11">
        <v>93617.93</v>
      </c>
      <c r="E10" s="11">
        <v>130086.12</v>
      </c>
      <c r="F10" s="11">
        <v>31452.55</v>
      </c>
      <c r="G10" s="11">
        <v>118380.58</v>
      </c>
      <c r="H10" s="11">
        <v>85292.53</v>
      </c>
      <c r="I10" s="11">
        <v>70939.33</v>
      </c>
      <c r="J10" s="11">
        <v>125237.75</v>
      </c>
      <c r="K10" s="11">
        <v>30338.880000000001</v>
      </c>
      <c r="L10" s="11">
        <v>0</v>
      </c>
      <c r="M10" s="35">
        <v>192283.91</v>
      </c>
      <c r="N10" s="35">
        <v>93635.73</v>
      </c>
      <c r="O10" s="47">
        <v>401481.04</v>
      </c>
    </row>
    <row r="11" spans="1:16" outlineLevel="2">
      <c r="A11" s="60" t="s">
        <v>18</v>
      </c>
      <c r="B11" s="9">
        <f t="shared" si="4"/>
        <v>0</v>
      </c>
      <c r="C11" s="35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35">
        <v>0</v>
      </c>
      <c r="N11" s="35">
        <v>0</v>
      </c>
      <c r="O11" s="47">
        <v>0</v>
      </c>
    </row>
    <row r="12" spans="1:16" outlineLevel="2">
      <c r="A12" s="60" t="s">
        <v>19</v>
      </c>
      <c r="B12" s="9">
        <f t="shared" si="4"/>
        <v>148909.66</v>
      </c>
      <c r="C12" s="35">
        <v>25497.17</v>
      </c>
      <c r="D12" s="35">
        <v>3010.4</v>
      </c>
      <c r="E12" s="35">
        <v>15616.52</v>
      </c>
      <c r="F12" s="35">
        <v>10844.12</v>
      </c>
      <c r="G12" s="35">
        <v>11448.59</v>
      </c>
      <c r="H12" s="35">
        <v>7260.71</v>
      </c>
      <c r="I12" s="35">
        <v>7864.01</v>
      </c>
      <c r="J12" s="35">
        <v>8356.98</v>
      </c>
      <c r="K12" s="35">
        <v>11354.69</v>
      </c>
      <c r="L12" s="35">
        <v>10739.66</v>
      </c>
      <c r="M12" s="35">
        <v>32690.34</v>
      </c>
      <c r="N12" s="35">
        <v>4226.47</v>
      </c>
      <c r="O12" s="47">
        <v>0</v>
      </c>
    </row>
    <row r="13" spans="1:16" outlineLevel="1">
      <c r="A13" s="94" t="s">
        <v>44</v>
      </c>
      <c r="B13" s="91">
        <f>SUM(C13:O13)</f>
        <v>13933.3</v>
      </c>
      <c r="C13" s="92">
        <f t="shared" ref="C13:O13" si="5">SUM(C14:C17)</f>
        <v>500</v>
      </c>
      <c r="D13" s="92">
        <f t="shared" si="5"/>
        <v>500</v>
      </c>
      <c r="E13" s="92">
        <f t="shared" si="5"/>
        <v>1983.98</v>
      </c>
      <c r="F13" s="92">
        <f t="shared" si="5"/>
        <v>1530.48</v>
      </c>
      <c r="G13" s="92">
        <f t="shared" si="5"/>
        <v>1587.92</v>
      </c>
      <c r="H13" s="92">
        <f t="shared" si="5"/>
        <v>1189.96</v>
      </c>
      <c r="I13" s="92">
        <f t="shared" si="5"/>
        <v>1247.29</v>
      </c>
      <c r="J13" s="92">
        <f t="shared" si="5"/>
        <v>794.13</v>
      </c>
      <c r="K13" s="92">
        <f t="shared" si="5"/>
        <v>1078.99</v>
      </c>
      <c r="L13" s="92">
        <f t="shared" si="5"/>
        <v>1020.55</v>
      </c>
      <c r="M13" s="92">
        <f t="shared" si="5"/>
        <v>500</v>
      </c>
      <c r="N13" s="92">
        <f t="shared" si="5"/>
        <v>1000</v>
      </c>
      <c r="O13" s="93">
        <f t="shared" si="5"/>
        <v>1000</v>
      </c>
      <c r="P13" s="6"/>
    </row>
    <row r="14" spans="1:16" outlineLevel="2">
      <c r="A14" s="61" t="s">
        <v>45</v>
      </c>
      <c r="B14" s="9">
        <f>SUM(C14:O14)</f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5">
        <v>0</v>
      </c>
      <c r="O14" s="47">
        <v>0</v>
      </c>
      <c r="P14" s="6"/>
    </row>
    <row r="15" spans="1:16" outlineLevel="2">
      <c r="A15" s="61" t="s">
        <v>46</v>
      </c>
      <c r="B15" s="9">
        <f>SUM(C15:O15)</f>
        <v>5000</v>
      </c>
      <c r="C15" s="34">
        <v>500</v>
      </c>
      <c r="D15" s="34">
        <v>500</v>
      </c>
      <c r="E15" s="34">
        <v>500</v>
      </c>
      <c r="F15" s="34">
        <v>500</v>
      </c>
      <c r="G15" s="34">
        <v>500</v>
      </c>
      <c r="H15" s="34">
        <v>500</v>
      </c>
      <c r="I15" s="34">
        <v>500</v>
      </c>
      <c r="J15" s="34">
        <v>0</v>
      </c>
      <c r="K15" s="34">
        <v>0</v>
      </c>
      <c r="L15" s="34">
        <v>0</v>
      </c>
      <c r="M15" s="34">
        <v>500</v>
      </c>
      <c r="N15" s="35">
        <v>1000</v>
      </c>
      <c r="O15" s="47">
        <v>0</v>
      </c>
      <c r="P15" s="6"/>
    </row>
    <row r="16" spans="1:16" outlineLevel="2">
      <c r="A16" s="61" t="s">
        <v>47</v>
      </c>
      <c r="B16" s="9">
        <f>SUM(C16:O16)</f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5">
        <v>0</v>
      </c>
      <c r="O16" s="47">
        <v>0</v>
      </c>
      <c r="P16" s="6"/>
    </row>
    <row r="17" spans="1:16" outlineLevel="2">
      <c r="A17" s="61" t="s">
        <v>48</v>
      </c>
      <c r="B17" s="9">
        <f>SUM(C17:O17)</f>
        <v>8933.2999999999993</v>
      </c>
      <c r="C17" s="34">
        <v>0</v>
      </c>
      <c r="D17" s="34">
        <v>0</v>
      </c>
      <c r="E17" s="34">
        <v>1483.98</v>
      </c>
      <c r="F17" s="34">
        <v>1030.48</v>
      </c>
      <c r="G17" s="34">
        <v>1087.92</v>
      </c>
      <c r="H17" s="34">
        <v>689.96</v>
      </c>
      <c r="I17" s="34">
        <v>747.29</v>
      </c>
      <c r="J17" s="34">
        <v>794.13</v>
      </c>
      <c r="K17" s="34">
        <v>1078.99</v>
      </c>
      <c r="L17" s="34">
        <v>1020.55</v>
      </c>
      <c r="M17" s="34">
        <v>0</v>
      </c>
      <c r="N17" s="35">
        <v>0</v>
      </c>
      <c r="O17" s="47">
        <v>1000</v>
      </c>
      <c r="P17" s="6"/>
    </row>
    <row r="18" spans="1:16">
      <c r="A18" s="87" t="s">
        <v>20</v>
      </c>
      <c r="B18" s="80">
        <f t="shared" si="4"/>
        <v>1032641.57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378762.61</v>
      </c>
      <c r="F18" s="81">
        <f t="shared" si="6"/>
        <v>34126.86</v>
      </c>
      <c r="G18" s="81">
        <f t="shared" si="6"/>
        <v>319752.09999999998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300000</v>
      </c>
      <c r="N18" s="81">
        <f t="shared" si="6"/>
        <v>0</v>
      </c>
      <c r="O18" s="82">
        <f t="shared" si="6"/>
        <v>0</v>
      </c>
    </row>
    <row r="19" spans="1:16" ht="33" outlineLevel="1">
      <c r="A19" s="60" t="s">
        <v>21</v>
      </c>
      <c r="B19" s="9">
        <f t="shared" si="4"/>
        <v>1032641.57</v>
      </c>
      <c r="C19" s="35">
        <v>0</v>
      </c>
      <c r="D19" s="34">
        <v>0</v>
      </c>
      <c r="E19" s="34">
        <v>378762.61</v>
      </c>
      <c r="F19" s="34">
        <v>34126.86</v>
      </c>
      <c r="G19" s="34">
        <v>319752.09999999998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300000</v>
      </c>
      <c r="N19" s="34">
        <v>0</v>
      </c>
      <c r="O19" s="47">
        <v>0</v>
      </c>
    </row>
    <row r="20" spans="1:16" outlineLevel="1">
      <c r="A20" s="60" t="s">
        <v>22</v>
      </c>
      <c r="B20" s="9">
        <f>SUM(C20:O20)</f>
        <v>0</v>
      </c>
      <c r="C20" s="35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47">
        <v>0</v>
      </c>
    </row>
    <row r="21" spans="1:16">
      <c r="A21" s="87" t="s">
        <v>95</v>
      </c>
      <c r="B21" s="80">
        <f>SUM(C21:O21)</f>
        <v>126768.53</v>
      </c>
      <c r="C21" s="95">
        <f>C22+C28</f>
        <v>22713.599999999999</v>
      </c>
      <c r="D21" s="95">
        <f t="shared" ref="D21:O21" si="7">D22+D28</f>
        <v>3525.56</v>
      </c>
      <c r="E21" s="95">
        <f t="shared" si="7"/>
        <v>8612.4700000000012</v>
      </c>
      <c r="F21" s="95">
        <f t="shared" si="7"/>
        <v>6800.78</v>
      </c>
      <c r="G21" s="95">
        <f t="shared" si="7"/>
        <v>7012.64</v>
      </c>
      <c r="H21" s="95">
        <f t="shared" si="7"/>
        <v>5545.46</v>
      </c>
      <c r="I21" s="95">
        <f t="shared" si="7"/>
        <v>5756.28</v>
      </c>
      <c r="J21" s="95">
        <f t="shared" si="7"/>
        <v>6579.3</v>
      </c>
      <c r="K21" s="95">
        <f t="shared" si="7"/>
        <v>6581.13</v>
      </c>
      <c r="L21" s="95">
        <f t="shared" si="7"/>
        <v>3198.27</v>
      </c>
      <c r="M21" s="95">
        <f t="shared" si="7"/>
        <v>19785.07</v>
      </c>
      <c r="N21" s="95">
        <f t="shared" si="7"/>
        <v>3057.9700000000003</v>
      </c>
      <c r="O21" s="96">
        <f t="shared" si="7"/>
        <v>27600</v>
      </c>
    </row>
    <row r="22" spans="1:16" ht="22.5" customHeight="1" outlineLevel="1">
      <c r="A22" s="90" t="s">
        <v>23</v>
      </c>
      <c r="B22" s="91">
        <f t="shared" si="4"/>
        <v>88107.44</v>
      </c>
      <c r="C22" s="92">
        <f t="shared" ref="C22:H22" si="8">SUM(C23:C27)</f>
        <v>22713.599999999999</v>
      </c>
      <c r="D22" s="92">
        <f t="shared" si="8"/>
        <v>3525.56</v>
      </c>
      <c r="E22" s="92">
        <f t="shared" si="8"/>
        <v>7257.6</v>
      </c>
      <c r="F22" s="92">
        <f t="shared" si="8"/>
        <v>5956.48</v>
      </c>
      <c r="G22" s="92">
        <f t="shared" si="8"/>
        <v>6121.2800000000007</v>
      </c>
      <c r="H22" s="92">
        <f t="shared" si="8"/>
        <v>4980.16</v>
      </c>
      <c r="I22" s="92">
        <f t="shared" ref="I22:O22" si="9">SUM(I23:I27)</f>
        <v>5144</v>
      </c>
      <c r="J22" s="92">
        <f t="shared" si="9"/>
        <v>5928.64</v>
      </c>
      <c r="K22" s="92">
        <f t="shared" si="9"/>
        <v>5697.08</v>
      </c>
      <c r="L22" s="92">
        <f t="shared" si="9"/>
        <v>2000</v>
      </c>
      <c r="M22" s="92">
        <f t="shared" si="9"/>
        <v>16632.64</v>
      </c>
      <c r="N22" s="92">
        <f t="shared" si="9"/>
        <v>2150.4</v>
      </c>
      <c r="O22" s="93">
        <f t="shared" si="9"/>
        <v>0</v>
      </c>
    </row>
    <row r="23" spans="1:16" outlineLevel="2">
      <c r="A23" s="60" t="s">
        <v>24</v>
      </c>
      <c r="B23" s="9">
        <f t="shared" si="4"/>
        <v>72507.44</v>
      </c>
      <c r="C23" s="35">
        <v>22713.599999999999</v>
      </c>
      <c r="D23" s="34">
        <v>3525.56</v>
      </c>
      <c r="E23" s="34">
        <v>4257.6000000000004</v>
      </c>
      <c r="F23" s="34">
        <v>2956.48</v>
      </c>
      <c r="G23" s="34">
        <v>3121.28</v>
      </c>
      <c r="H23" s="34">
        <v>1980.16</v>
      </c>
      <c r="I23" s="34">
        <v>2144</v>
      </c>
      <c r="J23" s="34">
        <v>5928.64</v>
      </c>
      <c r="K23" s="34">
        <v>5097.08</v>
      </c>
      <c r="L23" s="34">
        <v>2000</v>
      </c>
      <c r="M23" s="34">
        <v>16632.64</v>
      </c>
      <c r="N23" s="35">
        <v>2150.4</v>
      </c>
      <c r="O23" s="47">
        <v>0</v>
      </c>
    </row>
    <row r="24" spans="1:16" outlineLevel="2">
      <c r="A24" s="60" t="s">
        <v>25</v>
      </c>
      <c r="B24" s="9">
        <f t="shared" si="4"/>
        <v>15000</v>
      </c>
      <c r="C24" s="35">
        <v>0</v>
      </c>
      <c r="D24" s="34">
        <v>0</v>
      </c>
      <c r="E24" s="34">
        <v>3000</v>
      </c>
      <c r="F24" s="34">
        <v>3000</v>
      </c>
      <c r="G24" s="34">
        <v>3000</v>
      </c>
      <c r="H24" s="34">
        <v>3000</v>
      </c>
      <c r="I24" s="34">
        <v>3000</v>
      </c>
      <c r="J24" s="34">
        <v>0</v>
      </c>
      <c r="K24" s="34">
        <v>0</v>
      </c>
      <c r="L24" s="34">
        <v>0</v>
      </c>
      <c r="M24" s="34">
        <v>0</v>
      </c>
      <c r="N24" s="35">
        <v>0</v>
      </c>
      <c r="O24" s="47">
        <v>0</v>
      </c>
      <c r="P24" s="6"/>
    </row>
    <row r="25" spans="1:16" outlineLevel="2">
      <c r="A25" s="60" t="s">
        <v>26</v>
      </c>
      <c r="B25" s="9">
        <f t="shared" si="4"/>
        <v>0</v>
      </c>
      <c r="C25" s="35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5">
        <v>0</v>
      </c>
      <c r="O25" s="47">
        <v>0</v>
      </c>
      <c r="P25" s="6"/>
    </row>
    <row r="26" spans="1:16" outlineLevel="2">
      <c r="A26" s="60" t="s">
        <v>27</v>
      </c>
      <c r="B26" s="9">
        <f t="shared" si="4"/>
        <v>0</v>
      </c>
      <c r="C26" s="35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5">
        <v>0</v>
      </c>
      <c r="O26" s="47">
        <v>0</v>
      </c>
      <c r="P26" s="6"/>
    </row>
    <row r="27" spans="1:16" outlineLevel="2">
      <c r="A27" s="60" t="s">
        <v>28</v>
      </c>
      <c r="B27" s="9">
        <f t="shared" si="4"/>
        <v>600</v>
      </c>
      <c r="C27" s="35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600</v>
      </c>
      <c r="L27" s="34">
        <v>0</v>
      </c>
      <c r="M27" s="34">
        <v>0</v>
      </c>
      <c r="N27" s="35">
        <v>0</v>
      </c>
      <c r="O27" s="47">
        <v>0</v>
      </c>
      <c r="P27" s="6"/>
    </row>
    <row r="28" spans="1:16" ht="33" outlineLevel="1">
      <c r="A28" s="90" t="s">
        <v>33</v>
      </c>
      <c r="B28" s="91">
        <f t="shared" si="4"/>
        <v>38661.089999999997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1354.87</v>
      </c>
      <c r="F28" s="92">
        <f t="shared" si="10"/>
        <v>844.3</v>
      </c>
      <c r="G28" s="92">
        <f t="shared" si="10"/>
        <v>891.36</v>
      </c>
      <c r="H28" s="92">
        <f t="shared" si="10"/>
        <v>565.29999999999995</v>
      </c>
      <c r="I28" s="92">
        <f t="shared" si="10"/>
        <v>612.28</v>
      </c>
      <c r="J28" s="92">
        <f t="shared" si="10"/>
        <v>650.66</v>
      </c>
      <c r="K28" s="92">
        <f t="shared" si="10"/>
        <v>884.05</v>
      </c>
      <c r="L28" s="92">
        <f t="shared" si="10"/>
        <v>1198.27</v>
      </c>
      <c r="M28" s="92">
        <f t="shared" si="10"/>
        <v>3152.43</v>
      </c>
      <c r="N28" s="92">
        <f t="shared" si="10"/>
        <v>907.56999999999994</v>
      </c>
      <c r="O28" s="93">
        <f t="shared" si="10"/>
        <v>27600</v>
      </c>
      <c r="P28" s="6"/>
    </row>
    <row r="29" spans="1:16" ht="33" outlineLevel="2">
      <c r="A29" s="60" t="s">
        <v>69</v>
      </c>
      <c r="B29" s="9">
        <f t="shared" si="4"/>
        <v>35101.089999999997</v>
      </c>
      <c r="C29" s="34">
        <v>0</v>
      </c>
      <c r="D29" s="34">
        <v>0</v>
      </c>
      <c r="E29" s="34">
        <v>1354.87</v>
      </c>
      <c r="F29" s="34">
        <v>844.3</v>
      </c>
      <c r="G29" s="34">
        <v>891.36</v>
      </c>
      <c r="H29" s="34">
        <v>565.29999999999995</v>
      </c>
      <c r="I29" s="34">
        <v>612.28</v>
      </c>
      <c r="J29" s="34">
        <v>650.66</v>
      </c>
      <c r="K29" s="34">
        <v>884.05</v>
      </c>
      <c r="L29" s="34">
        <v>1198.27</v>
      </c>
      <c r="M29" s="34">
        <v>0</v>
      </c>
      <c r="N29" s="35">
        <v>500</v>
      </c>
      <c r="O29" s="47">
        <v>27600</v>
      </c>
      <c r="P29" s="6"/>
    </row>
    <row r="30" spans="1:16" outlineLevel="2">
      <c r="A30" s="60" t="s">
        <v>70</v>
      </c>
      <c r="B30" s="9">
        <f t="shared" si="4"/>
        <v>3560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3152.43</v>
      </c>
      <c r="N30" s="35">
        <v>407.57</v>
      </c>
      <c r="O30" s="47">
        <v>0</v>
      </c>
      <c r="P30" s="6"/>
    </row>
    <row r="31" spans="1:16">
      <c r="A31" s="87" t="s">
        <v>29</v>
      </c>
      <c r="B31" s="80">
        <f t="shared" ref="B31:B37" si="11">SUM(C31:O31)</f>
        <v>68502.899999999994</v>
      </c>
      <c r="C31" s="81">
        <f t="shared" ref="C31:N31" si="12">SUM(C32:C34)</f>
        <v>4714</v>
      </c>
      <c r="D31" s="81">
        <f t="shared" si="12"/>
        <v>4763.5</v>
      </c>
      <c r="E31" s="81">
        <f t="shared" si="12"/>
        <v>447.07</v>
      </c>
      <c r="F31" s="81">
        <f t="shared" si="12"/>
        <v>810.44</v>
      </c>
      <c r="G31" s="81">
        <f t="shared" si="12"/>
        <v>2187.75</v>
      </c>
      <c r="H31" s="81">
        <f t="shared" si="12"/>
        <v>207.86</v>
      </c>
      <c r="I31" s="81">
        <f t="shared" si="12"/>
        <v>225.13</v>
      </c>
      <c r="J31" s="81">
        <f t="shared" si="12"/>
        <v>5116.24</v>
      </c>
      <c r="K31" s="81">
        <f t="shared" si="12"/>
        <v>325.06</v>
      </c>
      <c r="L31" s="81">
        <f t="shared" si="12"/>
        <v>307.45</v>
      </c>
      <c r="M31" s="81">
        <f t="shared" si="12"/>
        <v>37440.400000000001</v>
      </c>
      <c r="N31" s="81">
        <f t="shared" si="12"/>
        <v>0</v>
      </c>
      <c r="O31" s="82">
        <f>SUM(O32:O34)</f>
        <v>11958</v>
      </c>
      <c r="P31" s="6"/>
    </row>
    <row r="32" spans="1:16" outlineLevel="1">
      <c r="A32" s="60" t="s">
        <v>30</v>
      </c>
      <c r="B32" s="9">
        <f t="shared" si="11"/>
        <v>54154.9</v>
      </c>
      <c r="C32" s="35">
        <v>4714</v>
      </c>
      <c r="D32" s="34">
        <v>4763.5</v>
      </c>
      <c r="E32" s="34">
        <v>0</v>
      </c>
      <c r="F32" s="34">
        <v>500</v>
      </c>
      <c r="G32" s="34">
        <v>1860</v>
      </c>
      <c r="H32" s="34">
        <v>0</v>
      </c>
      <c r="I32" s="34">
        <v>0</v>
      </c>
      <c r="J32" s="34">
        <v>4877</v>
      </c>
      <c r="K32" s="34">
        <v>0</v>
      </c>
      <c r="L32" s="34">
        <v>0</v>
      </c>
      <c r="M32" s="34">
        <v>37440.400000000001</v>
      </c>
      <c r="N32" s="35">
        <v>0</v>
      </c>
      <c r="O32" s="47">
        <v>0</v>
      </c>
      <c r="P32" s="6"/>
    </row>
    <row r="33" spans="1:16" outlineLevel="1">
      <c r="A33" s="141" t="s">
        <v>31</v>
      </c>
      <c r="B33" s="9">
        <f t="shared" si="11"/>
        <v>14348</v>
      </c>
      <c r="C33" s="35">
        <v>0</v>
      </c>
      <c r="D33" s="34">
        <v>0</v>
      </c>
      <c r="E33" s="34">
        <v>447.07</v>
      </c>
      <c r="F33" s="34">
        <v>310.44</v>
      </c>
      <c r="G33" s="34">
        <v>327.75</v>
      </c>
      <c r="H33" s="34">
        <v>207.86</v>
      </c>
      <c r="I33" s="34">
        <v>225.13</v>
      </c>
      <c r="J33" s="34">
        <v>239.24</v>
      </c>
      <c r="K33" s="34">
        <v>325.06</v>
      </c>
      <c r="L33" s="34">
        <v>307.45</v>
      </c>
      <c r="M33" s="34">
        <v>0</v>
      </c>
      <c r="N33" s="35">
        <v>0</v>
      </c>
      <c r="O33" s="47">
        <v>11958</v>
      </c>
      <c r="P33" s="6"/>
    </row>
    <row r="34" spans="1:16" outlineLevel="1">
      <c r="A34" s="60" t="s">
        <v>32</v>
      </c>
      <c r="B34" s="9">
        <f t="shared" si="11"/>
        <v>0</v>
      </c>
      <c r="C34" s="35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5">
        <v>0</v>
      </c>
      <c r="O34" s="47">
        <v>0</v>
      </c>
      <c r="P34" s="6"/>
    </row>
    <row r="35" spans="1:16">
      <c r="A35" s="87" t="s">
        <v>42</v>
      </c>
      <c r="B35" s="80">
        <f t="shared" si="11"/>
        <v>29188.800000000003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1540.38</v>
      </c>
      <c r="F35" s="81">
        <f t="shared" si="13"/>
        <v>1069.6400000000001</v>
      </c>
      <c r="G35" s="81">
        <f t="shared" si="13"/>
        <v>1129.26</v>
      </c>
      <c r="H35" s="81">
        <f t="shared" si="13"/>
        <v>716.18</v>
      </c>
      <c r="I35" s="81">
        <f t="shared" si="13"/>
        <v>775.69</v>
      </c>
      <c r="J35" s="81">
        <f t="shared" si="13"/>
        <v>824.31</v>
      </c>
      <c r="K35" s="81">
        <f t="shared" si="13"/>
        <v>1120</v>
      </c>
      <c r="L35" s="81">
        <f t="shared" si="13"/>
        <v>19813.34</v>
      </c>
      <c r="M35" s="81">
        <f t="shared" si="13"/>
        <v>2200</v>
      </c>
      <c r="N35" s="81">
        <f t="shared" si="13"/>
        <v>0</v>
      </c>
      <c r="O35" s="82">
        <f t="shared" si="13"/>
        <v>0</v>
      </c>
      <c r="P35" s="6"/>
    </row>
    <row r="36" spans="1:16" ht="33" outlineLevel="1">
      <c r="A36" s="62" t="s">
        <v>92</v>
      </c>
      <c r="B36" s="9">
        <f t="shared" si="11"/>
        <v>10884.800000000001</v>
      </c>
      <c r="C36" s="36">
        <v>0</v>
      </c>
      <c r="D36" s="36">
        <v>0</v>
      </c>
      <c r="E36" s="36">
        <v>1540.38</v>
      </c>
      <c r="F36" s="36">
        <v>1069.6400000000001</v>
      </c>
      <c r="G36" s="36">
        <v>1129.26</v>
      </c>
      <c r="H36" s="36">
        <v>716.18</v>
      </c>
      <c r="I36" s="36">
        <v>775.69</v>
      </c>
      <c r="J36" s="36">
        <v>824.31</v>
      </c>
      <c r="K36" s="36">
        <v>1120</v>
      </c>
      <c r="L36" s="36">
        <v>1509.34</v>
      </c>
      <c r="M36" s="36">
        <v>2200</v>
      </c>
      <c r="N36" s="35">
        <v>0</v>
      </c>
      <c r="O36" s="47">
        <v>0</v>
      </c>
      <c r="P36" s="6"/>
    </row>
    <row r="37" spans="1:16" outlineLevel="1">
      <c r="A37" s="61" t="s">
        <v>43</v>
      </c>
      <c r="B37" s="9">
        <f t="shared" si="11"/>
        <v>18304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18304</v>
      </c>
      <c r="M37" s="34">
        <v>0</v>
      </c>
      <c r="N37" s="35">
        <v>0</v>
      </c>
      <c r="O37" s="47">
        <v>0</v>
      </c>
      <c r="P37" s="6"/>
    </row>
    <row r="38" spans="1:16">
      <c r="A38" s="87" t="s">
        <v>35</v>
      </c>
      <c r="B38" s="80">
        <f t="shared" si="4"/>
        <v>17823.5</v>
      </c>
      <c r="C38" s="81">
        <f>SUM(C39:C40)</f>
        <v>0</v>
      </c>
      <c r="D38" s="81">
        <f t="shared" ref="D38:O38" si="14">SUM(D39:D40)</f>
        <v>402.9</v>
      </c>
      <c r="E38" s="81">
        <f t="shared" si="14"/>
        <v>634</v>
      </c>
      <c r="F38" s="81">
        <f t="shared" si="14"/>
        <v>0</v>
      </c>
      <c r="G38" s="81">
        <f t="shared" si="14"/>
        <v>0</v>
      </c>
      <c r="H38" s="81">
        <f t="shared" si="14"/>
        <v>4400</v>
      </c>
      <c r="I38" s="81">
        <f t="shared" si="14"/>
        <v>0</v>
      </c>
      <c r="J38" s="81">
        <f t="shared" si="14"/>
        <v>12107.5</v>
      </c>
      <c r="K38" s="81">
        <f t="shared" si="14"/>
        <v>0</v>
      </c>
      <c r="L38" s="81">
        <f t="shared" si="14"/>
        <v>279.10000000000002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33" outlineLevel="1">
      <c r="A39" s="61" t="s">
        <v>36</v>
      </c>
      <c r="B39" s="9">
        <f t="shared" si="4"/>
        <v>5510</v>
      </c>
      <c r="C39" s="34">
        <v>0</v>
      </c>
      <c r="D39" s="34">
        <v>0</v>
      </c>
      <c r="E39" s="34">
        <v>634</v>
      </c>
      <c r="F39" s="34">
        <v>0</v>
      </c>
      <c r="G39" s="34">
        <v>0</v>
      </c>
      <c r="H39" s="34">
        <v>0</v>
      </c>
      <c r="I39" s="34">
        <v>0</v>
      </c>
      <c r="J39" s="34">
        <v>4876</v>
      </c>
      <c r="K39" s="34">
        <v>0</v>
      </c>
      <c r="L39" s="34">
        <v>0</v>
      </c>
      <c r="M39" s="34">
        <v>0</v>
      </c>
      <c r="N39" s="35">
        <v>0</v>
      </c>
      <c r="O39" s="47">
        <v>0</v>
      </c>
      <c r="P39" s="6"/>
    </row>
    <row r="40" spans="1:16" ht="16.5" customHeight="1" outlineLevel="1">
      <c r="A40" s="61" t="s">
        <v>37</v>
      </c>
      <c r="B40" s="9">
        <f t="shared" si="4"/>
        <v>12313.5</v>
      </c>
      <c r="C40" s="34">
        <v>0</v>
      </c>
      <c r="D40" s="34">
        <v>402.9</v>
      </c>
      <c r="E40" s="34">
        <v>0</v>
      </c>
      <c r="F40" s="34">
        <v>0</v>
      </c>
      <c r="G40" s="34">
        <v>0</v>
      </c>
      <c r="H40" s="34">
        <v>4400</v>
      </c>
      <c r="I40" s="34">
        <v>0</v>
      </c>
      <c r="J40" s="34">
        <v>7231.5</v>
      </c>
      <c r="K40" s="34">
        <v>0</v>
      </c>
      <c r="L40" s="34">
        <v>279.10000000000002</v>
      </c>
      <c r="M40" s="34">
        <v>0</v>
      </c>
      <c r="N40" s="35">
        <v>0</v>
      </c>
      <c r="O40" s="47">
        <v>0</v>
      </c>
      <c r="P40" s="6"/>
    </row>
    <row r="41" spans="1:16" ht="15.75" customHeight="1">
      <c r="A41" s="87" t="s">
        <v>49</v>
      </c>
      <c r="B41" s="80">
        <f>SUM(C41:O41)</f>
        <v>0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1">
        <v>0</v>
      </c>
      <c r="O41" s="89">
        <v>0</v>
      </c>
      <c r="P41" s="6"/>
    </row>
    <row r="42" spans="1:16" ht="15.75" customHeight="1">
      <c r="A42" s="87" t="s">
        <v>73</v>
      </c>
      <c r="B42" s="80">
        <f>SUM(C42:O42)</f>
        <v>503611.1</v>
      </c>
      <c r="C42" s="88">
        <f>C43+C46+C49+C50+C53</f>
        <v>162435.78706313303</v>
      </c>
      <c r="D42" s="88">
        <f t="shared" ref="D42:N42" si="15">D43+D46+D49+D50+D53</f>
        <v>20146.807155481743</v>
      </c>
      <c r="E42" s="88">
        <f t="shared" si="15"/>
        <v>32757.907863441797</v>
      </c>
      <c r="F42" s="88">
        <f t="shared" si="15"/>
        <v>24019.05534237796</v>
      </c>
      <c r="G42" s="88">
        <f t="shared" si="15"/>
        <v>25125.919348366122</v>
      </c>
      <c r="H42" s="88">
        <f t="shared" si="15"/>
        <v>17457.393574840356</v>
      </c>
      <c r="I42" s="88">
        <f t="shared" si="15"/>
        <v>18562.108330331455</v>
      </c>
      <c r="J42" s="88">
        <f t="shared" si="15"/>
        <v>22279.803539098506</v>
      </c>
      <c r="K42" s="88">
        <f t="shared" si="15"/>
        <v>24953.97930860097</v>
      </c>
      <c r="L42" s="88">
        <f t="shared" si="15"/>
        <v>26642.782048139223</v>
      </c>
      <c r="M42" s="88">
        <f t="shared" si="15"/>
        <v>113249.09308591612</v>
      </c>
      <c r="N42" s="88">
        <f t="shared" si="15"/>
        <v>15980.463340272743</v>
      </c>
      <c r="O42" s="89"/>
      <c r="P42" s="6"/>
    </row>
    <row r="43" spans="1:16" outlineLevel="1">
      <c r="A43" s="90" t="s">
        <v>38</v>
      </c>
      <c r="B43" s="91">
        <f t="shared" si="4"/>
        <v>38568.04</v>
      </c>
      <c r="C43" s="92">
        <f t="shared" ref="C43:O43" si="16">SUM(C44:C45)</f>
        <v>1098</v>
      </c>
      <c r="D43" s="92">
        <f t="shared" si="16"/>
        <v>1098</v>
      </c>
      <c r="E43" s="92">
        <f t="shared" si="16"/>
        <v>4162.13</v>
      </c>
      <c r="F43" s="92">
        <f t="shared" si="16"/>
        <v>4162.13</v>
      </c>
      <c r="G43" s="92">
        <f t="shared" si="16"/>
        <v>4162.13</v>
      </c>
      <c r="H43" s="92">
        <f t="shared" si="16"/>
        <v>4162.13</v>
      </c>
      <c r="I43" s="92">
        <f t="shared" si="16"/>
        <v>4162.13</v>
      </c>
      <c r="J43" s="92">
        <f t="shared" si="16"/>
        <v>4162.13</v>
      </c>
      <c r="K43" s="92">
        <f t="shared" si="16"/>
        <v>4162.13</v>
      </c>
      <c r="L43" s="92">
        <f t="shared" si="16"/>
        <v>4162.13</v>
      </c>
      <c r="M43" s="92">
        <f t="shared" si="16"/>
        <v>1537.5</v>
      </c>
      <c r="N43" s="92">
        <f t="shared" si="16"/>
        <v>1537.5</v>
      </c>
      <c r="O43" s="93">
        <f t="shared" si="16"/>
        <v>0</v>
      </c>
      <c r="P43" s="6"/>
    </row>
    <row r="44" spans="1:16" ht="19.5" customHeight="1" outlineLevel="2">
      <c r="A44" s="61" t="s">
        <v>94</v>
      </c>
      <c r="B44" s="9">
        <f t="shared" si="4"/>
        <v>38568.04</v>
      </c>
      <c r="C44" s="34">
        <v>1098</v>
      </c>
      <c r="D44" s="34">
        <v>1098</v>
      </c>
      <c r="E44" s="34">
        <v>4162.13</v>
      </c>
      <c r="F44" s="34">
        <v>4162.13</v>
      </c>
      <c r="G44" s="34">
        <v>4162.13</v>
      </c>
      <c r="H44" s="34">
        <v>4162.13</v>
      </c>
      <c r="I44" s="34">
        <v>4162.13</v>
      </c>
      <c r="J44" s="34">
        <v>4162.13</v>
      </c>
      <c r="K44" s="34">
        <v>4162.13</v>
      </c>
      <c r="L44" s="34">
        <v>4162.13</v>
      </c>
      <c r="M44" s="34">
        <v>1537.5</v>
      </c>
      <c r="N44" s="35">
        <v>1537.5</v>
      </c>
      <c r="O44" s="47">
        <v>0</v>
      </c>
      <c r="P44" s="6"/>
    </row>
    <row r="45" spans="1:16" ht="18.75" customHeight="1" outlineLevel="2">
      <c r="A45" s="61" t="s">
        <v>93</v>
      </c>
      <c r="B45" s="9">
        <f t="shared" si="4"/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5">
        <v>0</v>
      </c>
      <c r="O45" s="47">
        <v>0</v>
      </c>
      <c r="P45" s="6"/>
    </row>
    <row r="46" spans="1:16" outlineLevel="1">
      <c r="A46" s="90" t="s">
        <v>39</v>
      </c>
      <c r="B46" s="91">
        <f t="shared" si="4"/>
        <v>6475.3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2815.01</v>
      </c>
      <c r="K46" s="92">
        <f t="shared" si="17"/>
        <v>0</v>
      </c>
      <c r="L46" s="92">
        <f t="shared" si="17"/>
        <v>2815.01</v>
      </c>
      <c r="M46" s="92">
        <f t="shared" si="17"/>
        <v>0</v>
      </c>
      <c r="N46" s="92">
        <f t="shared" si="17"/>
        <v>0</v>
      </c>
      <c r="O46" s="93">
        <f t="shared" si="17"/>
        <v>845.28</v>
      </c>
      <c r="P46" s="6"/>
    </row>
    <row r="47" spans="1:16" outlineLevel="2">
      <c r="A47" s="61" t="s">
        <v>40</v>
      </c>
      <c r="B47" s="9">
        <f>SUM(C47:O47)</f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5">
        <v>0</v>
      </c>
      <c r="O47" s="47">
        <v>0</v>
      </c>
      <c r="P47" s="6"/>
    </row>
    <row r="48" spans="1:16" outlineLevel="2">
      <c r="A48" s="141" t="s">
        <v>41</v>
      </c>
      <c r="B48" s="9">
        <f t="shared" si="4"/>
        <v>6475.3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2815.01</v>
      </c>
      <c r="K48" s="34">
        <v>0</v>
      </c>
      <c r="L48" s="34">
        <v>2815.01</v>
      </c>
      <c r="M48" s="34">
        <v>0</v>
      </c>
      <c r="N48" s="35">
        <v>0</v>
      </c>
      <c r="O48" s="47">
        <v>845.28</v>
      </c>
      <c r="P48" s="6"/>
    </row>
    <row r="49" spans="1:16" outlineLevel="1">
      <c r="A49" s="90" t="s">
        <v>34</v>
      </c>
      <c r="B49" s="91">
        <f>SUM(C49:O49)</f>
        <v>4392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9">
        <v>4392</v>
      </c>
      <c r="P49" s="6"/>
    </row>
    <row r="50" spans="1:16" ht="33" outlineLevel="1">
      <c r="A50" s="100" t="s">
        <v>68</v>
      </c>
      <c r="B50" s="91">
        <f t="shared" si="4"/>
        <v>12136.72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12136.72</v>
      </c>
      <c r="P50" s="6"/>
    </row>
    <row r="51" spans="1:16" outlineLevel="2">
      <c r="A51" s="63" t="s">
        <v>71</v>
      </c>
      <c r="B51" s="9">
        <f t="shared" si="4"/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47">
        <v>0</v>
      </c>
      <c r="P51" s="6"/>
    </row>
    <row r="52" spans="1:16" ht="33" outlineLevel="2">
      <c r="A52" s="64" t="s">
        <v>67</v>
      </c>
      <c r="B52" s="9">
        <f t="shared" si="4"/>
        <v>12136.72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47">
        <v>12136.72</v>
      </c>
      <c r="P52" s="6"/>
    </row>
    <row r="53" spans="1:16" ht="33.75" customHeight="1" outlineLevel="1">
      <c r="A53" s="160" t="s">
        <v>72</v>
      </c>
      <c r="B53" s="91"/>
      <c r="C53" s="91">
        <f>$O6*списки!$C44</f>
        <v>161337.78706313303</v>
      </c>
      <c r="D53" s="91">
        <f>$O6*списки!$C45</f>
        <v>19048.807155481743</v>
      </c>
      <c r="E53" s="91">
        <f>O6*списки!C46</f>
        <v>28595.777863441795</v>
      </c>
      <c r="F53" s="91">
        <f>O6*списки!C47</f>
        <v>19856.925342377959</v>
      </c>
      <c r="G53" s="91">
        <f>$O6*списки!$C48</f>
        <v>20963.789348366121</v>
      </c>
      <c r="H53" s="91">
        <f>$O6*списки!$C49</f>
        <v>13295.263574840355</v>
      </c>
      <c r="I53" s="91">
        <f>$O6*списки!$C50</f>
        <v>14399.978330331456</v>
      </c>
      <c r="J53" s="91">
        <f>$O6*списки!$C51</f>
        <v>15302.663539098505</v>
      </c>
      <c r="K53" s="91">
        <f>O6*списки!$C52</f>
        <v>20791.849308600969</v>
      </c>
      <c r="L53" s="91">
        <f>$O6*списки!$C53</f>
        <v>19665.642048139223</v>
      </c>
      <c r="M53" s="91">
        <f>$O6*списки!$C54</f>
        <v>111711.59308591612</v>
      </c>
      <c r="N53" s="91">
        <f>$O6*списки!$C55</f>
        <v>14442.963340272743</v>
      </c>
      <c r="O53" s="161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$O54*списки!$C$44</f>
        <v>0</v>
      </c>
      <c r="D54" s="81">
        <f>$O54*списки!$C45</f>
        <v>0</v>
      </c>
      <c r="E54" s="81">
        <f>$O54*списки!$C46</f>
        <v>0</v>
      </c>
      <c r="F54" s="81">
        <f>$O54*списки!$C47</f>
        <v>0</v>
      </c>
      <c r="G54" s="81">
        <f>$O54*списки!$C48</f>
        <v>0</v>
      </c>
      <c r="H54" s="81">
        <f>$O54*списки!$C49</f>
        <v>0</v>
      </c>
      <c r="I54" s="81">
        <f>$O54*списки!$C50</f>
        <v>0</v>
      </c>
      <c r="J54" s="81">
        <f>$O54*списки!$C51</f>
        <v>0</v>
      </c>
      <c r="K54" s="81">
        <f>$O54*списки!$C52</f>
        <v>0</v>
      </c>
      <c r="L54" s="81">
        <f>$O54*списки!$C53</f>
        <v>0</v>
      </c>
      <c r="M54" s="81">
        <f>$O54*списки!$C54</f>
        <v>0</v>
      </c>
      <c r="N54" s="81">
        <f>$O54*списки!$C55</f>
        <v>0</v>
      </c>
      <c r="O54" s="137">
        <v>0</v>
      </c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9.5" customHeight="1" outlineLevel="1">
      <c r="A56" s="141" t="s">
        <v>51</v>
      </c>
      <c r="B56" s="9">
        <f>SUM(C56:N56)</f>
        <v>0</v>
      </c>
      <c r="C56" s="7">
        <f>$O56*списки!$C$44</f>
        <v>0</v>
      </c>
      <c r="D56" s="7">
        <f>$O56*списки!$C$45</f>
        <v>0</v>
      </c>
      <c r="E56" s="7">
        <f>$O56*списки!$C$46</f>
        <v>0</v>
      </c>
      <c r="F56" s="7">
        <f>$O56*списки!$C$47</f>
        <v>0</v>
      </c>
      <c r="G56" s="7">
        <f>$O56*списки!$C$48</f>
        <v>0</v>
      </c>
      <c r="H56" s="7">
        <f>$O56*списки!$C$49</f>
        <v>0</v>
      </c>
      <c r="I56" s="7">
        <f>$O56*списки!$C$50</f>
        <v>0</v>
      </c>
      <c r="J56" s="7">
        <f>$O56*списки!$C$51</f>
        <v>0</v>
      </c>
      <c r="K56" s="7">
        <f>$O56*списки!$C$52</f>
        <v>0</v>
      </c>
      <c r="L56" s="7">
        <f>$O56*списки!$C$53</f>
        <v>0</v>
      </c>
      <c r="M56" s="7">
        <f>$O56*списки!$C$54</f>
        <v>0</v>
      </c>
      <c r="N56" s="7">
        <f>$O56*списки!$C$55</f>
        <v>0</v>
      </c>
      <c r="O56" s="48">
        <v>0</v>
      </c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$O57*списки!C$44</f>
        <v>0</v>
      </c>
      <c r="D57" s="7">
        <f>$O57*списки!$C$45</f>
        <v>0</v>
      </c>
      <c r="E57" s="7">
        <f>$O57*списки!$C$46</f>
        <v>0</v>
      </c>
      <c r="F57" s="7">
        <f>$O57*списки!$C$47</f>
        <v>0</v>
      </c>
      <c r="G57" s="12">
        <f>O57*списки!C48</f>
        <v>0</v>
      </c>
      <c r="H57" s="12">
        <f>O57*списки!C49</f>
        <v>0</v>
      </c>
      <c r="I57" s="7">
        <f>$O57*списки!$C$50</f>
        <v>0</v>
      </c>
      <c r="J57" s="7">
        <f>$O57*списки!$C$51</f>
        <v>0</v>
      </c>
      <c r="K57" s="7">
        <f>$O57*списки!$C$52</f>
        <v>0</v>
      </c>
      <c r="L57" s="7">
        <f>$O57*списки!$C$53</f>
        <v>0</v>
      </c>
      <c r="M57" s="7">
        <f>$O57*списки!$C$54</f>
        <v>0</v>
      </c>
      <c r="N57" s="7">
        <f>$O57*списки!$C$55</f>
        <v>0</v>
      </c>
      <c r="O57" s="48">
        <v>0</v>
      </c>
      <c r="P57" s="6"/>
    </row>
    <row r="58" spans="1:16" ht="18" customHeight="1" outlineLevel="1">
      <c r="A58" s="141" t="s">
        <v>53</v>
      </c>
      <c r="B58" s="9">
        <f>SUM(C58:N58)</f>
        <v>0</v>
      </c>
      <c r="C58" s="7">
        <f>$O58*списки!C$44</f>
        <v>0</v>
      </c>
      <c r="D58" s="7">
        <f>$O58*списки!$C$45</f>
        <v>0</v>
      </c>
      <c r="E58" s="7">
        <f>$O58*списки!$C$46</f>
        <v>0</v>
      </c>
      <c r="F58" s="7">
        <f>$O58*списки!$C$47</f>
        <v>0</v>
      </c>
      <c r="G58" s="12">
        <f>O58*списки!C48</f>
        <v>0</v>
      </c>
      <c r="H58" s="12">
        <f>O58*списки!C49</f>
        <v>0</v>
      </c>
      <c r="I58" s="7">
        <f>$O58*списки!$C$50</f>
        <v>0</v>
      </c>
      <c r="J58" s="7">
        <f>$O58*списки!$C$51</f>
        <v>0</v>
      </c>
      <c r="K58" s="7">
        <f>$O58*списки!$C$52</f>
        <v>0</v>
      </c>
      <c r="L58" s="7">
        <f>$O58*списки!$C$53</f>
        <v>0</v>
      </c>
      <c r="M58" s="7">
        <f>$O58*списки!$C$54</f>
        <v>0</v>
      </c>
      <c r="N58" s="7">
        <f>$O58*списки!$C$55</f>
        <v>0</v>
      </c>
      <c r="O58" s="48"/>
      <c r="P58" s="6"/>
    </row>
    <row r="59" spans="1:16" ht="36.75" customHeight="1" thickBot="1">
      <c r="A59" s="138" t="s">
        <v>89</v>
      </c>
      <c r="B59" s="139">
        <f t="shared" ref="B59:N59" si="20">B3-B6</f>
        <v>3687341.21</v>
      </c>
      <c r="C59" s="139">
        <f t="shared" si="20"/>
        <v>767115.19</v>
      </c>
      <c r="D59" s="139">
        <f t="shared" si="20"/>
        <v>775837.28</v>
      </c>
      <c r="E59" s="139">
        <f t="shared" si="20"/>
        <v>591273.97000000009</v>
      </c>
      <c r="F59" s="139">
        <f t="shared" si="20"/>
        <v>1018407.02</v>
      </c>
      <c r="G59" s="139">
        <f t="shared" si="20"/>
        <v>393076.35</v>
      </c>
      <c r="H59" s="139">
        <f t="shared" si="20"/>
        <v>399869.65</v>
      </c>
      <c r="I59" s="139">
        <f t="shared" si="20"/>
        <v>-120642.35000000002</v>
      </c>
      <c r="J59" s="139">
        <f t="shared" si="20"/>
        <v>411725.08999999985</v>
      </c>
      <c r="K59" s="139">
        <f t="shared" si="20"/>
        <v>283383.49999999977</v>
      </c>
      <c r="L59" s="139">
        <f t="shared" si="20"/>
        <v>447955.16</v>
      </c>
      <c r="M59" s="139">
        <f t="shared" si="20"/>
        <v>-506997.84999999974</v>
      </c>
      <c r="N59" s="139">
        <f t="shared" si="20"/>
        <v>-322113.25999999989</v>
      </c>
      <c r="O59" s="140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42" t="s">
        <v>77</v>
      </c>
      <c r="B61" s="143" t="s">
        <v>0</v>
      </c>
      <c r="C61" s="143" t="s">
        <v>1</v>
      </c>
      <c r="D61" s="143" t="s">
        <v>2</v>
      </c>
      <c r="E61" s="143" t="s">
        <v>3</v>
      </c>
      <c r="F61" s="143" t="s">
        <v>4</v>
      </c>
      <c r="G61" s="143" t="s">
        <v>5</v>
      </c>
      <c r="H61" s="143" t="s">
        <v>6</v>
      </c>
      <c r="I61" s="143" t="s">
        <v>7</v>
      </c>
      <c r="J61" s="143" t="s">
        <v>8</v>
      </c>
      <c r="K61" s="143" t="s">
        <v>9</v>
      </c>
      <c r="L61" s="143" t="s">
        <v>10</v>
      </c>
      <c r="M61" s="143" t="s">
        <v>11</v>
      </c>
      <c r="N61" s="143" t="s">
        <v>12</v>
      </c>
      <c r="O61" s="144" t="s">
        <v>13</v>
      </c>
    </row>
    <row r="62" spans="1:16" s="39" customFormat="1" ht="33">
      <c r="A62" s="153" t="s">
        <v>88</v>
      </c>
      <c r="B62" s="80">
        <f>SUM(C62:O62)</f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154">
        <v>0</v>
      </c>
    </row>
    <row r="63" spans="1:16" s="39" customFormat="1" ht="33.75" thickBot="1">
      <c r="A63" s="155" t="s">
        <v>90</v>
      </c>
      <c r="B63" s="156">
        <f>SUM(C63:O63)</f>
        <v>823313.5</v>
      </c>
      <c r="C63" s="156">
        <f>SUM(C64:C68)</f>
        <v>0</v>
      </c>
      <c r="D63" s="156">
        <f t="shared" ref="D63:N63" si="21">SUM(D64:D68)</f>
        <v>3739.5</v>
      </c>
      <c r="E63" s="156">
        <f t="shared" si="21"/>
        <v>0</v>
      </c>
      <c r="F63" s="156">
        <f t="shared" si="21"/>
        <v>0</v>
      </c>
      <c r="G63" s="156">
        <f t="shared" si="21"/>
        <v>0</v>
      </c>
      <c r="H63" s="156">
        <f t="shared" si="21"/>
        <v>0</v>
      </c>
      <c r="I63" s="156">
        <f t="shared" si="21"/>
        <v>0</v>
      </c>
      <c r="J63" s="156">
        <f t="shared" si="21"/>
        <v>6000</v>
      </c>
      <c r="K63" s="156">
        <f t="shared" si="21"/>
        <v>15768</v>
      </c>
      <c r="L63" s="156">
        <f t="shared" si="21"/>
        <v>793681</v>
      </c>
      <c r="M63" s="156">
        <f t="shared" si="21"/>
        <v>0</v>
      </c>
      <c r="N63" s="156">
        <f t="shared" si="21"/>
        <v>4125</v>
      </c>
      <c r="O63" s="157">
        <v>0</v>
      </c>
    </row>
    <row r="64" spans="1:16" s="39" customFormat="1" outlineLevel="1">
      <c r="A64" s="53" t="s">
        <v>83</v>
      </c>
      <c r="B64" s="158">
        <f>SUM(C64:O64)</f>
        <v>815449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6000</v>
      </c>
      <c r="K64" s="158">
        <v>15768</v>
      </c>
      <c r="L64" s="158">
        <v>793681</v>
      </c>
      <c r="M64" s="158">
        <v>0</v>
      </c>
      <c r="N64" s="158">
        <v>0</v>
      </c>
      <c r="O64" s="159">
        <v>0</v>
      </c>
    </row>
    <row r="65" spans="1:16" s="39" customFormat="1" outlineLevel="1">
      <c r="A65" s="55" t="s">
        <v>81</v>
      </c>
      <c r="B65" s="13">
        <f>SUM(C65:O65)</f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0</v>
      </c>
    </row>
    <row r="66" spans="1:16" s="39" customFormat="1" outlineLevel="1">
      <c r="A66" s="55" t="s">
        <v>82</v>
      </c>
      <c r="B66" s="13">
        <f>SUM(C66:O66)</f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6" ht="16.5" customHeight="1" outlineLevel="1">
      <c r="A67" s="152" t="s">
        <v>79</v>
      </c>
      <c r="B67" s="13">
        <f t="shared" ref="B67:B68" si="22">SUM(C67:O67)</f>
        <v>7864.5</v>
      </c>
      <c r="C67" s="10">
        <v>0</v>
      </c>
      <c r="D67" s="10">
        <v>3739.5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4125</v>
      </c>
      <c r="O67" s="46">
        <v>0</v>
      </c>
      <c r="P67" s="6"/>
    </row>
    <row r="68" spans="1:16" s="39" customFormat="1" outlineLevel="1">
      <c r="A68" s="55" t="s">
        <v>80</v>
      </c>
      <c r="B68" s="13">
        <f t="shared" si="22"/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6" s="39" customFormat="1" ht="32.450000000000003" customHeight="1" thickBot="1">
      <c r="A69" s="138" t="s">
        <v>99</v>
      </c>
      <c r="B69" s="139">
        <f>B62-B63</f>
        <v>-823313.5</v>
      </c>
      <c r="C69" s="139">
        <f t="shared" ref="C69:O69" si="23">C62-C63</f>
        <v>0</v>
      </c>
      <c r="D69" s="139">
        <f t="shared" si="23"/>
        <v>-3739.5</v>
      </c>
      <c r="E69" s="139">
        <f t="shared" si="23"/>
        <v>0</v>
      </c>
      <c r="F69" s="139">
        <f t="shared" si="23"/>
        <v>0</v>
      </c>
      <c r="G69" s="139">
        <f t="shared" si="23"/>
        <v>0</v>
      </c>
      <c r="H69" s="139">
        <f t="shared" si="23"/>
        <v>0</v>
      </c>
      <c r="I69" s="139">
        <f t="shared" si="23"/>
        <v>0</v>
      </c>
      <c r="J69" s="139">
        <f t="shared" si="23"/>
        <v>-6000</v>
      </c>
      <c r="K69" s="139">
        <f t="shared" si="23"/>
        <v>-15768</v>
      </c>
      <c r="L69" s="139">
        <f t="shared" si="23"/>
        <v>-793681</v>
      </c>
      <c r="M69" s="139">
        <f t="shared" si="23"/>
        <v>0</v>
      </c>
      <c r="N69" s="139">
        <f t="shared" si="23"/>
        <v>-4125</v>
      </c>
      <c r="O69" s="140">
        <f t="shared" si="23"/>
        <v>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42" t="s">
        <v>78</v>
      </c>
      <c r="B71" s="143" t="s">
        <v>0</v>
      </c>
      <c r="C71" s="143" t="s">
        <v>1</v>
      </c>
      <c r="D71" s="143" t="s">
        <v>2</v>
      </c>
      <c r="E71" s="143" t="s">
        <v>3</v>
      </c>
      <c r="F71" s="143" t="s">
        <v>4</v>
      </c>
      <c r="G71" s="143" t="s">
        <v>5</v>
      </c>
      <c r="H71" s="143" t="s">
        <v>6</v>
      </c>
      <c r="I71" s="145" t="s">
        <v>7</v>
      </c>
      <c r="J71" s="143" t="s">
        <v>8</v>
      </c>
      <c r="K71" s="143" t="s">
        <v>9</v>
      </c>
      <c r="L71" s="143" t="s">
        <v>10</v>
      </c>
      <c r="M71" s="143" t="s">
        <v>11</v>
      </c>
      <c r="N71" s="143" t="s">
        <v>12</v>
      </c>
      <c r="O71" s="144" t="s">
        <v>13</v>
      </c>
    </row>
    <row r="72" spans="1:16" s="39" customFormat="1">
      <c r="A72" s="45" t="s">
        <v>84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26">
        <v>0</v>
      </c>
    </row>
    <row r="73" spans="1:16">
      <c r="A73" s="49" t="s">
        <v>55</v>
      </c>
      <c r="B73" s="162">
        <f>SUM(C73:N73)</f>
        <v>0</v>
      </c>
      <c r="C73" s="162">
        <f>$O73*списки!$C44</f>
        <v>0</v>
      </c>
      <c r="D73" s="162">
        <f>$O73*списки!$C45</f>
        <v>0</v>
      </c>
      <c r="E73" s="162">
        <f>$O73*списки!$C46</f>
        <v>0</v>
      </c>
      <c r="F73" s="162">
        <f>$O73*списки!$C47</f>
        <v>0</v>
      </c>
      <c r="G73" s="162">
        <f>$O73*списки!$C48</f>
        <v>0</v>
      </c>
      <c r="H73" s="162">
        <f>$O73*списки!$C49</f>
        <v>0</v>
      </c>
      <c r="I73" s="162">
        <f>$O73*списки!$C50</f>
        <v>0</v>
      </c>
      <c r="J73" s="162">
        <f>$O73*списки!$C51</f>
        <v>0</v>
      </c>
      <c r="K73" s="162">
        <f>$O73*списки!$C52</f>
        <v>0</v>
      </c>
      <c r="L73" s="162">
        <f>$O73*списки!$C53</f>
        <v>0</v>
      </c>
      <c r="M73" s="162">
        <f>$O73*списки!$C54</f>
        <v>0</v>
      </c>
      <c r="N73" s="162">
        <f>$O73*списки!$C55</f>
        <v>0</v>
      </c>
      <c r="O73" s="50">
        <v>0</v>
      </c>
      <c r="P73" s="6"/>
    </row>
    <row r="74" spans="1:16" ht="38.25" customHeight="1" thickBot="1">
      <c r="A74" s="146" t="s">
        <v>97</v>
      </c>
      <c r="B74" s="139">
        <f>B72-B73</f>
        <v>0</v>
      </c>
      <c r="C74" s="139">
        <f t="shared" ref="C74:O74" si="24">C72-C73</f>
        <v>0</v>
      </c>
      <c r="D74" s="139">
        <f t="shared" si="24"/>
        <v>0</v>
      </c>
      <c r="E74" s="139">
        <f t="shared" si="24"/>
        <v>0</v>
      </c>
      <c r="F74" s="139">
        <f t="shared" si="24"/>
        <v>0</v>
      </c>
      <c r="G74" s="139">
        <f t="shared" si="24"/>
        <v>0</v>
      </c>
      <c r="H74" s="139">
        <f t="shared" si="24"/>
        <v>0</v>
      </c>
      <c r="I74" s="139">
        <f t="shared" si="24"/>
        <v>0</v>
      </c>
      <c r="J74" s="139">
        <f t="shared" si="24"/>
        <v>0</v>
      </c>
      <c r="K74" s="139">
        <f t="shared" si="24"/>
        <v>0</v>
      </c>
      <c r="L74" s="139">
        <f t="shared" si="24"/>
        <v>0</v>
      </c>
      <c r="M74" s="139">
        <f t="shared" si="24"/>
        <v>0</v>
      </c>
      <c r="N74" s="139">
        <f t="shared" si="24"/>
        <v>0</v>
      </c>
      <c r="O74" s="140">
        <f t="shared" si="24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15" customHeight="1">
      <c r="A76" s="147" t="s">
        <v>85</v>
      </c>
      <c r="B76" s="148" t="s">
        <v>0</v>
      </c>
      <c r="C76" s="149" t="s">
        <v>1</v>
      </c>
      <c r="D76" s="149" t="s">
        <v>2</v>
      </c>
      <c r="E76" s="149" t="s">
        <v>3</v>
      </c>
      <c r="F76" s="149" t="s">
        <v>4</v>
      </c>
      <c r="G76" s="149" t="s">
        <v>5</v>
      </c>
      <c r="H76" s="149" t="s">
        <v>6</v>
      </c>
      <c r="I76" s="150" t="s">
        <v>7</v>
      </c>
      <c r="J76" s="149" t="s">
        <v>8</v>
      </c>
      <c r="K76" s="149" t="s">
        <v>9</v>
      </c>
      <c r="L76" s="149" t="s">
        <v>10</v>
      </c>
      <c r="M76" s="149" t="s">
        <v>11</v>
      </c>
      <c r="N76" s="149" t="s">
        <v>12</v>
      </c>
      <c r="O76" s="151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68">
        <f>B77+B59+B69+B74</f>
        <v>2864027.71</v>
      </c>
      <c r="C78" s="58">
        <f t="shared" ref="C78:O78" si="25">C77+C59+C69+C74</f>
        <v>767115.19</v>
      </c>
      <c r="D78" s="58">
        <f t="shared" si="25"/>
        <v>772097.78</v>
      </c>
      <c r="E78" s="58">
        <f t="shared" si="25"/>
        <v>591273.97000000009</v>
      </c>
      <c r="F78" s="58">
        <f t="shared" si="25"/>
        <v>1018407.02</v>
      </c>
      <c r="G78" s="58">
        <f t="shared" si="25"/>
        <v>393076.35</v>
      </c>
      <c r="H78" s="58">
        <f t="shared" si="25"/>
        <v>399869.65</v>
      </c>
      <c r="I78" s="58">
        <f t="shared" si="25"/>
        <v>-120642.35000000002</v>
      </c>
      <c r="J78" s="58">
        <f t="shared" si="25"/>
        <v>405725.08999999985</v>
      </c>
      <c r="K78" s="58">
        <f t="shared" si="25"/>
        <v>267615.49999999977</v>
      </c>
      <c r="L78" s="58">
        <f t="shared" si="25"/>
        <v>-345725.84</v>
      </c>
      <c r="M78" s="58">
        <f t="shared" si="25"/>
        <v>-506997.84999999974</v>
      </c>
      <c r="N78" s="58">
        <f t="shared" si="25"/>
        <v>-326238.25999999989</v>
      </c>
      <c r="O78" s="59">
        <f t="shared" si="25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1811023622047245" right="0.11811023622047245" top="0.15748031496062992" bottom="0.15748031496062992" header="0" footer="0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zoomScale="75" zoomScaleNormal="75" workbookViewId="0">
      <pane xSplit="6" ySplit="15" topLeftCell="K16" activePane="bottomRight" state="frozen"/>
      <selection activeCell="A2" sqref="A2"/>
      <selection pane="topRight" activeCell="A2" sqref="A2"/>
      <selection pane="bottomLeft" activeCell="A2" sqref="A2"/>
      <selection pane="bottomRight" activeCell="B2" sqref="B2:O2"/>
    </sheetView>
  </sheetViews>
  <sheetFormatPr defaultColWidth="9.140625" defaultRowHeight="16.5" outlineLevelRow="2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42036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5" customFormat="1" ht="30">
      <c r="A2" s="132" t="s">
        <v>75</v>
      </c>
      <c r="B2" s="133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4" t="s">
        <v>5</v>
      </c>
      <c r="H2" s="134" t="s">
        <v>6</v>
      </c>
      <c r="I2" s="135" t="s">
        <v>7</v>
      </c>
      <c r="J2" s="134" t="s">
        <v>8</v>
      </c>
      <c r="K2" s="134" t="s">
        <v>9</v>
      </c>
      <c r="L2" s="134" t="s">
        <v>10</v>
      </c>
      <c r="M2" s="134" t="s">
        <v>11</v>
      </c>
      <c r="N2" s="134" t="s">
        <v>12</v>
      </c>
      <c r="O2" s="136" t="s">
        <v>13</v>
      </c>
      <c r="P2" s="4"/>
    </row>
    <row r="3" spans="1:16">
      <c r="A3" s="83" t="s">
        <v>91</v>
      </c>
      <c r="B3" s="84">
        <f>SUM(C3:N3)</f>
        <v>0</v>
      </c>
      <c r="C3" s="85">
        <f t="shared" ref="C3:O3" si="0">SUM(C4:C5)</f>
        <v>0</v>
      </c>
      <c r="D3" s="85">
        <f t="shared" si="0"/>
        <v>0</v>
      </c>
      <c r="E3" s="85">
        <f t="shared" si="0"/>
        <v>0</v>
      </c>
      <c r="F3" s="85">
        <f t="shared" si="0"/>
        <v>0</v>
      </c>
      <c r="G3" s="85">
        <f t="shared" si="0"/>
        <v>0</v>
      </c>
      <c r="H3" s="85">
        <f t="shared" si="0"/>
        <v>0</v>
      </c>
      <c r="I3" s="85">
        <f t="shared" si="0"/>
        <v>0</v>
      </c>
      <c r="J3" s="85">
        <f t="shared" si="0"/>
        <v>0</v>
      </c>
      <c r="K3" s="85">
        <f t="shared" si="0"/>
        <v>0</v>
      </c>
      <c r="L3" s="85">
        <f t="shared" si="0"/>
        <v>0</v>
      </c>
      <c r="M3" s="85">
        <f t="shared" si="0"/>
        <v>0</v>
      </c>
      <c r="N3" s="85">
        <f t="shared" si="0"/>
        <v>0</v>
      </c>
      <c r="O3" s="86">
        <f t="shared" si="0"/>
        <v>0</v>
      </c>
    </row>
    <row r="4" spans="1:16" outlineLevel="1">
      <c r="A4" s="163" t="s">
        <v>14</v>
      </c>
      <c r="B4" s="124">
        <f>SUM(C4:N4)</f>
        <v>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1:16" outlineLevel="1">
      <c r="A5" s="163" t="s">
        <v>15</v>
      </c>
      <c r="B5" s="124">
        <f>SUM(C5:N5)</f>
        <v>0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6"/>
    </row>
    <row r="6" spans="1:16">
      <c r="A6" s="83" t="s">
        <v>98</v>
      </c>
      <c r="B6" s="84">
        <f>B7+B9+B18+B22+B31+B28+B49+B38+B43+B46+B35+B13+B41+B50+B54+B55</f>
        <v>0</v>
      </c>
      <c r="C6" s="85">
        <f t="shared" ref="C6:N6" si="1">C7+C9+C18+C22+C31+C28+C49+C38+C43+C46+C35+C13+C41+C50+C67+C54+C55</f>
        <v>0</v>
      </c>
      <c r="D6" s="85">
        <f t="shared" si="1"/>
        <v>0</v>
      </c>
      <c r="E6" s="85">
        <f t="shared" si="1"/>
        <v>0</v>
      </c>
      <c r="F6" s="85">
        <f t="shared" si="1"/>
        <v>0</v>
      </c>
      <c r="G6" s="85">
        <f t="shared" si="1"/>
        <v>0</v>
      </c>
      <c r="H6" s="85">
        <f t="shared" si="1"/>
        <v>0</v>
      </c>
      <c r="I6" s="85">
        <f t="shared" si="1"/>
        <v>0</v>
      </c>
      <c r="J6" s="85">
        <f t="shared" si="1"/>
        <v>0</v>
      </c>
      <c r="K6" s="85">
        <f t="shared" si="1"/>
        <v>0</v>
      </c>
      <c r="L6" s="85">
        <f t="shared" si="1"/>
        <v>0</v>
      </c>
      <c r="M6" s="85">
        <f t="shared" si="1"/>
        <v>0</v>
      </c>
      <c r="N6" s="85">
        <f t="shared" si="1"/>
        <v>0</v>
      </c>
      <c r="O6" s="86">
        <f>O7+O9+O18+O22+O31+O28+O49+O38+O43+O46+O35+O13+O41+O50</f>
        <v>0</v>
      </c>
    </row>
    <row r="7" spans="1:16">
      <c r="A7" s="87" t="s">
        <v>54</v>
      </c>
      <c r="B7" s="80">
        <f>SUM(C7:N7)</f>
        <v>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6">
      <c r="A8" s="87" t="s">
        <v>96</v>
      </c>
      <c r="B8" s="80">
        <f>SUM(C8:N8)</f>
        <v>0</v>
      </c>
      <c r="C8" s="88">
        <f>C9+C13</f>
        <v>0</v>
      </c>
      <c r="D8" s="88">
        <f t="shared" ref="D8:O8" si="2">D9+D13</f>
        <v>0</v>
      </c>
      <c r="E8" s="88">
        <f t="shared" si="2"/>
        <v>0</v>
      </c>
      <c r="F8" s="88">
        <f t="shared" si="2"/>
        <v>0</v>
      </c>
      <c r="G8" s="88">
        <f t="shared" si="2"/>
        <v>0</v>
      </c>
      <c r="H8" s="88">
        <f t="shared" si="2"/>
        <v>0</v>
      </c>
      <c r="I8" s="88">
        <f t="shared" si="2"/>
        <v>0</v>
      </c>
      <c r="J8" s="88">
        <f t="shared" si="2"/>
        <v>0</v>
      </c>
      <c r="K8" s="88">
        <f t="shared" si="2"/>
        <v>0</v>
      </c>
      <c r="L8" s="88">
        <f t="shared" si="2"/>
        <v>0</v>
      </c>
      <c r="M8" s="88">
        <f t="shared" si="2"/>
        <v>0</v>
      </c>
      <c r="N8" s="88">
        <f t="shared" si="2"/>
        <v>0</v>
      </c>
      <c r="O8" s="89">
        <f t="shared" si="2"/>
        <v>0</v>
      </c>
    </row>
    <row r="9" spans="1:16" outlineLevel="1">
      <c r="A9" s="90" t="s">
        <v>16</v>
      </c>
      <c r="B9" s="91">
        <f>SUM(C9:O9)</f>
        <v>0</v>
      </c>
      <c r="C9" s="92">
        <f>SUM(C10:C12)</f>
        <v>0</v>
      </c>
      <c r="D9" s="92">
        <f t="shared" ref="D9:N9" si="3">SUM(D10:D12)</f>
        <v>0</v>
      </c>
      <c r="E9" s="92">
        <f t="shared" si="3"/>
        <v>0</v>
      </c>
      <c r="F9" s="92">
        <f t="shared" si="3"/>
        <v>0</v>
      </c>
      <c r="G9" s="92">
        <f t="shared" si="3"/>
        <v>0</v>
      </c>
      <c r="H9" s="92">
        <f t="shared" si="3"/>
        <v>0</v>
      </c>
      <c r="I9" s="92">
        <f t="shared" si="3"/>
        <v>0</v>
      </c>
      <c r="J9" s="92">
        <f t="shared" si="3"/>
        <v>0</v>
      </c>
      <c r="K9" s="92">
        <f t="shared" si="3"/>
        <v>0</v>
      </c>
      <c r="L9" s="92">
        <f t="shared" si="3"/>
        <v>0</v>
      </c>
      <c r="M9" s="92">
        <f t="shared" si="3"/>
        <v>0</v>
      </c>
      <c r="N9" s="92">
        <f t="shared" si="3"/>
        <v>0</v>
      </c>
      <c r="O9" s="93">
        <f>SUM(O10:O12)</f>
        <v>0</v>
      </c>
    </row>
    <row r="10" spans="1:16" outlineLevel="2">
      <c r="A10" s="164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94" t="s">
        <v>44</v>
      </c>
      <c r="B13" s="91">
        <f>SUM(C13:O13)</f>
        <v>0</v>
      </c>
      <c r="C13" s="92">
        <f t="shared" ref="C13:O13" si="5">SUM(C14:C17)</f>
        <v>0</v>
      </c>
      <c r="D13" s="92">
        <f t="shared" si="5"/>
        <v>0</v>
      </c>
      <c r="E13" s="92">
        <f t="shared" si="5"/>
        <v>0</v>
      </c>
      <c r="F13" s="92">
        <f t="shared" si="5"/>
        <v>0</v>
      </c>
      <c r="G13" s="92">
        <f t="shared" si="5"/>
        <v>0</v>
      </c>
      <c r="H13" s="92">
        <f t="shared" si="5"/>
        <v>0</v>
      </c>
      <c r="I13" s="92">
        <f t="shared" si="5"/>
        <v>0</v>
      </c>
      <c r="J13" s="92">
        <f t="shared" si="5"/>
        <v>0</v>
      </c>
      <c r="K13" s="92">
        <f t="shared" si="5"/>
        <v>0</v>
      </c>
      <c r="L13" s="92">
        <f t="shared" si="5"/>
        <v>0</v>
      </c>
      <c r="M13" s="92">
        <f t="shared" si="5"/>
        <v>0</v>
      </c>
      <c r="N13" s="92">
        <f t="shared" si="5"/>
        <v>0</v>
      </c>
      <c r="O13" s="93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87" t="s">
        <v>20</v>
      </c>
      <c r="B18" s="80">
        <f t="shared" si="4"/>
        <v>0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2">
        <f t="shared" si="6"/>
        <v>0</v>
      </c>
    </row>
    <row r="19" spans="1:16" ht="33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87" t="s">
        <v>95</v>
      </c>
      <c r="B21" s="80">
        <f>SUM(C21:O21)</f>
        <v>0</v>
      </c>
      <c r="C21" s="88">
        <f>C22+C28</f>
        <v>0</v>
      </c>
      <c r="D21" s="88">
        <f t="shared" ref="D21:O21" si="7">D22+D28</f>
        <v>0</v>
      </c>
      <c r="E21" s="88">
        <f t="shared" si="7"/>
        <v>0</v>
      </c>
      <c r="F21" s="88">
        <f t="shared" si="7"/>
        <v>0</v>
      </c>
      <c r="G21" s="88">
        <f t="shared" si="7"/>
        <v>0</v>
      </c>
      <c r="H21" s="88">
        <f t="shared" si="7"/>
        <v>0</v>
      </c>
      <c r="I21" s="88">
        <f t="shared" si="7"/>
        <v>0</v>
      </c>
      <c r="J21" s="88">
        <f t="shared" si="7"/>
        <v>0</v>
      </c>
      <c r="K21" s="88">
        <f t="shared" si="7"/>
        <v>0</v>
      </c>
      <c r="L21" s="88">
        <f t="shared" si="7"/>
        <v>0</v>
      </c>
      <c r="M21" s="88">
        <f t="shared" si="7"/>
        <v>0</v>
      </c>
      <c r="N21" s="88">
        <f t="shared" si="7"/>
        <v>0</v>
      </c>
      <c r="O21" s="89">
        <f t="shared" si="7"/>
        <v>0</v>
      </c>
    </row>
    <row r="22" spans="1:16" ht="22.5" customHeight="1" outlineLevel="1">
      <c r="A22" s="90" t="s">
        <v>23</v>
      </c>
      <c r="B22" s="91">
        <f t="shared" si="4"/>
        <v>0</v>
      </c>
      <c r="C22" s="92">
        <f t="shared" ref="C22:H22" si="8">SUM(C23:C27)</f>
        <v>0</v>
      </c>
      <c r="D22" s="92">
        <f t="shared" si="8"/>
        <v>0</v>
      </c>
      <c r="E22" s="92">
        <f t="shared" si="8"/>
        <v>0</v>
      </c>
      <c r="F22" s="92">
        <f t="shared" si="8"/>
        <v>0</v>
      </c>
      <c r="G22" s="92">
        <f t="shared" si="8"/>
        <v>0</v>
      </c>
      <c r="H22" s="92">
        <f t="shared" si="8"/>
        <v>0</v>
      </c>
      <c r="I22" s="92">
        <f t="shared" ref="I22:O22" si="9">SUM(I23:I27)</f>
        <v>0</v>
      </c>
      <c r="J22" s="92">
        <f t="shared" si="9"/>
        <v>0</v>
      </c>
      <c r="K22" s="92">
        <f t="shared" si="9"/>
        <v>0</v>
      </c>
      <c r="L22" s="92">
        <f t="shared" si="9"/>
        <v>0</v>
      </c>
      <c r="M22" s="92">
        <f t="shared" si="9"/>
        <v>0</v>
      </c>
      <c r="N22" s="92">
        <f t="shared" si="9"/>
        <v>0</v>
      </c>
      <c r="O22" s="93">
        <f t="shared" si="9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33" outlineLevel="1">
      <c r="A28" s="90" t="s">
        <v>33</v>
      </c>
      <c r="B28" s="91">
        <f t="shared" si="4"/>
        <v>0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0</v>
      </c>
      <c r="F28" s="92">
        <f t="shared" si="10"/>
        <v>0</v>
      </c>
      <c r="G28" s="92">
        <f t="shared" si="10"/>
        <v>0</v>
      </c>
      <c r="H28" s="92">
        <f t="shared" si="10"/>
        <v>0</v>
      </c>
      <c r="I28" s="92">
        <f t="shared" si="10"/>
        <v>0</v>
      </c>
      <c r="J28" s="92">
        <f t="shared" si="10"/>
        <v>0</v>
      </c>
      <c r="K28" s="92">
        <f t="shared" si="10"/>
        <v>0</v>
      </c>
      <c r="L28" s="92">
        <f t="shared" si="10"/>
        <v>0</v>
      </c>
      <c r="M28" s="92">
        <f t="shared" si="10"/>
        <v>0</v>
      </c>
      <c r="N28" s="92">
        <f t="shared" si="10"/>
        <v>0</v>
      </c>
      <c r="O28" s="93">
        <f t="shared" si="10"/>
        <v>0</v>
      </c>
      <c r="P28" s="6"/>
    </row>
    <row r="29" spans="1:16" ht="33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87" t="s">
        <v>29</v>
      </c>
      <c r="B31" s="80">
        <f t="shared" ref="B31:B37" si="11">SUM(C31:O31)</f>
        <v>0</v>
      </c>
      <c r="C31" s="81">
        <f t="shared" ref="C31:N31" si="12">SUM(C32:C34)</f>
        <v>0</v>
      </c>
      <c r="D31" s="81">
        <f t="shared" si="12"/>
        <v>0</v>
      </c>
      <c r="E31" s="81">
        <f t="shared" si="12"/>
        <v>0</v>
      </c>
      <c r="F31" s="81">
        <f t="shared" si="12"/>
        <v>0</v>
      </c>
      <c r="G31" s="81">
        <f t="shared" si="12"/>
        <v>0</v>
      </c>
      <c r="H31" s="81">
        <f t="shared" si="12"/>
        <v>0</v>
      </c>
      <c r="I31" s="81">
        <f t="shared" si="12"/>
        <v>0</v>
      </c>
      <c r="J31" s="81">
        <f t="shared" si="12"/>
        <v>0</v>
      </c>
      <c r="K31" s="81">
        <f t="shared" si="12"/>
        <v>0</v>
      </c>
      <c r="L31" s="81">
        <f t="shared" si="12"/>
        <v>0</v>
      </c>
      <c r="M31" s="81">
        <f t="shared" si="12"/>
        <v>0</v>
      </c>
      <c r="N31" s="81">
        <f t="shared" si="12"/>
        <v>0</v>
      </c>
      <c r="O31" s="82">
        <f>SUM(O32:O34)</f>
        <v>0</v>
      </c>
      <c r="P31" s="6"/>
    </row>
    <row r="32" spans="1:16">
      <c r="A32" s="60" t="s">
        <v>30</v>
      </c>
      <c r="B32" s="9">
        <f t="shared" si="11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ht="24" customHeight="1" outlineLevel="1">
      <c r="A33" s="60" t="s">
        <v>31</v>
      </c>
      <c r="B33" s="9">
        <f t="shared" si="11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ht="18.75" customHeight="1" outlineLevel="1">
      <c r="A34" s="60" t="s">
        <v>32</v>
      </c>
      <c r="B34" s="9">
        <f t="shared" si="11"/>
        <v>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6"/>
    </row>
    <row r="35" spans="1:16">
      <c r="A35" s="87" t="s">
        <v>42</v>
      </c>
      <c r="B35" s="80">
        <f t="shared" si="11"/>
        <v>0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0</v>
      </c>
      <c r="F35" s="81">
        <f t="shared" si="13"/>
        <v>0</v>
      </c>
      <c r="G35" s="81">
        <f t="shared" si="13"/>
        <v>0</v>
      </c>
      <c r="H35" s="81">
        <f t="shared" si="13"/>
        <v>0</v>
      </c>
      <c r="I35" s="81">
        <f t="shared" si="13"/>
        <v>0</v>
      </c>
      <c r="J35" s="81">
        <f t="shared" si="13"/>
        <v>0</v>
      </c>
      <c r="K35" s="81">
        <f t="shared" si="13"/>
        <v>0</v>
      </c>
      <c r="L35" s="81">
        <f t="shared" si="13"/>
        <v>0</v>
      </c>
      <c r="M35" s="81">
        <f t="shared" si="13"/>
        <v>0</v>
      </c>
      <c r="N35" s="81">
        <f t="shared" si="13"/>
        <v>0</v>
      </c>
      <c r="O35" s="82">
        <f t="shared" si="13"/>
        <v>0</v>
      </c>
      <c r="P35" s="6"/>
    </row>
    <row r="36" spans="1:16" ht="33" outlineLevel="1">
      <c r="A36" s="62" t="s">
        <v>92</v>
      </c>
      <c r="B36" s="9">
        <f t="shared" si="11"/>
        <v>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5"/>
      <c r="O36" s="47"/>
      <c r="P36" s="6"/>
    </row>
    <row r="37" spans="1:16" outlineLevel="1">
      <c r="A37" s="61" t="s">
        <v>43</v>
      </c>
      <c r="B37" s="9">
        <f t="shared" si="11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87" t="s">
        <v>35</v>
      </c>
      <c r="B38" s="80">
        <f t="shared" si="4"/>
        <v>0</v>
      </c>
      <c r="C38" s="81">
        <f>SUM(C39:C40)</f>
        <v>0</v>
      </c>
      <c r="D38" s="81">
        <f t="shared" ref="D38:O38" si="14">SUM(D39:D40)</f>
        <v>0</v>
      </c>
      <c r="E38" s="81">
        <f t="shared" si="14"/>
        <v>0</v>
      </c>
      <c r="F38" s="81">
        <f t="shared" si="14"/>
        <v>0</v>
      </c>
      <c r="G38" s="81">
        <f t="shared" si="14"/>
        <v>0</v>
      </c>
      <c r="H38" s="81">
        <f t="shared" si="14"/>
        <v>0</v>
      </c>
      <c r="I38" s="81">
        <f t="shared" si="14"/>
        <v>0</v>
      </c>
      <c r="J38" s="81">
        <f t="shared" si="14"/>
        <v>0</v>
      </c>
      <c r="K38" s="81">
        <f t="shared" si="14"/>
        <v>0</v>
      </c>
      <c r="L38" s="81">
        <f t="shared" si="14"/>
        <v>0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28.15" customHeight="1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>
      <c r="A41" s="87" t="s">
        <v>49</v>
      </c>
      <c r="B41" s="80">
        <f>SUM(C41:O41)</f>
        <v>0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1"/>
      <c r="O41" s="89"/>
      <c r="P41" s="6"/>
    </row>
    <row r="42" spans="1:16" outlineLevel="1">
      <c r="A42" s="87" t="s">
        <v>73</v>
      </c>
      <c r="B42" s="80">
        <f>SUM(C42:O42)</f>
        <v>0</v>
      </c>
      <c r="C42" s="88">
        <f>C43+C46+C49+C50+C53</f>
        <v>0</v>
      </c>
      <c r="D42" s="88">
        <f t="shared" ref="D42:N42" si="15">D43+D46+D49+D50+D53</f>
        <v>0</v>
      </c>
      <c r="E42" s="88">
        <f t="shared" si="15"/>
        <v>0</v>
      </c>
      <c r="F42" s="88">
        <f t="shared" si="15"/>
        <v>0</v>
      </c>
      <c r="G42" s="88">
        <f t="shared" si="15"/>
        <v>0</v>
      </c>
      <c r="H42" s="88">
        <f t="shared" si="15"/>
        <v>0</v>
      </c>
      <c r="I42" s="88">
        <f t="shared" si="15"/>
        <v>0</v>
      </c>
      <c r="J42" s="88">
        <f t="shared" si="15"/>
        <v>0</v>
      </c>
      <c r="K42" s="88">
        <f t="shared" si="15"/>
        <v>0</v>
      </c>
      <c r="L42" s="88">
        <f t="shared" si="15"/>
        <v>0</v>
      </c>
      <c r="M42" s="88">
        <f t="shared" si="15"/>
        <v>0</v>
      </c>
      <c r="N42" s="88">
        <f t="shared" si="15"/>
        <v>0</v>
      </c>
      <c r="O42" s="89">
        <f>O43+O46+O49+O50+O53</f>
        <v>0</v>
      </c>
      <c r="P42" s="6"/>
    </row>
    <row r="43" spans="1:16" outlineLevel="1">
      <c r="A43" s="90" t="s">
        <v>38</v>
      </c>
      <c r="B43" s="91">
        <f t="shared" si="4"/>
        <v>0</v>
      </c>
      <c r="C43" s="92">
        <f t="shared" ref="C43:O43" si="16">SUM(C44:C45)</f>
        <v>0</v>
      </c>
      <c r="D43" s="92">
        <f t="shared" si="16"/>
        <v>0</v>
      </c>
      <c r="E43" s="92">
        <f t="shared" si="16"/>
        <v>0</v>
      </c>
      <c r="F43" s="92">
        <f t="shared" si="16"/>
        <v>0</v>
      </c>
      <c r="G43" s="92">
        <f t="shared" si="16"/>
        <v>0</v>
      </c>
      <c r="H43" s="92">
        <f t="shared" si="16"/>
        <v>0</v>
      </c>
      <c r="I43" s="92">
        <f t="shared" si="16"/>
        <v>0</v>
      </c>
      <c r="J43" s="92">
        <f t="shared" si="16"/>
        <v>0</v>
      </c>
      <c r="K43" s="92">
        <f t="shared" si="16"/>
        <v>0</v>
      </c>
      <c r="L43" s="92">
        <f t="shared" si="16"/>
        <v>0</v>
      </c>
      <c r="M43" s="92">
        <f t="shared" si="16"/>
        <v>0</v>
      </c>
      <c r="N43" s="92">
        <f t="shared" si="16"/>
        <v>0</v>
      </c>
      <c r="O43" s="93">
        <f t="shared" si="16"/>
        <v>0</v>
      </c>
      <c r="P43" s="6"/>
    </row>
    <row r="44" spans="1:16" outlineLevel="1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outlineLevel="1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>
      <c r="A46" s="90" t="s">
        <v>39</v>
      </c>
      <c r="B46" s="91">
        <f t="shared" si="4"/>
        <v>0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0</v>
      </c>
      <c r="K46" s="92">
        <f t="shared" si="17"/>
        <v>0</v>
      </c>
      <c r="L46" s="92">
        <f t="shared" si="17"/>
        <v>0</v>
      </c>
      <c r="M46" s="92">
        <f t="shared" si="17"/>
        <v>0</v>
      </c>
      <c r="N46" s="92">
        <f t="shared" si="17"/>
        <v>0</v>
      </c>
      <c r="O46" s="93">
        <f t="shared" si="17"/>
        <v>0</v>
      </c>
      <c r="P46" s="6"/>
    </row>
    <row r="47" spans="1:16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>
      <c r="A49" s="90" t="s">
        <v>34</v>
      </c>
      <c r="B49" s="91">
        <f>SUM(C49:O49)</f>
        <v>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  <c r="P49" s="6"/>
    </row>
    <row r="50" spans="1:16" ht="33">
      <c r="A50" s="100" t="s">
        <v>68</v>
      </c>
      <c r="B50" s="91">
        <f t="shared" si="4"/>
        <v>0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0</v>
      </c>
      <c r="P50" s="6"/>
    </row>
    <row r="51" spans="1:16" ht="17.25" customHeight="1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8.9" customHeight="1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21.75" customHeight="1">
      <c r="A53" s="160" t="s">
        <v>72</v>
      </c>
      <c r="B53" s="91"/>
      <c r="C53" s="91">
        <f>$O6*списки!$C44</f>
        <v>0</v>
      </c>
      <c r="D53" s="91">
        <f>$O6*списки!$C45</f>
        <v>0</v>
      </c>
      <c r="E53" s="91">
        <f>O6*списки!C46</f>
        <v>0</v>
      </c>
      <c r="F53" s="91">
        <f>O6*списки!C47</f>
        <v>0</v>
      </c>
      <c r="G53" s="91">
        <f>$O6*списки!$C48</f>
        <v>0</v>
      </c>
      <c r="H53" s="91">
        <f>$O6*списки!$C49</f>
        <v>0</v>
      </c>
      <c r="I53" s="91">
        <f>$O6*списки!$C50</f>
        <v>0</v>
      </c>
      <c r="J53" s="91">
        <f>$O6*списки!$C51</f>
        <v>0</v>
      </c>
      <c r="K53" s="91">
        <f>O6*списки!$C52</f>
        <v>0</v>
      </c>
      <c r="L53" s="91">
        <f>$O6*списки!$C53</f>
        <v>0</v>
      </c>
      <c r="M53" s="91">
        <f>$O6*списки!$C54</f>
        <v>0</v>
      </c>
      <c r="N53" s="91">
        <f>$O6*списки!$C55</f>
        <v>0</v>
      </c>
      <c r="O53" s="161">
        <v>0</v>
      </c>
      <c r="P53" s="6"/>
    </row>
    <row r="54" spans="1:16" ht="27" customHeight="1">
      <c r="A54" s="87" t="s">
        <v>74</v>
      </c>
      <c r="B54" s="80">
        <f>SUM(C54:N54)</f>
        <v>0</v>
      </c>
      <c r="C54" s="81">
        <f>$O54*списки!$C$44</f>
        <v>0</v>
      </c>
      <c r="D54" s="81">
        <f>$O54*списки!$C$45</f>
        <v>0</v>
      </c>
      <c r="E54" s="81">
        <f>$O54*списки!$C$46</f>
        <v>0</v>
      </c>
      <c r="F54" s="81">
        <f>$O54*списки!$C$47</f>
        <v>0</v>
      </c>
      <c r="G54" s="81">
        <f>$O54*списки!$C$48</f>
        <v>0</v>
      </c>
      <c r="H54" s="81">
        <f>$O54*списки!$C$49</f>
        <v>0</v>
      </c>
      <c r="I54" s="81">
        <f>$O54*списки!$C$50</f>
        <v>0</v>
      </c>
      <c r="J54" s="81">
        <f>$O54*списки!$C$51</f>
        <v>0</v>
      </c>
      <c r="K54" s="81">
        <f>$O54*списки!$C$52</f>
        <v>0</v>
      </c>
      <c r="L54" s="81">
        <f>$O54*списки!$C$53</f>
        <v>0</v>
      </c>
      <c r="M54" s="81">
        <f>$O54*списки!$C$54</f>
        <v>0</v>
      </c>
      <c r="N54" s="81">
        <f>$O54*списки!$C$55</f>
        <v>0</v>
      </c>
      <c r="O54" s="89">
        <v>0</v>
      </c>
      <c r="P54" s="6"/>
    </row>
    <row r="55" spans="1:16" ht="19.5" customHeight="1" outlineLevel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8" customHeight="1" outlineLevel="1">
      <c r="A56" s="61" t="s">
        <v>51</v>
      </c>
      <c r="B56" s="9">
        <f>SUM(C56:N56)</f>
        <v>0</v>
      </c>
      <c r="C56" s="165">
        <f>O56*списки!C44</f>
        <v>0</v>
      </c>
      <c r="D56" s="165">
        <f>O56*списки!C45</f>
        <v>0</v>
      </c>
      <c r="E56" s="165">
        <f>O56*списки!C46</f>
        <v>0</v>
      </c>
      <c r="F56" s="165">
        <f>O56*списки!C47</f>
        <v>0</v>
      </c>
      <c r="G56" s="165">
        <f>O56*списки!C48</f>
        <v>0</v>
      </c>
      <c r="H56" s="165">
        <f>O56*списки!C49</f>
        <v>0</v>
      </c>
      <c r="I56" s="165">
        <f>O56*списки!C50</f>
        <v>0</v>
      </c>
      <c r="J56" s="165">
        <f>O56*списки!C51</f>
        <v>0</v>
      </c>
      <c r="K56" s="165">
        <f>O56*списки!C52</f>
        <v>0</v>
      </c>
      <c r="L56" s="165">
        <f>O56*списки!C53</f>
        <v>0</v>
      </c>
      <c r="M56" s="165">
        <f>O56*списки!C54</f>
        <v>0</v>
      </c>
      <c r="N56" s="165">
        <f>O56*списки!C55</f>
        <v>0</v>
      </c>
      <c r="O56" s="165">
        <v>0</v>
      </c>
      <c r="P56" s="6"/>
    </row>
    <row r="57" spans="1:16" ht="13.15" customHeight="1" outlineLevel="1">
      <c r="A57" s="61" t="s">
        <v>52</v>
      </c>
      <c r="B57" s="9">
        <f>SUM(C57:N57)</f>
        <v>0</v>
      </c>
      <c r="C57" s="165">
        <f>$O57*списки!$C$44</f>
        <v>0</v>
      </c>
      <c r="D57" s="165">
        <f>$O57*списки!$C$45</f>
        <v>0</v>
      </c>
      <c r="E57" s="165">
        <f>$O57*списки!$C$46</f>
        <v>0</v>
      </c>
      <c r="F57" s="165">
        <f>$O57*списки!$C$47</f>
        <v>0</v>
      </c>
      <c r="G57" s="165">
        <f>$O57*списки!$C$48</f>
        <v>0</v>
      </c>
      <c r="H57" s="165">
        <f>$O57*списки!$C$49</f>
        <v>0</v>
      </c>
      <c r="I57" s="165">
        <f>$O57*списки!$C$50</f>
        <v>0</v>
      </c>
      <c r="J57" s="165">
        <f>$O57*списки!$C$51</f>
        <v>0</v>
      </c>
      <c r="K57" s="165">
        <f>$O57*списки!$C$52</f>
        <v>0</v>
      </c>
      <c r="L57" s="165">
        <f>$O57*списки!$C$53</f>
        <v>0</v>
      </c>
      <c r="M57" s="165">
        <f>$O57*списки!$C$54</f>
        <v>0</v>
      </c>
      <c r="N57" s="165">
        <f>$O57*списки!$C$55</f>
        <v>0</v>
      </c>
      <c r="O57" s="47">
        <v>0</v>
      </c>
      <c r="P57" s="6"/>
    </row>
    <row r="58" spans="1:16">
      <c r="A58" s="61" t="s">
        <v>53</v>
      </c>
      <c r="B58" s="9">
        <f>SUM(C58:N58)</f>
        <v>0</v>
      </c>
      <c r="C58" s="165">
        <f>$O58*списки!$C$44</f>
        <v>0</v>
      </c>
      <c r="D58" s="165">
        <f>$O58*списки!$C$45</f>
        <v>0</v>
      </c>
      <c r="E58" s="165">
        <f>$O58*списки!$C$46</f>
        <v>0</v>
      </c>
      <c r="F58" s="165">
        <f>$O58*списки!$C$47</f>
        <v>0</v>
      </c>
      <c r="G58" s="165">
        <f>$O58*списки!$C$48</f>
        <v>0</v>
      </c>
      <c r="H58" s="165">
        <f>$O58*списки!$C$49</f>
        <v>0</v>
      </c>
      <c r="I58" s="165">
        <f>$O58*списки!$C$50</f>
        <v>0</v>
      </c>
      <c r="J58" s="165">
        <f>$O58*списки!$C$51</f>
        <v>0</v>
      </c>
      <c r="K58" s="165">
        <f>$O58*списки!$C$52</f>
        <v>0</v>
      </c>
      <c r="L58" s="165">
        <f>$O58*списки!$C$53</f>
        <v>0</v>
      </c>
      <c r="M58" s="165">
        <f>$O58*списки!$C$54</f>
        <v>0</v>
      </c>
      <c r="N58" s="165">
        <f>$O58*списки!$C$55</f>
        <v>0</v>
      </c>
      <c r="O58" s="47">
        <v>0</v>
      </c>
      <c r="P58" s="6"/>
    </row>
    <row r="59" spans="1:16" ht="32.25" thickBot="1">
      <c r="A59" s="138" t="s">
        <v>89</v>
      </c>
      <c r="B59" s="139">
        <f t="shared" ref="B59:N59" si="20">B3-B6</f>
        <v>0</v>
      </c>
      <c r="C59" s="139">
        <f t="shared" si="20"/>
        <v>0</v>
      </c>
      <c r="D59" s="139">
        <f t="shared" si="20"/>
        <v>0</v>
      </c>
      <c r="E59" s="139">
        <f t="shared" si="20"/>
        <v>0</v>
      </c>
      <c r="F59" s="139">
        <f t="shared" si="20"/>
        <v>0</v>
      </c>
      <c r="G59" s="139">
        <f t="shared" si="20"/>
        <v>0</v>
      </c>
      <c r="H59" s="139">
        <f t="shared" si="20"/>
        <v>0</v>
      </c>
      <c r="I59" s="139">
        <f t="shared" si="20"/>
        <v>0</v>
      </c>
      <c r="J59" s="139">
        <f t="shared" si="20"/>
        <v>0</v>
      </c>
      <c r="K59" s="139">
        <f t="shared" si="20"/>
        <v>0</v>
      </c>
      <c r="L59" s="139">
        <f t="shared" si="20"/>
        <v>0</v>
      </c>
      <c r="M59" s="139">
        <f t="shared" si="20"/>
        <v>0</v>
      </c>
      <c r="N59" s="139">
        <f t="shared" si="20"/>
        <v>0</v>
      </c>
      <c r="O59" s="140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0">
      <c r="A61" s="142" t="s">
        <v>77</v>
      </c>
      <c r="B61" s="143" t="s">
        <v>0</v>
      </c>
      <c r="C61" s="143" t="s">
        <v>1</v>
      </c>
      <c r="D61" s="143" t="s">
        <v>2</v>
      </c>
      <c r="E61" s="143" t="s">
        <v>3</v>
      </c>
      <c r="F61" s="143" t="s">
        <v>4</v>
      </c>
      <c r="G61" s="143" t="s">
        <v>5</v>
      </c>
      <c r="H61" s="143" t="s">
        <v>6</v>
      </c>
      <c r="I61" s="143" t="s">
        <v>7</v>
      </c>
      <c r="J61" s="143" t="s">
        <v>8</v>
      </c>
      <c r="K61" s="143" t="s">
        <v>9</v>
      </c>
      <c r="L61" s="143" t="s">
        <v>10</v>
      </c>
      <c r="M61" s="143" t="s">
        <v>11</v>
      </c>
      <c r="N61" s="143" t="s">
        <v>12</v>
      </c>
      <c r="O61" s="144" t="s">
        <v>13</v>
      </c>
    </row>
    <row r="62" spans="1:16" s="39" customFormat="1" ht="33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33.75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1">SUM(D64:D68)</f>
        <v>0</v>
      </c>
      <c r="E63" s="156">
        <f t="shared" si="21"/>
        <v>0</v>
      </c>
      <c r="F63" s="156">
        <f t="shared" si="21"/>
        <v>0</v>
      </c>
      <c r="G63" s="156">
        <f t="shared" si="21"/>
        <v>0</v>
      </c>
      <c r="H63" s="156">
        <f t="shared" si="21"/>
        <v>0</v>
      </c>
      <c r="I63" s="156">
        <f t="shared" si="21"/>
        <v>0</v>
      </c>
      <c r="J63" s="156">
        <f t="shared" si="21"/>
        <v>0</v>
      </c>
      <c r="K63" s="156">
        <f t="shared" si="21"/>
        <v>0</v>
      </c>
      <c r="L63" s="156">
        <f t="shared" si="21"/>
        <v>0</v>
      </c>
      <c r="M63" s="156">
        <f t="shared" si="21"/>
        <v>0</v>
      </c>
      <c r="N63" s="156">
        <f t="shared" si="21"/>
        <v>0</v>
      </c>
      <c r="O63" s="157">
        <f t="shared" si="21"/>
        <v>0</v>
      </c>
    </row>
    <row r="64" spans="1:16" s="39" customFormat="1" outlineLevel="1">
      <c r="A64" s="53" t="s">
        <v>83</v>
      </c>
      <c r="B64" s="158">
        <f>SUM(C64:O64)</f>
        <v>0</v>
      </c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7"/>
    </row>
    <row r="65" spans="1:16" s="39" customFormat="1" outlineLevel="1">
      <c r="A65" s="55" t="s">
        <v>81</v>
      </c>
      <c r="B65" s="158">
        <f t="shared" ref="B65:B68" si="22">SUM(C65:O65)</f>
        <v>0</v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9"/>
    </row>
    <row r="66" spans="1:16" s="39" customFormat="1" outlineLevel="1">
      <c r="A66" s="55" t="s">
        <v>82</v>
      </c>
      <c r="B66" s="158">
        <f t="shared" si="22"/>
        <v>0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9"/>
    </row>
    <row r="67" spans="1:16" ht="16.5" customHeight="1" outlineLevel="1">
      <c r="A67" s="55" t="s">
        <v>79</v>
      </c>
      <c r="B67" s="158">
        <f t="shared" si="22"/>
        <v>0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170"/>
      <c r="P67" s="6"/>
    </row>
    <row r="68" spans="1:16" s="39" customFormat="1" outlineLevel="1">
      <c r="A68" s="55" t="s">
        <v>80</v>
      </c>
      <c r="B68" s="158">
        <f t="shared" si="22"/>
        <v>0</v>
      </c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9"/>
    </row>
    <row r="69" spans="1:16" s="39" customFormat="1" ht="36" customHeight="1" thickBot="1">
      <c r="A69" s="138" t="s">
        <v>100</v>
      </c>
      <c r="B69" s="139">
        <f>B62-B63</f>
        <v>0</v>
      </c>
      <c r="C69" s="139">
        <f t="shared" ref="C69:O69" si="23">C62-C63</f>
        <v>0</v>
      </c>
      <c r="D69" s="139">
        <f t="shared" si="23"/>
        <v>0</v>
      </c>
      <c r="E69" s="139">
        <f t="shared" si="23"/>
        <v>0</v>
      </c>
      <c r="F69" s="139">
        <f t="shared" si="23"/>
        <v>0</v>
      </c>
      <c r="G69" s="139">
        <f t="shared" si="23"/>
        <v>0</v>
      </c>
      <c r="H69" s="139">
        <f t="shared" si="23"/>
        <v>0</v>
      </c>
      <c r="I69" s="139">
        <f t="shared" si="23"/>
        <v>0</v>
      </c>
      <c r="J69" s="139">
        <f t="shared" si="23"/>
        <v>0</v>
      </c>
      <c r="K69" s="139">
        <f t="shared" si="23"/>
        <v>0</v>
      </c>
      <c r="L69" s="139">
        <f t="shared" si="23"/>
        <v>0</v>
      </c>
      <c r="M69" s="139">
        <f t="shared" si="23"/>
        <v>0</v>
      </c>
      <c r="N69" s="139">
        <f t="shared" si="23"/>
        <v>0</v>
      </c>
      <c r="O69" s="140">
        <f t="shared" si="23"/>
        <v>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42" t="s">
        <v>78</v>
      </c>
      <c r="B71" s="143" t="s">
        <v>0</v>
      </c>
      <c r="C71" s="143" t="s">
        <v>1</v>
      </c>
      <c r="D71" s="143" t="s">
        <v>2</v>
      </c>
      <c r="E71" s="143" t="s">
        <v>3</v>
      </c>
      <c r="F71" s="143" t="s">
        <v>4</v>
      </c>
      <c r="G71" s="143" t="s">
        <v>5</v>
      </c>
      <c r="H71" s="143" t="s">
        <v>6</v>
      </c>
      <c r="I71" s="145" t="s">
        <v>7</v>
      </c>
      <c r="J71" s="143" t="s">
        <v>8</v>
      </c>
      <c r="K71" s="143" t="s">
        <v>9</v>
      </c>
      <c r="L71" s="143" t="s">
        <v>10</v>
      </c>
      <c r="M71" s="143" t="s">
        <v>11</v>
      </c>
      <c r="N71" s="143" t="s">
        <v>12</v>
      </c>
      <c r="O71" s="144" t="s">
        <v>13</v>
      </c>
    </row>
    <row r="72" spans="1:16" s="39" customFormat="1">
      <c r="A72" s="45" t="s">
        <v>84</v>
      </c>
      <c r="B72" s="13">
        <v>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26"/>
    </row>
    <row r="73" spans="1:16">
      <c r="A73" s="49" t="s">
        <v>55</v>
      </c>
      <c r="B73" s="162">
        <f>SUM(C73:N73)</f>
        <v>0</v>
      </c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50"/>
      <c r="P73" s="6"/>
    </row>
    <row r="74" spans="1:16" ht="38.25" customHeight="1" thickBot="1">
      <c r="A74" s="146" t="s">
        <v>97</v>
      </c>
      <c r="B74" s="139">
        <f>B72-B73</f>
        <v>0</v>
      </c>
      <c r="C74" s="139">
        <f t="shared" ref="C74:O74" si="24">C72-C73</f>
        <v>0</v>
      </c>
      <c r="D74" s="139">
        <f t="shared" si="24"/>
        <v>0</v>
      </c>
      <c r="E74" s="139">
        <f t="shared" si="24"/>
        <v>0</v>
      </c>
      <c r="F74" s="139">
        <f t="shared" si="24"/>
        <v>0</v>
      </c>
      <c r="G74" s="139">
        <f t="shared" si="24"/>
        <v>0</v>
      </c>
      <c r="H74" s="139">
        <f t="shared" si="24"/>
        <v>0</v>
      </c>
      <c r="I74" s="139">
        <f t="shared" si="24"/>
        <v>0</v>
      </c>
      <c r="J74" s="139">
        <f t="shared" si="24"/>
        <v>0</v>
      </c>
      <c r="K74" s="139">
        <f t="shared" si="24"/>
        <v>0</v>
      </c>
      <c r="L74" s="139">
        <f t="shared" si="24"/>
        <v>0</v>
      </c>
      <c r="M74" s="139">
        <f t="shared" si="24"/>
        <v>0</v>
      </c>
      <c r="N74" s="139">
        <f t="shared" si="24"/>
        <v>0</v>
      </c>
      <c r="O74" s="140">
        <f t="shared" si="24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15" customHeight="1">
      <c r="A76" s="147" t="s">
        <v>85</v>
      </c>
      <c r="B76" s="148" t="s">
        <v>0</v>
      </c>
      <c r="C76" s="149" t="s">
        <v>1</v>
      </c>
      <c r="D76" s="149" t="s">
        <v>2</v>
      </c>
      <c r="E76" s="149" t="s">
        <v>3</v>
      </c>
      <c r="F76" s="149" t="s">
        <v>4</v>
      </c>
      <c r="G76" s="149" t="s">
        <v>5</v>
      </c>
      <c r="H76" s="149" t="s">
        <v>6</v>
      </c>
      <c r="I76" s="150" t="s">
        <v>7</v>
      </c>
      <c r="J76" s="149" t="s">
        <v>8</v>
      </c>
      <c r="K76" s="149" t="s">
        <v>9</v>
      </c>
      <c r="L76" s="149" t="s">
        <v>10</v>
      </c>
      <c r="M76" s="149" t="s">
        <v>11</v>
      </c>
      <c r="N76" s="149" t="s">
        <v>12</v>
      </c>
      <c r="O76" s="151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68">
        <f>B77+B59+B69+B74</f>
        <v>0</v>
      </c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/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31496062992125984" right="0.11811023622047245" top="0.15748031496062992" bottom="0.15748031496062992" header="0" footer="0"/>
  <pageSetup paperSize="9" scale="5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zoomScale="75" zoomScaleNormal="75" workbookViewId="0">
      <pane xSplit="6" ySplit="15" topLeftCell="G16" activePane="bottomRight" state="frozen"/>
      <selection activeCell="A2" sqref="A2"/>
      <selection pane="topRight" activeCell="A2" sqref="A2"/>
      <selection pane="bottomLeft" activeCell="A2" sqref="A2"/>
      <selection pane="bottomRight" activeCell="D82" sqref="D82"/>
    </sheetView>
  </sheetViews>
  <sheetFormatPr defaultColWidth="9.140625" defaultRowHeight="16.5" outlineLevelRow="1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42064</v>
      </c>
      <c r="B1" s="71">
        <v>42064</v>
      </c>
      <c r="C1" s="71">
        <v>42064</v>
      </c>
      <c r="D1" s="71">
        <v>42064</v>
      </c>
      <c r="E1" s="71">
        <v>42064</v>
      </c>
      <c r="F1" s="71">
        <v>42064</v>
      </c>
      <c r="G1" s="71">
        <v>42064</v>
      </c>
      <c r="H1" s="71">
        <v>42064</v>
      </c>
      <c r="I1" s="71">
        <v>42064</v>
      </c>
      <c r="J1" s="71">
        <v>42064</v>
      </c>
      <c r="K1" s="71">
        <v>42064</v>
      </c>
      <c r="L1" s="71">
        <v>42064</v>
      </c>
      <c r="M1" s="71">
        <v>42064</v>
      </c>
      <c r="N1" s="71">
        <v>42064</v>
      </c>
      <c r="O1" s="71">
        <v>42064</v>
      </c>
      <c r="P1" s="72"/>
    </row>
    <row r="2" spans="1:16" s="5" customFormat="1" ht="30">
      <c r="A2" s="132" t="s">
        <v>75</v>
      </c>
      <c r="B2" s="133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4" t="s">
        <v>5</v>
      </c>
      <c r="H2" s="134" t="s">
        <v>6</v>
      </c>
      <c r="I2" s="135" t="s">
        <v>7</v>
      </c>
      <c r="J2" s="134" t="s">
        <v>8</v>
      </c>
      <c r="K2" s="134" t="s">
        <v>9</v>
      </c>
      <c r="L2" s="134" t="s">
        <v>10</v>
      </c>
      <c r="M2" s="134" t="s">
        <v>11</v>
      </c>
      <c r="N2" s="134" t="s">
        <v>12</v>
      </c>
      <c r="O2" s="136" t="s">
        <v>13</v>
      </c>
      <c r="P2" s="4"/>
    </row>
    <row r="3" spans="1:16">
      <c r="A3" s="83" t="s">
        <v>91</v>
      </c>
      <c r="B3" s="84">
        <f>SUM(C3:N3)</f>
        <v>0</v>
      </c>
      <c r="C3" s="85">
        <f t="shared" ref="C3:O3" si="0">SUM(C4:C5)</f>
        <v>0</v>
      </c>
      <c r="D3" s="85">
        <f t="shared" si="0"/>
        <v>0</v>
      </c>
      <c r="E3" s="85">
        <f t="shared" si="0"/>
        <v>0</v>
      </c>
      <c r="F3" s="85">
        <f t="shared" si="0"/>
        <v>0</v>
      </c>
      <c r="G3" s="85">
        <f t="shared" si="0"/>
        <v>0</v>
      </c>
      <c r="H3" s="85">
        <f t="shared" si="0"/>
        <v>0</v>
      </c>
      <c r="I3" s="85">
        <f t="shared" si="0"/>
        <v>0</v>
      </c>
      <c r="J3" s="85">
        <f t="shared" si="0"/>
        <v>0</v>
      </c>
      <c r="K3" s="85">
        <f t="shared" si="0"/>
        <v>0</v>
      </c>
      <c r="L3" s="85">
        <f t="shared" si="0"/>
        <v>0</v>
      </c>
      <c r="M3" s="85">
        <f t="shared" si="0"/>
        <v>0</v>
      </c>
      <c r="N3" s="85">
        <f t="shared" si="0"/>
        <v>0</v>
      </c>
      <c r="O3" s="86">
        <f t="shared" si="0"/>
        <v>0</v>
      </c>
    </row>
    <row r="4" spans="1:16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>
      <c r="A6" s="83" t="s">
        <v>98</v>
      </c>
      <c r="B6" s="84">
        <f>B7+B9+B18+B22+B31+B28+B49+B38+B43+B46+B35+B13+B41+B50+B54+B55</f>
        <v>0</v>
      </c>
      <c r="C6" s="85">
        <f t="shared" ref="C6:N6" si="1">C7+C9+C18+C22+C31+C28+C49+C38+C43+C46+C35+C13+C41+C50+C67+C54+C55</f>
        <v>0</v>
      </c>
      <c r="D6" s="85">
        <f t="shared" si="1"/>
        <v>0</v>
      </c>
      <c r="E6" s="85">
        <f t="shared" si="1"/>
        <v>0</v>
      </c>
      <c r="F6" s="85">
        <f t="shared" si="1"/>
        <v>0</v>
      </c>
      <c r="G6" s="85">
        <f t="shared" si="1"/>
        <v>0</v>
      </c>
      <c r="H6" s="85">
        <f t="shared" si="1"/>
        <v>0</v>
      </c>
      <c r="I6" s="85">
        <f t="shared" si="1"/>
        <v>0</v>
      </c>
      <c r="J6" s="85">
        <f t="shared" si="1"/>
        <v>0</v>
      </c>
      <c r="K6" s="85">
        <f t="shared" si="1"/>
        <v>0</v>
      </c>
      <c r="L6" s="85">
        <f t="shared" si="1"/>
        <v>0</v>
      </c>
      <c r="M6" s="85">
        <f t="shared" si="1"/>
        <v>0</v>
      </c>
      <c r="N6" s="85">
        <f t="shared" si="1"/>
        <v>0</v>
      </c>
      <c r="O6" s="86">
        <f>O7+O9+O18+O22+O31+O28+O49+O38+O43+O46+O35+O13+O41+O50</f>
        <v>0</v>
      </c>
    </row>
    <row r="7" spans="1:16">
      <c r="A7" s="87" t="s">
        <v>54</v>
      </c>
      <c r="B7" s="80">
        <f>SUM(C7:N7)</f>
        <v>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6">
      <c r="A8" s="87" t="s">
        <v>96</v>
      </c>
      <c r="B8" s="80">
        <f>SUM(C8:N8)</f>
        <v>0</v>
      </c>
      <c r="C8" s="88">
        <f>C9+C13</f>
        <v>0</v>
      </c>
      <c r="D8" s="88">
        <f t="shared" ref="D8:O8" si="2">D9+D13</f>
        <v>0</v>
      </c>
      <c r="E8" s="88">
        <f t="shared" si="2"/>
        <v>0</v>
      </c>
      <c r="F8" s="88">
        <f t="shared" si="2"/>
        <v>0</v>
      </c>
      <c r="G8" s="88">
        <f t="shared" si="2"/>
        <v>0</v>
      </c>
      <c r="H8" s="88">
        <f t="shared" si="2"/>
        <v>0</v>
      </c>
      <c r="I8" s="88">
        <f t="shared" si="2"/>
        <v>0</v>
      </c>
      <c r="J8" s="88">
        <f t="shared" si="2"/>
        <v>0</v>
      </c>
      <c r="K8" s="88">
        <f t="shared" si="2"/>
        <v>0</v>
      </c>
      <c r="L8" s="88">
        <f t="shared" si="2"/>
        <v>0</v>
      </c>
      <c r="M8" s="88">
        <f t="shared" si="2"/>
        <v>0</v>
      </c>
      <c r="N8" s="88">
        <f t="shared" si="2"/>
        <v>0</v>
      </c>
      <c r="O8" s="89">
        <f t="shared" si="2"/>
        <v>0</v>
      </c>
    </row>
    <row r="9" spans="1:16" outlineLevel="1">
      <c r="A9" s="90" t="s">
        <v>16</v>
      </c>
      <c r="B9" s="91">
        <f>SUM(C9:O9)</f>
        <v>0</v>
      </c>
      <c r="C9" s="92">
        <f>SUM(C10:C12)</f>
        <v>0</v>
      </c>
      <c r="D9" s="92">
        <f t="shared" ref="D9:N9" si="3">SUM(D10:D12)</f>
        <v>0</v>
      </c>
      <c r="E9" s="92">
        <f t="shared" si="3"/>
        <v>0</v>
      </c>
      <c r="F9" s="92">
        <f t="shared" si="3"/>
        <v>0</v>
      </c>
      <c r="G9" s="92">
        <f t="shared" si="3"/>
        <v>0</v>
      </c>
      <c r="H9" s="92">
        <f t="shared" si="3"/>
        <v>0</v>
      </c>
      <c r="I9" s="92">
        <f t="shared" si="3"/>
        <v>0</v>
      </c>
      <c r="J9" s="92">
        <f t="shared" si="3"/>
        <v>0</v>
      </c>
      <c r="K9" s="92">
        <f t="shared" si="3"/>
        <v>0</v>
      </c>
      <c r="L9" s="92">
        <f t="shared" si="3"/>
        <v>0</v>
      </c>
      <c r="M9" s="92">
        <f t="shared" si="3"/>
        <v>0</v>
      </c>
      <c r="N9" s="92">
        <f t="shared" si="3"/>
        <v>0</v>
      </c>
      <c r="O9" s="93">
        <f>SUM(O10:O12)</f>
        <v>0</v>
      </c>
    </row>
    <row r="10" spans="1:16" outlineLevel="1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1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94" t="s">
        <v>44</v>
      </c>
      <c r="B13" s="91">
        <f>SUM(C13:O13)</f>
        <v>0</v>
      </c>
      <c r="C13" s="92">
        <f t="shared" ref="C13:O13" si="5">SUM(C14:C17)</f>
        <v>0</v>
      </c>
      <c r="D13" s="92">
        <f t="shared" si="5"/>
        <v>0</v>
      </c>
      <c r="E13" s="92">
        <f t="shared" si="5"/>
        <v>0</v>
      </c>
      <c r="F13" s="92">
        <f t="shared" si="5"/>
        <v>0</v>
      </c>
      <c r="G13" s="92">
        <f t="shared" si="5"/>
        <v>0</v>
      </c>
      <c r="H13" s="92">
        <f t="shared" si="5"/>
        <v>0</v>
      </c>
      <c r="I13" s="92">
        <f t="shared" si="5"/>
        <v>0</v>
      </c>
      <c r="J13" s="92">
        <f t="shared" si="5"/>
        <v>0</v>
      </c>
      <c r="K13" s="92">
        <f t="shared" si="5"/>
        <v>0</v>
      </c>
      <c r="L13" s="92">
        <f t="shared" si="5"/>
        <v>0</v>
      </c>
      <c r="M13" s="92">
        <f t="shared" si="5"/>
        <v>0</v>
      </c>
      <c r="N13" s="92">
        <f t="shared" si="5"/>
        <v>0</v>
      </c>
      <c r="O13" s="93">
        <f t="shared" si="5"/>
        <v>0</v>
      </c>
      <c r="P13" s="6"/>
    </row>
    <row r="14" spans="1:16" outlineLevel="1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1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1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 outlineLevel="1">
      <c r="A18" s="87" t="s">
        <v>20</v>
      </c>
      <c r="B18" s="80">
        <f t="shared" si="4"/>
        <v>0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2">
        <f t="shared" si="6"/>
        <v>0</v>
      </c>
    </row>
    <row r="19" spans="1:16" ht="33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87" t="s">
        <v>95</v>
      </c>
      <c r="B21" s="80">
        <f>SUM(C21:O21)</f>
        <v>0</v>
      </c>
      <c r="C21" s="95">
        <f>C22+C28</f>
        <v>0</v>
      </c>
      <c r="D21" s="95">
        <f t="shared" ref="D21:O21" si="7">D22+D28</f>
        <v>0</v>
      </c>
      <c r="E21" s="95">
        <f t="shared" si="7"/>
        <v>0</v>
      </c>
      <c r="F21" s="95">
        <f t="shared" si="7"/>
        <v>0</v>
      </c>
      <c r="G21" s="95">
        <f t="shared" si="7"/>
        <v>0</v>
      </c>
      <c r="H21" s="95">
        <f t="shared" si="7"/>
        <v>0</v>
      </c>
      <c r="I21" s="95">
        <f t="shared" si="7"/>
        <v>0</v>
      </c>
      <c r="J21" s="95">
        <f t="shared" si="7"/>
        <v>0</v>
      </c>
      <c r="K21" s="95">
        <f t="shared" si="7"/>
        <v>0</v>
      </c>
      <c r="L21" s="95">
        <f t="shared" si="7"/>
        <v>0</v>
      </c>
      <c r="M21" s="95">
        <f t="shared" si="7"/>
        <v>0</v>
      </c>
      <c r="N21" s="95">
        <f t="shared" si="7"/>
        <v>0</v>
      </c>
      <c r="O21" s="96">
        <f t="shared" si="7"/>
        <v>0</v>
      </c>
    </row>
    <row r="22" spans="1:16" ht="33" outlineLevel="1">
      <c r="A22" s="90" t="s">
        <v>23</v>
      </c>
      <c r="B22" s="91">
        <f t="shared" si="4"/>
        <v>0</v>
      </c>
      <c r="C22" s="92">
        <f t="shared" ref="C22:H22" si="8">SUM(C23:C27)</f>
        <v>0</v>
      </c>
      <c r="D22" s="92">
        <f t="shared" si="8"/>
        <v>0</v>
      </c>
      <c r="E22" s="92">
        <f t="shared" si="8"/>
        <v>0</v>
      </c>
      <c r="F22" s="92">
        <f t="shared" si="8"/>
        <v>0</v>
      </c>
      <c r="G22" s="92">
        <f t="shared" si="8"/>
        <v>0</v>
      </c>
      <c r="H22" s="92">
        <f t="shared" si="8"/>
        <v>0</v>
      </c>
      <c r="I22" s="92">
        <f t="shared" ref="I22:O22" si="9">SUM(I23:I27)</f>
        <v>0</v>
      </c>
      <c r="J22" s="92">
        <f t="shared" si="9"/>
        <v>0</v>
      </c>
      <c r="K22" s="92">
        <f t="shared" si="9"/>
        <v>0</v>
      </c>
      <c r="L22" s="92">
        <f t="shared" si="9"/>
        <v>0</v>
      </c>
      <c r="M22" s="92">
        <f t="shared" si="9"/>
        <v>0</v>
      </c>
      <c r="N22" s="92">
        <f t="shared" si="9"/>
        <v>0</v>
      </c>
      <c r="O22" s="93">
        <f t="shared" si="9"/>
        <v>0</v>
      </c>
    </row>
    <row r="23" spans="1:16" outlineLevel="1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1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1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1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33">
      <c r="A28" s="90" t="s">
        <v>33</v>
      </c>
      <c r="B28" s="91">
        <f t="shared" si="4"/>
        <v>0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0</v>
      </c>
      <c r="F28" s="92">
        <f t="shared" si="10"/>
        <v>0</v>
      </c>
      <c r="G28" s="92">
        <f t="shared" si="10"/>
        <v>0</v>
      </c>
      <c r="H28" s="92">
        <f t="shared" si="10"/>
        <v>0</v>
      </c>
      <c r="I28" s="92">
        <f t="shared" si="10"/>
        <v>0</v>
      </c>
      <c r="J28" s="92">
        <f t="shared" si="10"/>
        <v>0</v>
      </c>
      <c r="K28" s="92">
        <f t="shared" si="10"/>
        <v>0</v>
      </c>
      <c r="L28" s="92">
        <f t="shared" si="10"/>
        <v>0</v>
      </c>
      <c r="M28" s="92">
        <f t="shared" si="10"/>
        <v>0</v>
      </c>
      <c r="N28" s="92">
        <f t="shared" si="10"/>
        <v>0</v>
      </c>
      <c r="O28" s="93">
        <f t="shared" si="10"/>
        <v>0</v>
      </c>
      <c r="P28" s="6"/>
    </row>
    <row r="29" spans="1:16" ht="33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1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 ht="17.25" customHeight="1" outlineLevel="1">
      <c r="A31" s="87" t="s">
        <v>29</v>
      </c>
      <c r="B31" s="80">
        <f t="shared" ref="B31:B37" si="11">SUM(C31:O31)</f>
        <v>0</v>
      </c>
      <c r="C31" s="81">
        <f t="shared" ref="C31:N31" si="12">SUM(C32:C34)</f>
        <v>0</v>
      </c>
      <c r="D31" s="81">
        <f t="shared" si="12"/>
        <v>0</v>
      </c>
      <c r="E31" s="81">
        <f t="shared" si="12"/>
        <v>0</v>
      </c>
      <c r="F31" s="81">
        <f t="shared" si="12"/>
        <v>0</v>
      </c>
      <c r="G31" s="81">
        <f t="shared" si="12"/>
        <v>0</v>
      </c>
      <c r="H31" s="81">
        <f t="shared" si="12"/>
        <v>0</v>
      </c>
      <c r="I31" s="81">
        <f t="shared" si="12"/>
        <v>0</v>
      </c>
      <c r="J31" s="81">
        <f t="shared" si="12"/>
        <v>0</v>
      </c>
      <c r="K31" s="81">
        <f t="shared" si="12"/>
        <v>0</v>
      </c>
      <c r="L31" s="81">
        <f t="shared" si="12"/>
        <v>0</v>
      </c>
      <c r="M31" s="81">
        <f t="shared" si="12"/>
        <v>0</v>
      </c>
      <c r="N31" s="81">
        <f t="shared" si="12"/>
        <v>0</v>
      </c>
      <c r="O31" s="82">
        <f>SUM(O32:O34)</f>
        <v>0</v>
      </c>
      <c r="P31" s="6"/>
    </row>
    <row r="32" spans="1:16">
      <c r="A32" s="60" t="s">
        <v>30</v>
      </c>
      <c r="B32" s="9">
        <f t="shared" si="11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ht="24" customHeight="1" outlineLevel="1">
      <c r="A33" s="60" t="s">
        <v>31</v>
      </c>
      <c r="B33" s="9">
        <f t="shared" si="11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ht="18.75" customHeight="1" outlineLevel="1">
      <c r="A34" s="60" t="s">
        <v>32</v>
      </c>
      <c r="B34" s="9">
        <f t="shared" si="11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87" t="s">
        <v>42</v>
      </c>
      <c r="B35" s="80">
        <f t="shared" si="11"/>
        <v>0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0</v>
      </c>
      <c r="F35" s="81">
        <f t="shared" si="13"/>
        <v>0</v>
      </c>
      <c r="G35" s="81">
        <f t="shared" si="13"/>
        <v>0</v>
      </c>
      <c r="H35" s="81">
        <f t="shared" si="13"/>
        <v>0</v>
      </c>
      <c r="I35" s="81">
        <f t="shared" si="13"/>
        <v>0</v>
      </c>
      <c r="J35" s="81">
        <f t="shared" si="13"/>
        <v>0</v>
      </c>
      <c r="K35" s="81">
        <f t="shared" si="13"/>
        <v>0</v>
      </c>
      <c r="L35" s="81">
        <f t="shared" si="13"/>
        <v>0</v>
      </c>
      <c r="M35" s="81">
        <f t="shared" si="13"/>
        <v>0</v>
      </c>
      <c r="N35" s="81">
        <f t="shared" si="13"/>
        <v>0</v>
      </c>
      <c r="O35" s="82">
        <f t="shared" si="13"/>
        <v>0</v>
      </c>
      <c r="P35" s="6"/>
    </row>
    <row r="36" spans="1:16" ht="33" outlineLevel="1">
      <c r="A36" s="62" t="s">
        <v>92</v>
      </c>
      <c r="B36" s="9">
        <f t="shared" si="11"/>
        <v>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5"/>
      <c r="O36" s="47"/>
      <c r="P36" s="6"/>
    </row>
    <row r="37" spans="1:16" outlineLevel="1">
      <c r="A37" s="61" t="s">
        <v>43</v>
      </c>
      <c r="B37" s="9">
        <f t="shared" si="11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87" t="s">
        <v>35</v>
      </c>
      <c r="B38" s="80">
        <f t="shared" si="4"/>
        <v>0</v>
      </c>
      <c r="C38" s="81">
        <f>SUM(C39:C40)</f>
        <v>0</v>
      </c>
      <c r="D38" s="81">
        <f t="shared" ref="D38:O38" si="14">SUM(D39:D40)</f>
        <v>0</v>
      </c>
      <c r="E38" s="81">
        <f t="shared" si="14"/>
        <v>0</v>
      </c>
      <c r="F38" s="81">
        <f t="shared" si="14"/>
        <v>0</v>
      </c>
      <c r="G38" s="81">
        <f t="shared" si="14"/>
        <v>0</v>
      </c>
      <c r="H38" s="81">
        <f t="shared" si="14"/>
        <v>0</v>
      </c>
      <c r="I38" s="81">
        <f t="shared" si="14"/>
        <v>0</v>
      </c>
      <c r="J38" s="81">
        <f t="shared" si="14"/>
        <v>0</v>
      </c>
      <c r="K38" s="81">
        <f t="shared" si="14"/>
        <v>0</v>
      </c>
      <c r="L38" s="81">
        <f t="shared" si="14"/>
        <v>0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33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>
      <c r="A41" s="87" t="s">
        <v>49</v>
      </c>
      <c r="B41" s="80">
        <f>SUM(C41:O41)</f>
        <v>0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1"/>
      <c r="O41" s="89"/>
      <c r="P41" s="6"/>
    </row>
    <row r="42" spans="1:16" outlineLevel="1">
      <c r="A42" s="87" t="s">
        <v>73</v>
      </c>
      <c r="B42" s="80">
        <f>SUM(C42:O42)</f>
        <v>0</v>
      </c>
      <c r="C42" s="88">
        <f>C43+C46+C49+C50+C53</f>
        <v>0</v>
      </c>
      <c r="D42" s="88">
        <f t="shared" ref="D42:N42" si="15">D43+D46+D49+D50+D53</f>
        <v>0</v>
      </c>
      <c r="E42" s="88">
        <f t="shared" si="15"/>
        <v>0</v>
      </c>
      <c r="F42" s="88">
        <f t="shared" si="15"/>
        <v>0</v>
      </c>
      <c r="G42" s="88">
        <f t="shared" si="15"/>
        <v>0</v>
      </c>
      <c r="H42" s="88">
        <f t="shared" si="15"/>
        <v>0</v>
      </c>
      <c r="I42" s="88">
        <f t="shared" si="15"/>
        <v>0</v>
      </c>
      <c r="J42" s="88">
        <f t="shared" si="15"/>
        <v>0</v>
      </c>
      <c r="K42" s="88">
        <f t="shared" si="15"/>
        <v>0</v>
      </c>
      <c r="L42" s="88">
        <f t="shared" si="15"/>
        <v>0</v>
      </c>
      <c r="M42" s="88">
        <f t="shared" si="15"/>
        <v>0</v>
      </c>
      <c r="N42" s="88">
        <f t="shared" si="15"/>
        <v>0</v>
      </c>
      <c r="O42" s="89"/>
      <c r="P42" s="6"/>
    </row>
    <row r="43" spans="1:16" outlineLevel="1">
      <c r="A43" s="90" t="s">
        <v>38</v>
      </c>
      <c r="B43" s="91">
        <f t="shared" si="4"/>
        <v>0</v>
      </c>
      <c r="C43" s="92">
        <f t="shared" ref="C43:O43" si="16">SUM(C44:C45)</f>
        <v>0</v>
      </c>
      <c r="D43" s="92">
        <f t="shared" si="16"/>
        <v>0</v>
      </c>
      <c r="E43" s="92">
        <f t="shared" si="16"/>
        <v>0</v>
      </c>
      <c r="F43" s="92">
        <f t="shared" si="16"/>
        <v>0</v>
      </c>
      <c r="G43" s="92">
        <f t="shared" si="16"/>
        <v>0</v>
      </c>
      <c r="H43" s="92">
        <f t="shared" si="16"/>
        <v>0</v>
      </c>
      <c r="I43" s="92">
        <f t="shared" si="16"/>
        <v>0</v>
      </c>
      <c r="J43" s="92">
        <f t="shared" si="16"/>
        <v>0</v>
      </c>
      <c r="K43" s="92">
        <f t="shared" si="16"/>
        <v>0</v>
      </c>
      <c r="L43" s="92">
        <f t="shared" si="16"/>
        <v>0</v>
      </c>
      <c r="M43" s="92">
        <f t="shared" si="16"/>
        <v>0</v>
      </c>
      <c r="N43" s="92">
        <f t="shared" si="16"/>
        <v>0</v>
      </c>
      <c r="O43" s="93">
        <f t="shared" si="16"/>
        <v>0</v>
      </c>
      <c r="P43" s="6"/>
    </row>
    <row r="44" spans="1:16" outlineLevel="1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outlineLevel="1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>
      <c r="A46" s="90" t="s">
        <v>39</v>
      </c>
      <c r="B46" s="91">
        <f t="shared" si="4"/>
        <v>0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0</v>
      </c>
      <c r="K46" s="92">
        <f t="shared" si="17"/>
        <v>0</v>
      </c>
      <c r="L46" s="92">
        <f t="shared" si="17"/>
        <v>0</v>
      </c>
      <c r="M46" s="92">
        <f t="shared" si="17"/>
        <v>0</v>
      </c>
      <c r="N46" s="92">
        <f t="shared" si="17"/>
        <v>0</v>
      </c>
      <c r="O46" s="93">
        <f t="shared" si="17"/>
        <v>0</v>
      </c>
      <c r="P46" s="6"/>
    </row>
    <row r="47" spans="1:16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>
      <c r="A49" s="90" t="s">
        <v>34</v>
      </c>
      <c r="B49" s="91">
        <f>SUM(C49:O49)</f>
        <v>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  <c r="P49" s="6"/>
    </row>
    <row r="50" spans="1:16" ht="33">
      <c r="A50" s="100" t="s">
        <v>68</v>
      </c>
      <c r="B50" s="91">
        <f t="shared" si="4"/>
        <v>0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0</v>
      </c>
      <c r="P50" s="6"/>
    </row>
    <row r="51" spans="1:16" ht="17.25" customHeight="1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8.15" customHeight="1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21.75" customHeight="1">
      <c r="A53" s="171" t="s">
        <v>72</v>
      </c>
      <c r="B53" s="80"/>
      <c r="C53" s="80">
        <f>$O6*списки!$C44</f>
        <v>0</v>
      </c>
      <c r="D53" s="80">
        <f>$O6*списки!$C45</f>
        <v>0</v>
      </c>
      <c r="E53" s="80">
        <f>O6*списки!C46</f>
        <v>0</v>
      </c>
      <c r="F53" s="80">
        <f>O6*списки!C47</f>
        <v>0</v>
      </c>
      <c r="G53" s="80">
        <f>$O6*списки!$C48</f>
        <v>0</v>
      </c>
      <c r="H53" s="80">
        <f>$O6*списки!$C49</f>
        <v>0</v>
      </c>
      <c r="I53" s="80">
        <f>$O6*списки!$C50</f>
        <v>0</v>
      </c>
      <c r="J53" s="80">
        <f>$O6*списки!$C51</f>
        <v>0</v>
      </c>
      <c r="K53" s="80">
        <f>O6*списки!$C52</f>
        <v>0</v>
      </c>
      <c r="L53" s="80">
        <f>$O6*списки!$C53</f>
        <v>0</v>
      </c>
      <c r="M53" s="80">
        <f>$O6*списки!$C54</f>
        <v>0</v>
      </c>
      <c r="N53" s="80">
        <f>$O6*списки!$C55</f>
        <v>0</v>
      </c>
      <c r="O53" s="172">
        <v>0</v>
      </c>
      <c r="P53" s="6"/>
    </row>
    <row r="54" spans="1:16" ht="28.15" customHeight="1">
      <c r="A54" s="87" t="s">
        <v>74</v>
      </c>
      <c r="B54" s="80">
        <f>SUM(C54:N54)</f>
        <v>0</v>
      </c>
      <c r="C54" s="81">
        <f>$O54*списки!$C$44</f>
        <v>0</v>
      </c>
      <c r="D54" s="81">
        <f>$O54*списки!$C45</f>
        <v>0</v>
      </c>
      <c r="E54" s="81">
        <f>$O54*списки!$C46</f>
        <v>0</v>
      </c>
      <c r="F54" s="81">
        <f>$O54*списки!$C47</f>
        <v>0</v>
      </c>
      <c r="G54" s="81">
        <f>$O54*списки!$C48</f>
        <v>0</v>
      </c>
      <c r="H54" s="81">
        <f>$O54*списки!$C49</f>
        <v>0</v>
      </c>
      <c r="I54" s="81">
        <f>$O54*списки!$C50</f>
        <v>0</v>
      </c>
      <c r="J54" s="81">
        <f>$O54*списки!$C51</f>
        <v>0</v>
      </c>
      <c r="K54" s="81">
        <f>$O54*списки!$C52</f>
        <v>0</v>
      </c>
      <c r="L54" s="81">
        <f>$O54*списки!$C53</f>
        <v>0</v>
      </c>
      <c r="M54" s="81">
        <f>$O54*списки!$C54</f>
        <v>0</v>
      </c>
      <c r="N54" s="81">
        <f>$O54*списки!$C55</f>
        <v>0</v>
      </c>
      <c r="O54" s="89"/>
      <c r="P54" s="6"/>
    </row>
    <row r="55" spans="1:16" ht="19.5" customHeight="1" outlineLevel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8" customHeight="1" outlineLevel="1">
      <c r="A56" s="61" t="s">
        <v>51</v>
      </c>
      <c r="B56" s="9">
        <f>SUM(C56:N56)</f>
        <v>0</v>
      </c>
      <c r="C56" s="7">
        <f>$O56*списки!$C$44</f>
        <v>0</v>
      </c>
      <c r="D56" s="7">
        <f>$O56*списки!$C$45</f>
        <v>0</v>
      </c>
      <c r="E56" s="7">
        <f>$O56*списки!$C$46</f>
        <v>0</v>
      </c>
      <c r="F56" s="7">
        <f>$O56*списки!$C$47</f>
        <v>0</v>
      </c>
      <c r="G56" s="7">
        <f>$O56*списки!$C$48</f>
        <v>0</v>
      </c>
      <c r="H56" s="7">
        <f>$O56*списки!$C$49</f>
        <v>0</v>
      </c>
      <c r="I56" s="7">
        <f>$O56*списки!$C$50</f>
        <v>0</v>
      </c>
      <c r="J56" s="7">
        <f>$O56*списки!$C$51</f>
        <v>0</v>
      </c>
      <c r="K56" s="7">
        <f>$O56*списки!$C$52</f>
        <v>0</v>
      </c>
      <c r="L56" s="7">
        <f>$O56*списки!$C$53</f>
        <v>0</v>
      </c>
      <c r="M56" s="7">
        <f>$O56*списки!$C$54</f>
        <v>0</v>
      </c>
      <c r="N56" s="7">
        <f>$O56*списки!$C$55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$O57*списки!C$44</f>
        <v>0</v>
      </c>
      <c r="D57" s="7">
        <f>$O57*списки!$C$45</f>
        <v>0</v>
      </c>
      <c r="E57" s="7">
        <f>$O57*списки!$C$46</f>
        <v>0</v>
      </c>
      <c r="F57" s="7">
        <f>$O57*списки!$C$47</f>
        <v>0</v>
      </c>
      <c r="G57" s="7">
        <f>O57*списки!C48</f>
        <v>0</v>
      </c>
      <c r="H57" s="7">
        <f>O57*списки!C49</f>
        <v>0</v>
      </c>
      <c r="I57" s="7">
        <f>$O57*списки!$C$50</f>
        <v>0</v>
      </c>
      <c r="J57" s="7">
        <f>$O57*списки!$C$51</f>
        <v>0</v>
      </c>
      <c r="K57" s="7">
        <f>$O57*списки!$C$52</f>
        <v>0</v>
      </c>
      <c r="L57" s="7">
        <f>$O57*списки!$C$53</f>
        <v>0</v>
      </c>
      <c r="M57" s="7">
        <f>$O57*списки!$C$54</f>
        <v>0</v>
      </c>
      <c r="N57" s="7">
        <f>$O57*списки!$C$55</f>
        <v>0</v>
      </c>
      <c r="O57" s="48"/>
      <c r="P57" s="6"/>
    </row>
    <row r="58" spans="1:16">
      <c r="A58" s="61" t="s">
        <v>53</v>
      </c>
      <c r="B58" s="9">
        <f>SUM(C58:N58)</f>
        <v>0</v>
      </c>
      <c r="C58" s="7">
        <f>$O58*списки!C$44</f>
        <v>0</v>
      </c>
      <c r="D58" s="7">
        <f>$O58*списки!$C$45</f>
        <v>0</v>
      </c>
      <c r="E58" s="7">
        <f>$O58*списки!$C$46</f>
        <v>0</v>
      </c>
      <c r="F58" s="7">
        <f>$O58*списки!$C$47</f>
        <v>0</v>
      </c>
      <c r="G58" s="7">
        <f>O58*списки!C48</f>
        <v>0</v>
      </c>
      <c r="H58" s="7">
        <f>O58*списки!C49</f>
        <v>0</v>
      </c>
      <c r="I58" s="7">
        <f>$O58*списки!$C$50</f>
        <v>0</v>
      </c>
      <c r="J58" s="7">
        <f>$O58*списки!$C$51</f>
        <v>0</v>
      </c>
      <c r="K58" s="7">
        <f>$O58*списки!$C$52</f>
        <v>0</v>
      </c>
      <c r="L58" s="7">
        <f>$O58*списки!$C$53</f>
        <v>0</v>
      </c>
      <c r="M58" s="7">
        <f>$O58*списки!$C$54</f>
        <v>0</v>
      </c>
      <c r="N58" s="7">
        <f>$O58*списки!$C$55</f>
        <v>0</v>
      </c>
      <c r="O58" s="48"/>
      <c r="P58" s="6"/>
    </row>
    <row r="59" spans="1:16" ht="32.25" thickBot="1">
      <c r="A59" s="138" t="s">
        <v>89</v>
      </c>
      <c r="B59" s="139">
        <f t="shared" ref="B59:N59" si="20">B3-B6</f>
        <v>0</v>
      </c>
      <c r="C59" s="139">
        <f t="shared" si="20"/>
        <v>0</v>
      </c>
      <c r="D59" s="139">
        <f t="shared" si="20"/>
        <v>0</v>
      </c>
      <c r="E59" s="139">
        <f t="shared" si="20"/>
        <v>0</v>
      </c>
      <c r="F59" s="139">
        <f t="shared" si="20"/>
        <v>0</v>
      </c>
      <c r="G59" s="139">
        <f t="shared" si="20"/>
        <v>0</v>
      </c>
      <c r="H59" s="139">
        <f t="shared" si="20"/>
        <v>0</v>
      </c>
      <c r="I59" s="139">
        <f t="shared" si="20"/>
        <v>0</v>
      </c>
      <c r="J59" s="139">
        <f t="shared" si="20"/>
        <v>0</v>
      </c>
      <c r="K59" s="139">
        <f t="shared" si="20"/>
        <v>0</v>
      </c>
      <c r="L59" s="139">
        <f t="shared" si="20"/>
        <v>0</v>
      </c>
      <c r="M59" s="139">
        <f t="shared" si="20"/>
        <v>0</v>
      </c>
      <c r="N59" s="139">
        <f t="shared" si="20"/>
        <v>0</v>
      </c>
      <c r="O59" s="140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0">
      <c r="A61" s="142" t="s">
        <v>77</v>
      </c>
      <c r="B61" s="143" t="s">
        <v>0</v>
      </c>
      <c r="C61" s="143" t="s">
        <v>1</v>
      </c>
      <c r="D61" s="143" t="s">
        <v>2</v>
      </c>
      <c r="E61" s="143" t="s">
        <v>3</v>
      </c>
      <c r="F61" s="143" t="s">
        <v>4</v>
      </c>
      <c r="G61" s="143" t="s">
        <v>5</v>
      </c>
      <c r="H61" s="143" t="s">
        <v>6</v>
      </c>
      <c r="I61" s="143" t="s">
        <v>7</v>
      </c>
      <c r="J61" s="143" t="s">
        <v>8</v>
      </c>
      <c r="K61" s="143" t="s">
        <v>9</v>
      </c>
      <c r="L61" s="143" t="s">
        <v>10</v>
      </c>
      <c r="M61" s="143" t="s">
        <v>11</v>
      </c>
      <c r="N61" s="143" t="s">
        <v>12</v>
      </c>
      <c r="O61" s="144" t="s">
        <v>13</v>
      </c>
    </row>
    <row r="62" spans="1:16" s="39" customFormat="1" ht="33">
      <c r="A62" s="173" t="s">
        <v>88</v>
      </c>
      <c r="B62" s="84">
        <f>SUM(C62:O62)</f>
        <v>0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174">
        <v>0</v>
      </c>
    </row>
    <row r="63" spans="1:16" s="39" customFormat="1" ht="33.75" thickBot="1">
      <c r="A63" s="175" t="s">
        <v>90</v>
      </c>
      <c r="B63" s="176">
        <f>SUM(C63:O63)</f>
        <v>0</v>
      </c>
      <c r="C63" s="176">
        <f>SUM(C64:C68)</f>
        <v>0</v>
      </c>
      <c r="D63" s="176">
        <f t="shared" ref="D63:O63" si="21">SUM(D64:D68)</f>
        <v>0</v>
      </c>
      <c r="E63" s="176">
        <f t="shared" si="21"/>
        <v>0</v>
      </c>
      <c r="F63" s="176">
        <f t="shared" si="21"/>
        <v>0</v>
      </c>
      <c r="G63" s="176">
        <f t="shared" si="21"/>
        <v>0</v>
      </c>
      <c r="H63" s="176">
        <f t="shared" si="21"/>
        <v>0</v>
      </c>
      <c r="I63" s="176">
        <f t="shared" si="21"/>
        <v>0</v>
      </c>
      <c r="J63" s="176">
        <f t="shared" si="21"/>
        <v>0</v>
      </c>
      <c r="K63" s="176">
        <f t="shared" si="21"/>
        <v>0</v>
      </c>
      <c r="L63" s="176">
        <f t="shared" si="21"/>
        <v>0</v>
      </c>
      <c r="M63" s="176">
        <f t="shared" si="21"/>
        <v>0</v>
      </c>
      <c r="N63" s="176">
        <f t="shared" si="21"/>
        <v>0</v>
      </c>
      <c r="O63" s="177">
        <f t="shared" si="21"/>
        <v>0</v>
      </c>
    </row>
    <row r="64" spans="1:16" s="39" customFormat="1">
      <c r="A64" s="53" t="s">
        <v>83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9"/>
    </row>
    <row r="65" spans="1:16" s="39" customFormat="1">
      <c r="A65" s="55" t="s">
        <v>81</v>
      </c>
      <c r="B65" s="158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6"/>
    </row>
    <row r="66" spans="1:16" s="39" customFormat="1">
      <c r="A66" s="55" t="s">
        <v>82</v>
      </c>
      <c r="B66" s="158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6"/>
    </row>
    <row r="67" spans="1:16">
      <c r="A67" s="55" t="s">
        <v>79</v>
      </c>
      <c r="B67" s="158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>
      <c r="A68" s="55" t="s">
        <v>80</v>
      </c>
      <c r="B68" s="158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26"/>
    </row>
    <row r="69" spans="1:16" s="39" customFormat="1" ht="32.25" thickBot="1">
      <c r="A69" s="138" t="s">
        <v>101</v>
      </c>
      <c r="B69" s="139">
        <f>B62-B63</f>
        <v>0</v>
      </c>
      <c r="C69" s="139">
        <f t="shared" ref="C69:O69" si="22">C62-C63</f>
        <v>0</v>
      </c>
      <c r="D69" s="139">
        <f t="shared" si="22"/>
        <v>0</v>
      </c>
      <c r="E69" s="139">
        <f t="shared" si="22"/>
        <v>0</v>
      </c>
      <c r="F69" s="139">
        <f t="shared" si="22"/>
        <v>0</v>
      </c>
      <c r="G69" s="139">
        <f t="shared" si="22"/>
        <v>0</v>
      </c>
      <c r="H69" s="139">
        <f t="shared" si="22"/>
        <v>0</v>
      </c>
      <c r="I69" s="139">
        <f t="shared" si="22"/>
        <v>0</v>
      </c>
      <c r="J69" s="139">
        <f t="shared" si="22"/>
        <v>0</v>
      </c>
      <c r="K69" s="139">
        <f t="shared" si="22"/>
        <v>0</v>
      </c>
      <c r="L69" s="139">
        <f t="shared" si="22"/>
        <v>0</v>
      </c>
      <c r="M69" s="139">
        <f t="shared" si="22"/>
        <v>0</v>
      </c>
      <c r="N69" s="139">
        <f t="shared" si="22"/>
        <v>0</v>
      </c>
      <c r="O69" s="140">
        <f t="shared" si="22"/>
        <v>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0">
      <c r="A71" s="142" t="s">
        <v>78</v>
      </c>
      <c r="B71" s="143" t="s">
        <v>0</v>
      </c>
      <c r="C71" s="143" t="s">
        <v>1</v>
      </c>
      <c r="D71" s="143" t="s">
        <v>2</v>
      </c>
      <c r="E71" s="143" t="s">
        <v>3</v>
      </c>
      <c r="F71" s="143" t="s">
        <v>4</v>
      </c>
      <c r="G71" s="143" t="s">
        <v>5</v>
      </c>
      <c r="H71" s="143" t="s">
        <v>6</v>
      </c>
      <c r="I71" s="145" t="s">
        <v>7</v>
      </c>
      <c r="J71" s="143" t="s">
        <v>8</v>
      </c>
      <c r="K71" s="143" t="s">
        <v>9</v>
      </c>
      <c r="L71" s="143" t="s">
        <v>10</v>
      </c>
      <c r="M71" s="143" t="s">
        <v>11</v>
      </c>
      <c r="N71" s="143" t="s">
        <v>12</v>
      </c>
      <c r="O71" s="144" t="s">
        <v>13</v>
      </c>
    </row>
    <row r="72" spans="1:16" s="39" customFormat="1">
      <c r="A72" s="45" t="s">
        <v>84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26"/>
    </row>
    <row r="73" spans="1:16">
      <c r="A73" s="49" t="s">
        <v>55</v>
      </c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50"/>
      <c r="P73" s="6"/>
    </row>
    <row r="74" spans="1:16" ht="32.25" thickBot="1">
      <c r="A74" s="146" t="s">
        <v>97</v>
      </c>
      <c r="B74" s="139">
        <f>B72-B73</f>
        <v>0</v>
      </c>
      <c r="C74" s="139">
        <f t="shared" ref="C74:O74" si="23">C72-C73</f>
        <v>0</v>
      </c>
      <c r="D74" s="139">
        <f t="shared" si="23"/>
        <v>0</v>
      </c>
      <c r="E74" s="139">
        <f t="shared" si="23"/>
        <v>0</v>
      </c>
      <c r="F74" s="139">
        <f t="shared" si="23"/>
        <v>0</v>
      </c>
      <c r="G74" s="139">
        <f t="shared" si="23"/>
        <v>0</v>
      </c>
      <c r="H74" s="139">
        <f t="shared" si="23"/>
        <v>0</v>
      </c>
      <c r="I74" s="139">
        <f t="shared" si="23"/>
        <v>0</v>
      </c>
      <c r="J74" s="139">
        <f t="shared" si="23"/>
        <v>0</v>
      </c>
      <c r="K74" s="139">
        <f t="shared" si="23"/>
        <v>0</v>
      </c>
      <c r="L74" s="139">
        <f t="shared" si="23"/>
        <v>0</v>
      </c>
      <c r="M74" s="139">
        <f t="shared" si="23"/>
        <v>0</v>
      </c>
      <c r="N74" s="139">
        <f t="shared" si="23"/>
        <v>0</v>
      </c>
      <c r="O74" s="140">
        <f t="shared" si="23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3">
      <c r="A76" s="147" t="s">
        <v>85</v>
      </c>
      <c r="B76" s="148" t="s">
        <v>0</v>
      </c>
      <c r="C76" s="149" t="s">
        <v>1</v>
      </c>
      <c r="D76" s="149" t="s">
        <v>2</v>
      </c>
      <c r="E76" s="149" t="s">
        <v>3</v>
      </c>
      <c r="F76" s="149" t="s">
        <v>4</v>
      </c>
      <c r="G76" s="149" t="s">
        <v>5</v>
      </c>
      <c r="H76" s="149" t="s">
        <v>6</v>
      </c>
      <c r="I76" s="150" t="s">
        <v>7</v>
      </c>
      <c r="J76" s="149" t="s">
        <v>8</v>
      </c>
      <c r="K76" s="149" t="s">
        <v>9</v>
      </c>
      <c r="L76" s="149" t="s">
        <v>10</v>
      </c>
      <c r="M76" s="149" t="s">
        <v>11</v>
      </c>
      <c r="N76" s="149" t="s">
        <v>12</v>
      </c>
      <c r="O76" s="151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68">
        <f>B77+B59+B69+B74</f>
        <v>0</v>
      </c>
      <c r="C78" s="58">
        <f t="shared" ref="C78:O78" si="24">C77+C59+C69+C74</f>
        <v>0</v>
      </c>
      <c r="D78" s="58">
        <f t="shared" si="24"/>
        <v>0</v>
      </c>
      <c r="E78" s="58">
        <f t="shared" si="24"/>
        <v>0</v>
      </c>
      <c r="F78" s="58">
        <f t="shared" si="24"/>
        <v>0</v>
      </c>
      <c r="G78" s="58">
        <f t="shared" si="24"/>
        <v>0</v>
      </c>
      <c r="H78" s="58">
        <f t="shared" si="24"/>
        <v>0</v>
      </c>
      <c r="I78" s="58">
        <f t="shared" si="24"/>
        <v>0</v>
      </c>
      <c r="J78" s="58">
        <f t="shared" si="24"/>
        <v>0</v>
      </c>
      <c r="K78" s="58">
        <f t="shared" si="24"/>
        <v>0</v>
      </c>
      <c r="L78" s="58">
        <f t="shared" si="24"/>
        <v>0</v>
      </c>
      <c r="M78" s="58">
        <f t="shared" si="24"/>
        <v>0</v>
      </c>
      <c r="N78" s="58">
        <f t="shared" si="24"/>
        <v>0</v>
      </c>
      <c r="O78" s="59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9685039370078741" right="0.19685039370078741" top="0.19685039370078741" bottom="0.19685039370078741" header="0" footer="0"/>
  <pageSetup paperSize="9" scale="5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4"/>
  <sheetViews>
    <sheetView zoomScale="73" zoomScaleNormal="73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J8" sqref="J8"/>
    </sheetView>
  </sheetViews>
  <sheetFormatPr defaultColWidth="9.140625" defaultRowHeight="16.5" outlineLevelRow="2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42095</v>
      </c>
      <c r="B1" s="71">
        <v>42095</v>
      </c>
      <c r="C1" s="71">
        <v>42095</v>
      </c>
      <c r="D1" s="71">
        <v>42095</v>
      </c>
      <c r="E1" s="71">
        <v>42095</v>
      </c>
      <c r="F1" s="71">
        <v>42095</v>
      </c>
      <c r="G1" s="71">
        <v>42095</v>
      </c>
      <c r="H1" s="71">
        <v>42095</v>
      </c>
      <c r="I1" s="71">
        <v>42095</v>
      </c>
      <c r="J1" s="71">
        <v>42095</v>
      </c>
      <c r="K1" s="71">
        <v>42095</v>
      </c>
      <c r="L1" s="71">
        <v>42095</v>
      </c>
      <c r="M1" s="71">
        <v>42095</v>
      </c>
      <c r="N1" s="71">
        <v>42095</v>
      </c>
      <c r="O1" s="71">
        <v>42095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>
      <c r="A3" s="79" t="s">
        <v>91</v>
      </c>
      <c r="B3" s="80">
        <f>SUM(C3:N3)</f>
        <v>4479468.4300000006</v>
      </c>
      <c r="C3" s="81">
        <f t="shared" ref="C3:O3" si="0">SUM(C4:C5)</f>
        <v>645020.69999999995</v>
      </c>
      <c r="D3" s="81">
        <f t="shared" si="0"/>
        <v>297480.64</v>
      </c>
      <c r="E3" s="81">
        <f t="shared" si="0"/>
        <v>330182.99</v>
      </c>
      <c r="F3" s="81">
        <f t="shared" si="0"/>
        <v>335835.94</v>
      </c>
      <c r="G3" s="81">
        <f t="shared" si="0"/>
        <v>476943.84</v>
      </c>
      <c r="H3" s="81">
        <f t="shared" si="0"/>
        <v>153755.03</v>
      </c>
      <c r="I3" s="81">
        <f t="shared" si="0"/>
        <v>85887.74</v>
      </c>
      <c r="J3" s="81">
        <f t="shared" si="0"/>
        <v>550737.12</v>
      </c>
      <c r="K3" s="81">
        <f t="shared" si="0"/>
        <v>545946.63</v>
      </c>
      <c r="L3" s="81">
        <f t="shared" si="0"/>
        <v>539863.51</v>
      </c>
      <c r="M3" s="81">
        <f t="shared" si="0"/>
        <v>365941.38</v>
      </c>
      <c r="N3" s="81">
        <f t="shared" si="0"/>
        <v>151872.91</v>
      </c>
      <c r="O3" s="82">
        <f t="shared" si="0"/>
        <v>0</v>
      </c>
    </row>
    <row r="4" spans="1:16" outlineLevel="1">
      <c r="A4" s="24" t="s">
        <v>14</v>
      </c>
      <c r="B4" s="65">
        <f>SUM(C4:N4)</f>
        <v>4479468.4300000006</v>
      </c>
      <c r="C4" s="34">
        <v>645020.69999999995</v>
      </c>
      <c r="D4" s="34">
        <v>297480.64</v>
      </c>
      <c r="E4" s="34">
        <v>330182.99</v>
      </c>
      <c r="F4" s="34">
        <v>335835.94</v>
      </c>
      <c r="G4" s="34">
        <f>120926.19+356017.65</f>
        <v>476943.84</v>
      </c>
      <c r="H4" s="34">
        <v>153755.03</v>
      </c>
      <c r="I4" s="34">
        <v>85887.74</v>
      </c>
      <c r="J4" s="34">
        <v>550737.12</v>
      </c>
      <c r="K4" s="34">
        <f>242602.47+303344.16</f>
        <v>545946.63</v>
      </c>
      <c r="L4" s="34">
        <v>539863.51</v>
      </c>
      <c r="M4" s="34">
        <v>365941.38</v>
      </c>
      <c r="N4" s="34">
        <f>82723.34+69149.57</f>
        <v>151872.91</v>
      </c>
      <c r="O4" s="47">
        <v>0</v>
      </c>
    </row>
    <row r="5" spans="1:16" outlineLevel="1">
      <c r="A5" s="24" t="s">
        <v>15</v>
      </c>
      <c r="B5" s="65">
        <f>SUM(C5:N5)</f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47">
        <v>0</v>
      </c>
    </row>
    <row r="6" spans="1:16">
      <c r="A6" s="79" t="s">
        <v>98</v>
      </c>
      <c r="B6" s="80">
        <f>B7+B9+B18+B22+B31+B28+B49+B38+B43+B46+B35+B13+B41+B50+B54+B55</f>
        <v>4264972.8633280424</v>
      </c>
      <c r="C6" s="81">
        <f t="shared" ref="C6:N6" si="1">C7+C9+C18+C22+C31+C28+C49+C38+C43+C46+C35+C13+C41+C50+C67+C54+C55</f>
        <v>568585.88217097812</v>
      </c>
      <c r="D6" s="81">
        <f t="shared" si="1"/>
        <v>68238.607610878476</v>
      </c>
      <c r="E6" s="81">
        <f t="shared" si="1"/>
        <v>615248.38529270934</v>
      </c>
      <c r="F6" s="81">
        <f t="shared" si="1"/>
        <v>213254.33144677497</v>
      </c>
      <c r="G6" s="81">
        <f t="shared" si="1"/>
        <v>243830.89289553446</v>
      </c>
      <c r="H6" s="81">
        <f t="shared" si="1"/>
        <v>115914.54602335207</v>
      </c>
      <c r="I6" s="81">
        <f t="shared" si="1"/>
        <v>60709.896032405268</v>
      </c>
      <c r="J6" s="81">
        <f t="shared" si="1"/>
        <v>575829.21070906345</v>
      </c>
      <c r="K6" s="81">
        <f t="shared" si="1"/>
        <v>107562.27771902813</v>
      </c>
      <c r="L6" s="81">
        <f t="shared" si="1"/>
        <v>398714.15331291169</v>
      </c>
      <c r="M6" s="81">
        <f t="shared" si="1"/>
        <v>589345.64865745627</v>
      </c>
      <c r="N6" s="81">
        <f t="shared" si="1"/>
        <v>154728.27145695043</v>
      </c>
      <c r="O6" s="82">
        <f>O7+O9+O18+O22+O31+O28+O49+O38+O43+O46+O35+O13+O41+O50</f>
        <v>553010.76</v>
      </c>
    </row>
    <row r="7" spans="1:16">
      <c r="A7" s="97" t="s">
        <v>54</v>
      </c>
      <c r="B7" s="91">
        <f>SUM(C7:N7)</f>
        <v>1482128.06</v>
      </c>
      <c r="C7" s="98">
        <v>127165.8</v>
      </c>
      <c r="D7" s="98">
        <v>0</v>
      </c>
      <c r="E7" s="98">
        <v>469963.68</v>
      </c>
      <c r="F7" s="98">
        <v>100000</v>
      </c>
      <c r="G7" s="98">
        <v>100000</v>
      </c>
      <c r="H7" s="98">
        <v>0</v>
      </c>
      <c r="I7" s="98">
        <v>0</v>
      </c>
      <c r="J7" s="98">
        <v>500000</v>
      </c>
      <c r="K7" s="98">
        <v>0</v>
      </c>
      <c r="L7" s="98">
        <v>0</v>
      </c>
      <c r="M7" s="98">
        <v>184998.58</v>
      </c>
      <c r="N7" s="98">
        <v>0</v>
      </c>
      <c r="O7" s="99">
        <v>0</v>
      </c>
    </row>
    <row r="8" spans="1:16">
      <c r="A8" s="97" t="s">
        <v>96</v>
      </c>
      <c r="B8" s="91">
        <f>SUM(C8:N8)</f>
        <v>678370.75899705256</v>
      </c>
      <c r="C8" s="98">
        <f>C9+C13</f>
        <v>87514.091416656738</v>
      </c>
      <c r="D8" s="98">
        <f t="shared" ref="D8:O8" si="2">D9+D13</f>
        <v>26418.75858334326</v>
      </c>
      <c r="E8" s="98">
        <f t="shared" si="2"/>
        <v>65708.681774406694</v>
      </c>
      <c r="F8" s="98">
        <f t="shared" si="2"/>
        <v>8702.9416470307042</v>
      </c>
      <c r="G8" s="98">
        <f t="shared" si="2"/>
        <v>64853.209720222694</v>
      </c>
      <c r="H8" s="98">
        <f t="shared" si="2"/>
        <v>83647.974040321671</v>
      </c>
      <c r="I8" s="98">
        <f t="shared" si="2"/>
        <v>22404.664253177369</v>
      </c>
      <c r="J8" s="98">
        <f t="shared" si="2"/>
        <v>36758.875594421326</v>
      </c>
      <c r="K8" s="98">
        <f t="shared" si="2"/>
        <v>21029.980893319087</v>
      </c>
      <c r="L8" s="98">
        <f t="shared" si="2"/>
        <v>28001.902077100436</v>
      </c>
      <c r="M8" s="98">
        <f t="shared" si="2"/>
        <v>118293.97</v>
      </c>
      <c r="N8" s="98">
        <f t="shared" si="2"/>
        <v>115035.70899705267</v>
      </c>
      <c r="O8" s="99">
        <f t="shared" si="2"/>
        <v>378360.99</v>
      </c>
    </row>
    <row r="9" spans="1:16" outlineLevel="1">
      <c r="A9" s="116" t="s">
        <v>16</v>
      </c>
      <c r="B9" s="117">
        <f>SUM(C9:O9)</f>
        <v>1046231.7489970525</v>
      </c>
      <c r="C9" s="118">
        <f>SUM(C10:C12)</f>
        <v>87014.091416656738</v>
      </c>
      <c r="D9" s="118">
        <f t="shared" ref="D9:N9" si="3">SUM(D10:D12)</f>
        <v>24418.75858334326</v>
      </c>
      <c r="E9" s="118">
        <f t="shared" si="3"/>
        <v>64708.681774406701</v>
      </c>
      <c r="F9" s="118">
        <f t="shared" si="3"/>
        <v>8202.9416470307042</v>
      </c>
      <c r="G9" s="118">
        <f t="shared" si="3"/>
        <v>63353.209720222694</v>
      </c>
      <c r="H9" s="118">
        <f t="shared" si="3"/>
        <v>83147.974040321671</v>
      </c>
      <c r="I9" s="118">
        <f t="shared" si="3"/>
        <v>21404.664253177369</v>
      </c>
      <c r="J9" s="118">
        <f t="shared" si="3"/>
        <v>36258.875594421326</v>
      </c>
      <c r="K9" s="118">
        <f t="shared" si="3"/>
        <v>20529.980893319087</v>
      </c>
      <c r="L9" s="118">
        <f t="shared" si="3"/>
        <v>27001.902077100436</v>
      </c>
      <c r="M9" s="118">
        <f t="shared" si="3"/>
        <v>117293.97</v>
      </c>
      <c r="N9" s="118">
        <f t="shared" si="3"/>
        <v>114535.70899705267</v>
      </c>
      <c r="O9" s="119">
        <f>SUM(O10:O12)</f>
        <v>378360.99</v>
      </c>
    </row>
    <row r="10" spans="1:16" outlineLevel="2">
      <c r="A10" s="60" t="s">
        <v>17</v>
      </c>
      <c r="B10" s="9">
        <f t="shared" ref="B10:B52" si="4">SUM(C10:O10)</f>
        <v>880236.23</v>
      </c>
      <c r="C10" s="35">
        <v>46696.95</v>
      </c>
      <c r="D10" s="11">
        <v>19658.599999999999</v>
      </c>
      <c r="E10" s="11">
        <v>52895.7</v>
      </c>
      <c r="F10" s="11">
        <v>0</v>
      </c>
      <c r="G10" s="11">
        <v>54693.02</v>
      </c>
      <c r="H10" s="11">
        <v>77655.67</v>
      </c>
      <c r="I10" s="11">
        <v>15456</v>
      </c>
      <c r="J10" s="11">
        <v>29937.31</v>
      </c>
      <c r="K10" s="11">
        <v>11940.82</v>
      </c>
      <c r="L10" s="11">
        <v>18877.98</v>
      </c>
      <c r="M10" s="35">
        <v>65902.59</v>
      </c>
      <c r="N10" s="35">
        <v>108160.6</v>
      </c>
      <c r="O10" s="47">
        <f>339636.98+25077.57+13646.44</f>
        <v>378360.99</v>
      </c>
    </row>
    <row r="11" spans="1:16" outlineLevel="2">
      <c r="A11" s="60" t="s">
        <v>18</v>
      </c>
      <c r="B11" s="9">
        <f t="shared" si="4"/>
        <v>0</v>
      </c>
      <c r="C11" s="35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35">
        <v>0</v>
      </c>
      <c r="N11" s="35">
        <v>0</v>
      </c>
      <c r="O11" s="47">
        <v>0</v>
      </c>
    </row>
    <row r="12" spans="1:16" outlineLevel="2">
      <c r="A12" s="60" t="s">
        <v>19</v>
      </c>
      <c r="B12" s="9">
        <f t="shared" si="4"/>
        <v>165995.51899705263</v>
      </c>
      <c r="C12" s="35">
        <v>40317.141416656734</v>
      </c>
      <c r="D12" s="35">
        <v>4760.1585833432619</v>
      </c>
      <c r="E12" s="35">
        <v>11812.981774406702</v>
      </c>
      <c r="F12" s="35">
        <v>8202.9416470307042</v>
      </c>
      <c r="G12" s="35">
        <v>8660.1897202226974</v>
      </c>
      <c r="H12" s="35">
        <v>5492.3040403216728</v>
      </c>
      <c r="I12" s="35">
        <v>5948.6642531773705</v>
      </c>
      <c r="J12" s="35">
        <v>6321.565594421324</v>
      </c>
      <c r="K12" s="35">
        <v>8589.1608933190855</v>
      </c>
      <c r="L12" s="35">
        <v>8123.9220771004384</v>
      </c>
      <c r="M12" s="35">
        <f>49309.38+2082</f>
        <v>51391.38</v>
      </c>
      <c r="N12" s="35">
        <v>6375.10899705266</v>
      </c>
      <c r="O12" s="47">
        <v>0</v>
      </c>
    </row>
    <row r="13" spans="1:16" outlineLevel="1">
      <c r="A13" s="120" t="s">
        <v>44</v>
      </c>
      <c r="B13" s="117">
        <f>SUM(C13:O13)</f>
        <v>10500</v>
      </c>
      <c r="C13" s="118">
        <f t="shared" ref="C13:O13" si="5">SUM(C14:C17)</f>
        <v>500</v>
      </c>
      <c r="D13" s="118">
        <f t="shared" si="5"/>
        <v>2000</v>
      </c>
      <c r="E13" s="118">
        <f t="shared" si="5"/>
        <v>1000</v>
      </c>
      <c r="F13" s="118">
        <f t="shared" si="5"/>
        <v>500</v>
      </c>
      <c r="G13" s="118">
        <f t="shared" si="5"/>
        <v>1500</v>
      </c>
      <c r="H13" s="118">
        <f t="shared" si="5"/>
        <v>500</v>
      </c>
      <c r="I13" s="118">
        <f t="shared" si="5"/>
        <v>1000</v>
      </c>
      <c r="J13" s="118">
        <f t="shared" si="5"/>
        <v>500</v>
      </c>
      <c r="K13" s="118">
        <f t="shared" si="5"/>
        <v>500</v>
      </c>
      <c r="L13" s="118">
        <f t="shared" si="5"/>
        <v>1000</v>
      </c>
      <c r="M13" s="118">
        <f t="shared" si="5"/>
        <v>1000</v>
      </c>
      <c r="N13" s="118">
        <f t="shared" si="5"/>
        <v>500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5">
        <v>0</v>
      </c>
      <c r="O14" s="47">
        <v>0</v>
      </c>
      <c r="P14" s="6"/>
    </row>
    <row r="15" spans="1:16" outlineLevel="2">
      <c r="A15" s="61" t="s">
        <v>46</v>
      </c>
      <c r="B15" s="9">
        <f>SUM(C15:O15)</f>
        <v>10500</v>
      </c>
      <c r="C15" s="34">
        <v>500</v>
      </c>
      <c r="D15" s="34">
        <v>2000</v>
      </c>
      <c r="E15" s="34">
        <v>1000</v>
      </c>
      <c r="F15" s="34">
        <v>500</v>
      </c>
      <c r="G15" s="34">
        <v>1500</v>
      </c>
      <c r="H15" s="34">
        <v>500</v>
      </c>
      <c r="I15" s="34">
        <v>1000</v>
      </c>
      <c r="J15" s="34">
        <v>500</v>
      </c>
      <c r="K15" s="34">
        <v>500</v>
      </c>
      <c r="L15" s="34">
        <v>1000</v>
      </c>
      <c r="M15" s="34">
        <v>1000</v>
      </c>
      <c r="N15" s="35">
        <v>500</v>
      </c>
      <c r="O15" s="47">
        <v>0</v>
      </c>
      <c r="P15" s="6"/>
    </row>
    <row r="16" spans="1:16" outlineLevel="2">
      <c r="A16" s="61" t="s">
        <v>47</v>
      </c>
      <c r="B16" s="9">
        <f>SUM(C16:O16)</f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5">
        <v>0</v>
      </c>
      <c r="O16" s="47">
        <v>0</v>
      </c>
      <c r="P16" s="6"/>
    </row>
    <row r="17" spans="1:16" outlineLevel="2">
      <c r="A17" s="61" t="s">
        <v>48</v>
      </c>
      <c r="B17" s="9">
        <f>SUM(C17:O17)</f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5">
        <v>0</v>
      </c>
      <c r="O17" s="47">
        <v>0</v>
      </c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33" outlineLevel="1">
      <c r="A19" s="60" t="s">
        <v>21</v>
      </c>
      <c r="B19" s="9">
        <f t="shared" si="4"/>
        <v>0</v>
      </c>
      <c r="C19" s="35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47">
        <v>0</v>
      </c>
    </row>
    <row r="20" spans="1:16" outlineLevel="1">
      <c r="A20" s="60" t="s">
        <v>22</v>
      </c>
      <c r="B20" s="9">
        <f>SUM(C20:O20)</f>
        <v>0</v>
      </c>
      <c r="C20" s="35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47">
        <v>0</v>
      </c>
    </row>
    <row r="21" spans="1:16">
      <c r="A21" s="97" t="s">
        <v>95</v>
      </c>
      <c r="B21" s="91">
        <f>SUM(C21:O21)</f>
        <v>56429.004330990108</v>
      </c>
      <c r="C21" s="121">
        <f>C22+C28</f>
        <v>916.55</v>
      </c>
      <c r="D21" s="121">
        <f t="shared" ref="D21:O21" si="7">D22+D28</f>
        <v>76.454330990110805</v>
      </c>
      <c r="E21" s="121">
        <f t="shared" si="7"/>
        <v>0</v>
      </c>
      <c r="F21" s="121">
        <f t="shared" si="7"/>
        <v>0</v>
      </c>
      <c r="G21" s="121">
        <f t="shared" si="7"/>
        <v>0</v>
      </c>
      <c r="H21" s="121">
        <f t="shared" si="7"/>
        <v>0</v>
      </c>
      <c r="I21" s="121">
        <f t="shared" si="7"/>
        <v>0</v>
      </c>
      <c r="J21" s="121">
        <f t="shared" si="7"/>
        <v>0</v>
      </c>
      <c r="K21" s="121">
        <f t="shared" si="7"/>
        <v>0</v>
      </c>
      <c r="L21" s="121">
        <f t="shared" si="7"/>
        <v>390</v>
      </c>
      <c r="M21" s="121">
        <f t="shared" si="7"/>
        <v>0</v>
      </c>
      <c r="N21" s="121">
        <f t="shared" si="7"/>
        <v>0</v>
      </c>
      <c r="O21" s="122">
        <f t="shared" si="7"/>
        <v>55046</v>
      </c>
    </row>
    <row r="22" spans="1:16" ht="22.5" customHeight="1" outlineLevel="1">
      <c r="A22" s="116" t="s">
        <v>23</v>
      </c>
      <c r="B22" s="117">
        <f t="shared" si="4"/>
        <v>590</v>
      </c>
      <c r="C22" s="118">
        <f t="shared" ref="C22:H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ref="I22:O22" si="9">SUM(I23:I27)</f>
        <v>0</v>
      </c>
      <c r="J22" s="118">
        <f t="shared" si="9"/>
        <v>0</v>
      </c>
      <c r="K22" s="118">
        <f t="shared" si="9"/>
        <v>0</v>
      </c>
      <c r="L22" s="118">
        <f t="shared" si="9"/>
        <v>390</v>
      </c>
      <c r="M22" s="118">
        <f t="shared" si="9"/>
        <v>0</v>
      </c>
      <c r="N22" s="118">
        <f t="shared" si="9"/>
        <v>0</v>
      </c>
      <c r="O22" s="119">
        <f t="shared" si="9"/>
        <v>200</v>
      </c>
    </row>
    <row r="23" spans="1:16" outlineLevel="2">
      <c r="A23" s="60" t="s">
        <v>24</v>
      </c>
      <c r="B23" s="9">
        <f t="shared" si="4"/>
        <v>0</v>
      </c>
      <c r="C23" s="35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5">
        <v>0</v>
      </c>
      <c r="O23" s="47">
        <v>0</v>
      </c>
    </row>
    <row r="24" spans="1:16" outlineLevel="2">
      <c r="A24" s="60" t="s">
        <v>25</v>
      </c>
      <c r="B24" s="9">
        <f t="shared" si="4"/>
        <v>0</v>
      </c>
      <c r="C24" s="35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5">
        <v>0</v>
      </c>
      <c r="O24" s="47">
        <v>0</v>
      </c>
      <c r="P24" s="6"/>
    </row>
    <row r="25" spans="1:16" outlineLevel="2">
      <c r="A25" s="60" t="s">
        <v>26</v>
      </c>
      <c r="B25" s="9">
        <f t="shared" si="4"/>
        <v>390</v>
      </c>
      <c r="C25" s="35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390</v>
      </c>
      <c r="M25" s="34">
        <v>0</v>
      </c>
      <c r="N25" s="35">
        <v>0</v>
      </c>
      <c r="O25" s="47">
        <v>0</v>
      </c>
      <c r="P25" s="6"/>
    </row>
    <row r="26" spans="1:16" outlineLevel="2">
      <c r="A26" s="60" t="s">
        <v>27</v>
      </c>
      <c r="B26" s="9">
        <f t="shared" si="4"/>
        <v>0</v>
      </c>
      <c r="C26" s="35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5">
        <v>0</v>
      </c>
      <c r="O26" s="47">
        <v>0</v>
      </c>
      <c r="P26" s="6"/>
    </row>
    <row r="27" spans="1:16" outlineLevel="2">
      <c r="A27" s="60" t="s">
        <v>28</v>
      </c>
      <c r="B27" s="9">
        <f t="shared" si="4"/>
        <v>200</v>
      </c>
      <c r="C27" s="35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5">
        <v>0</v>
      </c>
      <c r="O27" s="47">
        <v>200</v>
      </c>
      <c r="P27" s="6"/>
    </row>
    <row r="28" spans="1:16" ht="33" outlineLevel="1">
      <c r="A28" s="116" t="s">
        <v>33</v>
      </c>
      <c r="B28" s="117">
        <f t="shared" si="4"/>
        <v>55839.004330990108</v>
      </c>
      <c r="C28" s="118">
        <f t="shared" ref="C28:O28" si="10">SUM(C29:C30)</f>
        <v>916.55</v>
      </c>
      <c r="D28" s="118">
        <f t="shared" si="10"/>
        <v>76.454330990110805</v>
      </c>
      <c r="E28" s="118">
        <f t="shared" si="10"/>
        <v>0</v>
      </c>
      <c r="F28" s="118">
        <f t="shared" si="10"/>
        <v>0</v>
      </c>
      <c r="G28" s="118">
        <f t="shared" si="10"/>
        <v>0</v>
      </c>
      <c r="H28" s="118">
        <f t="shared" si="10"/>
        <v>0</v>
      </c>
      <c r="I28" s="118">
        <f t="shared" si="10"/>
        <v>0</v>
      </c>
      <c r="J28" s="118">
        <f t="shared" si="10"/>
        <v>0</v>
      </c>
      <c r="K28" s="118">
        <f t="shared" si="10"/>
        <v>0</v>
      </c>
      <c r="L28" s="118">
        <f t="shared" si="10"/>
        <v>0</v>
      </c>
      <c r="M28" s="118">
        <f t="shared" si="10"/>
        <v>0</v>
      </c>
      <c r="N28" s="118">
        <f t="shared" si="10"/>
        <v>0</v>
      </c>
      <c r="O28" s="119">
        <f t="shared" si="10"/>
        <v>54846</v>
      </c>
      <c r="P28" s="6"/>
    </row>
    <row r="29" spans="1:16" ht="33" outlineLevel="2">
      <c r="A29" s="60" t="s">
        <v>69</v>
      </c>
      <c r="B29" s="9">
        <f t="shared" si="4"/>
        <v>45599.004330990108</v>
      </c>
      <c r="C29" s="34">
        <f>269+647.55</f>
        <v>916.55</v>
      </c>
      <c r="D29" s="34">
        <v>76.454330990110805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5">
        <v>0</v>
      </c>
      <c r="O29" s="47">
        <f>27600+11206+5800</f>
        <v>44606</v>
      </c>
      <c r="P29" s="6"/>
    </row>
    <row r="30" spans="1:16" outlineLevel="2">
      <c r="A30" s="60" t="s">
        <v>70</v>
      </c>
      <c r="B30" s="9">
        <f t="shared" si="4"/>
        <v>10240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5">
        <v>0</v>
      </c>
      <c r="O30" s="47">
        <f>8680+1560</f>
        <v>10240</v>
      </c>
      <c r="P30" s="6"/>
    </row>
    <row r="31" spans="1:16">
      <c r="A31" s="97" t="s">
        <v>29</v>
      </c>
      <c r="B31" s="91">
        <f t="shared" ref="B31:B37" si="11">SUM(C31:O31)</f>
        <v>242620</v>
      </c>
      <c r="C31" s="92">
        <f t="shared" ref="C31:N31" si="12">SUM(C32:C34)</f>
        <v>8059</v>
      </c>
      <c r="D31" s="92">
        <f t="shared" si="12"/>
        <v>0</v>
      </c>
      <c r="E31" s="92">
        <f t="shared" si="12"/>
        <v>4328.1102800584858</v>
      </c>
      <c r="F31" s="92">
        <f t="shared" si="12"/>
        <v>24291.305477449107</v>
      </c>
      <c r="G31" s="92">
        <f t="shared" si="12"/>
        <v>8115.1770891913175</v>
      </c>
      <c r="H31" s="92">
        <f t="shared" si="12"/>
        <v>76.533573276346857</v>
      </c>
      <c r="I31" s="92">
        <f t="shared" si="12"/>
        <v>3482.8928129569226</v>
      </c>
      <c r="J31" s="92">
        <f t="shared" si="12"/>
        <v>1988.0890788437746</v>
      </c>
      <c r="K31" s="92">
        <f t="shared" si="12"/>
        <v>3618.6873242604879</v>
      </c>
      <c r="L31" s="92">
        <f t="shared" si="12"/>
        <v>143029.95436396357</v>
      </c>
      <c r="M31" s="92">
        <f t="shared" si="12"/>
        <v>39889.25</v>
      </c>
      <c r="N31" s="92">
        <f t="shared" si="12"/>
        <v>0</v>
      </c>
      <c r="O31" s="93">
        <f>SUM(O32:O34)</f>
        <v>5741</v>
      </c>
      <c r="P31" s="6"/>
    </row>
    <row r="32" spans="1:16" outlineLevel="1">
      <c r="A32" s="60" t="s">
        <v>30</v>
      </c>
      <c r="B32" s="9">
        <f t="shared" si="11"/>
        <v>235999</v>
      </c>
      <c r="C32" s="35">
        <v>8059</v>
      </c>
      <c r="D32" s="34">
        <v>0</v>
      </c>
      <c r="E32" s="34">
        <v>4163.5</v>
      </c>
      <c r="F32" s="34">
        <v>24177</v>
      </c>
      <c r="G32" s="34">
        <v>7994.5</v>
      </c>
      <c r="H32" s="34">
        <v>0</v>
      </c>
      <c r="I32" s="34">
        <v>3400</v>
      </c>
      <c r="J32" s="34">
        <v>1900</v>
      </c>
      <c r="K32" s="34">
        <v>3499</v>
      </c>
      <c r="L32" s="34">
        <v>142916.75</v>
      </c>
      <c r="M32" s="34">
        <v>39889.25</v>
      </c>
      <c r="N32" s="35">
        <v>0</v>
      </c>
      <c r="O32" s="47">
        <v>0</v>
      </c>
      <c r="P32" s="6"/>
    </row>
    <row r="33" spans="1:16" outlineLevel="1">
      <c r="A33" s="60" t="s">
        <v>31</v>
      </c>
      <c r="B33" s="9">
        <f t="shared" si="11"/>
        <v>6621</v>
      </c>
      <c r="C33" s="35">
        <v>0</v>
      </c>
      <c r="D33" s="34">
        <v>0</v>
      </c>
      <c r="E33" s="34">
        <v>164.6102800584861</v>
      </c>
      <c r="F33" s="34">
        <v>114.30547744910582</v>
      </c>
      <c r="G33" s="34">
        <v>120.67708919131705</v>
      </c>
      <c r="H33" s="34">
        <v>76.533573276346857</v>
      </c>
      <c r="I33" s="34">
        <v>82.892812956922725</v>
      </c>
      <c r="J33" s="34">
        <v>88.089078843774587</v>
      </c>
      <c r="K33" s="34">
        <v>119.68732426048811</v>
      </c>
      <c r="L33" s="34">
        <v>113.20436396355863</v>
      </c>
      <c r="M33" s="34">
        <v>0</v>
      </c>
      <c r="N33" s="35">
        <v>0</v>
      </c>
      <c r="O33" s="47">
        <v>5741</v>
      </c>
      <c r="P33" s="6"/>
    </row>
    <row r="34" spans="1:16" outlineLevel="1">
      <c r="A34" s="60" t="s">
        <v>32</v>
      </c>
      <c r="B34" s="9">
        <f t="shared" si="11"/>
        <v>0</v>
      </c>
      <c r="C34" s="35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5">
        <v>0</v>
      </c>
      <c r="O34" s="47">
        <v>0</v>
      </c>
      <c r="P34" s="6"/>
    </row>
    <row r="35" spans="1:16">
      <c r="A35" s="97" t="s">
        <v>42</v>
      </c>
      <c r="B35" s="91">
        <f t="shared" si="11"/>
        <v>231428</v>
      </c>
      <c r="C35" s="92">
        <f t="shared" ref="C35:O35" si="13">SUM(C36:C37)</f>
        <v>0</v>
      </c>
      <c r="D35" s="92">
        <f t="shared" si="13"/>
        <v>0</v>
      </c>
      <c r="E35" s="92">
        <f t="shared" si="13"/>
        <v>6600</v>
      </c>
      <c r="F35" s="92">
        <f t="shared" si="13"/>
        <v>1000</v>
      </c>
      <c r="G35" s="92">
        <f t="shared" si="13"/>
        <v>4700</v>
      </c>
      <c r="H35" s="92">
        <f t="shared" si="13"/>
        <v>0</v>
      </c>
      <c r="I35" s="92">
        <f t="shared" si="13"/>
        <v>0</v>
      </c>
      <c r="J35" s="92">
        <f t="shared" si="13"/>
        <v>0</v>
      </c>
      <c r="K35" s="92">
        <f t="shared" si="13"/>
        <v>32040</v>
      </c>
      <c r="L35" s="92">
        <f t="shared" si="13"/>
        <v>178648</v>
      </c>
      <c r="M35" s="92">
        <f t="shared" si="13"/>
        <v>2000</v>
      </c>
      <c r="N35" s="92">
        <f t="shared" si="13"/>
        <v>6440</v>
      </c>
      <c r="O35" s="93">
        <f t="shared" si="13"/>
        <v>0</v>
      </c>
      <c r="P35" s="6"/>
    </row>
    <row r="36" spans="1:16" ht="33" outlineLevel="1">
      <c r="A36" s="123" t="s">
        <v>92</v>
      </c>
      <c r="B36" s="124">
        <f t="shared" si="11"/>
        <v>195493.3</v>
      </c>
      <c r="C36" s="125">
        <v>0</v>
      </c>
      <c r="D36" s="125">
        <v>0</v>
      </c>
      <c r="E36" s="125">
        <v>0</v>
      </c>
      <c r="F36" s="125">
        <v>1000</v>
      </c>
      <c r="G36" s="125">
        <v>200</v>
      </c>
      <c r="H36" s="125">
        <v>0</v>
      </c>
      <c r="I36" s="125">
        <v>0</v>
      </c>
      <c r="J36" s="125">
        <v>0</v>
      </c>
      <c r="K36" s="125">
        <v>32040</v>
      </c>
      <c r="L36" s="125">
        <v>155813.29999999999</v>
      </c>
      <c r="M36" s="125">
        <v>0</v>
      </c>
      <c r="N36" s="125">
        <v>6440</v>
      </c>
      <c r="O36" s="126">
        <v>0</v>
      </c>
      <c r="P36" s="6"/>
    </row>
    <row r="37" spans="1:16" outlineLevel="1">
      <c r="A37" s="61" t="s">
        <v>43</v>
      </c>
      <c r="B37" s="9">
        <f t="shared" si="11"/>
        <v>35934.699999999997</v>
      </c>
      <c r="C37" s="34">
        <v>0</v>
      </c>
      <c r="D37" s="34">
        <v>0</v>
      </c>
      <c r="E37" s="34">
        <v>6600</v>
      </c>
      <c r="F37" s="34">
        <v>0</v>
      </c>
      <c r="G37" s="34">
        <v>4500</v>
      </c>
      <c r="H37" s="34">
        <v>0</v>
      </c>
      <c r="I37" s="34">
        <v>0</v>
      </c>
      <c r="J37" s="34">
        <v>0</v>
      </c>
      <c r="K37" s="34">
        <v>0</v>
      </c>
      <c r="L37" s="34">
        <v>22834.7</v>
      </c>
      <c r="M37" s="34">
        <v>2000</v>
      </c>
      <c r="N37" s="35">
        <v>0</v>
      </c>
      <c r="O37" s="47">
        <v>0</v>
      </c>
      <c r="P37" s="6"/>
    </row>
    <row r="38" spans="1:16">
      <c r="A38" s="97" t="s">
        <v>35</v>
      </c>
      <c r="B38" s="91">
        <f t="shared" si="4"/>
        <v>2694.8</v>
      </c>
      <c r="C38" s="92">
        <f>SUM(C39:C40)</f>
        <v>0</v>
      </c>
      <c r="D38" s="92">
        <f t="shared" ref="D38:O38" si="14">SUM(D39:D40)</f>
        <v>0</v>
      </c>
      <c r="E38" s="92">
        <f t="shared" si="14"/>
        <v>0</v>
      </c>
      <c r="F38" s="92">
        <f t="shared" si="14"/>
        <v>0</v>
      </c>
      <c r="G38" s="92">
        <f t="shared" si="14"/>
        <v>0</v>
      </c>
      <c r="H38" s="92">
        <f t="shared" si="14"/>
        <v>0</v>
      </c>
      <c r="I38" s="92">
        <f t="shared" si="14"/>
        <v>0</v>
      </c>
      <c r="J38" s="92">
        <f t="shared" si="14"/>
        <v>109</v>
      </c>
      <c r="K38" s="92">
        <f t="shared" si="14"/>
        <v>820.8</v>
      </c>
      <c r="L38" s="92">
        <f t="shared" si="14"/>
        <v>1275</v>
      </c>
      <c r="M38" s="92">
        <f t="shared" si="14"/>
        <v>0</v>
      </c>
      <c r="N38" s="92">
        <f t="shared" si="14"/>
        <v>0</v>
      </c>
      <c r="O38" s="93">
        <f t="shared" si="14"/>
        <v>490</v>
      </c>
      <c r="P38" s="6"/>
    </row>
    <row r="39" spans="1:16" ht="33" outlineLevel="1">
      <c r="A39" s="61" t="s">
        <v>36</v>
      </c>
      <c r="B39" s="9">
        <f t="shared" si="4"/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5">
        <v>0</v>
      </c>
      <c r="O39" s="47">
        <v>0</v>
      </c>
      <c r="P39" s="6"/>
    </row>
    <row r="40" spans="1:16" ht="16.5" customHeight="1" outlineLevel="1">
      <c r="A40" s="61" t="s">
        <v>37</v>
      </c>
      <c r="B40" s="9">
        <f t="shared" si="4"/>
        <v>2694.8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109</v>
      </c>
      <c r="K40" s="34">
        <v>820.8</v>
      </c>
      <c r="L40" s="34">
        <v>1275</v>
      </c>
      <c r="M40" s="34">
        <v>0</v>
      </c>
      <c r="N40" s="35">
        <v>0</v>
      </c>
      <c r="O40" s="47">
        <v>490</v>
      </c>
      <c r="P40" s="6"/>
    </row>
    <row r="41" spans="1:16" ht="15.75" customHeight="1">
      <c r="A41" s="97" t="s">
        <v>49</v>
      </c>
      <c r="B41" s="91">
        <f>SUM(C41:O41)</f>
        <v>47135</v>
      </c>
      <c r="C41" s="98">
        <v>0</v>
      </c>
      <c r="D41" s="98">
        <v>0</v>
      </c>
      <c r="E41" s="98">
        <v>0</v>
      </c>
      <c r="F41" s="98">
        <v>31435</v>
      </c>
      <c r="G41" s="98">
        <v>15700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2">
        <v>0</v>
      </c>
      <c r="O41" s="99">
        <v>0</v>
      </c>
      <c r="P41" s="6"/>
    </row>
    <row r="42" spans="1:16" ht="15.75" customHeight="1">
      <c r="A42" s="97" t="s">
        <v>73</v>
      </c>
      <c r="B42" s="91">
        <f>SUM(C42:O42)</f>
        <v>607967.57000000007</v>
      </c>
      <c r="C42" s="98">
        <f>C43+C46+C49+C50+C53</f>
        <v>195865.4716730369</v>
      </c>
      <c r="D42" s="98">
        <f t="shared" ref="D42:N42" si="15">D43+D46+D49+D50+D53</f>
        <v>24143.612888727752</v>
      </c>
      <c r="E42" s="98">
        <f t="shared" si="15"/>
        <v>42227.39005726586</v>
      </c>
      <c r="F42" s="98">
        <f t="shared" si="15"/>
        <v>29478.657139352064</v>
      </c>
      <c r="G42" s="98">
        <f t="shared" si="15"/>
        <v>31093.413030332293</v>
      </c>
      <c r="H42" s="98">
        <f t="shared" si="15"/>
        <v>19906.13338175472</v>
      </c>
      <c r="I42" s="98">
        <f t="shared" si="15"/>
        <v>21517.753824402949</v>
      </c>
      <c r="J42" s="98">
        <f t="shared" si="15"/>
        <v>22834.642123843136</v>
      </c>
      <c r="K42" s="98">
        <f t="shared" si="15"/>
        <v>30842.577163772254</v>
      </c>
      <c r="L42" s="98">
        <f t="shared" si="15"/>
        <v>29199.602237804025</v>
      </c>
      <c r="M42" s="98">
        <f t="shared" si="15"/>
        <v>140950.05434120633</v>
      </c>
      <c r="N42" s="98">
        <f t="shared" si="15"/>
        <v>19908.26213850177</v>
      </c>
      <c r="O42" s="99"/>
      <c r="P42" s="6"/>
    </row>
    <row r="43" spans="1:16" outlineLevel="1">
      <c r="A43" s="116" t="s">
        <v>38</v>
      </c>
      <c r="B43" s="117">
        <f t="shared" si="4"/>
        <v>8767</v>
      </c>
      <c r="C43" s="118">
        <f t="shared" ref="C43:O43" si="16">SUM(C44:C45)</f>
        <v>1154.5</v>
      </c>
      <c r="D43" s="118">
        <f t="shared" si="16"/>
        <v>1154.5</v>
      </c>
      <c r="E43" s="118">
        <f t="shared" si="16"/>
        <v>510.25</v>
      </c>
      <c r="F43" s="118">
        <f t="shared" si="16"/>
        <v>510.25</v>
      </c>
      <c r="G43" s="118">
        <f t="shared" si="16"/>
        <v>510.25</v>
      </c>
      <c r="H43" s="118">
        <f t="shared" si="16"/>
        <v>510.25</v>
      </c>
      <c r="I43" s="118">
        <f t="shared" si="16"/>
        <v>510.25</v>
      </c>
      <c r="J43" s="118">
        <f t="shared" si="16"/>
        <v>510.25</v>
      </c>
      <c r="K43" s="118">
        <f t="shared" si="16"/>
        <v>510.25</v>
      </c>
      <c r="L43" s="118">
        <f t="shared" si="16"/>
        <v>510.25</v>
      </c>
      <c r="M43" s="118">
        <f t="shared" si="16"/>
        <v>1188</v>
      </c>
      <c r="N43" s="118">
        <f t="shared" si="16"/>
        <v>1188</v>
      </c>
      <c r="O43" s="119">
        <f t="shared" si="16"/>
        <v>0</v>
      </c>
      <c r="P43" s="6"/>
    </row>
    <row r="44" spans="1:16" ht="19.5" customHeight="1" outlineLevel="2">
      <c r="A44" s="61" t="s">
        <v>94</v>
      </c>
      <c r="B44" s="9">
        <f t="shared" si="4"/>
        <v>8767</v>
      </c>
      <c r="C44" s="34">
        <v>1154.5</v>
      </c>
      <c r="D44" s="34">
        <v>1154.5</v>
      </c>
      <c r="E44" s="34">
        <v>510.25</v>
      </c>
      <c r="F44" s="34">
        <v>510.25</v>
      </c>
      <c r="G44" s="34">
        <v>510.25</v>
      </c>
      <c r="H44" s="34">
        <v>510.25</v>
      </c>
      <c r="I44" s="34">
        <v>510.25</v>
      </c>
      <c r="J44" s="34">
        <v>510.25</v>
      </c>
      <c r="K44" s="34">
        <v>510.25</v>
      </c>
      <c r="L44" s="34">
        <v>510.25</v>
      </c>
      <c r="M44" s="34">
        <v>1188</v>
      </c>
      <c r="N44" s="35">
        <v>1188</v>
      </c>
      <c r="O44" s="47">
        <v>0</v>
      </c>
      <c r="P44" s="6"/>
    </row>
    <row r="45" spans="1:16" ht="18.75" customHeight="1" outlineLevel="2">
      <c r="A45" s="61" t="s">
        <v>93</v>
      </c>
      <c r="B45" s="9">
        <f t="shared" si="4"/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5">
        <v>0</v>
      </c>
      <c r="O45" s="47">
        <v>0</v>
      </c>
      <c r="P45" s="6"/>
    </row>
    <row r="46" spans="1:16" outlineLevel="1">
      <c r="A46" s="116" t="s">
        <v>39</v>
      </c>
      <c r="B46" s="117">
        <f t="shared" si="4"/>
        <v>54321.959999999992</v>
      </c>
      <c r="C46" s="118">
        <f t="shared" ref="C46:O46" si="17">SUM(C47:C48)</f>
        <v>503.31</v>
      </c>
      <c r="D46" s="118">
        <f t="shared" si="17"/>
        <v>59.43</v>
      </c>
      <c r="E46" s="118">
        <f t="shared" si="17"/>
        <v>6847.7708152907435</v>
      </c>
      <c r="F46" s="118">
        <f t="shared" si="17"/>
        <v>4755.0961715498815</v>
      </c>
      <c r="G46" s="118">
        <f t="shared" si="17"/>
        <v>5020.1545683837576</v>
      </c>
      <c r="H46" s="118">
        <f t="shared" si="17"/>
        <v>3183.7888209987618</v>
      </c>
      <c r="I46" s="118">
        <f t="shared" si="17"/>
        <v>3448.3325413339326</v>
      </c>
      <c r="J46" s="118">
        <f t="shared" si="17"/>
        <v>3664.4966707906869</v>
      </c>
      <c r="K46" s="118">
        <f t="shared" si="17"/>
        <v>4978.9804484872329</v>
      </c>
      <c r="L46" s="118">
        <f t="shared" si="17"/>
        <v>4709.289963164998</v>
      </c>
      <c r="M46" s="118">
        <f t="shared" si="17"/>
        <v>5291.0933226570351</v>
      </c>
      <c r="N46" s="118">
        <f t="shared" si="17"/>
        <v>554.78667734296471</v>
      </c>
      <c r="O46" s="119">
        <f t="shared" si="17"/>
        <v>11305.43</v>
      </c>
      <c r="P46" s="6"/>
    </row>
    <row r="47" spans="1:16" outlineLevel="2">
      <c r="A47" s="61" t="s">
        <v>40</v>
      </c>
      <c r="B47" s="9">
        <f>SUM(C47:O47)</f>
        <v>46482.939999999995</v>
      </c>
      <c r="C47" s="34">
        <v>503.31</v>
      </c>
      <c r="D47" s="34">
        <v>59.43</v>
      </c>
      <c r="E47" s="34">
        <v>5691.3798567371496</v>
      </c>
      <c r="F47" s="34">
        <v>3952.0975946181529</v>
      </c>
      <c r="G47" s="34">
        <v>4172.3952741536377</v>
      </c>
      <c r="H47" s="34">
        <v>2646.1387293330326</v>
      </c>
      <c r="I47" s="34">
        <v>2866.0086463839834</v>
      </c>
      <c r="J47" s="34">
        <v>3045.6688898886509</v>
      </c>
      <c r="K47" s="34">
        <v>4138.1742753908438</v>
      </c>
      <c r="L47" s="34">
        <v>3914.0267334945443</v>
      </c>
      <c r="M47" s="34">
        <v>4291.0933226570351</v>
      </c>
      <c r="N47" s="35">
        <v>554.78667734296471</v>
      </c>
      <c r="O47" s="47">
        <v>10648.43</v>
      </c>
      <c r="P47" s="6"/>
    </row>
    <row r="48" spans="1:16" outlineLevel="2">
      <c r="A48" s="61" t="s">
        <v>41</v>
      </c>
      <c r="B48" s="9">
        <f t="shared" si="4"/>
        <v>7839.0199999999995</v>
      </c>
      <c r="C48" s="34">
        <v>0</v>
      </c>
      <c r="D48" s="34">
        <v>0</v>
      </c>
      <c r="E48" s="34">
        <v>1156.3909585535935</v>
      </c>
      <c r="F48" s="34">
        <v>802.99857693172873</v>
      </c>
      <c r="G48" s="34">
        <v>847.7592942301203</v>
      </c>
      <c r="H48" s="34">
        <v>537.65009166572929</v>
      </c>
      <c r="I48" s="34">
        <v>582.32389494994936</v>
      </c>
      <c r="J48" s="34">
        <v>618.82778090203578</v>
      </c>
      <c r="K48" s="34">
        <v>840.80617309638956</v>
      </c>
      <c r="L48" s="34">
        <v>795.26322967045326</v>
      </c>
      <c r="M48" s="34">
        <v>1000</v>
      </c>
      <c r="N48" s="35">
        <v>0</v>
      </c>
      <c r="O48" s="47">
        <f>398+259</f>
        <v>657</v>
      </c>
      <c r="P48" s="6"/>
    </row>
    <row r="49" spans="1:16" outlineLevel="1" collapsed="1">
      <c r="A49" s="116" t="s">
        <v>34</v>
      </c>
      <c r="B49" s="117">
        <f>SUM(C49:O49)</f>
        <v>6900.62</v>
      </c>
      <c r="C49" s="127">
        <v>0</v>
      </c>
      <c r="D49" s="127">
        <v>0</v>
      </c>
      <c r="E49" s="127">
        <v>447.68010347542457</v>
      </c>
      <c r="F49" s="127">
        <v>310.86933303340459</v>
      </c>
      <c r="G49" s="127">
        <v>328.19780002249468</v>
      </c>
      <c r="H49" s="127">
        <v>208.14348892138113</v>
      </c>
      <c r="I49" s="127">
        <v>225.43830840175457</v>
      </c>
      <c r="J49" s="127">
        <v>239.57026206276009</v>
      </c>
      <c r="K49" s="127">
        <v>325.50599932516025</v>
      </c>
      <c r="L49" s="127">
        <v>307.87470475762007</v>
      </c>
      <c r="M49" s="127">
        <v>0</v>
      </c>
      <c r="N49" s="127">
        <v>780</v>
      </c>
      <c r="O49" s="128">
        <f>2791.34+936</f>
        <v>3727.34</v>
      </c>
      <c r="P49" s="6"/>
    </row>
    <row r="50" spans="1:16" ht="33" outlineLevel="1">
      <c r="A50" s="129" t="s">
        <v>68</v>
      </c>
      <c r="B50" s="117">
        <f t="shared" si="4"/>
        <v>98340</v>
      </c>
      <c r="C50" s="130">
        <f t="shared" ref="C50:O50" si="18">SUM(C51:C52)</f>
        <v>0</v>
      </c>
      <c r="D50" s="130">
        <f t="shared" si="18"/>
        <v>0</v>
      </c>
      <c r="E50" s="130">
        <f t="shared" si="18"/>
        <v>0</v>
      </c>
      <c r="F50" s="130">
        <f t="shared" si="18"/>
        <v>0</v>
      </c>
      <c r="G50" s="130">
        <f t="shared" si="18"/>
        <v>0</v>
      </c>
      <c r="H50" s="130">
        <f t="shared" si="18"/>
        <v>0</v>
      </c>
      <c r="I50" s="130">
        <f t="shared" si="18"/>
        <v>0</v>
      </c>
      <c r="J50" s="130">
        <f t="shared" si="18"/>
        <v>0</v>
      </c>
      <c r="K50" s="130">
        <f t="shared" si="18"/>
        <v>0</v>
      </c>
      <c r="L50" s="130">
        <f t="shared" si="18"/>
        <v>0</v>
      </c>
      <c r="M50" s="130">
        <f t="shared" si="18"/>
        <v>0</v>
      </c>
      <c r="N50" s="130">
        <f t="shared" si="18"/>
        <v>0</v>
      </c>
      <c r="O50" s="131">
        <f t="shared" si="18"/>
        <v>98340</v>
      </c>
      <c r="P50" s="6"/>
    </row>
    <row r="51" spans="1:16" outlineLevel="2">
      <c r="A51" s="63" t="s">
        <v>71</v>
      </c>
      <c r="B51" s="9">
        <f t="shared" si="4"/>
        <v>80000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47">
        <f>25000+30000+25000</f>
        <v>80000</v>
      </c>
      <c r="P51" s="6"/>
    </row>
    <row r="52" spans="1:16" ht="33" outlineLevel="2">
      <c r="A52" s="64" t="s">
        <v>67</v>
      </c>
      <c r="B52" s="9">
        <f t="shared" si="4"/>
        <v>18340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47">
        <v>18340</v>
      </c>
      <c r="P52" s="6"/>
    </row>
    <row r="53" spans="1:16" ht="33.75" customHeight="1" outlineLevel="1">
      <c r="A53" s="90" t="s">
        <v>72</v>
      </c>
      <c r="B53" s="91"/>
      <c r="C53" s="92">
        <f>$O6*списки!$C44</f>
        <v>194207.6616730369</v>
      </c>
      <c r="D53" s="92">
        <f>$O6*списки!$C45</f>
        <v>22929.682888727752</v>
      </c>
      <c r="E53" s="92">
        <f>O6*списки!C46</f>
        <v>34421.689138499692</v>
      </c>
      <c r="F53" s="92">
        <f>O6*списки!C47</f>
        <v>23902.44163476878</v>
      </c>
      <c r="G53" s="92">
        <f>$O6*списки!$C48</f>
        <v>25234.81066192604</v>
      </c>
      <c r="H53" s="92">
        <f>$O6*списки!$C49</f>
        <v>16003.951071834579</v>
      </c>
      <c r="I53" s="92">
        <f>$O6*списки!$C50</f>
        <v>17333.732974667262</v>
      </c>
      <c r="J53" s="92">
        <f>$O6*списки!$C51</f>
        <v>18420.32519098969</v>
      </c>
      <c r="K53" s="92">
        <f>O6*списки!$C52</f>
        <v>25027.840715959861</v>
      </c>
      <c r="L53" s="92">
        <f>$O6*списки!$C53</f>
        <v>23672.187569881407</v>
      </c>
      <c r="M53" s="92">
        <f>$O6*списки!$C54</f>
        <v>134470.96101854928</v>
      </c>
      <c r="N53" s="92">
        <f>$O6*списки!$C55</f>
        <v>17385.475461158807</v>
      </c>
      <c r="O53" s="99">
        <v>0</v>
      </c>
      <c r="P53" s="6"/>
    </row>
    <row r="54" spans="1:16" ht="32.25" customHeight="1">
      <c r="A54" s="87" t="s">
        <v>74</v>
      </c>
      <c r="B54" s="80">
        <f>SUM(C54:N54)</f>
        <v>976476.67</v>
      </c>
      <c r="C54" s="81">
        <f>$O54*списки!$C$44</f>
        <v>342921.44832584029</v>
      </c>
      <c r="D54" s="81">
        <f>$O54*списки!$C45</f>
        <v>40488.001338962829</v>
      </c>
      <c r="E54" s="81">
        <f>$O54*списки!$C46</f>
        <v>60779.968161446523</v>
      </c>
      <c r="F54" s="81">
        <f>$O54*списки!$C47</f>
        <v>42205.646436948846</v>
      </c>
      <c r="G54" s="81">
        <f>$O54*списки!$C48</f>
        <v>44558.272036583941</v>
      </c>
      <c r="H54" s="81">
        <f>$O54*списки!$C49</f>
        <v>28258.916425908166</v>
      </c>
      <c r="I54" s="81">
        <f>$O54*списки!$C50</f>
        <v>30606.97382049543</v>
      </c>
      <c r="J54" s="81">
        <f>$O54*списки!$C51</f>
        <v>32525.619940586192</v>
      </c>
      <c r="K54" s="81">
        <f>$O54*списки!$C52</f>
        <v>44192.815632757127</v>
      </c>
      <c r="L54" s="81">
        <f>$O54*списки!$C53</f>
        <v>41799.076187691513</v>
      </c>
      <c r="M54" s="81">
        <f>$O54*списки!$C54</f>
        <v>237441.593771327</v>
      </c>
      <c r="N54" s="81">
        <f>$O54*списки!$C55</f>
        <v>30698.337921452134</v>
      </c>
      <c r="O54" s="89">
        <f>288236.29+379209.93+290345.45+18685</f>
        <v>976476.66999999993</v>
      </c>
      <c r="P54" s="6"/>
    </row>
    <row r="55" spans="1:16" ht="21.75" customHeight="1">
      <c r="A55" s="87" t="s">
        <v>50</v>
      </c>
      <c r="B55" s="80">
        <f>SUM(C55:N55)</f>
        <v>1000.0000000000002</v>
      </c>
      <c r="C55" s="81">
        <f t="shared" ref="C55:M55" si="19">SUM(C56:C58)</f>
        <v>351.18242848120514</v>
      </c>
      <c r="D55" s="81">
        <f t="shared" si="19"/>
        <v>41.463357582278782</v>
      </c>
      <c r="E55" s="81">
        <f t="shared" si="19"/>
        <v>62.244158031391095</v>
      </c>
      <c r="F55" s="81">
        <f t="shared" si="19"/>
        <v>43.222380763023097</v>
      </c>
      <c r="G55" s="81">
        <f t="shared" si="19"/>
        <v>45.631681130265967</v>
      </c>
      <c r="H55" s="81">
        <f t="shared" si="19"/>
        <v>28.939673925756129</v>
      </c>
      <c r="I55" s="81">
        <f t="shared" si="19"/>
        <v>31.344296039858722</v>
      </c>
      <c r="J55" s="81">
        <f t="shared" si="19"/>
        <v>33.309162358775239</v>
      </c>
      <c r="K55" s="81">
        <f t="shared" si="19"/>
        <v>45.257420879043771</v>
      </c>
      <c r="L55" s="81">
        <f t="shared" si="19"/>
        <v>42.806016233538401</v>
      </c>
      <c r="M55" s="81">
        <f t="shared" si="19"/>
        <v>243.1615634721995</v>
      </c>
      <c r="N55" s="81">
        <f>SUM(N56:N58)</f>
        <v>31.437861102664272</v>
      </c>
      <c r="O55" s="89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$O56*списки!$C$44</f>
        <v>0</v>
      </c>
      <c r="D56" s="7">
        <f>$O56*списки!$C$45</f>
        <v>0</v>
      </c>
      <c r="E56" s="7">
        <f>$O56*списки!$C$46</f>
        <v>0</v>
      </c>
      <c r="F56" s="7">
        <f>$O56*списки!$C$47</f>
        <v>0</v>
      </c>
      <c r="G56" s="7">
        <f>$O56*списки!$C$48</f>
        <v>0</v>
      </c>
      <c r="H56" s="7">
        <f>$O56*списки!$C$49</f>
        <v>0</v>
      </c>
      <c r="I56" s="7">
        <f>$O56*списки!$C$50</f>
        <v>0</v>
      </c>
      <c r="J56" s="7">
        <f>$O56*списки!$C$51</f>
        <v>0</v>
      </c>
      <c r="K56" s="7">
        <f>$O56*списки!$C$52</f>
        <v>0</v>
      </c>
      <c r="L56" s="7">
        <f>$O56*списки!$C$53</f>
        <v>0</v>
      </c>
      <c r="M56" s="7">
        <f>$O56*списки!$C$54</f>
        <v>0</v>
      </c>
      <c r="N56" s="7">
        <f>$O56*списки!$C$55</f>
        <v>0</v>
      </c>
      <c r="O56" s="48">
        <v>0</v>
      </c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$O57*списки!C$44</f>
        <v>0</v>
      </c>
      <c r="D57" s="7">
        <f>$O57*списки!$C$45</f>
        <v>0</v>
      </c>
      <c r="E57" s="7">
        <f>$O57*списки!$C$46</f>
        <v>0</v>
      </c>
      <c r="F57" s="7">
        <f>$O57*списки!$C$47</f>
        <v>0</v>
      </c>
      <c r="G57" s="12">
        <f>O57*списки!C48</f>
        <v>0</v>
      </c>
      <c r="H57" s="12">
        <f>O57*списки!C49</f>
        <v>0</v>
      </c>
      <c r="I57" s="7">
        <f>$O57*списки!$C$50</f>
        <v>0</v>
      </c>
      <c r="J57" s="7">
        <f>$O57*списки!$C$51</f>
        <v>0</v>
      </c>
      <c r="K57" s="7">
        <f>$O57*списки!$C$52</f>
        <v>0</v>
      </c>
      <c r="L57" s="7">
        <f>$O57*списки!$C$53</f>
        <v>0</v>
      </c>
      <c r="M57" s="7">
        <f>$O57*списки!$C$54</f>
        <v>0</v>
      </c>
      <c r="N57" s="7">
        <f>$O57*списки!$C$55</f>
        <v>0</v>
      </c>
      <c r="O57" s="48">
        <v>0</v>
      </c>
      <c r="P57" s="6"/>
    </row>
    <row r="58" spans="1:16" ht="18" customHeight="1" outlineLevel="1">
      <c r="A58" s="61" t="s">
        <v>53</v>
      </c>
      <c r="B58" s="9">
        <f>SUM(C58:N58)</f>
        <v>1000.0000000000002</v>
      </c>
      <c r="C58" s="7">
        <f>$O58*списки!C$44</f>
        <v>351.18242848120514</v>
      </c>
      <c r="D58" s="7">
        <f>$O58*списки!$C$45</f>
        <v>41.463357582278782</v>
      </c>
      <c r="E58" s="7">
        <f>$O58*списки!$C$46</f>
        <v>62.244158031391095</v>
      </c>
      <c r="F58" s="7">
        <f>$O58*списки!$C$47</f>
        <v>43.222380763023097</v>
      </c>
      <c r="G58" s="12">
        <f>O58*списки!C48</f>
        <v>45.631681130265967</v>
      </c>
      <c r="H58" s="12">
        <f>O58*списки!C49</f>
        <v>28.939673925756129</v>
      </c>
      <c r="I58" s="7">
        <f>$O58*списки!$C$50</f>
        <v>31.344296039858722</v>
      </c>
      <c r="J58" s="7">
        <f>$O58*списки!$C$51</f>
        <v>33.309162358775239</v>
      </c>
      <c r="K58" s="7">
        <f>$O58*списки!$C$52</f>
        <v>45.257420879043771</v>
      </c>
      <c r="L58" s="7">
        <f>$O58*списки!$C$53</f>
        <v>42.806016233538401</v>
      </c>
      <c r="M58" s="7">
        <f>$O58*списки!$C$54</f>
        <v>243.1615634721995</v>
      </c>
      <c r="N58" s="7">
        <f>$O58*списки!$C$55</f>
        <v>31.437861102664272</v>
      </c>
      <c r="O58" s="48">
        <v>1000</v>
      </c>
      <c r="P58" s="6"/>
    </row>
    <row r="59" spans="1:16" ht="36.75" customHeight="1" collapsed="1" thickBot="1">
      <c r="A59" s="184" t="s">
        <v>89</v>
      </c>
      <c r="B59" s="182">
        <f t="shared" ref="B59:N59" si="20">B3-B6</f>
        <v>214495.56667195819</v>
      </c>
      <c r="C59" s="182">
        <f t="shared" si="20"/>
        <v>76434.817829021835</v>
      </c>
      <c r="D59" s="182">
        <f t="shared" si="20"/>
        <v>229242.03238912154</v>
      </c>
      <c r="E59" s="182">
        <f t="shared" si="20"/>
        <v>-285065.39529270935</v>
      </c>
      <c r="F59" s="182">
        <f t="shared" si="20"/>
        <v>122581.60855322503</v>
      </c>
      <c r="G59" s="182">
        <f t="shared" si="20"/>
        <v>233112.94710446557</v>
      </c>
      <c r="H59" s="182">
        <f t="shared" si="20"/>
        <v>37840.483976647927</v>
      </c>
      <c r="I59" s="182">
        <f t="shared" si="20"/>
        <v>25177.843967594737</v>
      </c>
      <c r="J59" s="182">
        <f t="shared" si="20"/>
        <v>-25092.090709063457</v>
      </c>
      <c r="K59" s="182">
        <f t="shared" si="20"/>
        <v>438384.35228097189</v>
      </c>
      <c r="L59" s="182">
        <f t="shared" si="20"/>
        <v>141149.35668708832</v>
      </c>
      <c r="M59" s="182">
        <f t="shared" si="20"/>
        <v>-223404.26865745627</v>
      </c>
      <c r="N59" s="182">
        <f t="shared" si="20"/>
        <v>-2855.361456950428</v>
      </c>
      <c r="O59" s="183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 t="s">
        <v>1</v>
      </c>
      <c r="D61" s="107" t="s">
        <v>2</v>
      </c>
      <c r="E61" s="107" t="s">
        <v>3</v>
      </c>
      <c r="F61" s="107" t="s">
        <v>4</v>
      </c>
      <c r="G61" s="107" t="s">
        <v>5</v>
      </c>
      <c r="H61" s="107" t="s">
        <v>6</v>
      </c>
      <c r="I61" s="107" t="s">
        <v>7</v>
      </c>
      <c r="J61" s="107" t="s">
        <v>8</v>
      </c>
      <c r="K61" s="107" t="s">
        <v>9</v>
      </c>
      <c r="L61" s="107" t="s">
        <v>10</v>
      </c>
      <c r="M61" s="107" t="s">
        <v>11</v>
      </c>
      <c r="N61" s="107" t="s">
        <v>12</v>
      </c>
      <c r="O61" s="108" t="s">
        <v>13</v>
      </c>
    </row>
    <row r="62" spans="1:16" s="39" customFormat="1" ht="33">
      <c r="A62" s="153" t="s">
        <v>88</v>
      </c>
      <c r="B62" s="80">
        <f>SUM(C62:O62)</f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154">
        <v>0</v>
      </c>
    </row>
    <row r="63" spans="1:16" s="39" customFormat="1" ht="33.75" thickBot="1">
      <c r="A63" s="155" t="s">
        <v>90</v>
      </c>
      <c r="B63" s="156">
        <f t="shared" ref="B63:B69" si="21">SUM(C63:O63)</f>
        <v>7460</v>
      </c>
      <c r="C63" s="156">
        <f>SUM(C64:C68)</f>
        <v>0</v>
      </c>
      <c r="D63" s="156">
        <f t="shared" ref="D63:O63" si="22">SUM(D64:D68)</f>
        <v>0</v>
      </c>
      <c r="E63" s="156">
        <f t="shared" si="22"/>
        <v>0</v>
      </c>
      <c r="F63" s="156">
        <f t="shared" si="22"/>
        <v>0</v>
      </c>
      <c r="G63" s="156">
        <f t="shared" si="22"/>
        <v>0</v>
      </c>
      <c r="H63" s="156">
        <f t="shared" si="22"/>
        <v>0</v>
      </c>
      <c r="I63" s="156">
        <f t="shared" si="22"/>
        <v>0</v>
      </c>
      <c r="J63" s="156">
        <f t="shared" si="22"/>
        <v>0</v>
      </c>
      <c r="K63" s="156">
        <f t="shared" si="22"/>
        <v>0</v>
      </c>
      <c r="L63" s="156">
        <f t="shared" si="22"/>
        <v>0</v>
      </c>
      <c r="M63" s="156">
        <f t="shared" si="22"/>
        <v>0</v>
      </c>
      <c r="N63" s="156">
        <f t="shared" si="22"/>
        <v>0</v>
      </c>
      <c r="O63" s="157">
        <f t="shared" si="22"/>
        <v>7460</v>
      </c>
    </row>
    <row r="64" spans="1:16" s="39" customFormat="1" outlineLevel="1">
      <c r="A64" s="53" t="s">
        <v>83</v>
      </c>
      <c r="B64" s="41">
        <f t="shared" si="21"/>
        <v>0</v>
      </c>
      <c r="C64" s="166">
        <v>0</v>
      </c>
      <c r="D64" s="166">
        <v>0</v>
      </c>
      <c r="E64" s="166">
        <v>0</v>
      </c>
      <c r="F64" s="166">
        <v>0</v>
      </c>
      <c r="G64" s="166">
        <v>0</v>
      </c>
      <c r="H64" s="166">
        <v>0</v>
      </c>
      <c r="I64" s="166">
        <v>0</v>
      </c>
      <c r="J64" s="166">
        <v>0</v>
      </c>
      <c r="K64" s="166">
        <v>0</v>
      </c>
      <c r="L64" s="166">
        <v>0</v>
      </c>
      <c r="M64" s="166">
        <v>0</v>
      </c>
      <c r="N64" s="166">
        <v>0</v>
      </c>
      <c r="O64" s="167">
        <v>0</v>
      </c>
    </row>
    <row r="65" spans="1:16" s="39" customFormat="1" outlineLevel="1">
      <c r="A65" s="55" t="s">
        <v>81</v>
      </c>
      <c r="B65" s="9">
        <f t="shared" si="21"/>
        <v>7460</v>
      </c>
      <c r="C65" s="168">
        <v>0</v>
      </c>
      <c r="D65" s="168">
        <v>0</v>
      </c>
      <c r="E65" s="168">
        <v>0</v>
      </c>
      <c r="F65" s="168">
        <v>0</v>
      </c>
      <c r="G65" s="168">
        <v>0</v>
      </c>
      <c r="H65" s="168">
        <v>0</v>
      </c>
      <c r="I65" s="168">
        <v>0</v>
      </c>
      <c r="J65" s="168">
        <v>0</v>
      </c>
      <c r="K65" s="168">
        <v>0</v>
      </c>
      <c r="L65" s="168">
        <v>0</v>
      </c>
      <c r="M65" s="168">
        <v>0</v>
      </c>
      <c r="N65" s="168">
        <v>0</v>
      </c>
      <c r="O65" s="169">
        <v>7460</v>
      </c>
    </row>
    <row r="66" spans="1:16" s="39" customFormat="1" outlineLevel="1">
      <c r="A66" s="55" t="s">
        <v>82</v>
      </c>
      <c r="B66" s="9">
        <f t="shared" si="21"/>
        <v>0</v>
      </c>
      <c r="C66" s="168">
        <v>0</v>
      </c>
      <c r="D66" s="168">
        <v>0</v>
      </c>
      <c r="E66" s="168">
        <v>0</v>
      </c>
      <c r="F66" s="168">
        <v>0</v>
      </c>
      <c r="G66" s="168">
        <v>0</v>
      </c>
      <c r="H66" s="168">
        <v>0</v>
      </c>
      <c r="I66" s="168">
        <v>0</v>
      </c>
      <c r="J66" s="168">
        <v>0</v>
      </c>
      <c r="K66" s="168">
        <v>0</v>
      </c>
      <c r="L66" s="168">
        <v>0</v>
      </c>
      <c r="M66" s="168">
        <v>0</v>
      </c>
      <c r="N66" s="168">
        <v>0</v>
      </c>
      <c r="O66" s="35">
        <v>0</v>
      </c>
    </row>
    <row r="67" spans="1:16" ht="16.5" customHeight="1" outlineLevel="1">
      <c r="A67" s="55" t="s">
        <v>79</v>
      </c>
      <c r="B67" s="9">
        <f t="shared" si="21"/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6"/>
    </row>
    <row r="68" spans="1:16" s="39" customFormat="1" outlineLevel="1">
      <c r="A68" s="55" t="s">
        <v>80</v>
      </c>
      <c r="B68" s="9">
        <f t="shared" si="21"/>
        <v>0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  <c r="H68" s="168">
        <v>0</v>
      </c>
      <c r="I68" s="168">
        <v>0</v>
      </c>
      <c r="J68" s="168">
        <v>0</v>
      </c>
      <c r="K68" s="168">
        <v>0</v>
      </c>
      <c r="L68" s="168">
        <v>0</v>
      </c>
      <c r="M68" s="168">
        <v>0</v>
      </c>
      <c r="N68" s="168">
        <v>0</v>
      </c>
      <c r="O68" s="35">
        <v>0</v>
      </c>
    </row>
    <row r="69" spans="1:16" s="39" customFormat="1" ht="24" customHeight="1" thickBot="1">
      <c r="A69" s="184" t="s">
        <v>76</v>
      </c>
      <c r="B69" s="84">
        <f t="shared" si="21"/>
        <v>-7460</v>
      </c>
      <c r="C69" s="182">
        <f t="shared" ref="C69:O69" si="23">C62-C63</f>
        <v>0</v>
      </c>
      <c r="D69" s="182">
        <f t="shared" si="23"/>
        <v>0</v>
      </c>
      <c r="E69" s="182">
        <f t="shared" si="23"/>
        <v>0</v>
      </c>
      <c r="F69" s="182">
        <f t="shared" si="23"/>
        <v>0</v>
      </c>
      <c r="G69" s="182">
        <f t="shared" si="23"/>
        <v>0</v>
      </c>
      <c r="H69" s="182">
        <f t="shared" si="23"/>
        <v>0</v>
      </c>
      <c r="I69" s="182">
        <f t="shared" si="23"/>
        <v>0</v>
      </c>
      <c r="J69" s="182">
        <f t="shared" si="23"/>
        <v>0</v>
      </c>
      <c r="K69" s="182">
        <f t="shared" si="23"/>
        <v>0</v>
      </c>
      <c r="L69" s="182">
        <f t="shared" si="23"/>
        <v>0</v>
      </c>
      <c r="M69" s="182">
        <f t="shared" si="23"/>
        <v>0</v>
      </c>
      <c r="N69" s="182">
        <f t="shared" si="23"/>
        <v>0</v>
      </c>
      <c r="O69" s="183">
        <f t="shared" si="23"/>
        <v>-7460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 t="s">
        <v>1</v>
      </c>
      <c r="D71" s="107" t="s">
        <v>2</v>
      </c>
      <c r="E71" s="107" t="s">
        <v>3</v>
      </c>
      <c r="F71" s="107" t="s">
        <v>4</v>
      </c>
      <c r="G71" s="107" t="s">
        <v>5</v>
      </c>
      <c r="H71" s="107" t="s">
        <v>6</v>
      </c>
      <c r="I71" s="109" t="s">
        <v>7</v>
      </c>
      <c r="J71" s="107" t="s">
        <v>8</v>
      </c>
      <c r="K71" s="107" t="s">
        <v>9</v>
      </c>
      <c r="L71" s="107" t="s">
        <v>10</v>
      </c>
      <c r="M71" s="107" t="s">
        <v>11</v>
      </c>
      <c r="N71" s="107" t="s">
        <v>12</v>
      </c>
      <c r="O71" s="108" t="s">
        <v>13</v>
      </c>
    </row>
    <row r="72" spans="1:16" s="39" customFormat="1">
      <c r="A72" s="45" t="s">
        <v>84</v>
      </c>
      <c r="B72" s="9">
        <f>SUM(C72:O72)</f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25">
        <v>0</v>
      </c>
    </row>
    <row r="73" spans="1:16">
      <c r="A73" s="49" t="s">
        <v>55</v>
      </c>
      <c r="B73" s="40">
        <f>SUM(C73:N73)</f>
        <v>0</v>
      </c>
      <c r="C73" s="40">
        <f>$O73*списки!$C44</f>
        <v>0</v>
      </c>
      <c r="D73" s="40">
        <f>$O73*списки!$C45</f>
        <v>0</v>
      </c>
      <c r="E73" s="40">
        <f>$O73*списки!$C46</f>
        <v>0</v>
      </c>
      <c r="F73" s="40">
        <f>$O73*списки!$C47</f>
        <v>0</v>
      </c>
      <c r="G73" s="40">
        <f>$O73*списки!$C48</f>
        <v>0</v>
      </c>
      <c r="H73" s="40">
        <f>$O73*списки!$C49</f>
        <v>0</v>
      </c>
      <c r="I73" s="40">
        <f>$O73*списки!$C50</f>
        <v>0</v>
      </c>
      <c r="J73" s="40">
        <f>$O73*списки!$C51</f>
        <v>0</v>
      </c>
      <c r="K73" s="40">
        <f>$O73*списки!$C52</f>
        <v>0</v>
      </c>
      <c r="L73" s="40">
        <f>$O73*списки!$C53</f>
        <v>0</v>
      </c>
      <c r="M73" s="40">
        <f>$O73*списки!$C54</f>
        <v>0</v>
      </c>
      <c r="N73" s="40">
        <f>$O73*списки!$C55</f>
        <v>0</v>
      </c>
      <c r="O73" s="186">
        <v>0</v>
      </c>
      <c r="P73" s="6"/>
    </row>
    <row r="74" spans="1:16" ht="38.25" customHeight="1" thickBot="1">
      <c r="A74" s="185" t="s">
        <v>97</v>
      </c>
      <c r="B74" s="182">
        <f>B72-B73</f>
        <v>0</v>
      </c>
      <c r="C74" s="182">
        <f t="shared" ref="C74:O74" si="24">C72-C73</f>
        <v>0</v>
      </c>
      <c r="D74" s="182">
        <f t="shared" si="24"/>
        <v>0</v>
      </c>
      <c r="E74" s="182">
        <f t="shared" si="24"/>
        <v>0</v>
      </c>
      <c r="F74" s="182">
        <f t="shared" si="24"/>
        <v>0</v>
      </c>
      <c r="G74" s="182">
        <f t="shared" si="24"/>
        <v>0</v>
      </c>
      <c r="H74" s="182">
        <f t="shared" si="24"/>
        <v>0</v>
      </c>
      <c r="I74" s="182">
        <f t="shared" si="24"/>
        <v>0</v>
      </c>
      <c r="J74" s="182">
        <f t="shared" si="24"/>
        <v>0</v>
      </c>
      <c r="K74" s="182">
        <f t="shared" si="24"/>
        <v>0</v>
      </c>
      <c r="L74" s="182">
        <f t="shared" si="24"/>
        <v>0</v>
      </c>
      <c r="M74" s="182">
        <f t="shared" si="24"/>
        <v>0</v>
      </c>
      <c r="N74" s="182">
        <f t="shared" si="24"/>
        <v>0</v>
      </c>
      <c r="O74" s="183">
        <f t="shared" si="24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15" customHeight="1">
      <c r="A76" s="111" t="s">
        <v>85</v>
      </c>
      <c r="B76" s="112" t="s">
        <v>0</v>
      </c>
      <c r="C76" s="113" t="s">
        <v>1</v>
      </c>
      <c r="D76" s="113" t="s">
        <v>2</v>
      </c>
      <c r="E76" s="113" t="s">
        <v>3</v>
      </c>
      <c r="F76" s="113" t="s">
        <v>4</v>
      </c>
      <c r="G76" s="113" t="s">
        <v>5</v>
      </c>
      <c r="H76" s="113" t="s">
        <v>6</v>
      </c>
      <c r="I76" s="114" t="s">
        <v>7</v>
      </c>
      <c r="J76" s="113" t="s">
        <v>8</v>
      </c>
      <c r="K76" s="113" t="s">
        <v>9</v>
      </c>
      <c r="L76" s="113" t="s">
        <v>10</v>
      </c>
      <c r="M76" s="113" t="s">
        <v>11</v>
      </c>
      <c r="N76" s="113" t="s">
        <v>12</v>
      </c>
      <c r="O76" s="115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68">
        <f>B77+B59+B69+B74</f>
        <v>207035.56667195819</v>
      </c>
      <c r="C78" s="58">
        <f t="shared" ref="C78:O78" si="25">C77+C59+C69+C74</f>
        <v>76434.817829021835</v>
      </c>
      <c r="D78" s="58">
        <f t="shared" si="25"/>
        <v>229242.03238912154</v>
      </c>
      <c r="E78" s="58">
        <f t="shared" si="25"/>
        <v>-285065.39529270935</v>
      </c>
      <c r="F78" s="58">
        <f t="shared" si="25"/>
        <v>122581.60855322503</v>
      </c>
      <c r="G78" s="58">
        <f t="shared" si="25"/>
        <v>233112.94710446557</v>
      </c>
      <c r="H78" s="58">
        <f t="shared" si="25"/>
        <v>37840.483976647927</v>
      </c>
      <c r="I78" s="58">
        <f t="shared" si="25"/>
        <v>25177.843967594737</v>
      </c>
      <c r="J78" s="58">
        <f t="shared" si="25"/>
        <v>-25092.090709063457</v>
      </c>
      <c r="K78" s="58">
        <f t="shared" si="25"/>
        <v>438384.35228097189</v>
      </c>
      <c r="L78" s="58">
        <f t="shared" si="25"/>
        <v>141149.35668708832</v>
      </c>
      <c r="M78" s="58">
        <f t="shared" si="25"/>
        <v>-223404.26865745627</v>
      </c>
      <c r="N78" s="58">
        <f t="shared" si="25"/>
        <v>-2855.361456950428</v>
      </c>
      <c r="O78" s="59">
        <f t="shared" si="25"/>
        <v>-7460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1811023622047245" right="0.11811023622047245" top="0.39370078740157483" bottom="0.15748031496062992" header="0" footer="0"/>
  <pageSetup paperSize="9" scale="5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zoomScaleNormal="75" workbookViewId="0">
      <pane xSplit="6" ySplit="16" topLeftCell="G68" activePane="bottomRight" state="frozen"/>
      <selection activeCell="A2" sqref="A2"/>
      <selection pane="topRight" activeCell="A2" sqref="A2"/>
      <selection pane="bottomLeft" activeCell="A2" sqref="A2"/>
      <selection pane="bottomRight" activeCell="D71" sqref="D71"/>
    </sheetView>
  </sheetViews>
  <sheetFormatPr defaultColWidth="9.140625" defaultRowHeight="16.5" outlineLevelRow="2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42125</v>
      </c>
      <c r="B1" s="71">
        <v>42125</v>
      </c>
      <c r="C1" s="71">
        <v>42125</v>
      </c>
      <c r="D1" s="71">
        <v>42125</v>
      </c>
      <c r="E1" s="71">
        <v>42125</v>
      </c>
      <c r="F1" s="71">
        <v>42125</v>
      </c>
      <c r="G1" s="71">
        <v>42125</v>
      </c>
      <c r="H1" s="71">
        <v>42125</v>
      </c>
      <c r="I1" s="71">
        <v>42125</v>
      </c>
      <c r="J1" s="71">
        <v>42125</v>
      </c>
      <c r="K1" s="71">
        <v>42125</v>
      </c>
      <c r="L1" s="71">
        <v>42125</v>
      </c>
      <c r="M1" s="71">
        <v>42125</v>
      </c>
      <c r="N1" s="71">
        <v>42125</v>
      </c>
      <c r="O1" s="71">
        <v>42125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>
      <c r="A3" s="79" t="s">
        <v>91</v>
      </c>
      <c r="B3" s="80">
        <f>SUM(C3:N3)</f>
        <v>0</v>
      </c>
      <c r="C3" s="81">
        <f t="shared" ref="C3:O3" si="0">SUM(C4:C5)</f>
        <v>0</v>
      </c>
      <c r="D3" s="81">
        <f t="shared" si="0"/>
        <v>0</v>
      </c>
      <c r="E3" s="81">
        <f t="shared" si="0"/>
        <v>0</v>
      </c>
      <c r="F3" s="81">
        <f t="shared" si="0"/>
        <v>0</v>
      </c>
      <c r="G3" s="81">
        <f t="shared" si="0"/>
        <v>0</v>
      </c>
      <c r="H3" s="81">
        <f t="shared" si="0"/>
        <v>0</v>
      </c>
      <c r="I3" s="81">
        <f t="shared" si="0"/>
        <v>0</v>
      </c>
      <c r="J3" s="81">
        <f t="shared" si="0"/>
        <v>0</v>
      </c>
      <c r="K3" s="81">
        <f t="shared" si="0"/>
        <v>0</v>
      </c>
      <c r="L3" s="81">
        <f t="shared" si="0"/>
        <v>0</v>
      </c>
      <c r="M3" s="81">
        <f t="shared" si="0"/>
        <v>0</v>
      </c>
      <c r="N3" s="81">
        <f t="shared" si="0"/>
        <v>0</v>
      </c>
      <c r="O3" s="82">
        <f t="shared" si="0"/>
        <v>0</v>
      </c>
    </row>
    <row r="4" spans="1:16" outlineLevel="1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 outlineLevel="1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>
      <c r="A6" s="79" t="s">
        <v>98</v>
      </c>
      <c r="B6" s="80">
        <f>B7+B9+B18+B22+B31+B28+B49+B38+B43+B46+B35+B13+B41+B50+B54+B55</f>
        <v>0</v>
      </c>
      <c r="C6" s="81">
        <f t="shared" ref="C6:N6" si="1">C7+C9+C18+C22+C31+C28+C49+C38+C43+C46+C35+C13+C41+C50+C67+C54+C55</f>
        <v>0</v>
      </c>
      <c r="D6" s="81">
        <f t="shared" si="1"/>
        <v>0</v>
      </c>
      <c r="E6" s="81">
        <f t="shared" si="1"/>
        <v>0</v>
      </c>
      <c r="F6" s="81">
        <f t="shared" si="1"/>
        <v>0</v>
      </c>
      <c r="G6" s="81">
        <f t="shared" si="1"/>
        <v>0</v>
      </c>
      <c r="H6" s="81">
        <f t="shared" si="1"/>
        <v>0</v>
      </c>
      <c r="I6" s="81">
        <f t="shared" si="1"/>
        <v>0</v>
      </c>
      <c r="J6" s="81">
        <f t="shared" si="1"/>
        <v>0</v>
      </c>
      <c r="K6" s="81">
        <f t="shared" si="1"/>
        <v>0</v>
      </c>
      <c r="L6" s="81">
        <f t="shared" si="1"/>
        <v>0</v>
      </c>
      <c r="M6" s="81">
        <f t="shared" si="1"/>
        <v>0</v>
      </c>
      <c r="N6" s="81">
        <f t="shared" si="1"/>
        <v>0</v>
      </c>
      <c r="O6" s="82">
        <f>O7+O9+O18+O22+O31+O28+O49+O38+O43+O46+O35+O13+O41+O50</f>
        <v>0</v>
      </c>
    </row>
    <row r="7" spans="1:16">
      <c r="A7" s="97" t="s">
        <v>54</v>
      </c>
      <c r="B7" s="91">
        <f>SUM(C7:N7)</f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1:16">
      <c r="A8" s="97" t="s">
        <v>96</v>
      </c>
      <c r="B8" s="91">
        <f>SUM(C8:N8)</f>
        <v>0</v>
      </c>
      <c r="C8" s="92">
        <f>C9+C13</f>
        <v>0</v>
      </c>
      <c r="D8" s="92">
        <f t="shared" ref="D8:O8" si="2">D9+D13</f>
        <v>0</v>
      </c>
      <c r="E8" s="92">
        <f t="shared" si="2"/>
        <v>0</v>
      </c>
      <c r="F8" s="92">
        <f t="shared" si="2"/>
        <v>0</v>
      </c>
      <c r="G8" s="92">
        <f t="shared" si="2"/>
        <v>0</v>
      </c>
      <c r="H8" s="92">
        <f t="shared" si="2"/>
        <v>0</v>
      </c>
      <c r="I8" s="92">
        <f t="shared" si="2"/>
        <v>0</v>
      </c>
      <c r="J8" s="92">
        <f t="shared" si="2"/>
        <v>0</v>
      </c>
      <c r="K8" s="92">
        <f t="shared" si="2"/>
        <v>0</v>
      </c>
      <c r="L8" s="92">
        <f t="shared" si="2"/>
        <v>0</v>
      </c>
      <c r="M8" s="92">
        <f t="shared" si="2"/>
        <v>0</v>
      </c>
      <c r="N8" s="92">
        <f t="shared" si="2"/>
        <v>0</v>
      </c>
      <c r="O8" s="93">
        <f t="shared" si="2"/>
        <v>0</v>
      </c>
    </row>
    <row r="9" spans="1:16" outlineLevel="1">
      <c r="A9" s="116" t="s">
        <v>16</v>
      </c>
      <c r="B9" s="117">
        <f>SUM(C9:O9)</f>
        <v>0</v>
      </c>
      <c r="C9" s="118">
        <f>SUM(C10:C12)</f>
        <v>0</v>
      </c>
      <c r="D9" s="118">
        <f t="shared" ref="D9:N9" si="3">SUM(D10:D12)</f>
        <v>0</v>
      </c>
      <c r="E9" s="118">
        <f t="shared" si="3"/>
        <v>0</v>
      </c>
      <c r="F9" s="118">
        <f t="shared" si="3"/>
        <v>0</v>
      </c>
      <c r="G9" s="118">
        <f t="shared" si="3"/>
        <v>0</v>
      </c>
      <c r="H9" s="118">
        <f t="shared" si="3"/>
        <v>0</v>
      </c>
      <c r="I9" s="118">
        <f t="shared" si="3"/>
        <v>0</v>
      </c>
      <c r="J9" s="118">
        <f t="shared" si="3"/>
        <v>0</v>
      </c>
      <c r="K9" s="118">
        <f t="shared" si="3"/>
        <v>0</v>
      </c>
      <c r="L9" s="118">
        <f t="shared" si="3"/>
        <v>0</v>
      </c>
      <c r="M9" s="118">
        <f t="shared" si="3"/>
        <v>0</v>
      </c>
      <c r="N9" s="118">
        <f t="shared" si="3"/>
        <v>0</v>
      </c>
      <c r="O9" s="119">
        <f>SUM(O10:O12)</f>
        <v>0</v>
      </c>
    </row>
    <row r="10" spans="1:16" outlineLevel="2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120" t="s">
        <v>44</v>
      </c>
      <c r="B13" s="117">
        <f>SUM(C13:O13)</f>
        <v>0</v>
      </c>
      <c r="C13" s="118">
        <f t="shared" ref="C13:O13" si="5">SUM(C14:C17)</f>
        <v>0</v>
      </c>
      <c r="D13" s="118">
        <f t="shared" si="5"/>
        <v>0</v>
      </c>
      <c r="E13" s="118">
        <f t="shared" si="5"/>
        <v>0</v>
      </c>
      <c r="F13" s="118">
        <f t="shared" si="5"/>
        <v>0</v>
      </c>
      <c r="G13" s="118">
        <f t="shared" si="5"/>
        <v>0</v>
      </c>
      <c r="H13" s="118">
        <f t="shared" si="5"/>
        <v>0</v>
      </c>
      <c r="I13" s="118">
        <f t="shared" si="5"/>
        <v>0</v>
      </c>
      <c r="J13" s="118">
        <f t="shared" si="5"/>
        <v>0</v>
      </c>
      <c r="K13" s="118">
        <f t="shared" si="5"/>
        <v>0</v>
      </c>
      <c r="L13" s="118">
        <f t="shared" si="5"/>
        <v>0</v>
      </c>
      <c r="M13" s="118">
        <f t="shared" si="5"/>
        <v>0</v>
      </c>
      <c r="N13" s="118">
        <f t="shared" si="5"/>
        <v>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33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97" t="s">
        <v>95</v>
      </c>
      <c r="B21" s="91">
        <f>SUM(C21:O21)</f>
        <v>0</v>
      </c>
      <c r="C21" s="101">
        <f>C22+C28</f>
        <v>0</v>
      </c>
      <c r="D21" s="101">
        <f t="shared" ref="D21:O21" si="7">D22+D28</f>
        <v>0</v>
      </c>
      <c r="E21" s="101">
        <f t="shared" si="7"/>
        <v>0</v>
      </c>
      <c r="F21" s="101">
        <f t="shared" si="7"/>
        <v>0</v>
      </c>
      <c r="G21" s="101">
        <f t="shared" si="7"/>
        <v>0</v>
      </c>
      <c r="H21" s="101">
        <f t="shared" si="7"/>
        <v>0</v>
      </c>
      <c r="I21" s="101">
        <f t="shared" si="7"/>
        <v>0</v>
      </c>
      <c r="J21" s="101">
        <f t="shared" si="7"/>
        <v>0</v>
      </c>
      <c r="K21" s="101">
        <f t="shared" si="7"/>
        <v>0</v>
      </c>
      <c r="L21" s="101">
        <f t="shared" si="7"/>
        <v>0</v>
      </c>
      <c r="M21" s="101">
        <f t="shared" si="7"/>
        <v>0</v>
      </c>
      <c r="N21" s="101">
        <f t="shared" si="7"/>
        <v>0</v>
      </c>
      <c r="O21" s="102">
        <f t="shared" si="7"/>
        <v>0</v>
      </c>
    </row>
    <row r="22" spans="1:16" ht="22.5" customHeight="1" outlineLevel="1">
      <c r="A22" s="116" t="s">
        <v>23</v>
      </c>
      <c r="B22" s="117">
        <f t="shared" si="4"/>
        <v>0</v>
      </c>
      <c r="C22" s="118">
        <f t="shared" ref="C22:O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si="8"/>
        <v>0</v>
      </c>
      <c r="J22" s="118">
        <f t="shared" si="8"/>
        <v>0</v>
      </c>
      <c r="K22" s="118">
        <f t="shared" si="8"/>
        <v>0</v>
      </c>
      <c r="L22" s="118">
        <f t="shared" si="8"/>
        <v>0</v>
      </c>
      <c r="M22" s="118">
        <f t="shared" si="8"/>
        <v>0</v>
      </c>
      <c r="N22" s="118">
        <f t="shared" si="8"/>
        <v>0</v>
      </c>
      <c r="O22" s="119">
        <f t="shared" si="8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33" outlineLevel="1">
      <c r="A28" s="116" t="s">
        <v>33</v>
      </c>
      <c r="B28" s="117">
        <f t="shared" si="4"/>
        <v>0</v>
      </c>
      <c r="C28" s="118">
        <f t="shared" ref="C28:O28" si="9">SUM(C29:C30)</f>
        <v>0</v>
      </c>
      <c r="D28" s="118">
        <f t="shared" si="9"/>
        <v>0</v>
      </c>
      <c r="E28" s="118">
        <f t="shared" si="9"/>
        <v>0</v>
      </c>
      <c r="F28" s="118">
        <f t="shared" si="9"/>
        <v>0</v>
      </c>
      <c r="G28" s="118">
        <f t="shared" si="9"/>
        <v>0</v>
      </c>
      <c r="H28" s="118">
        <f t="shared" si="9"/>
        <v>0</v>
      </c>
      <c r="I28" s="118">
        <f t="shared" si="9"/>
        <v>0</v>
      </c>
      <c r="J28" s="118">
        <f t="shared" si="9"/>
        <v>0</v>
      </c>
      <c r="K28" s="118">
        <f t="shared" si="9"/>
        <v>0</v>
      </c>
      <c r="L28" s="118">
        <f t="shared" si="9"/>
        <v>0</v>
      </c>
      <c r="M28" s="118">
        <f t="shared" si="9"/>
        <v>0</v>
      </c>
      <c r="N28" s="118">
        <f t="shared" si="9"/>
        <v>0</v>
      </c>
      <c r="O28" s="119">
        <f t="shared" si="9"/>
        <v>0</v>
      </c>
      <c r="P28" s="6"/>
    </row>
    <row r="29" spans="1:16" ht="33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97" t="s">
        <v>29</v>
      </c>
      <c r="B31" s="91">
        <f t="shared" ref="B31:B37" si="10">SUM(C31:O31)</f>
        <v>0</v>
      </c>
      <c r="C31" s="92">
        <f t="shared" ref="C31:N31" si="11">SUM(C32:C34)</f>
        <v>0</v>
      </c>
      <c r="D31" s="92">
        <f t="shared" si="11"/>
        <v>0</v>
      </c>
      <c r="E31" s="92">
        <f t="shared" si="11"/>
        <v>0</v>
      </c>
      <c r="F31" s="92">
        <f t="shared" si="11"/>
        <v>0</v>
      </c>
      <c r="G31" s="92">
        <f t="shared" si="11"/>
        <v>0</v>
      </c>
      <c r="H31" s="92">
        <f t="shared" si="11"/>
        <v>0</v>
      </c>
      <c r="I31" s="92">
        <f t="shared" si="11"/>
        <v>0</v>
      </c>
      <c r="J31" s="92">
        <f t="shared" si="11"/>
        <v>0</v>
      </c>
      <c r="K31" s="92">
        <f t="shared" si="11"/>
        <v>0</v>
      </c>
      <c r="L31" s="92">
        <f t="shared" si="11"/>
        <v>0</v>
      </c>
      <c r="M31" s="92">
        <f t="shared" si="11"/>
        <v>0</v>
      </c>
      <c r="N31" s="92">
        <f t="shared" si="11"/>
        <v>0</v>
      </c>
      <c r="O31" s="93">
        <f>SUM(O32:O34)</f>
        <v>0</v>
      </c>
      <c r="P31" s="6"/>
    </row>
    <row r="32" spans="1:16" outlineLevel="1">
      <c r="A32" s="60" t="s">
        <v>30</v>
      </c>
      <c r="B32" s="9">
        <f t="shared" si="10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outlineLevel="1">
      <c r="A33" s="60" t="s">
        <v>31</v>
      </c>
      <c r="B33" s="9">
        <f t="shared" si="10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outlineLevel="1">
      <c r="A34" s="60" t="s">
        <v>32</v>
      </c>
      <c r="B34" s="9">
        <f t="shared" si="10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97" t="s">
        <v>42</v>
      </c>
      <c r="B35" s="91">
        <f t="shared" si="10"/>
        <v>0</v>
      </c>
      <c r="C35" s="92">
        <f t="shared" ref="C35:O35" si="12">SUM(C36:C37)</f>
        <v>0</v>
      </c>
      <c r="D35" s="92">
        <f t="shared" si="12"/>
        <v>0</v>
      </c>
      <c r="E35" s="92">
        <f t="shared" si="12"/>
        <v>0</v>
      </c>
      <c r="F35" s="92">
        <f t="shared" si="12"/>
        <v>0</v>
      </c>
      <c r="G35" s="92">
        <f t="shared" si="12"/>
        <v>0</v>
      </c>
      <c r="H35" s="92">
        <f t="shared" si="12"/>
        <v>0</v>
      </c>
      <c r="I35" s="92">
        <f t="shared" si="12"/>
        <v>0</v>
      </c>
      <c r="J35" s="92">
        <f t="shared" si="12"/>
        <v>0</v>
      </c>
      <c r="K35" s="92">
        <f t="shared" si="12"/>
        <v>0</v>
      </c>
      <c r="L35" s="92">
        <f t="shared" si="12"/>
        <v>0</v>
      </c>
      <c r="M35" s="92">
        <f t="shared" si="12"/>
        <v>0</v>
      </c>
      <c r="N35" s="92">
        <f t="shared" si="12"/>
        <v>0</v>
      </c>
      <c r="O35" s="93">
        <f t="shared" si="12"/>
        <v>0</v>
      </c>
      <c r="P35" s="6"/>
    </row>
    <row r="36" spans="1:16" ht="33" outlineLevel="1">
      <c r="A36" s="123" t="s">
        <v>92</v>
      </c>
      <c r="B36" s="124">
        <f t="shared" si="10"/>
        <v>0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  <c r="P36" s="6"/>
    </row>
    <row r="37" spans="1:16" outlineLevel="1">
      <c r="A37" s="61" t="s">
        <v>43</v>
      </c>
      <c r="B37" s="9">
        <f t="shared" si="10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97" t="s">
        <v>35</v>
      </c>
      <c r="B38" s="91">
        <f t="shared" si="4"/>
        <v>0</v>
      </c>
      <c r="C38" s="92">
        <f>SUM(C39:C40)</f>
        <v>0</v>
      </c>
      <c r="D38" s="92">
        <f t="shared" ref="D38:O38" si="13">SUM(D39:D40)</f>
        <v>0</v>
      </c>
      <c r="E38" s="92">
        <f t="shared" si="13"/>
        <v>0</v>
      </c>
      <c r="F38" s="92">
        <f t="shared" si="13"/>
        <v>0</v>
      </c>
      <c r="G38" s="92">
        <f t="shared" si="13"/>
        <v>0</v>
      </c>
      <c r="H38" s="92">
        <f t="shared" si="13"/>
        <v>0</v>
      </c>
      <c r="I38" s="92">
        <f t="shared" si="13"/>
        <v>0</v>
      </c>
      <c r="J38" s="92">
        <f t="shared" si="13"/>
        <v>0</v>
      </c>
      <c r="K38" s="92">
        <f t="shared" si="13"/>
        <v>0</v>
      </c>
      <c r="L38" s="92">
        <f t="shared" si="13"/>
        <v>0</v>
      </c>
      <c r="M38" s="92">
        <f t="shared" si="13"/>
        <v>0</v>
      </c>
      <c r="N38" s="92">
        <f t="shared" si="13"/>
        <v>0</v>
      </c>
      <c r="O38" s="93">
        <f t="shared" si="13"/>
        <v>0</v>
      </c>
      <c r="P38" s="6"/>
    </row>
    <row r="39" spans="1:16" ht="33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ht="16.5" customHeight="1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 ht="15.75" customHeight="1">
      <c r="A41" s="97" t="s">
        <v>49</v>
      </c>
      <c r="B41" s="91">
        <f>SUM(C41:O41)</f>
        <v>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2"/>
      <c r="O41" s="99"/>
      <c r="P41" s="6"/>
    </row>
    <row r="42" spans="1:16" ht="15.75" customHeight="1">
      <c r="A42" s="97" t="s">
        <v>73</v>
      </c>
      <c r="B42" s="91">
        <f>SUM(C42:O42)</f>
        <v>0</v>
      </c>
      <c r="C42" s="92">
        <f>C43+C46+C49+C50+C53</f>
        <v>0</v>
      </c>
      <c r="D42" s="92">
        <f t="shared" ref="D42:N42" si="14">D43+D46+D49+D50+D53</f>
        <v>0</v>
      </c>
      <c r="E42" s="92">
        <f t="shared" si="14"/>
        <v>0</v>
      </c>
      <c r="F42" s="92">
        <f t="shared" si="14"/>
        <v>0</v>
      </c>
      <c r="G42" s="92">
        <f t="shared" si="14"/>
        <v>0</v>
      </c>
      <c r="H42" s="92">
        <f t="shared" si="14"/>
        <v>0</v>
      </c>
      <c r="I42" s="92">
        <f t="shared" si="14"/>
        <v>0</v>
      </c>
      <c r="J42" s="92">
        <f t="shared" si="14"/>
        <v>0</v>
      </c>
      <c r="K42" s="92">
        <f t="shared" si="14"/>
        <v>0</v>
      </c>
      <c r="L42" s="92">
        <f t="shared" si="14"/>
        <v>0</v>
      </c>
      <c r="M42" s="92">
        <f t="shared" si="14"/>
        <v>0</v>
      </c>
      <c r="N42" s="92">
        <f t="shared" si="14"/>
        <v>0</v>
      </c>
      <c r="O42" s="93"/>
      <c r="P42" s="6"/>
    </row>
    <row r="43" spans="1:16" outlineLevel="1">
      <c r="A43" s="116" t="s">
        <v>38</v>
      </c>
      <c r="B43" s="117">
        <f t="shared" si="4"/>
        <v>0</v>
      </c>
      <c r="C43" s="118">
        <f t="shared" ref="C43:O43" si="15">SUM(C44:C45)</f>
        <v>0</v>
      </c>
      <c r="D43" s="118">
        <f t="shared" si="15"/>
        <v>0</v>
      </c>
      <c r="E43" s="118">
        <f t="shared" si="15"/>
        <v>0</v>
      </c>
      <c r="F43" s="118">
        <f t="shared" si="15"/>
        <v>0</v>
      </c>
      <c r="G43" s="118">
        <f t="shared" si="15"/>
        <v>0</v>
      </c>
      <c r="H43" s="118">
        <f t="shared" si="15"/>
        <v>0</v>
      </c>
      <c r="I43" s="118">
        <f t="shared" si="15"/>
        <v>0</v>
      </c>
      <c r="J43" s="118">
        <f t="shared" si="15"/>
        <v>0</v>
      </c>
      <c r="K43" s="118">
        <f t="shared" si="15"/>
        <v>0</v>
      </c>
      <c r="L43" s="118">
        <f t="shared" si="15"/>
        <v>0</v>
      </c>
      <c r="M43" s="118">
        <f t="shared" si="15"/>
        <v>0</v>
      </c>
      <c r="N43" s="118">
        <f t="shared" si="15"/>
        <v>0</v>
      </c>
      <c r="O43" s="119">
        <f t="shared" si="15"/>
        <v>0</v>
      </c>
      <c r="P43" s="6"/>
    </row>
    <row r="44" spans="1:16" ht="19.5" customHeight="1" outlineLevel="2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ht="18.75" customHeight="1" outlineLevel="2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 outlineLevel="1">
      <c r="A46" s="116" t="s">
        <v>39</v>
      </c>
      <c r="B46" s="117">
        <f t="shared" si="4"/>
        <v>0</v>
      </c>
      <c r="C46" s="118">
        <f t="shared" ref="C46:O46" si="16">SUM(C47:C48)</f>
        <v>0</v>
      </c>
      <c r="D46" s="118">
        <f t="shared" si="16"/>
        <v>0</v>
      </c>
      <c r="E46" s="118">
        <f t="shared" si="16"/>
        <v>0</v>
      </c>
      <c r="F46" s="118">
        <f t="shared" si="16"/>
        <v>0</v>
      </c>
      <c r="G46" s="118">
        <f t="shared" si="16"/>
        <v>0</v>
      </c>
      <c r="H46" s="118">
        <f t="shared" si="16"/>
        <v>0</v>
      </c>
      <c r="I46" s="118">
        <f t="shared" si="16"/>
        <v>0</v>
      </c>
      <c r="J46" s="118">
        <f t="shared" si="16"/>
        <v>0</v>
      </c>
      <c r="K46" s="118">
        <f t="shared" si="16"/>
        <v>0</v>
      </c>
      <c r="L46" s="118">
        <f t="shared" si="16"/>
        <v>0</v>
      </c>
      <c r="M46" s="118">
        <f t="shared" si="16"/>
        <v>0</v>
      </c>
      <c r="N46" s="118">
        <f t="shared" si="16"/>
        <v>0</v>
      </c>
      <c r="O46" s="119">
        <f t="shared" si="16"/>
        <v>0</v>
      </c>
      <c r="P46" s="6"/>
    </row>
    <row r="47" spans="1:16" outlineLevel="2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 outlineLevel="2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 outlineLevel="1">
      <c r="A49" s="116" t="s">
        <v>34</v>
      </c>
      <c r="B49" s="117">
        <f>SUM(C49:O49)</f>
        <v>0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8"/>
      <c r="P49" s="6"/>
    </row>
    <row r="50" spans="1:16" ht="33" outlineLevel="1">
      <c r="A50" s="129" t="s">
        <v>68</v>
      </c>
      <c r="B50" s="117">
        <f t="shared" si="4"/>
        <v>0</v>
      </c>
      <c r="C50" s="130">
        <f t="shared" ref="C50:O50" si="17">SUM(C51:C52)</f>
        <v>0</v>
      </c>
      <c r="D50" s="130">
        <f t="shared" si="17"/>
        <v>0</v>
      </c>
      <c r="E50" s="130">
        <f t="shared" si="17"/>
        <v>0</v>
      </c>
      <c r="F50" s="130">
        <f t="shared" si="17"/>
        <v>0</v>
      </c>
      <c r="G50" s="130">
        <f t="shared" si="17"/>
        <v>0</v>
      </c>
      <c r="H50" s="130">
        <f t="shared" si="17"/>
        <v>0</v>
      </c>
      <c r="I50" s="130">
        <f t="shared" si="17"/>
        <v>0</v>
      </c>
      <c r="J50" s="130">
        <f t="shared" si="17"/>
        <v>0</v>
      </c>
      <c r="K50" s="130">
        <f t="shared" si="17"/>
        <v>0</v>
      </c>
      <c r="L50" s="130">
        <f t="shared" si="17"/>
        <v>0</v>
      </c>
      <c r="M50" s="130">
        <f t="shared" si="17"/>
        <v>0</v>
      </c>
      <c r="N50" s="130">
        <f t="shared" si="17"/>
        <v>0</v>
      </c>
      <c r="O50" s="131">
        <f t="shared" si="17"/>
        <v>0</v>
      </c>
      <c r="P50" s="6"/>
    </row>
    <row r="51" spans="1:16" outlineLevel="2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33" outlineLevel="2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33.75" customHeight="1" outlineLevel="1">
      <c r="A53" s="90" t="s">
        <v>72</v>
      </c>
      <c r="B53" s="91"/>
      <c r="C53" s="92">
        <f>$O6*списки!$C44</f>
        <v>0</v>
      </c>
      <c r="D53" s="92">
        <f>$O6*списки!$C45</f>
        <v>0</v>
      </c>
      <c r="E53" s="92">
        <f>O6*списки!C46</f>
        <v>0</v>
      </c>
      <c r="F53" s="92">
        <f>O6*списки!C47</f>
        <v>0</v>
      </c>
      <c r="G53" s="92">
        <f>$O6*списки!$C48</f>
        <v>0</v>
      </c>
      <c r="H53" s="92">
        <f>$O6*списки!$C49</f>
        <v>0</v>
      </c>
      <c r="I53" s="92">
        <f>$O6*списки!$C50</f>
        <v>0</v>
      </c>
      <c r="J53" s="92">
        <f>$O6*списки!$C51</f>
        <v>0</v>
      </c>
      <c r="K53" s="92">
        <f>O6*списки!$C52</f>
        <v>0</v>
      </c>
      <c r="L53" s="92">
        <f>$O6*списки!$C53</f>
        <v>0</v>
      </c>
      <c r="M53" s="92">
        <f>$O6*списки!$C54</f>
        <v>0</v>
      </c>
      <c r="N53" s="92">
        <f>$O6*списки!$C55</f>
        <v>0</v>
      </c>
      <c r="O53" s="93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$O54*списки!$C$44</f>
        <v>0</v>
      </c>
      <c r="D54" s="81">
        <f>$O54*списки!$C45</f>
        <v>0</v>
      </c>
      <c r="E54" s="81">
        <f>$O54*списки!$C46</f>
        <v>0</v>
      </c>
      <c r="F54" s="81">
        <f>$O54*списки!$C47</f>
        <v>0</v>
      </c>
      <c r="G54" s="81">
        <f>$O54*списки!$C48</f>
        <v>0</v>
      </c>
      <c r="H54" s="81">
        <f>$O54*списки!$C49</f>
        <v>0</v>
      </c>
      <c r="I54" s="81">
        <f>$O54*списки!$C50</f>
        <v>0</v>
      </c>
      <c r="J54" s="81">
        <f>$O54*списки!$C51</f>
        <v>0</v>
      </c>
      <c r="K54" s="81">
        <f>$O54*списки!$C52</f>
        <v>0</v>
      </c>
      <c r="L54" s="81">
        <f>$O54*списки!$C53</f>
        <v>0</v>
      </c>
      <c r="M54" s="81">
        <f>$O54*списки!$C54</f>
        <v>0</v>
      </c>
      <c r="N54" s="81">
        <f>$O54*списки!$C55</f>
        <v>0</v>
      </c>
      <c r="O54" s="89"/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8">SUM(C56:C58)</f>
        <v>0</v>
      </c>
      <c r="D55" s="81">
        <f t="shared" si="18"/>
        <v>0</v>
      </c>
      <c r="E55" s="81">
        <f t="shared" si="18"/>
        <v>0</v>
      </c>
      <c r="F55" s="81">
        <f t="shared" si="18"/>
        <v>0</v>
      </c>
      <c r="G55" s="81">
        <f t="shared" si="18"/>
        <v>0</v>
      </c>
      <c r="H55" s="81">
        <f t="shared" si="18"/>
        <v>0</v>
      </c>
      <c r="I55" s="81">
        <f t="shared" si="18"/>
        <v>0</v>
      </c>
      <c r="J55" s="81">
        <f t="shared" si="18"/>
        <v>0</v>
      </c>
      <c r="K55" s="81">
        <f t="shared" si="18"/>
        <v>0</v>
      </c>
      <c r="L55" s="81">
        <f t="shared" si="18"/>
        <v>0</v>
      </c>
      <c r="M55" s="81">
        <f t="shared" si="18"/>
        <v>0</v>
      </c>
      <c r="N55" s="81">
        <f>SUM(N56:N58)</f>
        <v>0</v>
      </c>
      <c r="O55" s="82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$O56*списки!$C$44</f>
        <v>0</v>
      </c>
      <c r="D56" s="7">
        <f>$O56*списки!$C$45</f>
        <v>0</v>
      </c>
      <c r="E56" s="7">
        <f>$O56*списки!$C$46</f>
        <v>0</v>
      </c>
      <c r="F56" s="7">
        <f>$O56*списки!$C$47</f>
        <v>0</v>
      </c>
      <c r="G56" s="7">
        <f>$O56*списки!$C$48</f>
        <v>0</v>
      </c>
      <c r="H56" s="7">
        <f>$O56*списки!$C$49</f>
        <v>0</v>
      </c>
      <c r="I56" s="7">
        <f>$O56*списки!$C$50</f>
        <v>0</v>
      </c>
      <c r="J56" s="7">
        <f>$O56*списки!$C$51</f>
        <v>0</v>
      </c>
      <c r="K56" s="7">
        <f>$O56*списки!$C$52</f>
        <v>0</v>
      </c>
      <c r="L56" s="7">
        <f>$O56*списки!$C$53</f>
        <v>0</v>
      </c>
      <c r="M56" s="7">
        <f>$O56*списки!$C$54</f>
        <v>0</v>
      </c>
      <c r="N56" s="7">
        <f>$O56*списки!$C$55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$O57*списки!C$44</f>
        <v>0</v>
      </c>
      <c r="D57" s="7">
        <f>$O57*списки!$C$45</f>
        <v>0</v>
      </c>
      <c r="E57" s="7">
        <f>$O57*списки!$C$46</f>
        <v>0</v>
      </c>
      <c r="F57" s="7">
        <f>$O57*списки!$C$47</f>
        <v>0</v>
      </c>
      <c r="G57" s="12">
        <f>O57*списки!C48</f>
        <v>0</v>
      </c>
      <c r="H57" s="12">
        <f>O57*списки!C49</f>
        <v>0</v>
      </c>
      <c r="I57" s="7">
        <f>$O57*списки!$C$50</f>
        <v>0</v>
      </c>
      <c r="J57" s="7">
        <f>$O57*списки!$C$51</f>
        <v>0</v>
      </c>
      <c r="K57" s="7">
        <f>$O57*списки!$C$52</f>
        <v>0</v>
      </c>
      <c r="L57" s="7">
        <f>$O57*списки!$C$53</f>
        <v>0</v>
      </c>
      <c r="M57" s="7">
        <f>$O57*списки!$C$54</f>
        <v>0</v>
      </c>
      <c r="N57" s="7">
        <f>$O57*списки!$C$55</f>
        <v>0</v>
      </c>
      <c r="O57" s="48"/>
      <c r="P57" s="6"/>
    </row>
    <row r="58" spans="1:16" ht="18" customHeight="1" outlineLevel="1">
      <c r="A58" s="61" t="s">
        <v>53</v>
      </c>
      <c r="B58" s="9">
        <f>SUM(C58:N58)</f>
        <v>0</v>
      </c>
      <c r="C58" s="7">
        <f>$O58*списки!C$44</f>
        <v>0</v>
      </c>
      <c r="D58" s="7">
        <f>$O58*списки!$C$45</f>
        <v>0</v>
      </c>
      <c r="E58" s="7">
        <f>$O58*списки!$C$46</f>
        <v>0</v>
      </c>
      <c r="F58" s="7">
        <f>$O58*списки!$C$47</f>
        <v>0</v>
      </c>
      <c r="G58" s="12">
        <f>O58*списки!C48</f>
        <v>0</v>
      </c>
      <c r="H58" s="12">
        <f>O58*списки!C49</f>
        <v>0</v>
      </c>
      <c r="I58" s="7">
        <f>$O58*списки!$C$50</f>
        <v>0</v>
      </c>
      <c r="J58" s="7">
        <f>$O58*списки!$C$51</f>
        <v>0</v>
      </c>
      <c r="K58" s="7">
        <f>$O58*списки!$C$52</f>
        <v>0</v>
      </c>
      <c r="L58" s="7">
        <f>$O58*списки!$C$53</f>
        <v>0</v>
      </c>
      <c r="M58" s="7">
        <f>$O58*списки!$C$54</f>
        <v>0</v>
      </c>
      <c r="N58" s="7">
        <f>$O58*списки!$C$55</f>
        <v>0</v>
      </c>
      <c r="O58" s="48"/>
      <c r="P58" s="6"/>
    </row>
    <row r="59" spans="1:16" ht="36.75" customHeight="1" thickBot="1">
      <c r="A59" s="103" t="s">
        <v>89</v>
      </c>
      <c r="B59" s="104">
        <f t="shared" ref="B59:N59" si="19">B3-B6</f>
        <v>0</v>
      </c>
      <c r="C59" s="104">
        <f t="shared" si="19"/>
        <v>0</v>
      </c>
      <c r="D59" s="104">
        <f t="shared" si="19"/>
        <v>0</v>
      </c>
      <c r="E59" s="104">
        <f t="shared" si="19"/>
        <v>0</v>
      </c>
      <c r="F59" s="104">
        <f t="shared" si="19"/>
        <v>0</v>
      </c>
      <c r="G59" s="104">
        <f t="shared" si="19"/>
        <v>0</v>
      </c>
      <c r="H59" s="104">
        <f t="shared" si="19"/>
        <v>0</v>
      </c>
      <c r="I59" s="104">
        <f t="shared" si="19"/>
        <v>0</v>
      </c>
      <c r="J59" s="104">
        <f t="shared" si="19"/>
        <v>0</v>
      </c>
      <c r="K59" s="104">
        <f t="shared" si="19"/>
        <v>0</v>
      </c>
      <c r="L59" s="104">
        <f t="shared" si="19"/>
        <v>0</v>
      </c>
      <c r="M59" s="104">
        <f t="shared" si="19"/>
        <v>0</v>
      </c>
      <c r="N59" s="104">
        <f t="shared" si="19"/>
        <v>0</v>
      </c>
      <c r="O59" s="105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 t="s">
        <v>1</v>
      </c>
      <c r="D61" s="107" t="s">
        <v>2</v>
      </c>
      <c r="E61" s="107" t="s">
        <v>3</v>
      </c>
      <c r="F61" s="107" t="s">
        <v>4</v>
      </c>
      <c r="G61" s="107" t="s">
        <v>5</v>
      </c>
      <c r="H61" s="107" t="s">
        <v>6</v>
      </c>
      <c r="I61" s="107" t="s">
        <v>7</v>
      </c>
      <c r="J61" s="107" t="s">
        <v>8</v>
      </c>
      <c r="K61" s="107" t="s">
        <v>9</v>
      </c>
      <c r="L61" s="107" t="s">
        <v>10</v>
      </c>
      <c r="M61" s="107" t="s">
        <v>11</v>
      </c>
      <c r="N61" s="107" t="s">
        <v>12</v>
      </c>
      <c r="O61" s="108" t="s">
        <v>13</v>
      </c>
    </row>
    <row r="62" spans="1:16" s="39" customFormat="1" ht="33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33.75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0">SUM(D64:D68)</f>
        <v>0</v>
      </c>
      <c r="E63" s="156">
        <f t="shared" si="20"/>
        <v>0</v>
      </c>
      <c r="F63" s="156">
        <f t="shared" si="20"/>
        <v>0</v>
      </c>
      <c r="G63" s="156">
        <f t="shared" si="20"/>
        <v>0</v>
      </c>
      <c r="H63" s="156">
        <f t="shared" si="20"/>
        <v>0</v>
      </c>
      <c r="I63" s="156">
        <f t="shared" si="20"/>
        <v>0</v>
      </c>
      <c r="J63" s="156">
        <f t="shared" si="20"/>
        <v>0</v>
      </c>
      <c r="K63" s="156">
        <f t="shared" si="20"/>
        <v>0</v>
      </c>
      <c r="L63" s="156">
        <f t="shared" si="20"/>
        <v>0</v>
      </c>
      <c r="M63" s="156">
        <f t="shared" si="20"/>
        <v>0</v>
      </c>
      <c r="N63" s="156">
        <f t="shared" si="20"/>
        <v>0</v>
      </c>
      <c r="O63" s="157">
        <f t="shared" si="20"/>
        <v>0</v>
      </c>
    </row>
    <row r="64" spans="1:16" s="39" customFormat="1" outlineLevel="1">
      <c r="A64" s="53" t="s">
        <v>83</v>
      </c>
      <c r="B64" s="41">
        <f>SUM(C64:O64)</f>
        <v>0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54"/>
    </row>
    <row r="65" spans="1:16" s="39" customFormat="1" outlineLevel="1">
      <c r="A65" s="55" t="s">
        <v>81</v>
      </c>
      <c r="B65" s="41">
        <f t="shared" ref="B65:B69" si="21">SUM(C65:O65)</f>
        <v>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5"/>
    </row>
    <row r="66" spans="1:16" s="39" customFormat="1" outlineLevel="1">
      <c r="A66" s="55" t="s">
        <v>82</v>
      </c>
      <c r="B66" s="41">
        <f t="shared" si="21"/>
        <v>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5"/>
    </row>
    <row r="67" spans="1:16" ht="16.5" customHeight="1" outlineLevel="1">
      <c r="A67" s="55" t="s">
        <v>79</v>
      </c>
      <c r="B67" s="41">
        <f t="shared" si="21"/>
        <v>0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 outlineLevel="1">
      <c r="A68" s="55" t="s">
        <v>80</v>
      </c>
      <c r="B68" s="41">
        <f t="shared" si="21"/>
        <v>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5"/>
    </row>
    <row r="69" spans="1:16" s="39" customFormat="1" ht="24" customHeight="1" thickBot="1">
      <c r="A69" s="103" t="s">
        <v>76</v>
      </c>
      <c r="B69" s="181">
        <f t="shared" si="21"/>
        <v>0</v>
      </c>
      <c r="C69" s="104">
        <f t="shared" ref="C69:O69" si="22">C62-C63</f>
        <v>0</v>
      </c>
      <c r="D69" s="104">
        <f t="shared" si="22"/>
        <v>0</v>
      </c>
      <c r="E69" s="104">
        <f t="shared" si="22"/>
        <v>0</v>
      </c>
      <c r="F69" s="104">
        <f t="shared" si="22"/>
        <v>0</v>
      </c>
      <c r="G69" s="104">
        <f t="shared" si="22"/>
        <v>0</v>
      </c>
      <c r="H69" s="104">
        <f t="shared" si="22"/>
        <v>0</v>
      </c>
      <c r="I69" s="104">
        <f t="shared" si="22"/>
        <v>0</v>
      </c>
      <c r="J69" s="104">
        <f t="shared" si="22"/>
        <v>0</v>
      </c>
      <c r="K69" s="104">
        <f t="shared" si="22"/>
        <v>0</v>
      </c>
      <c r="L69" s="104">
        <f t="shared" si="22"/>
        <v>0</v>
      </c>
      <c r="M69" s="104">
        <f t="shared" si="22"/>
        <v>0</v>
      </c>
      <c r="N69" s="104">
        <f t="shared" si="22"/>
        <v>0</v>
      </c>
      <c r="O69" s="105">
        <f t="shared" si="22"/>
        <v>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 t="s">
        <v>1</v>
      </c>
      <c r="D71" s="107" t="s">
        <v>2</v>
      </c>
      <c r="E71" s="107" t="s">
        <v>3</v>
      </c>
      <c r="F71" s="107" t="s">
        <v>4</v>
      </c>
      <c r="G71" s="107" t="s">
        <v>5</v>
      </c>
      <c r="H71" s="107" t="s">
        <v>6</v>
      </c>
      <c r="I71" s="109" t="s">
        <v>7</v>
      </c>
      <c r="J71" s="107" t="s">
        <v>8</v>
      </c>
      <c r="K71" s="107" t="s">
        <v>9</v>
      </c>
      <c r="L71" s="107" t="s">
        <v>10</v>
      </c>
      <c r="M71" s="107" t="s">
        <v>11</v>
      </c>
      <c r="N71" s="107" t="s">
        <v>12</v>
      </c>
      <c r="O71" s="108" t="s">
        <v>13</v>
      </c>
    </row>
    <row r="72" spans="1:16" s="39" customFormat="1">
      <c r="A72" s="45" t="s">
        <v>84</v>
      </c>
      <c r="B72" s="9">
        <f>SUM(C72:O72)</f>
        <v>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5"/>
    </row>
    <row r="73" spans="1:16">
      <c r="A73" s="49" t="s">
        <v>55</v>
      </c>
      <c r="B73" s="40">
        <f>SUM(C73:N73)</f>
        <v>0</v>
      </c>
      <c r="C73" s="40">
        <f>$O73*списки!$C44</f>
        <v>0</v>
      </c>
      <c r="D73" s="40">
        <f>$O73*списки!$C45</f>
        <v>0</v>
      </c>
      <c r="E73" s="40">
        <f>$O73*списки!$C46</f>
        <v>0</v>
      </c>
      <c r="F73" s="40">
        <f>$O73*списки!$C47</f>
        <v>0</v>
      </c>
      <c r="G73" s="40">
        <f>$O73*списки!$C48</f>
        <v>0</v>
      </c>
      <c r="H73" s="40">
        <f>$O73*списки!$C49</f>
        <v>0</v>
      </c>
      <c r="I73" s="40">
        <f>$O73*списки!$C50</f>
        <v>0</v>
      </c>
      <c r="J73" s="40">
        <f>$O73*списки!$C51</f>
        <v>0</v>
      </c>
      <c r="K73" s="40">
        <f>$O73*списки!$C52</f>
        <v>0</v>
      </c>
      <c r="L73" s="40">
        <f>$O73*списки!$C53</f>
        <v>0</v>
      </c>
      <c r="M73" s="40">
        <f>$O73*списки!$C54</f>
        <v>0</v>
      </c>
      <c r="N73" s="40">
        <f>$O73*списки!$C55</f>
        <v>0</v>
      </c>
      <c r="O73" s="50"/>
      <c r="P73" s="6"/>
    </row>
    <row r="74" spans="1:16" ht="38.25" customHeight="1" thickBot="1">
      <c r="A74" s="110" t="s">
        <v>97</v>
      </c>
      <c r="B74" s="104">
        <f>B72-B73</f>
        <v>0</v>
      </c>
      <c r="C74" s="104">
        <f t="shared" ref="C74:O74" si="23">C72-C73</f>
        <v>0</v>
      </c>
      <c r="D74" s="104">
        <f t="shared" si="23"/>
        <v>0</v>
      </c>
      <c r="E74" s="104">
        <f t="shared" si="23"/>
        <v>0</v>
      </c>
      <c r="F74" s="104">
        <f t="shared" si="23"/>
        <v>0</v>
      </c>
      <c r="G74" s="104">
        <f t="shared" si="23"/>
        <v>0</v>
      </c>
      <c r="H74" s="104">
        <f t="shared" si="23"/>
        <v>0</v>
      </c>
      <c r="I74" s="104">
        <f t="shared" si="23"/>
        <v>0</v>
      </c>
      <c r="J74" s="104">
        <f t="shared" si="23"/>
        <v>0</v>
      </c>
      <c r="K74" s="104">
        <f t="shared" si="23"/>
        <v>0</v>
      </c>
      <c r="L74" s="104">
        <f t="shared" si="23"/>
        <v>0</v>
      </c>
      <c r="M74" s="104">
        <f t="shared" si="23"/>
        <v>0</v>
      </c>
      <c r="N74" s="104">
        <f t="shared" si="23"/>
        <v>0</v>
      </c>
      <c r="O74" s="105">
        <f t="shared" si="23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15" customHeight="1">
      <c r="A76" s="111" t="s">
        <v>85</v>
      </c>
      <c r="B76" s="112" t="s">
        <v>0</v>
      </c>
      <c r="C76" s="113" t="s">
        <v>1</v>
      </c>
      <c r="D76" s="113" t="s">
        <v>2</v>
      </c>
      <c r="E76" s="113" t="s">
        <v>3</v>
      </c>
      <c r="F76" s="113" t="s">
        <v>4</v>
      </c>
      <c r="G76" s="113" t="s">
        <v>5</v>
      </c>
      <c r="H76" s="113" t="s">
        <v>6</v>
      </c>
      <c r="I76" s="114" t="s">
        <v>7</v>
      </c>
      <c r="J76" s="113" t="s">
        <v>8</v>
      </c>
      <c r="K76" s="113" t="s">
        <v>9</v>
      </c>
      <c r="L76" s="113" t="s">
        <v>10</v>
      </c>
      <c r="M76" s="113" t="s">
        <v>11</v>
      </c>
      <c r="N76" s="113" t="s">
        <v>12</v>
      </c>
      <c r="O76" s="115" t="s">
        <v>13</v>
      </c>
    </row>
    <row r="77" spans="1:16">
      <c r="A77" s="55" t="s">
        <v>86</v>
      </c>
      <c r="B77" s="65">
        <f>SUM(C77:O77)</f>
        <v>0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179">
        <f>SUM(C78:O78)</f>
        <v>0</v>
      </c>
      <c r="C78" s="179">
        <f t="shared" ref="C78:O78" si="24">C77+C59+C69+C74</f>
        <v>0</v>
      </c>
      <c r="D78" s="179">
        <f t="shared" si="24"/>
        <v>0</v>
      </c>
      <c r="E78" s="179">
        <f t="shared" si="24"/>
        <v>0</v>
      </c>
      <c r="F78" s="179">
        <f t="shared" si="24"/>
        <v>0</v>
      </c>
      <c r="G78" s="179">
        <f t="shared" si="24"/>
        <v>0</v>
      </c>
      <c r="H78" s="179">
        <f t="shared" si="24"/>
        <v>0</v>
      </c>
      <c r="I78" s="179">
        <f t="shared" si="24"/>
        <v>0</v>
      </c>
      <c r="J78" s="179">
        <f t="shared" si="24"/>
        <v>0</v>
      </c>
      <c r="K78" s="179">
        <f t="shared" si="24"/>
        <v>0</v>
      </c>
      <c r="L78" s="179">
        <f t="shared" si="24"/>
        <v>0</v>
      </c>
      <c r="M78" s="179">
        <f t="shared" si="24"/>
        <v>0</v>
      </c>
      <c r="N78" s="179">
        <f t="shared" si="24"/>
        <v>0</v>
      </c>
      <c r="O78" s="180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zoomScaleNormal="75" workbookViewId="0">
      <pane xSplit="6" ySplit="16" topLeftCell="G68" activePane="bottomRight" state="frozen"/>
      <selection activeCell="A2" sqref="A2"/>
      <selection pane="topRight" activeCell="A2" sqref="A2"/>
      <selection pane="bottomLeft" activeCell="A2" sqref="A2"/>
      <selection pane="bottomRight" activeCell="B77" sqref="B77"/>
    </sheetView>
  </sheetViews>
  <sheetFormatPr defaultColWidth="9.140625" defaultRowHeight="16.5" outlineLevelRow="2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42156</v>
      </c>
      <c r="B1" s="71">
        <v>42156</v>
      </c>
      <c r="C1" s="71">
        <v>42156</v>
      </c>
      <c r="D1" s="71">
        <v>42156</v>
      </c>
      <c r="E1" s="71">
        <v>42156</v>
      </c>
      <c r="F1" s="71">
        <v>42156</v>
      </c>
      <c r="G1" s="71">
        <v>42156</v>
      </c>
      <c r="H1" s="71">
        <v>42156</v>
      </c>
      <c r="I1" s="71">
        <v>42156</v>
      </c>
      <c r="J1" s="71">
        <v>42156</v>
      </c>
      <c r="K1" s="71">
        <v>42156</v>
      </c>
      <c r="L1" s="71">
        <v>42156</v>
      </c>
      <c r="M1" s="71">
        <v>42156</v>
      </c>
      <c r="N1" s="71">
        <v>42156</v>
      </c>
      <c r="O1" s="71">
        <v>42156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>
      <c r="A3" s="79" t="s">
        <v>91</v>
      </c>
      <c r="B3" s="80">
        <f>SUM(C3:N3)</f>
        <v>0</v>
      </c>
      <c r="C3" s="81">
        <f t="shared" ref="C3:O3" si="0">SUM(C4:C5)</f>
        <v>0</v>
      </c>
      <c r="D3" s="81">
        <f t="shared" si="0"/>
        <v>0</v>
      </c>
      <c r="E3" s="81">
        <f t="shared" si="0"/>
        <v>0</v>
      </c>
      <c r="F3" s="81">
        <f t="shared" si="0"/>
        <v>0</v>
      </c>
      <c r="G3" s="81">
        <f t="shared" si="0"/>
        <v>0</v>
      </c>
      <c r="H3" s="81">
        <f t="shared" si="0"/>
        <v>0</v>
      </c>
      <c r="I3" s="81">
        <f t="shared" si="0"/>
        <v>0</v>
      </c>
      <c r="J3" s="81">
        <f t="shared" si="0"/>
        <v>0</v>
      </c>
      <c r="K3" s="81">
        <f t="shared" si="0"/>
        <v>0</v>
      </c>
      <c r="L3" s="81">
        <f t="shared" si="0"/>
        <v>0</v>
      </c>
      <c r="M3" s="81">
        <f t="shared" si="0"/>
        <v>0</v>
      </c>
      <c r="N3" s="81">
        <f t="shared" si="0"/>
        <v>0</v>
      </c>
      <c r="O3" s="82">
        <f t="shared" si="0"/>
        <v>0</v>
      </c>
    </row>
    <row r="4" spans="1:16" outlineLevel="1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 outlineLevel="1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>
      <c r="A6" s="79" t="s">
        <v>98</v>
      </c>
      <c r="B6" s="80">
        <f>B7+B9+B18+B22+B31+B28+B49+B38+B43+B46+B35+B13+B41+B50+B54+B55</f>
        <v>0</v>
      </c>
      <c r="C6" s="81">
        <f t="shared" ref="C6:N6" si="1">C7+C9+C18+C22+C31+C28+C49+C38+C43+C46+C35+C13+C41+C50+C67+C54+C55</f>
        <v>0</v>
      </c>
      <c r="D6" s="81">
        <f t="shared" si="1"/>
        <v>0</v>
      </c>
      <c r="E6" s="81">
        <f t="shared" si="1"/>
        <v>0</v>
      </c>
      <c r="F6" s="81">
        <f t="shared" si="1"/>
        <v>0</v>
      </c>
      <c r="G6" s="81">
        <f t="shared" si="1"/>
        <v>0</v>
      </c>
      <c r="H6" s="81">
        <f t="shared" si="1"/>
        <v>0</v>
      </c>
      <c r="I6" s="81">
        <f t="shared" si="1"/>
        <v>0</v>
      </c>
      <c r="J6" s="81">
        <f t="shared" si="1"/>
        <v>0</v>
      </c>
      <c r="K6" s="81">
        <f t="shared" si="1"/>
        <v>0</v>
      </c>
      <c r="L6" s="81">
        <f t="shared" si="1"/>
        <v>0</v>
      </c>
      <c r="M6" s="81">
        <f t="shared" si="1"/>
        <v>0</v>
      </c>
      <c r="N6" s="81">
        <f t="shared" si="1"/>
        <v>0</v>
      </c>
      <c r="O6" s="82">
        <f>O7+O9+O18+O22+O31+O28+O49+O38+O43+O46+O35+O13+O41+O50</f>
        <v>0</v>
      </c>
    </row>
    <row r="7" spans="1:16">
      <c r="A7" s="97" t="s">
        <v>54</v>
      </c>
      <c r="B7" s="91">
        <f>SUM(C7:N7)</f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1:16">
      <c r="A8" s="97" t="s">
        <v>96</v>
      </c>
      <c r="B8" s="91">
        <f>SUM(C8:N8)</f>
        <v>0</v>
      </c>
      <c r="C8" s="92">
        <f>C9+C13</f>
        <v>0</v>
      </c>
      <c r="D8" s="92">
        <f t="shared" ref="D8:O8" si="2">D9+D13</f>
        <v>0</v>
      </c>
      <c r="E8" s="92">
        <f t="shared" si="2"/>
        <v>0</v>
      </c>
      <c r="F8" s="92">
        <f t="shared" si="2"/>
        <v>0</v>
      </c>
      <c r="G8" s="92">
        <f t="shared" si="2"/>
        <v>0</v>
      </c>
      <c r="H8" s="92">
        <f t="shared" si="2"/>
        <v>0</v>
      </c>
      <c r="I8" s="92">
        <f t="shared" si="2"/>
        <v>0</v>
      </c>
      <c r="J8" s="92">
        <f t="shared" si="2"/>
        <v>0</v>
      </c>
      <c r="K8" s="92">
        <f t="shared" si="2"/>
        <v>0</v>
      </c>
      <c r="L8" s="92">
        <f t="shared" si="2"/>
        <v>0</v>
      </c>
      <c r="M8" s="92">
        <f t="shared" si="2"/>
        <v>0</v>
      </c>
      <c r="N8" s="92">
        <f t="shared" si="2"/>
        <v>0</v>
      </c>
      <c r="O8" s="93">
        <f t="shared" si="2"/>
        <v>0</v>
      </c>
    </row>
    <row r="9" spans="1:16" outlineLevel="1">
      <c r="A9" s="116" t="s">
        <v>16</v>
      </c>
      <c r="B9" s="117">
        <f>SUM(C9:O9)</f>
        <v>0</v>
      </c>
      <c r="C9" s="118">
        <f>SUM(C10:C12)</f>
        <v>0</v>
      </c>
      <c r="D9" s="118">
        <f t="shared" ref="D9:N9" si="3">SUM(D10:D12)</f>
        <v>0</v>
      </c>
      <c r="E9" s="118">
        <f t="shared" si="3"/>
        <v>0</v>
      </c>
      <c r="F9" s="118">
        <f t="shared" si="3"/>
        <v>0</v>
      </c>
      <c r="G9" s="118">
        <f t="shared" si="3"/>
        <v>0</v>
      </c>
      <c r="H9" s="118">
        <f t="shared" si="3"/>
        <v>0</v>
      </c>
      <c r="I9" s="118">
        <f t="shared" si="3"/>
        <v>0</v>
      </c>
      <c r="J9" s="118">
        <f t="shared" si="3"/>
        <v>0</v>
      </c>
      <c r="K9" s="118">
        <f t="shared" si="3"/>
        <v>0</v>
      </c>
      <c r="L9" s="118">
        <f t="shared" si="3"/>
        <v>0</v>
      </c>
      <c r="M9" s="118">
        <f t="shared" si="3"/>
        <v>0</v>
      </c>
      <c r="N9" s="118">
        <f t="shared" si="3"/>
        <v>0</v>
      </c>
      <c r="O9" s="119">
        <f>SUM(O10:O12)</f>
        <v>0</v>
      </c>
    </row>
    <row r="10" spans="1:16" outlineLevel="2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120" t="s">
        <v>44</v>
      </c>
      <c r="B13" s="117">
        <f>SUM(C13:O13)</f>
        <v>0</v>
      </c>
      <c r="C13" s="118">
        <f t="shared" ref="C13:O13" si="5">SUM(C14:C17)</f>
        <v>0</v>
      </c>
      <c r="D13" s="118">
        <f t="shared" si="5"/>
        <v>0</v>
      </c>
      <c r="E13" s="118">
        <f t="shared" si="5"/>
        <v>0</v>
      </c>
      <c r="F13" s="118">
        <f t="shared" si="5"/>
        <v>0</v>
      </c>
      <c r="G13" s="118">
        <f t="shared" si="5"/>
        <v>0</v>
      </c>
      <c r="H13" s="118">
        <f t="shared" si="5"/>
        <v>0</v>
      </c>
      <c r="I13" s="118">
        <f t="shared" si="5"/>
        <v>0</v>
      </c>
      <c r="J13" s="118">
        <f t="shared" si="5"/>
        <v>0</v>
      </c>
      <c r="K13" s="118">
        <f t="shared" si="5"/>
        <v>0</v>
      </c>
      <c r="L13" s="118">
        <f t="shared" si="5"/>
        <v>0</v>
      </c>
      <c r="M13" s="118">
        <f t="shared" si="5"/>
        <v>0</v>
      </c>
      <c r="N13" s="118">
        <f t="shared" si="5"/>
        <v>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33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97" t="s">
        <v>95</v>
      </c>
      <c r="B21" s="91">
        <f>SUM(C21:O21)</f>
        <v>0</v>
      </c>
      <c r="C21" s="101">
        <f>C22+C28</f>
        <v>0</v>
      </c>
      <c r="D21" s="101">
        <f t="shared" ref="D21:O21" si="7">D22+D28</f>
        <v>0</v>
      </c>
      <c r="E21" s="101">
        <f t="shared" si="7"/>
        <v>0</v>
      </c>
      <c r="F21" s="101">
        <f t="shared" si="7"/>
        <v>0</v>
      </c>
      <c r="G21" s="101">
        <f t="shared" si="7"/>
        <v>0</v>
      </c>
      <c r="H21" s="101">
        <f t="shared" si="7"/>
        <v>0</v>
      </c>
      <c r="I21" s="101">
        <f t="shared" si="7"/>
        <v>0</v>
      </c>
      <c r="J21" s="101">
        <f t="shared" si="7"/>
        <v>0</v>
      </c>
      <c r="K21" s="101">
        <f t="shared" si="7"/>
        <v>0</v>
      </c>
      <c r="L21" s="101">
        <f t="shared" si="7"/>
        <v>0</v>
      </c>
      <c r="M21" s="101">
        <f t="shared" si="7"/>
        <v>0</v>
      </c>
      <c r="N21" s="101">
        <f t="shared" si="7"/>
        <v>0</v>
      </c>
      <c r="O21" s="102">
        <f t="shared" si="7"/>
        <v>0</v>
      </c>
    </row>
    <row r="22" spans="1:16" ht="22.5" customHeight="1" outlineLevel="1">
      <c r="A22" s="116" t="s">
        <v>23</v>
      </c>
      <c r="B22" s="117">
        <f t="shared" si="4"/>
        <v>0</v>
      </c>
      <c r="C22" s="118">
        <f t="shared" ref="C22:O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si="8"/>
        <v>0</v>
      </c>
      <c r="J22" s="118">
        <f t="shared" si="8"/>
        <v>0</v>
      </c>
      <c r="K22" s="118">
        <f t="shared" si="8"/>
        <v>0</v>
      </c>
      <c r="L22" s="118">
        <f t="shared" si="8"/>
        <v>0</v>
      </c>
      <c r="M22" s="118">
        <f t="shared" si="8"/>
        <v>0</v>
      </c>
      <c r="N22" s="118">
        <f t="shared" si="8"/>
        <v>0</v>
      </c>
      <c r="O22" s="119">
        <f t="shared" si="8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33" outlineLevel="1">
      <c r="A28" s="116" t="s">
        <v>33</v>
      </c>
      <c r="B28" s="117">
        <f t="shared" si="4"/>
        <v>0</v>
      </c>
      <c r="C28" s="118">
        <f t="shared" ref="C28:O28" si="9">SUM(C29:C30)</f>
        <v>0</v>
      </c>
      <c r="D28" s="118">
        <f t="shared" si="9"/>
        <v>0</v>
      </c>
      <c r="E28" s="118">
        <f t="shared" si="9"/>
        <v>0</v>
      </c>
      <c r="F28" s="118">
        <f t="shared" si="9"/>
        <v>0</v>
      </c>
      <c r="G28" s="118">
        <f t="shared" si="9"/>
        <v>0</v>
      </c>
      <c r="H28" s="118">
        <f t="shared" si="9"/>
        <v>0</v>
      </c>
      <c r="I28" s="118">
        <f t="shared" si="9"/>
        <v>0</v>
      </c>
      <c r="J28" s="118">
        <f t="shared" si="9"/>
        <v>0</v>
      </c>
      <c r="K28" s="118">
        <f t="shared" si="9"/>
        <v>0</v>
      </c>
      <c r="L28" s="118">
        <f t="shared" si="9"/>
        <v>0</v>
      </c>
      <c r="M28" s="118">
        <f t="shared" si="9"/>
        <v>0</v>
      </c>
      <c r="N28" s="118">
        <f t="shared" si="9"/>
        <v>0</v>
      </c>
      <c r="O28" s="119">
        <f t="shared" si="9"/>
        <v>0</v>
      </c>
      <c r="P28" s="6"/>
    </row>
    <row r="29" spans="1:16" ht="33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97" t="s">
        <v>29</v>
      </c>
      <c r="B31" s="91">
        <f t="shared" ref="B31:B37" si="10">SUM(C31:O31)</f>
        <v>0</v>
      </c>
      <c r="C31" s="92">
        <f t="shared" ref="C31:N31" si="11">SUM(C32:C34)</f>
        <v>0</v>
      </c>
      <c r="D31" s="92">
        <f t="shared" si="11"/>
        <v>0</v>
      </c>
      <c r="E31" s="92">
        <f t="shared" si="11"/>
        <v>0</v>
      </c>
      <c r="F31" s="92">
        <f t="shared" si="11"/>
        <v>0</v>
      </c>
      <c r="G31" s="92">
        <f t="shared" si="11"/>
        <v>0</v>
      </c>
      <c r="H31" s="92">
        <f t="shared" si="11"/>
        <v>0</v>
      </c>
      <c r="I31" s="92">
        <f t="shared" si="11"/>
        <v>0</v>
      </c>
      <c r="J31" s="92">
        <f t="shared" si="11"/>
        <v>0</v>
      </c>
      <c r="K31" s="92">
        <f t="shared" si="11"/>
        <v>0</v>
      </c>
      <c r="L31" s="92">
        <f t="shared" si="11"/>
        <v>0</v>
      </c>
      <c r="M31" s="92">
        <f t="shared" si="11"/>
        <v>0</v>
      </c>
      <c r="N31" s="92">
        <f t="shared" si="11"/>
        <v>0</v>
      </c>
      <c r="O31" s="93">
        <f>SUM(O32:O34)</f>
        <v>0</v>
      </c>
      <c r="P31" s="6"/>
    </row>
    <row r="32" spans="1:16" outlineLevel="1">
      <c r="A32" s="60" t="s">
        <v>30</v>
      </c>
      <c r="B32" s="9">
        <f t="shared" si="10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outlineLevel="1">
      <c r="A33" s="60" t="s">
        <v>31</v>
      </c>
      <c r="B33" s="9">
        <f t="shared" si="10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outlineLevel="1">
      <c r="A34" s="60" t="s">
        <v>32</v>
      </c>
      <c r="B34" s="9">
        <f t="shared" si="10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97" t="s">
        <v>42</v>
      </c>
      <c r="B35" s="91">
        <f t="shared" si="10"/>
        <v>0</v>
      </c>
      <c r="C35" s="92">
        <f t="shared" ref="C35:O35" si="12">SUM(C36:C37)</f>
        <v>0</v>
      </c>
      <c r="D35" s="92">
        <f t="shared" si="12"/>
        <v>0</v>
      </c>
      <c r="E35" s="92">
        <f t="shared" si="12"/>
        <v>0</v>
      </c>
      <c r="F35" s="92">
        <f t="shared" si="12"/>
        <v>0</v>
      </c>
      <c r="G35" s="92">
        <f t="shared" si="12"/>
        <v>0</v>
      </c>
      <c r="H35" s="92">
        <f t="shared" si="12"/>
        <v>0</v>
      </c>
      <c r="I35" s="92">
        <f t="shared" si="12"/>
        <v>0</v>
      </c>
      <c r="J35" s="92">
        <f t="shared" si="12"/>
        <v>0</v>
      </c>
      <c r="K35" s="92">
        <f t="shared" si="12"/>
        <v>0</v>
      </c>
      <c r="L35" s="92">
        <f t="shared" si="12"/>
        <v>0</v>
      </c>
      <c r="M35" s="92">
        <f t="shared" si="12"/>
        <v>0</v>
      </c>
      <c r="N35" s="92">
        <f t="shared" si="12"/>
        <v>0</v>
      </c>
      <c r="O35" s="93">
        <f t="shared" si="12"/>
        <v>0</v>
      </c>
      <c r="P35" s="6"/>
    </row>
    <row r="36" spans="1:16" ht="33" outlineLevel="1">
      <c r="A36" s="123" t="s">
        <v>92</v>
      </c>
      <c r="B36" s="124">
        <f t="shared" si="10"/>
        <v>0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  <c r="P36" s="6"/>
    </row>
    <row r="37" spans="1:16" outlineLevel="1">
      <c r="A37" s="61" t="s">
        <v>43</v>
      </c>
      <c r="B37" s="9">
        <f t="shared" si="10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97" t="s">
        <v>35</v>
      </c>
      <c r="B38" s="91">
        <f t="shared" si="4"/>
        <v>0</v>
      </c>
      <c r="C38" s="92">
        <f>SUM(C39:C40)</f>
        <v>0</v>
      </c>
      <c r="D38" s="92">
        <f t="shared" ref="D38:O38" si="13">SUM(D39:D40)</f>
        <v>0</v>
      </c>
      <c r="E38" s="92">
        <f t="shared" si="13"/>
        <v>0</v>
      </c>
      <c r="F38" s="92">
        <f t="shared" si="13"/>
        <v>0</v>
      </c>
      <c r="G38" s="92">
        <f t="shared" si="13"/>
        <v>0</v>
      </c>
      <c r="H38" s="92">
        <f t="shared" si="13"/>
        <v>0</v>
      </c>
      <c r="I38" s="92">
        <f t="shared" si="13"/>
        <v>0</v>
      </c>
      <c r="J38" s="92">
        <f t="shared" si="13"/>
        <v>0</v>
      </c>
      <c r="K38" s="92">
        <f t="shared" si="13"/>
        <v>0</v>
      </c>
      <c r="L38" s="92">
        <f t="shared" si="13"/>
        <v>0</v>
      </c>
      <c r="M38" s="92">
        <f t="shared" si="13"/>
        <v>0</v>
      </c>
      <c r="N38" s="92">
        <f t="shared" si="13"/>
        <v>0</v>
      </c>
      <c r="O38" s="93">
        <f t="shared" si="13"/>
        <v>0</v>
      </c>
      <c r="P38" s="6"/>
    </row>
    <row r="39" spans="1:16" ht="33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ht="16.5" customHeight="1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 ht="15.75" customHeight="1">
      <c r="A41" s="97" t="s">
        <v>49</v>
      </c>
      <c r="B41" s="91">
        <f>SUM(C41:O41)</f>
        <v>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2"/>
      <c r="O41" s="99"/>
      <c r="P41" s="6"/>
    </row>
    <row r="42" spans="1:16" ht="15.75" customHeight="1">
      <c r="A42" s="97" t="s">
        <v>73</v>
      </c>
      <c r="B42" s="91">
        <f>SUM(C42:O42)</f>
        <v>0</v>
      </c>
      <c r="C42" s="92">
        <f>C43+C46+C49+C50+C53</f>
        <v>0</v>
      </c>
      <c r="D42" s="92">
        <f t="shared" ref="D42:N42" si="14">D43+D46+D49+D50+D53</f>
        <v>0</v>
      </c>
      <c r="E42" s="92">
        <f t="shared" si="14"/>
        <v>0</v>
      </c>
      <c r="F42" s="92">
        <f t="shared" si="14"/>
        <v>0</v>
      </c>
      <c r="G42" s="92">
        <f t="shared" si="14"/>
        <v>0</v>
      </c>
      <c r="H42" s="92">
        <f t="shared" si="14"/>
        <v>0</v>
      </c>
      <c r="I42" s="92">
        <f t="shared" si="14"/>
        <v>0</v>
      </c>
      <c r="J42" s="92">
        <f t="shared" si="14"/>
        <v>0</v>
      </c>
      <c r="K42" s="92">
        <f t="shared" si="14"/>
        <v>0</v>
      </c>
      <c r="L42" s="92">
        <f t="shared" si="14"/>
        <v>0</v>
      </c>
      <c r="M42" s="92">
        <f t="shared" si="14"/>
        <v>0</v>
      </c>
      <c r="N42" s="92">
        <f t="shared" si="14"/>
        <v>0</v>
      </c>
      <c r="O42" s="93"/>
      <c r="P42" s="6"/>
    </row>
    <row r="43" spans="1:16" outlineLevel="1">
      <c r="A43" s="116" t="s">
        <v>38</v>
      </c>
      <c r="B43" s="117">
        <f t="shared" si="4"/>
        <v>0</v>
      </c>
      <c r="C43" s="118">
        <f t="shared" ref="C43:O43" si="15">SUM(C44:C45)</f>
        <v>0</v>
      </c>
      <c r="D43" s="118">
        <f t="shared" si="15"/>
        <v>0</v>
      </c>
      <c r="E43" s="118">
        <f t="shared" si="15"/>
        <v>0</v>
      </c>
      <c r="F43" s="118">
        <f t="shared" si="15"/>
        <v>0</v>
      </c>
      <c r="G43" s="118">
        <f t="shared" si="15"/>
        <v>0</v>
      </c>
      <c r="H43" s="118">
        <f t="shared" si="15"/>
        <v>0</v>
      </c>
      <c r="I43" s="118">
        <f t="shared" si="15"/>
        <v>0</v>
      </c>
      <c r="J43" s="118">
        <f t="shared" si="15"/>
        <v>0</v>
      </c>
      <c r="K43" s="118">
        <f t="shared" si="15"/>
        <v>0</v>
      </c>
      <c r="L43" s="118">
        <f t="shared" si="15"/>
        <v>0</v>
      </c>
      <c r="M43" s="118">
        <f t="shared" si="15"/>
        <v>0</v>
      </c>
      <c r="N43" s="118">
        <f t="shared" si="15"/>
        <v>0</v>
      </c>
      <c r="O43" s="119">
        <f t="shared" si="15"/>
        <v>0</v>
      </c>
      <c r="P43" s="6"/>
    </row>
    <row r="44" spans="1:16" ht="19.5" customHeight="1" outlineLevel="2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ht="18.75" customHeight="1" outlineLevel="2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 outlineLevel="1">
      <c r="A46" s="116" t="s">
        <v>39</v>
      </c>
      <c r="B46" s="117">
        <f t="shared" si="4"/>
        <v>0</v>
      </c>
      <c r="C46" s="118">
        <f t="shared" ref="C46:O46" si="16">SUM(C47:C48)</f>
        <v>0</v>
      </c>
      <c r="D46" s="118">
        <f t="shared" si="16"/>
        <v>0</v>
      </c>
      <c r="E46" s="118">
        <f t="shared" si="16"/>
        <v>0</v>
      </c>
      <c r="F46" s="118">
        <f t="shared" si="16"/>
        <v>0</v>
      </c>
      <c r="G46" s="118">
        <f t="shared" si="16"/>
        <v>0</v>
      </c>
      <c r="H46" s="118">
        <f t="shared" si="16"/>
        <v>0</v>
      </c>
      <c r="I46" s="118">
        <f t="shared" si="16"/>
        <v>0</v>
      </c>
      <c r="J46" s="118">
        <f t="shared" si="16"/>
        <v>0</v>
      </c>
      <c r="K46" s="118">
        <f t="shared" si="16"/>
        <v>0</v>
      </c>
      <c r="L46" s="118">
        <f t="shared" si="16"/>
        <v>0</v>
      </c>
      <c r="M46" s="118">
        <f t="shared" si="16"/>
        <v>0</v>
      </c>
      <c r="N46" s="118">
        <f t="shared" si="16"/>
        <v>0</v>
      </c>
      <c r="O46" s="119">
        <f t="shared" si="16"/>
        <v>0</v>
      </c>
      <c r="P46" s="6"/>
    </row>
    <row r="47" spans="1:16" outlineLevel="2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 outlineLevel="2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 outlineLevel="1">
      <c r="A49" s="116" t="s">
        <v>34</v>
      </c>
      <c r="B49" s="117">
        <f>SUM(C49:O49)</f>
        <v>0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8"/>
      <c r="P49" s="6"/>
    </row>
    <row r="50" spans="1:16" ht="33" outlineLevel="1">
      <c r="A50" s="129" t="s">
        <v>68</v>
      </c>
      <c r="B50" s="117">
        <f t="shared" si="4"/>
        <v>0</v>
      </c>
      <c r="C50" s="130">
        <f t="shared" ref="C50:O50" si="17">SUM(C51:C52)</f>
        <v>0</v>
      </c>
      <c r="D50" s="130">
        <f t="shared" si="17"/>
        <v>0</v>
      </c>
      <c r="E50" s="130">
        <f t="shared" si="17"/>
        <v>0</v>
      </c>
      <c r="F50" s="130">
        <f t="shared" si="17"/>
        <v>0</v>
      </c>
      <c r="G50" s="130">
        <f t="shared" si="17"/>
        <v>0</v>
      </c>
      <c r="H50" s="130">
        <f t="shared" si="17"/>
        <v>0</v>
      </c>
      <c r="I50" s="130">
        <f t="shared" si="17"/>
        <v>0</v>
      </c>
      <c r="J50" s="130">
        <f t="shared" si="17"/>
        <v>0</v>
      </c>
      <c r="K50" s="130">
        <f t="shared" si="17"/>
        <v>0</v>
      </c>
      <c r="L50" s="130">
        <f t="shared" si="17"/>
        <v>0</v>
      </c>
      <c r="M50" s="130">
        <f t="shared" si="17"/>
        <v>0</v>
      </c>
      <c r="N50" s="130">
        <f t="shared" si="17"/>
        <v>0</v>
      </c>
      <c r="O50" s="131">
        <f t="shared" si="17"/>
        <v>0</v>
      </c>
      <c r="P50" s="6"/>
    </row>
    <row r="51" spans="1:16" outlineLevel="2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33" outlineLevel="2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33.75" customHeight="1" outlineLevel="1">
      <c r="A53" s="90" t="s">
        <v>72</v>
      </c>
      <c r="B53" s="91"/>
      <c r="C53" s="92">
        <f>$O6*списки!$C44</f>
        <v>0</v>
      </c>
      <c r="D53" s="92">
        <f>$O6*списки!$C45</f>
        <v>0</v>
      </c>
      <c r="E53" s="92">
        <f>O6*списки!C46</f>
        <v>0</v>
      </c>
      <c r="F53" s="92">
        <f>O6*списки!C47</f>
        <v>0</v>
      </c>
      <c r="G53" s="92">
        <f>$O6*списки!$C48</f>
        <v>0</v>
      </c>
      <c r="H53" s="92">
        <f>$O6*списки!$C49</f>
        <v>0</v>
      </c>
      <c r="I53" s="92">
        <f>$O6*списки!$C50</f>
        <v>0</v>
      </c>
      <c r="J53" s="92">
        <f>$O6*списки!$C51</f>
        <v>0</v>
      </c>
      <c r="K53" s="92">
        <f>O6*списки!$C52</f>
        <v>0</v>
      </c>
      <c r="L53" s="92">
        <f>$O6*списки!$C53</f>
        <v>0</v>
      </c>
      <c r="M53" s="92">
        <f>$O6*списки!$C54</f>
        <v>0</v>
      </c>
      <c r="N53" s="92">
        <f>$O6*списки!$C55</f>
        <v>0</v>
      </c>
      <c r="O53" s="93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$O54*списки!$C$44</f>
        <v>0</v>
      </c>
      <c r="D54" s="81">
        <f>$O54*списки!$C45</f>
        <v>0</v>
      </c>
      <c r="E54" s="81">
        <f>$O54*списки!$C46</f>
        <v>0</v>
      </c>
      <c r="F54" s="81">
        <f>$O54*списки!$C47</f>
        <v>0</v>
      </c>
      <c r="G54" s="81">
        <f>$O54*списки!$C48</f>
        <v>0</v>
      </c>
      <c r="H54" s="81">
        <f>$O54*списки!$C49</f>
        <v>0</v>
      </c>
      <c r="I54" s="81">
        <f>$O54*списки!$C50</f>
        <v>0</v>
      </c>
      <c r="J54" s="81">
        <f>$O54*списки!$C51</f>
        <v>0</v>
      </c>
      <c r="K54" s="81">
        <f>$O54*списки!$C52</f>
        <v>0</v>
      </c>
      <c r="L54" s="81">
        <f>$O54*списки!$C53</f>
        <v>0</v>
      </c>
      <c r="M54" s="81">
        <f>$O54*списки!$C54</f>
        <v>0</v>
      </c>
      <c r="N54" s="81">
        <f>$O54*списки!$C55</f>
        <v>0</v>
      </c>
      <c r="O54" s="89"/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8">SUM(C56:C58)</f>
        <v>0</v>
      </c>
      <c r="D55" s="81">
        <f t="shared" si="18"/>
        <v>0</v>
      </c>
      <c r="E55" s="81">
        <f t="shared" si="18"/>
        <v>0</v>
      </c>
      <c r="F55" s="81">
        <f t="shared" si="18"/>
        <v>0</v>
      </c>
      <c r="G55" s="81">
        <f t="shared" si="18"/>
        <v>0</v>
      </c>
      <c r="H55" s="81">
        <f t="shared" si="18"/>
        <v>0</v>
      </c>
      <c r="I55" s="81">
        <f t="shared" si="18"/>
        <v>0</v>
      </c>
      <c r="J55" s="81">
        <f t="shared" si="18"/>
        <v>0</v>
      </c>
      <c r="K55" s="81">
        <f t="shared" si="18"/>
        <v>0</v>
      </c>
      <c r="L55" s="81">
        <f t="shared" si="18"/>
        <v>0</v>
      </c>
      <c r="M55" s="81">
        <f t="shared" si="18"/>
        <v>0</v>
      </c>
      <c r="N55" s="81">
        <f>SUM(N56:N58)</f>
        <v>0</v>
      </c>
      <c r="O55" s="82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$O56*списки!$C$44</f>
        <v>0</v>
      </c>
      <c r="D56" s="7">
        <f>$O56*списки!$C$45</f>
        <v>0</v>
      </c>
      <c r="E56" s="7">
        <f>$O56*списки!$C$46</f>
        <v>0</v>
      </c>
      <c r="F56" s="7">
        <f>$O56*списки!$C$47</f>
        <v>0</v>
      </c>
      <c r="G56" s="7">
        <f>$O56*списки!$C$48</f>
        <v>0</v>
      </c>
      <c r="H56" s="7">
        <f>$O56*списки!$C$49</f>
        <v>0</v>
      </c>
      <c r="I56" s="7">
        <f>$O56*списки!$C$50</f>
        <v>0</v>
      </c>
      <c r="J56" s="7">
        <f>$O56*списки!$C$51</f>
        <v>0</v>
      </c>
      <c r="K56" s="7">
        <f>$O56*списки!$C$52</f>
        <v>0</v>
      </c>
      <c r="L56" s="7">
        <f>$O56*списки!$C$53</f>
        <v>0</v>
      </c>
      <c r="M56" s="7">
        <f>$O56*списки!$C$54</f>
        <v>0</v>
      </c>
      <c r="N56" s="7">
        <f>$O56*списки!$C$55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$O57*списки!C$44</f>
        <v>0</v>
      </c>
      <c r="D57" s="7">
        <f>$O57*списки!$C$45</f>
        <v>0</v>
      </c>
      <c r="E57" s="7">
        <f>$O57*списки!$C$46</f>
        <v>0</v>
      </c>
      <c r="F57" s="7">
        <f>$O57*списки!$C$47</f>
        <v>0</v>
      </c>
      <c r="G57" s="7">
        <f>O57*списки!C48</f>
        <v>0</v>
      </c>
      <c r="H57" s="7">
        <f>O57*списки!C49</f>
        <v>0</v>
      </c>
      <c r="I57" s="7">
        <f>$O57*списки!$C$50</f>
        <v>0</v>
      </c>
      <c r="J57" s="7">
        <f>$O57*списки!$C$51</f>
        <v>0</v>
      </c>
      <c r="K57" s="7">
        <f>$O57*списки!$C$52</f>
        <v>0</v>
      </c>
      <c r="L57" s="7">
        <f>$O57*списки!$C$53</f>
        <v>0</v>
      </c>
      <c r="M57" s="7">
        <f>$O57*списки!$C$54</f>
        <v>0</v>
      </c>
      <c r="N57" s="7">
        <f>$O57*списки!$C$55</f>
        <v>0</v>
      </c>
      <c r="O57" s="48"/>
      <c r="P57" s="6"/>
    </row>
    <row r="58" spans="1:16" ht="18" customHeight="1" outlineLevel="1">
      <c r="A58" s="61" t="s">
        <v>53</v>
      </c>
      <c r="B58" s="9">
        <f>SUM(C58:N58)</f>
        <v>0</v>
      </c>
      <c r="C58" s="7">
        <f>$O58*списки!C$44</f>
        <v>0</v>
      </c>
      <c r="D58" s="7">
        <f>$O58*списки!$C$45</f>
        <v>0</v>
      </c>
      <c r="E58" s="7">
        <f>$O58*списки!$C$46</f>
        <v>0</v>
      </c>
      <c r="F58" s="7">
        <f>$O58*списки!$C$47</f>
        <v>0</v>
      </c>
      <c r="G58" s="7">
        <f>O58*списки!C48</f>
        <v>0</v>
      </c>
      <c r="H58" s="7">
        <f>O58*списки!C49</f>
        <v>0</v>
      </c>
      <c r="I58" s="7">
        <f>$O58*списки!$C$50</f>
        <v>0</v>
      </c>
      <c r="J58" s="7">
        <f>$O58*списки!$C$51</f>
        <v>0</v>
      </c>
      <c r="K58" s="7">
        <f>$O58*списки!$C$52</f>
        <v>0</v>
      </c>
      <c r="L58" s="7">
        <f>$O58*списки!$C$53</f>
        <v>0</v>
      </c>
      <c r="M58" s="7">
        <f>$O58*списки!$C$54</f>
        <v>0</v>
      </c>
      <c r="N58" s="7">
        <f>$O58*списки!$C$55</f>
        <v>0</v>
      </c>
      <c r="O58" s="48"/>
      <c r="P58" s="6"/>
    </row>
    <row r="59" spans="1:16" ht="36.75" customHeight="1" thickBot="1">
      <c r="A59" s="103" t="s">
        <v>89</v>
      </c>
      <c r="B59" s="104">
        <f t="shared" ref="B59:N59" si="19">B3-B6</f>
        <v>0</v>
      </c>
      <c r="C59" s="104">
        <f t="shared" si="19"/>
        <v>0</v>
      </c>
      <c r="D59" s="104">
        <f t="shared" si="19"/>
        <v>0</v>
      </c>
      <c r="E59" s="104">
        <f t="shared" si="19"/>
        <v>0</v>
      </c>
      <c r="F59" s="104">
        <f t="shared" si="19"/>
        <v>0</v>
      </c>
      <c r="G59" s="104">
        <f t="shared" si="19"/>
        <v>0</v>
      </c>
      <c r="H59" s="104">
        <f t="shared" si="19"/>
        <v>0</v>
      </c>
      <c r="I59" s="104">
        <f t="shared" si="19"/>
        <v>0</v>
      </c>
      <c r="J59" s="104">
        <f t="shared" si="19"/>
        <v>0</v>
      </c>
      <c r="K59" s="104">
        <f t="shared" si="19"/>
        <v>0</v>
      </c>
      <c r="L59" s="104">
        <f t="shared" si="19"/>
        <v>0</v>
      </c>
      <c r="M59" s="104">
        <f t="shared" si="19"/>
        <v>0</v>
      </c>
      <c r="N59" s="104">
        <f t="shared" si="19"/>
        <v>0</v>
      </c>
      <c r="O59" s="105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 t="s">
        <v>1</v>
      </c>
      <c r="D61" s="107" t="s">
        <v>2</v>
      </c>
      <c r="E61" s="107" t="s">
        <v>3</v>
      </c>
      <c r="F61" s="107" t="s">
        <v>4</v>
      </c>
      <c r="G61" s="107" t="s">
        <v>5</v>
      </c>
      <c r="H61" s="107" t="s">
        <v>6</v>
      </c>
      <c r="I61" s="107" t="s">
        <v>7</v>
      </c>
      <c r="J61" s="107" t="s">
        <v>8</v>
      </c>
      <c r="K61" s="107" t="s">
        <v>9</v>
      </c>
      <c r="L61" s="107" t="s">
        <v>10</v>
      </c>
      <c r="M61" s="107" t="s">
        <v>11</v>
      </c>
      <c r="N61" s="107" t="s">
        <v>12</v>
      </c>
      <c r="O61" s="108" t="s">
        <v>13</v>
      </c>
    </row>
    <row r="62" spans="1:16" s="39" customFormat="1" ht="33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33.75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0">SUM(D64:D68)</f>
        <v>0</v>
      </c>
      <c r="E63" s="156">
        <f t="shared" si="20"/>
        <v>0</v>
      </c>
      <c r="F63" s="156">
        <f t="shared" si="20"/>
        <v>0</v>
      </c>
      <c r="G63" s="156">
        <f t="shared" si="20"/>
        <v>0</v>
      </c>
      <c r="H63" s="156">
        <f t="shared" si="20"/>
        <v>0</v>
      </c>
      <c r="I63" s="156">
        <f t="shared" si="20"/>
        <v>0</v>
      </c>
      <c r="J63" s="156">
        <f t="shared" si="20"/>
        <v>0</v>
      </c>
      <c r="K63" s="156">
        <f t="shared" si="20"/>
        <v>0</v>
      </c>
      <c r="L63" s="156">
        <f t="shared" si="20"/>
        <v>0</v>
      </c>
      <c r="M63" s="156">
        <f t="shared" si="20"/>
        <v>0</v>
      </c>
      <c r="N63" s="156">
        <f t="shared" si="20"/>
        <v>0</v>
      </c>
      <c r="O63" s="157">
        <f t="shared" si="20"/>
        <v>0</v>
      </c>
    </row>
    <row r="64" spans="1:16" s="39" customFormat="1" outlineLevel="1">
      <c r="A64" s="53" t="s">
        <v>83</v>
      </c>
      <c r="B64" s="41">
        <f>SUM(C64:O64)</f>
        <v>0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54"/>
    </row>
    <row r="65" spans="1:16" s="39" customFormat="1" outlineLevel="1">
      <c r="A65" s="55" t="s">
        <v>81</v>
      </c>
      <c r="B65" s="41">
        <f t="shared" ref="B65:B68" si="21">SUM(C65:O65)</f>
        <v>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5"/>
    </row>
    <row r="66" spans="1:16" s="39" customFormat="1" outlineLevel="1">
      <c r="A66" s="55" t="s">
        <v>82</v>
      </c>
      <c r="B66" s="41">
        <f t="shared" si="21"/>
        <v>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5"/>
    </row>
    <row r="67" spans="1:16" ht="16.5" customHeight="1" outlineLevel="1">
      <c r="A67" s="55" t="s">
        <v>79</v>
      </c>
      <c r="B67" s="41">
        <f t="shared" si="21"/>
        <v>0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 outlineLevel="1">
      <c r="A68" s="55" t="s">
        <v>80</v>
      </c>
      <c r="B68" s="41">
        <f t="shared" si="21"/>
        <v>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5"/>
    </row>
    <row r="69" spans="1:16" s="39" customFormat="1" ht="24" customHeight="1" thickBot="1">
      <c r="A69" s="103" t="s">
        <v>76</v>
      </c>
      <c r="B69" s="104">
        <f>B62-B63</f>
        <v>0</v>
      </c>
      <c r="C69" s="104">
        <f t="shared" ref="C69:O69" si="22">C62-C63</f>
        <v>0</v>
      </c>
      <c r="D69" s="104">
        <f t="shared" si="22"/>
        <v>0</v>
      </c>
      <c r="E69" s="104">
        <f t="shared" si="22"/>
        <v>0</v>
      </c>
      <c r="F69" s="104">
        <f t="shared" si="22"/>
        <v>0</v>
      </c>
      <c r="G69" s="104">
        <f t="shared" si="22"/>
        <v>0</v>
      </c>
      <c r="H69" s="104">
        <f t="shared" si="22"/>
        <v>0</v>
      </c>
      <c r="I69" s="104">
        <f t="shared" si="22"/>
        <v>0</v>
      </c>
      <c r="J69" s="104">
        <f t="shared" si="22"/>
        <v>0</v>
      </c>
      <c r="K69" s="104">
        <f t="shared" si="22"/>
        <v>0</v>
      </c>
      <c r="L69" s="104">
        <f t="shared" si="22"/>
        <v>0</v>
      </c>
      <c r="M69" s="104">
        <f t="shared" si="22"/>
        <v>0</v>
      </c>
      <c r="N69" s="104">
        <f t="shared" si="22"/>
        <v>0</v>
      </c>
      <c r="O69" s="105">
        <f t="shared" si="22"/>
        <v>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 t="s">
        <v>1</v>
      </c>
      <c r="D71" s="107" t="s">
        <v>2</v>
      </c>
      <c r="E71" s="107" t="s">
        <v>3</v>
      </c>
      <c r="F71" s="107" t="s">
        <v>4</v>
      </c>
      <c r="G71" s="107" t="s">
        <v>5</v>
      </c>
      <c r="H71" s="107" t="s">
        <v>6</v>
      </c>
      <c r="I71" s="109" t="s">
        <v>7</v>
      </c>
      <c r="J71" s="107" t="s">
        <v>8</v>
      </c>
      <c r="K71" s="107" t="s">
        <v>9</v>
      </c>
      <c r="L71" s="107" t="s">
        <v>10</v>
      </c>
      <c r="M71" s="107" t="s">
        <v>11</v>
      </c>
      <c r="N71" s="107" t="s">
        <v>12</v>
      </c>
      <c r="O71" s="108" t="s">
        <v>13</v>
      </c>
    </row>
    <row r="72" spans="1:16" s="39" customFormat="1">
      <c r="A72" s="45" t="s">
        <v>84</v>
      </c>
      <c r="B72" s="9">
        <f>SUM(C72:O72)</f>
        <v>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5"/>
    </row>
    <row r="73" spans="1:16">
      <c r="A73" s="49" t="s">
        <v>55</v>
      </c>
      <c r="B73" s="40">
        <f>SUM(C73:N73)</f>
        <v>0</v>
      </c>
      <c r="C73" s="40">
        <f>$O73*списки!$C44</f>
        <v>0</v>
      </c>
      <c r="D73" s="40">
        <f>$O73*списки!$C45</f>
        <v>0</v>
      </c>
      <c r="E73" s="40">
        <f>$O73*списки!$C46</f>
        <v>0</v>
      </c>
      <c r="F73" s="40">
        <f>$O73*списки!$C47</f>
        <v>0</v>
      </c>
      <c r="G73" s="40">
        <f>$O73*списки!$C48</f>
        <v>0</v>
      </c>
      <c r="H73" s="40">
        <f>$O73*списки!$C49</f>
        <v>0</v>
      </c>
      <c r="I73" s="40">
        <f>$O73*списки!$C50</f>
        <v>0</v>
      </c>
      <c r="J73" s="40">
        <f>$O73*списки!$C51</f>
        <v>0</v>
      </c>
      <c r="K73" s="40">
        <f>$O73*списки!$C52</f>
        <v>0</v>
      </c>
      <c r="L73" s="40">
        <f>$O73*списки!$C53</f>
        <v>0</v>
      </c>
      <c r="M73" s="40">
        <f>$O73*списки!$C54</f>
        <v>0</v>
      </c>
      <c r="N73" s="40">
        <f>$O73*списки!$C55</f>
        <v>0</v>
      </c>
      <c r="O73" s="50"/>
      <c r="P73" s="6"/>
    </row>
    <row r="74" spans="1:16" ht="38.25" customHeight="1" thickBot="1">
      <c r="A74" s="110" t="s">
        <v>97</v>
      </c>
      <c r="B74" s="104">
        <f>B72-B73</f>
        <v>0</v>
      </c>
      <c r="C74" s="104">
        <f t="shared" ref="C74:O74" si="23">C72-C73</f>
        <v>0</v>
      </c>
      <c r="D74" s="104">
        <f t="shared" si="23"/>
        <v>0</v>
      </c>
      <c r="E74" s="104">
        <f t="shared" si="23"/>
        <v>0</v>
      </c>
      <c r="F74" s="104">
        <f t="shared" si="23"/>
        <v>0</v>
      </c>
      <c r="G74" s="104">
        <f t="shared" si="23"/>
        <v>0</v>
      </c>
      <c r="H74" s="104">
        <f t="shared" si="23"/>
        <v>0</v>
      </c>
      <c r="I74" s="104">
        <f t="shared" si="23"/>
        <v>0</v>
      </c>
      <c r="J74" s="104">
        <f t="shared" si="23"/>
        <v>0</v>
      </c>
      <c r="K74" s="104">
        <f t="shared" si="23"/>
        <v>0</v>
      </c>
      <c r="L74" s="104">
        <f t="shared" si="23"/>
        <v>0</v>
      </c>
      <c r="M74" s="104">
        <f t="shared" si="23"/>
        <v>0</v>
      </c>
      <c r="N74" s="104">
        <f t="shared" si="23"/>
        <v>0</v>
      </c>
      <c r="O74" s="105">
        <f t="shared" si="23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15" customHeight="1">
      <c r="A76" s="111" t="s">
        <v>85</v>
      </c>
      <c r="B76" s="112" t="s">
        <v>0</v>
      </c>
      <c r="C76" s="113" t="s">
        <v>1</v>
      </c>
      <c r="D76" s="113" t="s">
        <v>2</v>
      </c>
      <c r="E76" s="113" t="s">
        <v>3</v>
      </c>
      <c r="F76" s="113" t="s">
        <v>4</v>
      </c>
      <c r="G76" s="113" t="s">
        <v>5</v>
      </c>
      <c r="H76" s="113" t="s">
        <v>6</v>
      </c>
      <c r="I76" s="114" t="s">
        <v>7</v>
      </c>
      <c r="J76" s="113" t="s">
        <v>8</v>
      </c>
      <c r="K76" s="113" t="s">
        <v>9</v>
      </c>
      <c r="L76" s="113" t="s">
        <v>10</v>
      </c>
      <c r="M76" s="113" t="s">
        <v>11</v>
      </c>
      <c r="N76" s="113" t="s">
        <v>12</v>
      </c>
      <c r="O76" s="115" t="s">
        <v>13</v>
      </c>
    </row>
    <row r="77" spans="1:16">
      <c r="A77" s="55" t="s">
        <v>86</v>
      </c>
      <c r="B77" s="65">
        <f>SUM(C77:O77)</f>
        <v>0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179">
        <f>B77+B59+B69+B74</f>
        <v>0</v>
      </c>
      <c r="C78" s="179">
        <f t="shared" ref="C78:O78" si="24">C77+C59+C69+C74</f>
        <v>0</v>
      </c>
      <c r="D78" s="179">
        <f t="shared" si="24"/>
        <v>0</v>
      </c>
      <c r="E78" s="179">
        <f t="shared" si="24"/>
        <v>0</v>
      </c>
      <c r="F78" s="179">
        <f t="shared" si="24"/>
        <v>0</v>
      </c>
      <c r="G78" s="179">
        <f t="shared" si="24"/>
        <v>0</v>
      </c>
      <c r="H78" s="179">
        <f t="shared" si="24"/>
        <v>0</v>
      </c>
      <c r="I78" s="179">
        <f t="shared" si="24"/>
        <v>0</v>
      </c>
      <c r="J78" s="179">
        <f t="shared" si="24"/>
        <v>0</v>
      </c>
      <c r="K78" s="179">
        <f t="shared" si="24"/>
        <v>0</v>
      </c>
      <c r="L78" s="179">
        <f t="shared" si="24"/>
        <v>0</v>
      </c>
      <c r="M78" s="179">
        <f t="shared" si="24"/>
        <v>0</v>
      </c>
      <c r="N78" s="179">
        <f t="shared" si="24"/>
        <v>0</v>
      </c>
      <c r="O78" s="180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algorithmName="SHA-512" hashValue="X9emW52QdHYd5D17pl/cyfjDfOcDUzdsajg1xJvfGFWFPerRPEkn64SododdKl8XO/AKAScxKiC6XH36IhXk8A==" saltValue="CgiA7rpxbVO/bBrZvASEzA==" spinCount="100000" sheet="1" objects="1" scenarios="1" formatCells="0" formatColumns="0" formatRows="0"/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5"/>
  <sheetViews>
    <sheetView topLeftCell="A3" workbookViewId="0">
      <selection activeCell="B17" sqref="B17"/>
    </sheetView>
  </sheetViews>
  <sheetFormatPr defaultRowHeight="15"/>
  <cols>
    <col min="1" max="1" width="21.5703125" customWidth="1"/>
    <col min="2" max="2" width="17.140625" customWidth="1"/>
    <col min="3" max="3" width="15.7109375" customWidth="1"/>
  </cols>
  <sheetData>
    <row r="1" spans="1:2">
      <c r="A1" s="70" t="s">
        <v>0</v>
      </c>
    </row>
    <row r="2" spans="1:2">
      <c r="A2" s="2" t="s">
        <v>1</v>
      </c>
    </row>
    <row r="3" spans="1:2">
      <c r="A3" s="2" t="s">
        <v>2</v>
      </c>
    </row>
    <row r="4" spans="1:2">
      <c r="A4" s="2" t="s">
        <v>3</v>
      </c>
    </row>
    <row r="5" spans="1:2">
      <c r="A5" s="2" t="s">
        <v>4</v>
      </c>
    </row>
    <row r="6" spans="1:2">
      <c r="A6" s="2" t="s">
        <v>5</v>
      </c>
    </row>
    <row r="7" spans="1:2">
      <c r="A7" s="2" t="s">
        <v>6</v>
      </c>
    </row>
    <row r="8" spans="1:2" ht="13.5" customHeight="1">
      <c r="A8" s="3" t="s">
        <v>7</v>
      </c>
    </row>
    <row r="9" spans="1:2">
      <c r="A9" s="2" t="s">
        <v>8</v>
      </c>
    </row>
    <row r="10" spans="1:2">
      <c r="A10" s="2" t="s">
        <v>9</v>
      </c>
    </row>
    <row r="11" spans="1:2">
      <c r="A11" s="2" t="s">
        <v>10</v>
      </c>
    </row>
    <row r="12" spans="1:2">
      <c r="A12" s="2" t="s">
        <v>11</v>
      </c>
    </row>
    <row r="13" spans="1:2">
      <c r="A13" s="2" t="s">
        <v>12</v>
      </c>
    </row>
    <row r="14" spans="1:2" ht="24" customHeight="1">
      <c r="A14" s="3" t="s">
        <v>13</v>
      </c>
    </row>
    <row r="16" spans="1:2">
      <c r="A16" s="230">
        <v>41640</v>
      </c>
      <c r="B16" s="227" t="s">
        <v>114</v>
      </c>
    </row>
    <row r="17" spans="1:2">
      <c r="A17" s="230">
        <v>41671</v>
      </c>
      <c r="B17" s="227" t="s">
        <v>115</v>
      </c>
    </row>
    <row r="18" spans="1:2">
      <c r="A18" s="230">
        <v>41699</v>
      </c>
      <c r="B18" s="227" t="s">
        <v>116</v>
      </c>
    </row>
    <row r="19" spans="1:2">
      <c r="A19" s="230">
        <v>41730</v>
      </c>
      <c r="B19" s="227" t="s">
        <v>117</v>
      </c>
    </row>
    <row r="20" spans="1:2">
      <c r="A20" s="230">
        <v>41760</v>
      </c>
      <c r="B20" s="227" t="s">
        <v>118</v>
      </c>
    </row>
    <row r="21" spans="1:2">
      <c r="A21" s="230">
        <v>41791</v>
      </c>
      <c r="B21" s="227" t="s">
        <v>119</v>
      </c>
    </row>
    <row r="22" spans="1:2">
      <c r="A22" s="230">
        <v>41821</v>
      </c>
      <c r="B22" s="227" t="s">
        <v>120</v>
      </c>
    </row>
    <row r="23" spans="1:2">
      <c r="A23" s="230">
        <v>41852</v>
      </c>
      <c r="B23" s="227" t="s">
        <v>121</v>
      </c>
    </row>
    <row r="24" spans="1:2">
      <c r="A24" s="230">
        <v>41883</v>
      </c>
      <c r="B24" s="227" t="s">
        <v>122</v>
      </c>
    </row>
    <row r="25" spans="1:2">
      <c r="A25" s="230">
        <v>41913</v>
      </c>
      <c r="B25" s="227" t="s">
        <v>123</v>
      </c>
    </row>
    <row r="26" spans="1:2">
      <c r="A26" s="230">
        <v>41944</v>
      </c>
      <c r="B26" s="227" t="s">
        <v>124</v>
      </c>
    </row>
    <row r="27" spans="1:2">
      <c r="A27" s="230">
        <v>41974</v>
      </c>
      <c r="B27" s="227" t="s">
        <v>125</v>
      </c>
    </row>
    <row r="28" spans="1:2">
      <c r="A28" s="230">
        <v>42005</v>
      </c>
      <c r="B28" s="227" t="s">
        <v>102</v>
      </c>
    </row>
    <row r="29" spans="1:2">
      <c r="A29" s="230">
        <v>42036</v>
      </c>
      <c r="B29" s="227" t="s">
        <v>103</v>
      </c>
    </row>
    <row r="30" spans="1:2">
      <c r="A30" s="230">
        <v>42064</v>
      </c>
      <c r="B30" s="227" t="s">
        <v>104</v>
      </c>
    </row>
    <row r="31" spans="1:2">
      <c r="A31" s="230">
        <v>42095</v>
      </c>
      <c r="B31" s="227" t="s">
        <v>105</v>
      </c>
    </row>
    <row r="32" spans="1:2">
      <c r="A32" s="230">
        <v>42125</v>
      </c>
      <c r="B32" s="227" t="s">
        <v>106</v>
      </c>
    </row>
    <row r="33" spans="1:3">
      <c r="A33" s="230">
        <v>42156</v>
      </c>
      <c r="B33" s="227" t="s">
        <v>107</v>
      </c>
    </row>
    <row r="34" spans="1:3">
      <c r="A34" s="230">
        <v>42186</v>
      </c>
      <c r="B34" s="227" t="s">
        <v>108</v>
      </c>
    </row>
    <row r="35" spans="1:3">
      <c r="A35" s="230">
        <v>42217</v>
      </c>
      <c r="B35" s="227" t="s">
        <v>109</v>
      </c>
    </row>
    <row r="36" spans="1:3">
      <c r="A36" s="230">
        <v>42248</v>
      </c>
      <c r="B36" s="227" t="s">
        <v>110</v>
      </c>
    </row>
    <row r="37" spans="1:3">
      <c r="A37" s="230">
        <v>42278</v>
      </c>
      <c r="B37" s="227" t="s">
        <v>111</v>
      </c>
    </row>
    <row r="38" spans="1:3">
      <c r="A38" s="230">
        <v>42309</v>
      </c>
      <c r="B38" s="227" t="s">
        <v>112</v>
      </c>
    </row>
    <row r="39" spans="1:3">
      <c r="A39" s="230">
        <v>42339</v>
      </c>
      <c r="B39" s="227" t="s">
        <v>113</v>
      </c>
    </row>
    <row r="40" spans="1:3">
      <c r="A40" s="33"/>
    </row>
    <row r="41" spans="1:3">
      <c r="A41" s="33"/>
    </row>
    <row r="42" spans="1:3">
      <c r="A42" s="33"/>
    </row>
    <row r="43" spans="1:3" ht="60">
      <c r="A43" s="15"/>
      <c r="B43" s="16" t="s">
        <v>57</v>
      </c>
      <c r="C43" s="17" t="s">
        <v>58</v>
      </c>
    </row>
    <row r="44" spans="1:3">
      <c r="A44" s="18" t="s">
        <v>1</v>
      </c>
      <c r="B44" s="19">
        <v>750.67</v>
      </c>
      <c r="C44" s="20">
        <f t="shared" ref="C44:C55" si="0">B44/B$56</f>
        <v>0.35118242848120512</v>
      </c>
    </row>
    <row r="45" spans="1:3">
      <c r="A45" s="18" t="s">
        <v>2</v>
      </c>
      <c r="B45" s="19">
        <v>88.63</v>
      </c>
      <c r="C45" s="20">
        <f t="shared" si="0"/>
        <v>4.146335758227878E-2</v>
      </c>
    </row>
    <row r="46" spans="1:3">
      <c r="A46" s="21" t="s">
        <v>3</v>
      </c>
      <c r="B46" s="19">
        <v>133.05000000000001</v>
      </c>
      <c r="C46" s="20">
        <f t="shared" si="0"/>
        <v>6.2244158031391092E-2</v>
      </c>
    </row>
    <row r="47" spans="1:3">
      <c r="A47" s="18" t="s">
        <v>59</v>
      </c>
      <c r="B47" s="19">
        <v>92.39</v>
      </c>
      <c r="C47" s="20">
        <f t="shared" si="0"/>
        <v>4.3222380763023094E-2</v>
      </c>
    </row>
    <row r="48" spans="1:3">
      <c r="A48" s="18" t="s">
        <v>5</v>
      </c>
      <c r="B48" s="19">
        <v>97.54</v>
      </c>
      <c r="C48" s="20">
        <f t="shared" si="0"/>
        <v>4.5631681130265965E-2</v>
      </c>
    </row>
    <row r="49" spans="1:3">
      <c r="A49" s="18" t="s">
        <v>6</v>
      </c>
      <c r="B49" s="19">
        <v>61.86</v>
      </c>
      <c r="C49" s="20">
        <f t="shared" si="0"/>
        <v>2.8939673925756127E-2</v>
      </c>
    </row>
    <row r="50" spans="1:3">
      <c r="A50" s="18" t="s">
        <v>7</v>
      </c>
      <c r="B50" s="19">
        <v>67</v>
      </c>
      <c r="C50" s="20">
        <f t="shared" si="0"/>
        <v>3.1344296039858721E-2</v>
      </c>
    </row>
    <row r="51" spans="1:3">
      <c r="A51" s="18" t="s">
        <v>8</v>
      </c>
      <c r="B51" s="19">
        <v>71.2</v>
      </c>
      <c r="C51" s="20">
        <f t="shared" si="0"/>
        <v>3.3309162358775242E-2</v>
      </c>
    </row>
    <row r="52" spans="1:3">
      <c r="A52" s="18" t="s">
        <v>60</v>
      </c>
      <c r="B52" s="19">
        <v>96.74</v>
      </c>
      <c r="C52" s="20">
        <f t="shared" si="0"/>
        <v>4.5257420879043768E-2</v>
      </c>
    </row>
    <row r="53" spans="1:3">
      <c r="A53" s="18" t="s">
        <v>10</v>
      </c>
      <c r="B53" s="19">
        <v>91.5</v>
      </c>
      <c r="C53" s="20">
        <f t="shared" si="0"/>
        <v>4.2806016233538399E-2</v>
      </c>
    </row>
    <row r="54" spans="1:3">
      <c r="A54" s="18" t="s">
        <v>11</v>
      </c>
      <c r="B54" s="19">
        <v>519.77</v>
      </c>
      <c r="C54" s="20">
        <f t="shared" si="0"/>
        <v>0.2431615634721995</v>
      </c>
    </row>
    <row r="55" spans="1:3">
      <c r="A55" s="18" t="s">
        <v>61</v>
      </c>
      <c r="B55" s="19">
        <v>67.2</v>
      </c>
      <c r="C55" s="20">
        <f t="shared" si="0"/>
        <v>3.143786110266427E-2</v>
      </c>
    </row>
    <row r="56" spans="1:3">
      <c r="A56" s="15" t="s">
        <v>62</v>
      </c>
      <c r="B56" s="22">
        <f>SUM(B44:B55)</f>
        <v>2137.5499999999997</v>
      </c>
      <c r="C56" s="23">
        <f>SUM(C44:C55)</f>
        <v>1.0000000000000002</v>
      </c>
    </row>
    <row r="59" spans="1:3">
      <c r="A59" s="201" t="s">
        <v>75</v>
      </c>
    </row>
    <row r="60" spans="1:3" ht="15.75">
      <c r="A60" s="202" t="s">
        <v>91</v>
      </c>
    </row>
    <row r="61" spans="1:3" ht="16.5">
      <c r="A61" s="203" t="s">
        <v>14</v>
      </c>
    </row>
    <row r="62" spans="1:3" ht="16.5">
      <c r="A62" s="203" t="s">
        <v>15</v>
      </c>
    </row>
    <row r="63" spans="1:3" ht="15.75">
      <c r="A63" s="202" t="s">
        <v>98</v>
      </c>
    </row>
    <row r="64" spans="1:3" ht="16.5">
      <c r="A64" s="204" t="s">
        <v>54</v>
      </c>
    </row>
    <row r="65" spans="1:1" ht="16.5">
      <c r="A65" s="204" t="s">
        <v>96</v>
      </c>
    </row>
    <row r="66" spans="1:1" ht="16.5">
      <c r="A66" s="205" t="s">
        <v>16</v>
      </c>
    </row>
    <row r="67" spans="1:1" ht="16.5">
      <c r="A67" s="206" t="s">
        <v>17</v>
      </c>
    </row>
    <row r="68" spans="1:1" ht="16.5">
      <c r="A68" s="206" t="s">
        <v>18</v>
      </c>
    </row>
    <row r="69" spans="1:1" ht="16.5">
      <c r="A69" s="206" t="s">
        <v>19</v>
      </c>
    </row>
    <row r="70" spans="1:1" ht="16.5">
      <c r="A70" s="207" t="s">
        <v>44</v>
      </c>
    </row>
    <row r="71" spans="1:1" ht="16.5">
      <c r="A71" s="208" t="s">
        <v>45</v>
      </c>
    </row>
    <row r="72" spans="1:1" ht="16.5">
      <c r="A72" s="208" t="s">
        <v>46</v>
      </c>
    </row>
    <row r="73" spans="1:1" ht="16.5">
      <c r="A73" s="208" t="s">
        <v>47</v>
      </c>
    </row>
    <row r="74" spans="1:1" ht="16.5">
      <c r="A74" s="208" t="s">
        <v>48</v>
      </c>
    </row>
    <row r="75" spans="1:1" ht="16.5">
      <c r="A75" s="204" t="s">
        <v>20</v>
      </c>
    </row>
    <row r="76" spans="1:1" ht="16.5">
      <c r="A76" s="206" t="s">
        <v>21</v>
      </c>
    </row>
    <row r="77" spans="1:1" ht="16.5">
      <c r="A77" s="206" t="s">
        <v>22</v>
      </c>
    </row>
    <row r="78" spans="1:1" ht="16.5">
      <c r="A78" s="204" t="s">
        <v>95</v>
      </c>
    </row>
    <row r="79" spans="1:1" ht="16.5">
      <c r="A79" s="205" t="s">
        <v>23</v>
      </c>
    </row>
    <row r="80" spans="1:1" ht="16.5">
      <c r="A80" s="206" t="s">
        <v>24</v>
      </c>
    </row>
    <row r="81" spans="1:1" ht="16.5">
      <c r="A81" s="206" t="s">
        <v>25</v>
      </c>
    </row>
    <row r="82" spans="1:1" ht="16.5">
      <c r="A82" s="206" t="s">
        <v>26</v>
      </c>
    </row>
    <row r="83" spans="1:1" ht="16.5">
      <c r="A83" s="206" t="s">
        <v>27</v>
      </c>
    </row>
    <row r="84" spans="1:1" ht="16.5">
      <c r="A84" s="206" t="s">
        <v>28</v>
      </c>
    </row>
    <row r="85" spans="1:1" ht="16.5">
      <c r="A85" s="205" t="s">
        <v>33</v>
      </c>
    </row>
    <row r="86" spans="1:1" ht="16.5">
      <c r="A86" s="206" t="s">
        <v>69</v>
      </c>
    </row>
    <row r="87" spans="1:1" ht="16.5">
      <c r="A87" s="206" t="s">
        <v>70</v>
      </c>
    </row>
    <row r="88" spans="1:1" ht="16.5">
      <c r="A88" s="204" t="s">
        <v>29</v>
      </c>
    </row>
    <row r="89" spans="1:1" ht="16.5">
      <c r="A89" s="206" t="s">
        <v>30</v>
      </c>
    </row>
    <row r="90" spans="1:1" ht="16.5">
      <c r="A90" s="206" t="s">
        <v>31</v>
      </c>
    </row>
    <row r="91" spans="1:1" ht="16.5">
      <c r="A91" s="206" t="s">
        <v>32</v>
      </c>
    </row>
    <row r="92" spans="1:1" ht="16.5">
      <c r="A92" s="204" t="s">
        <v>42</v>
      </c>
    </row>
    <row r="93" spans="1:1" ht="16.5">
      <c r="A93" s="209" t="s">
        <v>92</v>
      </c>
    </row>
    <row r="94" spans="1:1" ht="16.5">
      <c r="A94" s="208" t="s">
        <v>43</v>
      </c>
    </row>
    <row r="95" spans="1:1" ht="16.5">
      <c r="A95" s="204" t="s">
        <v>35</v>
      </c>
    </row>
    <row r="96" spans="1:1" ht="16.5">
      <c r="A96" s="208" t="s">
        <v>36</v>
      </c>
    </row>
    <row r="97" spans="1:1" ht="16.5">
      <c r="A97" s="208" t="s">
        <v>37</v>
      </c>
    </row>
    <row r="98" spans="1:1" ht="16.5">
      <c r="A98" s="204" t="s">
        <v>49</v>
      </c>
    </row>
    <row r="99" spans="1:1" ht="16.5">
      <c r="A99" s="204" t="s">
        <v>73</v>
      </c>
    </row>
    <row r="100" spans="1:1" ht="16.5">
      <c r="A100" s="205" t="s">
        <v>38</v>
      </c>
    </row>
    <row r="101" spans="1:1" ht="16.5">
      <c r="A101" s="208" t="s">
        <v>94</v>
      </c>
    </row>
    <row r="102" spans="1:1" ht="16.5">
      <c r="A102" s="208" t="s">
        <v>93</v>
      </c>
    </row>
    <row r="103" spans="1:1" ht="16.5">
      <c r="A103" s="205" t="s">
        <v>39</v>
      </c>
    </row>
    <row r="104" spans="1:1" ht="16.5">
      <c r="A104" s="208" t="s">
        <v>40</v>
      </c>
    </row>
    <row r="105" spans="1:1" ht="16.5">
      <c r="A105" s="208" t="s">
        <v>41</v>
      </c>
    </row>
    <row r="106" spans="1:1" ht="16.5">
      <c r="A106" s="205" t="s">
        <v>34</v>
      </c>
    </row>
    <row r="107" spans="1:1" ht="16.5">
      <c r="A107" s="210" t="s">
        <v>68</v>
      </c>
    </row>
    <row r="108" spans="1:1" ht="16.5">
      <c r="A108" s="211" t="s">
        <v>71</v>
      </c>
    </row>
    <row r="109" spans="1:1" ht="16.5">
      <c r="A109" s="212" t="s">
        <v>67</v>
      </c>
    </row>
    <row r="110" spans="1:1" ht="16.5">
      <c r="A110" s="204" t="s">
        <v>72</v>
      </c>
    </row>
    <row r="111" spans="1:1" ht="16.5">
      <c r="A111" s="213" t="s">
        <v>74</v>
      </c>
    </row>
    <row r="112" spans="1:1" ht="16.5">
      <c r="A112" s="213" t="s">
        <v>50</v>
      </c>
    </row>
    <row r="113" spans="1:1" ht="16.5">
      <c r="A113" s="208" t="s">
        <v>51</v>
      </c>
    </row>
    <row r="114" spans="1:1" ht="16.5">
      <c r="A114" s="208" t="s">
        <v>52</v>
      </c>
    </row>
    <row r="115" spans="1:1" ht="16.5">
      <c r="A115" s="208" t="s">
        <v>53</v>
      </c>
    </row>
    <row r="116" spans="1:1" ht="16.5" thickBot="1">
      <c r="A116" s="214" t="s">
        <v>89</v>
      </c>
    </row>
    <row r="117" spans="1:1" ht="15.75" thickBot="1">
      <c r="A117" s="215"/>
    </row>
    <row r="118" spans="1:1">
      <c r="A118" s="216" t="s">
        <v>77</v>
      </c>
    </row>
    <row r="119" spans="1:1" ht="16.5">
      <c r="A119" s="217" t="s">
        <v>88</v>
      </c>
    </row>
    <row r="120" spans="1:1" ht="17.25" thickBot="1">
      <c r="A120" s="218" t="s">
        <v>90</v>
      </c>
    </row>
    <row r="121" spans="1:1" ht="16.5">
      <c r="A121" s="219" t="s">
        <v>83</v>
      </c>
    </row>
    <row r="122" spans="1:1" ht="16.5">
      <c r="A122" s="220" t="s">
        <v>81</v>
      </c>
    </row>
    <row r="123" spans="1:1" ht="16.5">
      <c r="A123" s="220" t="s">
        <v>82</v>
      </c>
    </row>
    <row r="124" spans="1:1" ht="16.5">
      <c r="A124" s="220" t="s">
        <v>79</v>
      </c>
    </row>
    <row r="125" spans="1:1" ht="16.5">
      <c r="A125" s="220" t="s">
        <v>80</v>
      </c>
    </row>
    <row r="126" spans="1:1" ht="16.5" thickBot="1">
      <c r="A126" s="214" t="s">
        <v>76</v>
      </c>
    </row>
    <row r="127" spans="1:1" ht="15.75" thickBot="1">
      <c r="A127" s="215"/>
    </row>
    <row r="128" spans="1:1">
      <c r="A128" s="216" t="s">
        <v>78</v>
      </c>
    </row>
    <row r="129" spans="1:1" ht="16.5">
      <c r="A129" s="221" t="s">
        <v>84</v>
      </c>
    </row>
    <row r="130" spans="1:1" ht="16.5">
      <c r="A130" s="222" t="s">
        <v>55</v>
      </c>
    </row>
    <row r="131" spans="1:1" ht="16.5" thickBot="1">
      <c r="A131" s="223" t="s">
        <v>97</v>
      </c>
    </row>
    <row r="132" spans="1:1" ht="17.25" thickBot="1">
      <c r="A132" s="224"/>
    </row>
    <row r="133" spans="1:1" ht="15.75">
      <c r="A133" s="225" t="s">
        <v>85</v>
      </c>
    </row>
    <row r="134" spans="1:1" ht="16.5">
      <c r="A134" s="220" t="s">
        <v>86</v>
      </c>
    </row>
    <row r="135" spans="1:1" ht="17.25" thickBot="1">
      <c r="A135" s="226" t="s">
        <v>87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Сравнительный анализ</vt:lpstr>
      <vt:lpstr>янв15</vt:lpstr>
      <vt:lpstr>фев15</vt:lpstr>
      <vt:lpstr>мар15</vt:lpstr>
      <vt:lpstr>апр15</vt:lpstr>
      <vt:lpstr>май15</vt:lpstr>
      <vt:lpstr>июн15</vt:lpstr>
      <vt:lpstr>списки</vt:lpstr>
      <vt:lpstr>Апр_2015</vt:lpstr>
      <vt:lpstr>Магазины</vt:lpstr>
      <vt:lpstr>Отч_период</vt:lpstr>
      <vt:lpstr>Период</vt:lpstr>
      <vt:lpstr>Подразделение</vt:lpstr>
      <vt:lpstr>СтатьиПоступлЗатр</vt:lpstr>
      <vt:lpstr>Янв_2015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GorodskihTA</dc:creator>
  <cp:lastModifiedBy>Юрий Сарайкин</cp:lastModifiedBy>
  <cp:lastPrinted>2015-05-18T12:17:54Z</cp:lastPrinted>
  <dcterms:created xsi:type="dcterms:W3CDTF">2015-01-03T12:05:59Z</dcterms:created>
  <dcterms:modified xsi:type="dcterms:W3CDTF">2015-05-21T12:29:08Z</dcterms:modified>
</cp:coreProperties>
</file>