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5060" windowHeight="7695" activeTab="2"/>
  </bookViews>
  <sheets>
    <sheet name="КП" sheetId="4" r:id="rId1"/>
    <sheet name="Прайс" sheetId="5" r:id="rId2"/>
    <sheet name="Лист1" sheetId="6" r:id="rId3"/>
    <sheet name="Спецификация" sheetId="1" r:id="rId4"/>
    <sheet name="Лист3" sheetId="3" r:id="rId5"/>
  </sheets>
  <definedNames>
    <definedName name="_xlnm.Print_Area" localSheetId="0">КП!$A$1:$J$42</definedName>
    <definedName name="_xlnm.Print_Area" localSheetId="1">Прайс!$A$1:$G$101</definedName>
  </definedNames>
  <calcPr calcId="124519"/>
  <pivotCaches>
    <pivotCache cacheId="37" r:id="rId6"/>
  </pivotCaches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4"/>
  <c r="G3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4"/>
  <c r="I55" i="4"/>
  <c r="H63"/>
  <c r="H64"/>
  <c r="H65"/>
  <c r="H66"/>
  <c r="H67"/>
  <c r="H62"/>
  <c r="H54"/>
  <c r="I54" s="1"/>
  <c r="G54"/>
  <c r="H49"/>
  <c r="I49" s="1"/>
  <c r="H50"/>
  <c r="I50" s="1"/>
  <c r="H51"/>
  <c r="I51" s="1"/>
  <c r="H52"/>
  <c r="I52" s="1"/>
  <c r="H53"/>
  <c r="I53" s="1"/>
  <c r="H48"/>
  <c r="I48" s="1"/>
  <c r="G39"/>
  <c r="G40"/>
  <c r="G41"/>
  <c r="G38"/>
  <c r="H39"/>
  <c r="I39" s="1"/>
  <c r="H40"/>
  <c r="I40" s="1"/>
  <c r="H41"/>
  <c r="I41" s="1"/>
  <c r="H38"/>
  <c r="I38" s="1"/>
  <c r="B39"/>
  <c r="B40"/>
  <c r="B41"/>
  <c r="B38"/>
  <c r="H26"/>
  <c r="I26" s="1"/>
  <c r="G23"/>
  <c r="G24"/>
  <c r="G25"/>
  <c r="G27"/>
  <c r="G29"/>
  <c r="G30"/>
  <c r="G31"/>
  <c r="G22"/>
  <c r="E23" l="1"/>
  <c r="H23" s="1"/>
  <c r="I23" s="1"/>
  <c r="E24"/>
  <c r="H24" s="1"/>
  <c r="I24" s="1"/>
  <c r="E25"/>
  <c r="H25" s="1"/>
  <c r="I25" s="1"/>
  <c r="E27"/>
  <c r="H27" s="1"/>
  <c r="I27" s="1"/>
  <c r="E28"/>
  <c r="H28" s="1"/>
  <c r="I28" s="1"/>
  <c r="E29"/>
  <c r="H29" s="1"/>
  <c r="I29" s="1"/>
  <c r="E30"/>
  <c r="H30" s="1"/>
  <c r="I30" s="1"/>
  <c r="E31"/>
  <c r="H31" s="1"/>
  <c r="I31" s="1"/>
  <c r="E22"/>
  <c r="H22" s="1"/>
  <c r="I22" s="1"/>
  <c r="I69"/>
  <c r="I68"/>
  <c r="I67"/>
  <c r="I66"/>
  <c r="I65"/>
  <c r="I64"/>
  <c r="I63"/>
  <c r="I62"/>
  <c r="I56" l="1"/>
  <c r="I58" s="1"/>
  <c r="I59" s="1"/>
  <c r="I70"/>
  <c r="I72" s="1"/>
  <c r="I73" s="1"/>
  <c r="I42"/>
  <c r="I44" s="1"/>
  <c r="I45" s="1"/>
  <c r="I32" l="1"/>
  <c r="I34" l="1"/>
  <c r="I83" s="1"/>
  <c r="I35" l="1"/>
  <c r="I84" s="1"/>
</calcChain>
</file>

<file path=xl/sharedStrings.xml><?xml version="1.0" encoding="utf-8"?>
<sst xmlns="http://schemas.openxmlformats.org/spreadsheetml/2006/main" count="709" uniqueCount="299">
  <si>
    <t>Поставщик</t>
  </si>
  <si>
    <t>Артикул</t>
  </si>
  <si>
    <t>Название</t>
  </si>
  <si>
    <t>Цвет</t>
  </si>
  <si>
    <t>Кол-во</t>
  </si>
  <si>
    <t>Ед. изм.</t>
  </si>
  <si>
    <t>Профиль алюминиевый</t>
  </si>
  <si>
    <t>PDL-4001</t>
  </si>
  <si>
    <t>Ригель средний 40 мм</t>
  </si>
  <si>
    <t>Без покрытия</t>
  </si>
  <si>
    <t>339 </t>
  </si>
  <si>
    <t>хл.</t>
  </si>
  <si>
    <t>PDL-4011</t>
  </si>
  <si>
    <t>Ригель крайний 40 мм</t>
  </si>
  <si>
    <t>53 </t>
  </si>
  <si>
    <t>PDL-4021</t>
  </si>
  <si>
    <t>Створка стандартная</t>
  </si>
  <si>
    <t>180 </t>
  </si>
  <si>
    <t>PDL-4022</t>
  </si>
  <si>
    <t>Штапик</t>
  </si>
  <si>
    <t>1423 </t>
  </si>
  <si>
    <t>PDL-4053</t>
  </si>
  <si>
    <t>Закладная кронштейна</t>
  </si>
  <si>
    <t>18 </t>
  </si>
  <si>
    <t>PDL-4057</t>
  </si>
  <si>
    <t>Закладная для стоек</t>
  </si>
  <si>
    <t>4 </t>
  </si>
  <si>
    <t>PDL-4058</t>
  </si>
  <si>
    <t>31 </t>
  </si>
  <si>
    <t>263 </t>
  </si>
  <si>
    <t>185 </t>
  </si>
  <si>
    <t>Тяга</t>
  </si>
  <si>
    <t>52 </t>
  </si>
  <si>
    <t>Комплектующие</t>
  </si>
  <si>
    <t>KDK-230</t>
  </si>
  <si>
    <t>Уголок выравнивающий 15 мм</t>
  </si>
  <si>
    <t>шт.</t>
  </si>
  <si>
    <t>KDK-290</t>
  </si>
  <si>
    <t>Закладная 19,5 мм</t>
  </si>
  <si>
    <t>5276 </t>
  </si>
  <si>
    <t>KDK-292</t>
  </si>
  <si>
    <t>Соединитель угловой 33,5 мм</t>
  </si>
  <si>
    <t>860 </t>
  </si>
  <si>
    <t>KDK-293</t>
  </si>
  <si>
    <t>Подкладка под стекло (пластик)</t>
  </si>
  <si>
    <t>9640 </t>
  </si>
  <si>
    <t>компл.</t>
  </si>
  <si>
    <t>KDK-302</t>
  </si>
  <si>
    <t>Кронштейн монтажный (ст.оцинк.)</t>
  </si>
  <si>
    <t>Оцинк.</t>
  </si>
  <si>
    <t>KDK-309</t>
  </si>
  <si>
    <t>160 </t>
  </si>
  <si>
    <t>Крепёж</t>
  </si>
  <si>
    <t>KDS-221</t>
  </si>
  <si>
    <t>Болт М8х30 DIN 933 A2 (нерж.)</t>
  </si>
  <si>
    <t>Нерж.</t>
  </si>
  <si>
    <t>1694 </t>
  </si>
  <si>
    <t>KDS-222</t>
  </si>
  <si>
    <t>Гайка М8 DIN 934 A2 (нерж.)</t>
  </si>
  <si>
    <t>KDS-224</t>
  </si>
  <si>
    <t>Шайба 8 DIN 127 A2 (нерж.)</t>
  </si>
  <si>
    <t>KDS-225</t>
  </si>
  <si>
    <t>Винт М8х30 DIN 84 A2 (нерж.)</t>
  </si>
  <si>
    <t>KDS-226</t>
  </si>
  <si>
    <t>Гайка М8 DIN 439 A2 (нерж.)</t>
  </si>
  <si>
    <t>KDS-227</t>
  </si>
  <si>
    <t>Саморез с буром 4,2х13 (клоп)</t>
  </si>
  <si>
    <t>KDS-229</t>
  </si>
  <si>
    <t>Анкер М10</t>
  </si>
  <si>
    <t>1603 </t>
  </si>
  <si>
    <t>KDS-263</t>
  </si>
  <si>
    <t>Саморез 4,2х13 DIN 7981 A2</t>
  </si>
  <si>
    <t>10712 </t>
  </si>
  <si>
    <t>KDS-260</t>
  </si>
  <si>
    <t>Фурнитура поворотная</t>
  </si>
  <si>
    <t>Белый RAL 9016</t>
  </si>
  <si>
    <t>215 </t>
  </si>
  <si>
    <t>Уплотнители</t>
  </si>
  <si>
    <t>KDR-113</t>
  </si>
  <si>
    <t>Уплотнитель наружный</t>
  </si>
  <si>
    <t>EPDM</t>
  </si>
  <si>
    <t>пог.м.</t>
  </si>
  <si>
    <t>KDR-114</t>
  </si>
  <si>
    <t>Уплотнитель притворный</t>
  </si>
  <si>
    <t>KDR-117</t>
  </si>
  <si>
    <t>Уплотнитель под заполнение 6 мм</t>
  </si>
  <si>
    <t>Заполнения</t>
  </si>
  <si>
    <t>Стекло 5 мм</t>
  </si>
  <si>
    <t>кв.м.</t>
  </si>
  <si>
    <t>Стекло 6 мм</t>
  </si>
  <si>
    <t>Поворотная стойка</t>
  </si>
  <si>
    <t>PDL-4211</t>
  </si>
  <si>
    <t>Площадь конструкций</t>
  </si>
  <si>
    <t>PDL-4125</t>
  </si>
  <si>
    <t>PDL-4135</t>
  </si>
  <si>
    <t>Стойка средняя 120 мм</t>
  </si>
  <si>
    <t>Стойка крайняя 120 мм</t>
  </si>
  <si>
    <t>KDR-127</t>
  </si>
  <si>
    <t>Уплотнитель под ригель 10мм</t>
  </si>
  <si>
    <t>Площадь (м2):</t>
  </si>
  <si>
    <t>Наименование ПРОФИЛЯ</t>
  </si>
  <si>
    <t>Ед.изм.</t>
  </si>
  <si>
    <t>Количество</t>
  </si>
  <si>
    <t>Цена за ед.изм.</t>
  </si>
  <si>
    <t>Сумма</t>
  </si>
  <si>
    <t>PDL-4124</t>
  </si>
  <si>
    <t>PDL-4134</t>
  </si>
  <si>
    <t>PDL-4027</t>
  </si>
  <si>
    <t>Итого:</t>
  </si>
  <si>
    <t>Итого со скидкой:</t>
  </si>
  <si>
    <t>Итого за 1 м2:</t>
  </si>
  <si>
    <t>Наименование УПЛОТНИТЕЛЯ</t>
  </si>
  <si>
    <t>KDR-128</t>
  </si>
  <si>
    <t>KDR-116</t>
  </si>
  <si>
    <t>Скидка:</t>
  </si>
  <si>
    <t>Наименование КОМПЛЕКТУЮЩИХ</t>
  </si>
  <si>
    <t>KDP-125</t>
  </si>
  <si>
    <t>Наименование КРЕПЕЖА</t>
  </si>
  <si>
    <t>Наименование ЗАПОЛНЕНИЯ</t>
  </si>
  <si>
    <t>Уточнение количества используемых материалов</t>
  </si>
  <si>
    <t>произвести после выпуска проекта КМД.</t>
  </si>
  <si>
    <t>за 1 м2:</t>
  </si>
  <si>
    <t>Дата: 28.05.2015</t>
  </si>
  <si>
    <t>PDL-4121</t>
  </si>
  <si>
    <t>Ригель средний 42 мм</t>
  </si>
  <si>
    <t>PDL-4122</t>
  </si>
  <si>
    <t>Стойка средняя 75 мм</t>
  </si>
  <si>
    <t>PDL-4123</t>
  </si>
  <si>
    <t>Стойка средняя 90 мм</t>
  </si>
  <si>
    <t>Стойка средняя 105 мм</t>
  </si>
  <si>
    <t>PDL-4126</t>
  </si>
  <si>
    <t>Стойка средняя 135 мм</t>
  </si>
  <si>
    <t>PDL-4127</t>
  </si>
  <si>
    <t>Стойка средняя 150 мм</t>
  </si>
  <si>
    <t>PDL-4128</t>
  </si>
  <si>
    <t>Стойка средняя 165 мм</t>
  </si>
  <si>
    <t>PDL-4131</t>
  </si>
  <si>
    <t>Ригель крайний 42 мм</t>
  </si>
  <si>
    <t>PDL-4132</t>
  </si>
  <si>
    <t>Стойка крайняя 75 мм</t>
  </si>
  <si>
    <t>PDL-4133</t>
  </si>
  <si>
    <t>Стойка крайняя 90 мм</t>
  </si>
  <si>
    <t>Стойка крайняя 105 мм</t>
  </si>
  <si>
    <t>PDL-4136</t>
  </si>
  <si>
    <t>Стойка крайняя 135 мм</t>
  </si>
  <si>
    <t>PDL-4137</t>
  </si>
  <si>
    <t>Стойка крайняя 150 мм</t>
  </si>
  <si>
    <t>PDL-4138</t>
  </si>
  <si>
    <t>Стойка крайняя 165 мм</t>
  </si>
  <si>
    <t>PDL-4111</t>
  </si>
  <si>
    <t>Ригель безусый 40 мм</t>
  </si>
  <si>
    <t>PDL-4141</t>
  </si>
  <si>
    <t>Ригель безусый 42 мм</t>
  </si>
  <si>
    <t>PDL-4142</t>
  </si>
  <si>
    <t>Стойка безусая 75 мм</t>
  </si>
  <si>
    <t>PDL-4143</t>
  </si>
  <si>
    <t>Стойка безусая 90 мм</t>
  </si>
  <si>
    <t>PDL-4144</t>
  </si>
  <si>
    <t>Стойка безусая 105 мм</t>
  </si>
  <si>
    <t>PDL-4145</t>
  </si>
  <si>
    <t>Стойка безусая 120 мм</t>
  </si>
  <si>
    <t>PDL-4146</t>
  </si>
  <si>
    <t>Стойка безусая 135 мм</t>
  </si>
  <si>
    <t>PDL-4147</t>
  </si>
  <si>
    <t>Стойка безусая 150 мм</t>
  </si>
  <si>
    <t>PDL-4148</t>
  </si>
  <si>
    <t>Стойка безусая 165 мм</t>
  </si>
  <si>
    <t>Штапик стандартной створки под стекло</t>
  </si>
  <si>
    <t>PDL-4023</t>
  </si>
  <si>
    <t>Штапик стандартной створки под С/П24</t>
  </si>
  <si>
    <t>PDL-4024</t>
  </si>
  <si>
    <t>Створка скрытая</t>
  </si>
  <si>
    <t>PDL-4025</t>
  </si>
  <si>
    <t>Створка полускрытая</t>
  </si>
  <si>
    <t>PDL-4026</t>
  </si>
  <si>
    <t>Штапик полускрытой створки</t>
  </si>
  <si>
    <t>Адаптер стойки поворотный</t>
  </si>
  <si>
    <t>PDL-4028</t>
  </si>
  <si>
    <t>Адаптер-ус</t>
  </si>
  <si>
    <t>PDL-4029</t>
  </si>
  <si>
    <t>Заглушка штапика под экран</t>
  </si>
  <si>
    <t>PDL-4030</t>
  </si>
  <si>
    <t>Штапик под экран</t>
  </si>
  <si>
    <t>PDL-4031</t>
  </si>
  <si>
    <t>Заглушка стоек/ригелей под проем</t>
  </si>
  <si>
    <t>PDL-4033</t>
  </si>
  <si>
    <t>Адаптер верхний раздвижной рамы</t>
  </si>
  <si>
    <t>PDL-4034</t>
  </si>
  <si>
    <t>Адаптер нижний раздвижной рамы</t>
  </si>
  <si>
    <t>PDL-4035</t>
  </si>
  <si>
    <t>Ригель верхний средний</t>
  </si>
  <si>
    <t>PDL-4036</t>
  </si>
  <si>
    <t>Ригель верхний крайний</t>
  </si>
  <si>
    <t>PDL-4037</t>
  </si>
  <si>
    <t>Ригель нижний</t>
  </si>
  <si>
    <t>PDL-4038</t>
  </si>
  <si>
    <t>Адаптер боковой</t>
  </si>
  <si>
    <t>PDL-4039</t>
  </si>
  <si>
    <t>Адаптер боковой поворотный</t>
  </si>
  <si>
    <t>Закладная стойки универсальная</t>
  </si>
  <si>
    <t>PDL-4051</t>
  </si>
  <si>
    <t>Закладная для крепления ригеля</t>
  </si>
  <si>
    <t>PDL-4052</t>
  </si>
  <si>
    <t>Закладная угловая</t>
  </si>
  <si>
    <t>PDL-4054</t>
  </si>
  <si>
    <t>Подставка под стеклопакет</t>
  </si>
  <si>
    <t>PDL-4055</t>
  </si>
  <si>
    <t>Уголок 30х30х3</t>
  </si>
  <si>
    <t>PDL-4056</t>
  </si>
  <si>
    <t>Труба 40х40х1,5</t>
  </si>
  <si>
    <t>Соединитель стоек</t>
  </si>
  <si>
    <t>ВР 400/31</t>
  </si>
  <si>
    <t>Штапик под стекло 5 мм</t>
  </si>
  <si>
    <t>ВР 640/01L</t>
  </si>
  <si>
    <t>Профиль рамы верхний</t>
  </si>
  <si>
    <t>ВР 640/02L</t>
  </si>
  <si>
    <t>Профиль рамы нижний</t>
  </si>
  <si>
    <t>ВР 640/03L</t>
  </si>
  <si>
    <t>Профиль рамы боковой</t>
  </si>
  <si>
    <t>ВР 640/10</t>
  </si>
  <si>
    <t>Профиль створки боковой</t>
  </si>
  <si>
    <t>ВР 640/11</t>
  </si>
  <si>
    <t>Профиль створки центральный</t>
  </si>
  <si>
    <t>ВР 640/12</t>
  </si>
  <si>
    <t>Профиль створки горизонтальный</t>
  </si>
  <si>
    <t>ВР 640/33L</t>
  </si>
  <si>
    <t>Угловой соединитель (левый)</t>
  </si>
  <si>
    <t>ВР 640/34L</t>
  </si>
  <si>
    <t>Угловой соединитель (правый)</t>
  </si>
  <si>
    <t>ВР 640/35L</t>
  </si>
  <si>
    <t>Профиль рамы под штапик</t>
  </si>
  <si>
    <t>ВР 640/30</t>
  </si>
  <si>
    <t>Профиль притвора</t>
  </si>
  <si>
    <t>Уголок выравнивающий 15мм (алюм.)</t>
  </si>
  <si>
    <t>шт</t>
  </si>
  <si>
    <t>Закладная 19,5 мм  (алюм.)</t>
  </si>
  <si>
    <t>KDK-291</t>
  </si>
  <si>
    <t>Соединитель угловой 27,5 мм (алюм.)</t>
  </si>
  <si>
    <t>Соединитель угловой 33,5 мм (алюм.)</t>
  </si>
  <si>
    <t>комплект 2шт</t>
  </si>
  <si>
    <t>KDK-294</t>
  </si>
  <si>
    <t>Подставка под стеклопакет 100мм (алюм.)</t>
  </si>
  <si>
    <t>KDK-301</t>
  </si>
  <si>
    <t>Пластина монтажная (ст. оцинк.)</t>
  </si>
  <si>
    <t>Кронштейн монтажный (ст. оцинк.)</t>
  </si>
  <si>
    <t>Кронштейн монтажный (ст. оцинк.) в проем</t>
  </si>
  <si>
    <t>KDS-260.1</t>
  </si>
  <si>
    <r>
      <t xml:space="preserve">Комплект поворотной створки (ШхВ: до 1200х2400) с двумя точками запирания с ответными частями, подпорка и ручка </t>
    </r>
    <r>
      <rPr>
        <b/>
        <sz val="11"/>
        <color theme="1"/>
        <rFont val="Arial"/>
        <family val="2"/>
        <charset val="204"/>
      </rPr>
      <t>(без тяги и петель), Б/П</t>
    </r>
  </si>
  <si>
    <t xml:space="preserve">комплект   </t>
  </si>
  <si>
    <t>KDS-261.1</t>
  </si>
  <si>
    <r>
      <t xml:space="preserve">Комплект поворотно-откидной створки (ШхВ: до 600х2400) с двумя точками запирания с ответными частями, петли, ножницы, подпорка и ручка </t>
    </r>
    <r>
      <rPr>
        <b/>
        <sz val="11"/>
        <color theme="1"/>
        <rFont val="Arial"/>
        <family val="2"/>
        <charset val="204"/>
      </rPr>
      <t>(без тяги), Б/П</t>
    </r>
  </si>
  <si>
    <t>KDS-261.2</t>
  </si>
  <si>
    <r>
      <t xml:space="preserve">Комплект поворотно-откидной створки (ШхВ: до 1200х2400) с двумя точками запирания с ответными частями, петли, ножницы, подпорка и ручка </t>
    </r>
    <r>
      <rPr>
        <b/>
        <sz val="11"/>
        <color theme="1"/>
        <rFont val="Arial"/>
        <family val="2"/>
        <charset val="204"/>
      </rPr>
      <t>(без тяги), Б/П</t>
    </r>
  </si>
  <si>
    <r>
      <t xml:space="preserve">Петля поворотная (створка до 70 кг), </t>
    </r>
    <r>
      <rPr>
        <b/>
        <sz val="11"/>
        <color theme="1"/>
        <rFont val="Arial"/>
        <family val="2"/>
        <charset val="204"/>
      </rPr>
      <t>Б/П</t>
    </r>
  </si>
  <si>
    <t>Тяга полиамидная (250)</t>
  </si>
  <si>
    <t>мп</t>
  </si>
  <si>
    <t>Тяга алюминиевая</t>
  </si>
  <si>
    <t>Комплект раздвижной для 2х створок:  2 защелки, 4 ролика, монтажный  комплект</t>
  </si>
  <si>
    <t>Уплотнитель наружный (250)</t>
  </si>
  <si>
    <t>Уплотнитель притворный (400)</t>
  </si>
  <si>
    <t>KDR-115</t>
  </si>
  <si>
    <t>Уплотнитель внутренний (250)</t>
  </si>
  <si>
    <t>Уплотнитель внутренний (300)</t>
  </si>
  <si>
    <t>Уплотнитель внутренний (400)</t>
  </si>
  <si>
    <t>Уплотнитель влагозащитный большой (100)</t>
  </si>
  <si>
    <t>Уплотнитель влагозащитный малый (1000)</t>
  </si>
  <si>
    <t>KDR-129</t>
  </si>
  <si>
    <t>Уплотнитель наружный (300)</t>
  </si>
  <si>
    <t>KDS-103</t>
  </si>
  <si>
    <t>Заклепка 3,2х10 А2/А2 (нерж./нерж.)</t>
  </si>
  <si>
    <t>KDS-143</t>
  </si>
  <si>
    <t>Винт 4,2х16 DIN 7504N А2 (нерж.)</t>
  </si>
  <si>
    <t>KDS-198</t>
  </si>
  <si>
    <t>Винт 4,2х25 DIN 7982 А2 (нерж.)</t>
  </si>
  <si>
    <t>KDS-199</t>
  </si>
  <si>
    <t>Штифт 5х10 (нерж.)</t>
  </si>
  <si>
    <t>KDS-201</t>
  </si>
  <si>
    <t>Винт с буром 3,5х13 DIN 7504O A2 (нерж.)</t>
  </si>
  <si>
    <t>KDS-202</t>
  </si>
  <si>
    <t>Винт с буром 3,5х13 DIN 7504N A2 (нерж.)</t>
  </si>
  <si>
    <t>Винт с буром 4,2х13 DIN 7504M A2 (нерж.)</t>
  </si>
  <si>
    <t>KDS-223</t>
  </si>
  <si>
    <t>Шайба 8 DIN 125 A2 (нерж.)</t>
  </si>
  <si>
    <t>RAL1011</t>
  </si>
  <si>
    <t>ТП-5091 (KDP-125)</t>
  </si>
  <si>
    <t>Длина ед.изм., пог.м.</t>
  </si>
  <si>
    <t>Цена за пог.м.</t>
  </si>
  <si>
    <t>Кол-во целых упаковок</t>
  </si>
  <si>
    <t>Кол-во в упак.</t>
  </si>
  <si>
    <t>Фурнитура поворотная (2 петли, ручка, фурнитура для запирания)</t>
  </si>
  <si>
    <t>Общая сумма по КП:</t>
  </si>
  <si>
    <t xml:space="preserve">Заявка на материал </t>
  </si>
  <si>
    <t>Объект</t>
  </si>
  <si>
    <t>Общий итог</t>
  </si>
  <si>
    <t>Названия строк</t>
  </si>
  <si>
    <t>#Н/Д</t>
  </si>
  <si>
    <t>9807,396 </t>
  </si>
  <si>
    <t>1032,226 </t>
  </si>
  <si>
    <t xml:space="preserve">Цена за ед.изм.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</si>
</sst>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#,##0.00_р_.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/>
    <xf numFmtId="0" fontId="6" fillId="0" borderId="0" xfId="1" applyFont="1" applyFill="1" applyAlignment="1" applyProtection="1">
      <alignment horizontal="left" vertical="top"/>
      <protection hidden="1"/>
    </xf>
    <xf numFmtId="0" fontId="5" fillId="0" borderId="0" xfId="1" applyFont="1" applyFill="1" applyAlignment="1" applyProtection="1">
      <alignment horizontal="center" vertical="top"/>
      <protection hidden="1"/>
    </xf>
    <xf numFmtId="164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Font="1" applyFill="1" applyAlignment="1" applyProtection="1">
      <alignment horizontal="center" vertical="top" wrapText="1"/>
      <protection hidden="1"/>
    </xf>
    <xf numFmtId="2" fontId="5" fillId="0" borderId="0" xfId="1" applyNumberFormat="1" applyFont="1" applyFill="1" applyAlignment="1" applyProtection="1">
      <alignment horizontal="right" vertical="top"/>
      <protection hidden="1"/>
    </xf>
    <xf numFmtId="0" fontId="6" fillId="0" borderId="2" xfId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/>
    <xf numFmtId="4" fontId="6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Fill="1"/>
    <xf numFmtId="0" fontId="8" fillId="4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165" fontId="10" fillId="0" borderId="0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right"/>
    </xf>
    <xf numFmtId="4" fontId="6" fillId="0" borderId="2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" fontId="8" fillId="5" borderId="2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 applyProtection="1">
      <alignment horizontal="right" vertical="top"/>
      <protection hidden="1"/>
    </xf>
    <xf numFmtId="0" fontId="9" fillId="0" borderId="2" xfId="1" applyFont="1" applyFill="1" applyBorder="1" applyAlignment="1">
      <alignment wrapText="1"/>
    </xf>
    <xf numFmtId="0" fontId="9" fillId="0" borderId="2" xfId="1" applyFont="1" applyFill="1" applyBorder="1" applyAlignment="1">
      <alignment horizont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/>
    <xf numFmtId="4" fontId="6" fillId="0" borderId="7" xfId="1" applyNumberFormat="1" applyFont="1" applyFill="1" applyBorder="1" applyAlignment="1">
      <alignment horizontal="right"/>
    </xf>
    <xf numFmtId="9" fontId="6" fillId="0" borderId="7" xfId="1" applyNumberFormat="1" applyFont="1" applyFill="1" applyBorder="1" applyAlignment="1">
      <alignment horizontal="right" vertical="center"/>
    </xf>
    <xf numFmtId="0" fontId="8" fillId="0" borderId="0" xfId="1" applyFont="1" applyFill="1" applyBorder="1"/>
    <xf numFmtId="0" fontId="5" fillId="0" borderId="0" xfId="1" applyNumberFormat="1" applyFont="1" applyFill="1" applyBorder="1"/>
    <xf numFmtId="0" fontId="8" fillId="0" borderId="0" xfId="1" applyFont="1" applyFill="1" applyAlignment="1">
      <alignment horizontal="right"/>
    </xf>
    <xf numFmtId="4" fontId="8" fillId="5" borderId="7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5" borderId="7" xfId="1" applyNumberFormat="1" applyFont="1" applyFill="1" applyBorder="1" applyAlignment="1">
      <alignment horizontal="right"/>
    </xf>
    <xf numFmtId="0" fontId="1" fillId="0" borderId="0" xfId="2"/>
    <xf numFmtId="0" fontId="1" fillId="6" borderId="0" xfId="2" applyFill="1"/>
    <xf numFmtId="0" fontId="1" fillId="0" borderId="0" xfId="2" applyFill="1"/>
    <xf numFmtId="49" fontId="11" fillId="0" borderId="7" xfId="2" applyNumberFormat="1" applyFont="1" applyFill="1" applyBorder="1" applyAlignment="1">
      <alignment horizontal="left" vertical="center" wrapText="1" indent="1" shrinkToFit="1"/>
    </xf>
    <xf numFmtId="0" fontId="3" fillId="0" borderId="7" xfId="2" applyFont="1" applyFill="1" applyBorder="1" applyAlignment="1">
      <alignment horizontal="left" vertical="center" indent="1"/>
    </xf>
    <xf numFmtId="0" fontId="12" fillId="0" borderId="8" xfId="3" applyNumberFormat="1" applyFont="1" applyFill="1" applyBorder="1" applyAlignment="1">
      <alignment horizontal="center" vertical="center" wrapText="1" shrinkToFit="1"/>
    </xf>
    <xf numFmtId="0" fontId="13" fillId="0" borderId="0" xfId="2" applyFont="1"/>
    <xf numFmtId="0" fontId="13" fillId="0" borderId="0" xfId="2" applyFont="1" applyFill="1"/>
    <xf numFmtId="49" fontId="11" fillId="7" borderId="7" xfId="2" applyNumberFormat="1" applyFont="1" applyFill="1" applyBorder="1" applyAlignment="1">
      <alignment horizontal="left" vertical="center" wrapText="1" indent="1" shrinkToFit="1"/>
    </xf>
    <xf numFmtId="0" fontId="3" fillId="7" borderId="7" xfId="2" applyFont="1" applyFill="1" applyBorder="1" applyAlignment="1">
      <alignment horizontal="left" vertical="center" indent="1"/>
    </xf>
    <xf numFmtId="0" fontId="11" fillId="0" borderId="7" xfId="2" applyNumberFormat="1" applyFont="1" applyFill="1" applyBorder="1" applyAlignment="1">
      <alignment horizontal="left" vertical="center" wrapText="1" indent="1" shrinkToFit="1"/>
    </xf>
    <xf numFmtId="0" fontId="11" fillId="7" borderId="7" xfId="2" applyNumberFormat="1" applyFont="1" applyFill="1" applyBorder="1" applyAlignment="1">
      <alignment horizontal="left" vertical="center" wrapText="1" indent="1" shrinkToFit="1"/>
    </xf>
    <xf numFmtId="43" fontId="13" fillId="0" borderId="0" xfId="2" applyNumberFormat="1" applyFont="1" applyFill="1"/>
    <xf numFmtId="43" fontId="1" fillId="0" borderId="0" xfId="2" applyNumberFormat="1" applyFill="1"/>
    <xf numFmtId="0" fontId="3" fillId="0" borderId="7" xfId="2" applyFont="1" applyBorder="1" applyAlignment="1">
      <alignment horizontal="left" vertical="center" indent="1"/>
    </xf>
    <xf numFmtId="0" fontId="1" fillId="0" borderId="0" xfId="2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left" vertical="center" indent="1"/>
    </xf>
    <xf numFmtId="0" fontId="3" fillId="8" borderId="8" xfId="2" applyFont="1" applyFill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10" fontId="6" fillId="0" borderId="7" xfId="1" applyNumberFormat="1" applyFont="1" applyFill="1" applyBorder="1" applyAlignment="1">
      <alignment horizontal="right"/>
    </xf>
    <xf numFmtId="0" fontId="1" fillId="0" borderId="11" xfId="2" applyFill="1" applyBorder="1" applyAlignment="1">
      <alignment vertical="center" wrapText="1"/>
    </xf>
    <xf numFmtId="0" fontId="1" fillId="0" borderId="12" xfId="2" applyFill="1" applyBorder="1" applyAlignment="1">
      <alignment vertical="center" wrapText="1"/>
    </xf>
    <xf numFmtId="0" fontId="1" fillId="0" borderId="13" xfId="2" applyFill="1" applyBorder="1" applyAlignment="1">
      <alignment vertical="center" wrapText="1"/>
    </xf>
    <xf numFmtId="0" fontId="3" fillId="0" borderId="8" xfId="2" applyFont="1" applyFill="1" applyBorder="1" applyAlignment="1">
      <alignment horizontal="left" vertical="center" indent="1"/>
    </xf>
    <xf numFmtId="0" fontId="3" fillId="8" borderId="7" xfId="2" applyFont="1" applyFill="1" applyBorder="1" applyAlignment="1">
      <alignment vertical="center" wrapText="1"/>
    </xf>
    <xf numFmtId="0" fontId="3" fillId="7" borderId="8" xfId="2" applyFont="1" applyFill="1" applyBorder="1" applyAlignment="1">
      <alignment horizontal="left" vertical="center" indent="1"/>
    </xf>
    <xf numFmtId="0" fontId="3" fillId="0" borderId="8" xfId="2" applyFont="1" applyBorder="1" applyAlignment="1">
      <alignment horizontal="center" vertical="center"/>
    </xf>
    <xf numFmtId="0" fontId="3" fillId="8" borderId="8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2" borderId="1" xfId="0" applyNumberFormat="1" applyFont="1" applyFill="1" applyBorder="1" applyAlignment="1">
      <alignment horizontal="right" vertical="center" wrapText="1"/>
    </xf>
    <xf numFmtId="0" fontId="3" fillId="10" borderId="7" xfId="2" applyFont="1" applyFill="1" applyBorder="1" applyAlignment="1">
      <alignment horizontal="left" vertical="center" indent="1"/>
    </xf>
    <xf numFmtId="0" fontId="1" fillId="10" borderId="0" xfId="2" applyFill="1"/>
    <xf numFmtId="0" fontId="13" fillId="10" borderId="0" xfId="2" applyFont="1" applyFill="1"/>
    <xf numFmtId="0" fontId="11" fillId="11" borderId="7" xfId="2" applyNumberFormat="1" applyFont="1" applyFill="1" applyBorder="1" applyAlignment="1">
      <alignment horizontal="left" vertical="center" wrapText="1" indent="1" shrinkToFit="1"/>
    </xf>
    <xf numFmtId="0" fontId="3" fillId="11" borderId="7" xfId="2" applyFont="1" applyFill="1" applyBorder="1" applyAlignment="1">
      <alignment horizontal="left" vertical="center" indent="1"/>
    </xf>
    <xf numFmtId="0" fontId="12" fillId="11" borderId="8" xfId="3" applyNumberFormat="1" applyFont="1" applyFill="1" applyBorder="1" applyAlignment="1">
      <alignment horizontal="center" vertical="center" wrapText="1" shrinkToFit="1"/>
    </xf>
    <xf numFmtId="0" fontId="1" fillId="11" borderId="0" xfId="2" applyFill="1"/>
    <xf numFmtId="0" fontId="13" fillId="11" borderId="0" xfId="2" applyFont="1" applyFill="1"/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/>
    <xf numFmtId="0" fontId="9" fillId="9" borderId="1" xfId="0" applyFont="1" applyFill="1" applyBorder="1" applyAlignment="1">
      <alignment vertical="center" wrapText="1"/>
    </xf>
    <xf numFmtId="0" fontId="9" fillId="9" borderId="4" xfId="1" applyFont="1" applyFill="1" applyBorder="1" applyAlignment="1">
      <alignment horizontal="center" wrapText="1"/>
    </xf>
    <xf numFmtId="2" fontId="9" fillId="9" borderId="1" xfId="0" applyNumberFormat="1" applyFont="1" applyFill="1" applyBorder="1" applyAlignment="1">
      <alignment horizontal="right" vertical="center" wrapText="1"/>
    </xf>
    <xf numFmtId="4" fontId="9" fillId="9" borderId="2" xfId="1" applyNumberFormat="1" applyFont="1" applyFill="1" applyBorder="1" applyAlignment="1">
      <alignment horizontal="center" vertical="center" wrapText="1"/>
    </xf>
    <xf numFmtId="2" fontId="10" fillId="9" borderId="14" xfId="1" applyNumberFormat="1" applyFont="1" applyFill="1" applyBorder="1" applyAlignment="1">
      <alignment horizontal="center" vertical="center"/>
    </xf>
    <xf numFmtId="4" fontId="10" fillId="9" borderId="5" xfId="1" applyNumberFormat="1" applyFont="1" applyFill="1" applyBorder="1" applyAlignment="1">
      <alignment horizontal="right" vertical="center"/>
    </xf>
    <xf numFmtId="2" fontId="5" fillId="9" borderId="0" xfId="1" applyNumberFormat="1" applyFont="1" applyFill="1" applyAlignment="1" applyProtection="1">
      <alignment horizontal="right" vertical="top"/>
      <protection hidden="1"/>
    </xf>
    <xf numFmtId="4" fontId="5" fillId="9" borderId="0" xfId="1" applyNumberFormat="1" applyFont="1" applyFill="1"/>
    <xf numFmtId="0" fontId="5" fillId="9" borderId="0" xfId="1" applyFont="1" applyFill="1"/>
    <xf numFmtId="0" fontId="9" fillId="9" borderId="0" xfId="1" applyFont="1" applyFill="1" applyBorder="1" applyAlignment="1"/>
    <xf numFmtId="165" fontId="10" fillId="9" borderId="0" xfId="1" applyNumberFormat="1" applyFont="1" applyFill="1" applyBorder="1" applyAlignment="1">
      <alignment horizontal="center" vertical="center"/>
    </xf>
    <xf numFmtId="3" fontId="9" fillId="9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horizontal="right"/>
    </xf>
    <xf numFmtId="4" fontId="5" fillId="0" borderId="2" xfId="1" applyNumberFormat="1" applyFont="1" applyFill="1" applyBorder="1"/>
    <xf numFmtId="2" fontId="10" fillId="0" borderId="2" xfId="1" applyNumberFormat="1" applyFont="1" applyFill="1" applyBorder="1" applyAlignment="1">
      <alignment horizontal="center" vertical="center"/>
    </xf>
    <xf numFmtId="0" fontId="3" fillId="10" borderId="8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2" fontId="10" fillId="9" borderId="2" xfId="1" applyNumberFormat="1" applyFont="1" applyFill="1" applyBorder="1" applyAlignment="1">
      <alignment horizontal="center" vertical="center"/>
    </xf>
    <xf numFmtId="4" fontId="10" fillId="9" borderId="2" xfId="1" applyNumberFormat="1" applyFont="1" applyFill="1" applyBorder="1" applyAlignment="1">
      <alignment horizontal="right" vertical="center"/>
    </xf>
    <xf numFmtId="0" fontId="9" fillId="9" borderId="2" xfId="1" applyFont="1" applyFill="1" applyBorder="1" applyAlignment="1">
      <alignment horizontal="left" vertical="center" wrapText="1"/>
    </xf>
    <xf numFmtId="0" fontId="9" fillId="9" borderId="2" xfId="1" applyFont="1" applyFill="1" applyBorder="1" applyAlignment="1">
      <alignment wrapText="1"/>
    </xf>
    <xf numFmtId="0" fontId="9" fillId="9" borderId="2" xfId="1" applyFont="1" applyFill="1" applyBorder="1" applyAlignment="1">
      <alignment horizontal="center" wrapText="1"/>
    </xf>
    <xf numFmtId="0" fontId="9" fillId="9" borderId="4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/>
    <xf numFmtId="0" fontId="9" fillId="2" borderId="2" xfId="0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11" fillId="12" borderId="7" xfId="2" applyNumberFormat="1" applyFont="1" applyFill="1" applyBorder="1" applyAlignment="1">
      <alignment horizontal="left" vertical="center" wrapText="1" indent="1" shrinkToFit="1"/>
    </xf>
    <xf numFmtId="0" fontId="12" fillId="12" borderId="7" xfId="2" applyFont="1" applyFill="1" applyBorder="1" applyAlignment="1">
      <alignment horizontal="left" vertical="center" indent="1"/>
    </xf>
    <xf numFmtId="0" fontId="12" fillId="12" borderId="8" xfId="3" applyNumberFormat="1" applyFont="1" applyFill="1" applyBorder="1" applyAlignment="1">
      <alignment horizontal="center" vertical="center" wrapText="1" shrinkToFit="1"/>
    </xf>
    <xf numFmtId="0" fontId="16" fillId="12" borderId="0" xfId="2" applyFont="1" applyFill="1"/>
    <xf numFmtId="43" fontId="17" fillId="12" borderId="0" xfId="2" applyNumberFormat="1" applyFont="1" applyFill="1"/>
    <xf numFmtId="4" fontId="10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5" fillId="9" borderId="1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righ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0" borderId="15" xfId="2" applyFill="1" applyBorder="1" applyAlignment="1">
      <alignment vertical="center" wrapText="1"/>
    </xf>
    <xf numFmtId="0" fontId="1" fillId="0" borderId="0" xfId="2" applyFill="1" applyBorder="1" applyAlignment="1">
      <alignment vertical="center" wrapText="1"/>
    </xf>
    <xf numFmtId="0" fontId="1" fillId="0" borderId="16" xfId="2" applyFill="1" applyBorder="1" applyAlignment="1">
      <alignment vertical="center" wrapText="1"/>
    </xf>
    <xf numFmtId="2" fontId="1" fillId="0" borderId="7" xfId="2" applyNumberFormat="1" applyBorder="1"/>
    <xf numFmtId="2" fontId="1" fillId="10" borderId="7" xfId="2" applyNumberFormat="1" applyFill="1" applyBorder="1"/>
    <xf numFmtId="2" fontId="1" fillId="11" borderId="7" xfId="2" applyNumberFormat="1" applyFill="1" applyBorder="1"/>
    <xf numFmtId="2" fontId="16" fillId="12" borderId="7" xfId="2" applyNumberFormat="1" applyFont="1" applyFill="1" applyBorder="1"/>
    <xf numFmtId="2" fontId="1" fillId="0" borderId="7" xfId="2" applyNumberFormat="1" applyBorder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0" fillId="0" borderId="0" xfId="0" pivotButton="1"/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53.982081249997" createdVersion="3" refreshedVersion="3" minRefreshableVersion="3" recordCount="31">
  <cacheSource type="worksheet">
    <worksheetSource ref="A3:H34" sheet="Спецификация"/>
  </cacheSource>
  <cacheFields count="8">
    <cacheField name="Поставщик" numFmtId="0">
      <sharedItems count="5">
        <s v="Заполнения"/>
        <s v="Комплектующие"/>
        <s v="Крепёж"/>
        <s v="Профиль алюминиевый"/>
        <s v="Уплотнители"/>
      </sharedItems>
    </cacheField>
    <cacheField name="Артикул" numFmtId="0">
      <sharedItems count="31">
        <s v="Стекло 6 мм"/>
        <s v="KDK-230"/>
        <s v="KDK-290"/>
        <s v="KDK-292"/>
        <s v="KDK-293"/>
        <s v="KDK-302"/>
        <s v="KDK-309"/>
        <s v="KDS-221"/>
        <s v="KDS-222"/>
        <s v="KDS-224"/>
        <s v="KDS-225"/>
        <s v="KDS-226"/>
        <s v="KDS-227"/>
        <s v="KDS-229"/>
        <s v="KDS-263"/>
        <s v="PDL-4001"/>
        <s v="PDL-4011"/>
        <s v="PDL-4021"/>
        <s v="PDL-4022"/>
        <s v="PDL-4053"/>
        <s v="PDL-4057"/>
        <s v="PDL-4058"/>
        <s v="PDL-4125"/>
        <s v="PDL-4135"/>
        <s v="PDL-4211"/>
        <s v="ТП-5091 (KDP-125)"/>
        <s v="KDR-113"/>
        <s v="KDR-114"/>
        <s v="KDR-117"/>
        <s v="KDR-127"/>
        <s v="KDS-260"/>
      </sharedItems>
    </cacheField>
    <cacheField name="Название" numFmtId="0">
      <sharedItems count="29">
        <s v="Стекло 6 мм"/>
        <s v="Уголок выравнивающий 15 мм"/>
        <s v="Закладная 19,5 мм"/>
        <s v="Соединитель угловой 33,5 мм"/>
        <s v="Подкладка под стекло (пластик)"/>
        <s v="Кронштейн монтажный (ст.оцинк.)"/>
        <s v="Болт М8х30 DIN 933 A2 (нерж.)"/>
        <s v="Гайка М8 DIN 934 A2 (нерж.)"/>
        <s v="Шайба 8 DIN 127 A2 (нерж.)"/>
        <s v="Винт М8х30 DIN 84 A2 (нерж.)"/>
        <s v="Гайка М8 DIN 439 A2 (нерж.)"/>
        <s v="Саморез с буром 4,2х13 (клоп)"/>
        <s v="Анкер М10"/>
        <s v="Саморез 4,2х13 DIN 7981 A2"/>
        <s v="Ригель средний 40 мм"/>
        <s v="Ригель крайний 40 мм"/>
        <s v="Створка стандартная"/>
        <s v="Штапик"/>
        <s v="Закладная кронштейна"/>
        <s v="Закладная для стоек"/>
        <s v="Стойка средняя 120 мм"/>
        <s v="Стойка крайняя 120 мм"/>
        <s v="Поворотная стойка"/>
        <s v="Тяга"/>
        <s v="Уплотнитель наружный"/>
        <s v="Уплотнитель притворный"/>
        <s v="Уплотнитель под заполнение 6 мм"/>
        <s v="Уплотнитель под ригель 10мм"/>
        <s v="Фурнитура поворотная"/>
      </sharedItems>
    </cacheField>
    <cacheField name="Цвет" numFmtId="0">
      <sharedItems count="7">
        <s v="Стекло 5 мм"/>
        <s v="Без покрытия"/>
        <s v="Оцинк."/>
        <s v="Нерж."/>
        <s v="RAL1011"/>
        <s v="EPDM"/>
        <s v="Белый RAL 9016"/>
      </sharedItems>
    </cacheField>
    <cacheField name="Кол-во" numFmtId="0">
      <sharedItems containsMixedTypes="1" containsNumber="1" containsInteger="1" minValue="43" maxValue="8774" count="25">
        <n v="1944"/>
        <n v="1720"/>
        <s v="5276 "/>
        <s v="860 "/>
        <s v="9640 "/>
        <n v="933"/>
        <s v="160 "/>
        <s v="1694 "/>
        <s v="1603 "/>
        <s v="10712 "/>
        <s v="339 "/>
        <s v="53 "/>
        <s v="180 "/>
        <s v="1423 "/>
        <s v="18 "/>
        <s v="4 "/>
        <s v="31 "/>
        <s v="263 "/>
        <s v="185 "/>
        <n v="43"/>
        <s v="52 "/>
        <s v="9807,396 "/>
        <s v="1032,226 "/>
        <n v="8774"/>
        <s v="215 "/>
      </sharedItems>
    </cacheField>
    <cacheField name="Ед. изм." numFmtId="0">
      <sharedItems count="5">
        <s v="кв.м."/>
        <s v="шт."/>
        <s v="компл."/>
        <s v="хл."/>
        <s v="пог.м."/>
      </sharedItems>
    </cacheField>
    <cacheField name="Цена за пог.м." numFmtId="0">
      <sharedItems containsMixedTypes="1" containsNumber="1" minValue="2.4570000000000003" maxValue="1262.0756812499999" count="26">
        <e v="#N/A"/>
        <n v="56.699999999999996"/>
        <n v="23.694570899999999"/>
        <n v="59.904211499999988"/>
        <n v="22.207500000000003"/>
        <n v="567"/>
        <n v="378"/>
        <n v="24.140025000000001"/>
        <n v="8.1081000000000003"/>
        <n v="2.4570000000000003"/>
        <n v="45.024524999999997"/>
        <n v="6.4496250000000011"/>
        <n v="3.0712499999999991"/>
        <n v="494.5100625"/>
        <n v="452.22586875000013"/>
        <n v="465.84281249999998"/>
        <n v="114.66900000000004"/>
        <n v="1262.0756812499999"/>
        <n v="510.27705000000003"/>
        <n v="582.66185625000003"/>
        <n v="1100.1057187500001"/>
        <n v="1055.6714812500002"/>
        <n v="31.657499999999995"/>
        <n v="18.994499999999995"/>
        <n v="24.995249999999999"/>
        <n v="89.302499999999995"/>
      </sharedItems>
    </cacheField>
    <cacheField name="Цена за ед.изм." numFmtId="0">
      <sharedItems containsSemiMixedTypes="0" containsString="0" containsNumber="1" minValue="0" maxValue="529011" count="26">
        <n v="0"/>
        <n v="97523.999999999985"/>
        <n v="125012.55606839999"/>
        <n v="51517.621889999988"/>
        <n v="214080.30000000002"/>
        <n v="529011"/>
        <n v="60480"/>
        <n v="40893.20235"/>
        <n v="13735.1214"/>
        <n v="4162.1580000000004"/>
        <n v="76271.54535"/>
        <n v="10925.664750000002"/>
        <n v="16203.914999999995"/>
        <n v="167638.91118749999"/>
        <n v="23967.971043750007"/>
        <n v="83851.706250000003"/>
        <n v="163173.98700000005"/>
        <n v="22717.362262499999"/>
        <n v="2041.1082000000001"/>
        <n v="18062.51754375"/>
        <n v="289327.80403125001"/>
        <n v="195299.22403125002"/>
        <n v="310477.63886999997"/>
        <n v="19606.616756999996"/>
        <n v="219308.3235"/>
        <n v="471159.9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1"/>
    <x v="2"/>
    <x v="2"/>
    <x v="1"/>
    <x v="2"/>
    <x v="1"/>
    <x v="2"/>
    <x v="2"/>
  </r>
  <r>
    <x v="1"/>
    <x v="3"/>
    <x v="3"/>
    <x v="1"/>
    <x v="3"/>
    <x v="1"/>
    <x v="3"/>
    <x v="3"/>
  </r>
  <r>
    <x v="1"/>
    <x v="4"/>
    <x v="4"/>
    <x v="1"/>
    <x v="4"/>
    <x v="2"/>
    <x v="4"/>
    <x v="4"/>
  </r>
  <r>
    <x v="1"/>
    <x v="5"/>
    <x v="5"/>
    <x v="2"/>
    <x v="5"/>
    <x v="1"/>
    <x v="5"/>
    <x v="5"/>
  </r>
  <r>
    <x v="1"/>
    <x v="6"/>
    <x v="5"/>
    <x v="2"/>
    <x v="6"/>
    <x v="1"/>
    <x v="6"/>
    <x v="6"/>
  </r>
  <r>
    <x v="2"/>
    <x v="7"/>
    <x v="6"/>
    <x v="3"/>
    <x v="7"/>
    <x v="1"/>
    <x v="7"/>
    <x v="7"/>
  </r>
  <r>
    <x v="2"/>
    <x v="8"/>
    <x v="7"/>
    <x v="3"/>
    <x v="7"/>
    <x v="1"/>
    <x v="8"/>
    <x v="8"/>
  </r>
  <r>
    <x v="2"/>
    <x v="9"/>
    <x v="8"/>
    <x v="3"/>
    <x v="7"/>
    <x v="1"/>
    <x v="9"/>
    <x v="9"/>
  </r>
  <r>
    <x v="2"/>
    <x v="10"/>
    <x v="9"/>
    <x v="3"/>
    <x v="7"/>
    <x v="1"/>
    <x v="10"/>
    <x v="10"/>
  </r>
  <r>
    <x v="2"/>
    <x v="11"/>
    <x v="10"/>
    <x v="3"/>
    <x v="7"/>
    <x v="1"/>
    <x v="11"/>
    <x v="11"/>
  </r>
  <r>
    <x v="2"/>
    <x v="12"/>
    <x v="11"/>
    <x v="3"/>
    <x v="2"/>
    <x v="1"/>
    <x v="12"/>
    <x v="12"/>
  </r>
  <r>
    <x v="2"/>
    <x v="13"/>
    <x v="12"/>
    <x v="2"/>
    <x v="8"/>
    <x v="1"/>
    <x v="0"/>
    <x v="0"/>
  </r>
  <r>
    <x v="2"/>
    <x v="14"/>
    <x v="13"/>
    <x v="3"/>
    <x v="9"/>
    <x v="1"/>
    <x v="0"/>
    <x v="0"/>
  </r>
  <r>
    <x v="3"/>
    <x v="15"/>
    <x v="14"/>
    <x v="4"/>
    <x v="10"/>
    <x v="3"/>
    <x v="13"/>
    <x v="13"/>
  </r>
  <r>
    <x v="3"/>
    <x v="16"/>
    <x v="15"/>
    <x v="4"/>
    <x v="11"/>
    <x v="3"/>
    <x v="14"/>
    <x v="14"/>
  </r>
  <r>
    <x v="3"/>
    <x v="17"/>
    <x v="16"/>
    <x v="4"/>
    <x v="12"/>
    <x v="3"/>
    <x v="15"/>
    <x v="15"/>
  </r>
  <r>
    <x v="3"/>
    <x v="18"/>
    <x v="17"/>
    <x v="4"/>
    <x v="13"/>
    <x v="3"/>
    <x v="16"/>
    <x v="16"/>
  </r>
  <r>
    <x v="3"/>
    <x v="19"/>
    <x v="18"/>
    <x v="1"/>
    <x v="14"/>
    <x v="3"/>
    <x v="17"/>
    <x v="17"/>
  </r>
  <r>
    <x v="3"/>
    <x v="20"/>
    <x v="19"/>
    <x v="1"/>
    <x v="15"/>
    <x v="3"/>
    <x v="18"/>
    <x v="18"/>
  </r>
  <r>
    <x v="3"/>
    <x v="21"/>
    <x v="19"/>
    <x v="1"/>
    <x v="16"/>
    <x v="3"/>
    <x v="19"/>
    <x v="19"/>
  </r>
  <r>
    <x v="3"/>
    <x v="22"/>
    <x v="20"/>
    <x v="4"/>
    <x v="17"/>
    <x v="3"/>
    <x v="20"/>
    <x v="20"/>
  </r>
  <r>
    <x v="3"/>
    <x v="23"/>
    <x v="21"/>
    <x v="4"/>
    <x v="18"/>
    <x v="3"/>
    <x v="21"/>
    <x v="21"/>
  </r>
  <r>
    <x v="3"/>
    <x v="24"/>
    <x v="22"/>
    <x v="1"/>
    <x v="19"/>
    <x v="3"/>
    <x v="0"/>
    <x v="0"/>
  </r>
  <r>
    <x v="3"/>
    <x v="25"/>
    <x v="23"/>
    <x v="1"/>
    <x v="20"/>
    <x v="3"/>
    <x v="0"/>
    <x v="0"/>
  </r>
  <r>
    <x v="4"/>
    <x v="26"/>
    <x v="24"/>
    <x v="5"/>
    <x v="21"/>
    <x v="4"/>
    <x v="22"/>
    <x v="22"/>
  </r>
  <r>
    <x v="4"/>
    <x v="27"/>
    <x v="25"/>
    <x v="5"/>
    <x v="22"/>
    <x v="4"/>
    <x v="23"/>
    <x v="23"/>
  </r>
  <r>
    <x v="4"/>
    <x v="28"/>
    <x v="26"/>
    <x v="5"/>
    <x v="23"/>
    <x v="4"/>
    <x v="24"/>
    <x v="24"/>
  </r>
  <r>
    <x v="4"/>
    <x v="29"/>
    <x v="27"/>
    <x v="5"/>
    <x v="2"/>
    <x v="1"/>
    <x v="25"/>
    <x v="25"/>
  </r>
  <r>
    <x v="1"/>
    <x v="30"/>
    <x v="28"/>
    <x v="6"/>
    <x v="24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7" applyNumberFormats="0" applyBorderFormats="0" applyFontFormats="0" applyPatternFormats="0" applyAlignmentFormats="0" applyWidthHeightFormats="1" dataCaption="Значения" updatedVersion="3" minRefreshableVersion="3" showCalcMbrs="0" showDrill="0" useAutoFormatting="1" itemPrintTitles="1" createdVersion="3" indent="0" outline="1" outlineData="1" multipleFieldFilters="0">
  <location ref="A16:G25" firstHeaderRow="1" firstDataRow="1" firstDataCol="6" rowPageCount="1" colPageCount="1"/>
  <pivotFields count="8">
    <pivotField axis="axisPage" showAll="0">
      <items count="6">
        <item x="0"/>
        <item x="1"/>
        <item x="2"/>
        <item x="3"/>
        <item x="4"/>
        <item t="default"/>
      </items>
    </pivotField>
    <pivotField axis="axisRow" outline="0" showAll="0" defaultSubtotal="0">
      <items count="31">
        <item x="1"/>
        <item x="2"/>
        <item x="3"/>
        <item x="4"/>
        <item x="5"/>
        <item x="6"/>
        <item x="26"/>
        <item x="27"/>
        <item x="28"/>
        <item x="29"/>
        <item x="7"/>
        <item x="8"/>
        <item x="9"/>
        <item x="10"/>
        <item x="11"/>
        <item x="12"/>
        <item x="13"/>
        <item x="30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25"/>
      </items>
    </pivotField>
    <pivotField axis="axisRow" outline="0" showAll="0" defaultSubtotal="0">
      <items count="29">
        <item x="12"/>
        <item x="6"/>
        <item x="9"/>
        <item x="10"/>
        <item x="7"/>
        <item x="2"/>
        <item x="19"/>
        <item x="18"/>
        <item x="5"/>
        <item x="22"/>
        <item x="4"/>
        <item x="15"/>
        <item x="14"/>
        <item x="13"/>
        <item x="11"/>
        <item x="3"/>
        <item x="16"/>
        <item x="0"/>
        <item x="21"/>
        <item x="20"/>
        <item x="23"/>
        <item x="1"/>
        <item x="24"/>
        <item x="26"/>
        <item x="27"/>
        <item x="25"/>
        <item x="28"/>
        <item x="8"/>
        <item x="17"/>
      </items>
    </pivotField>
    <pivotField axis="axisRow" outline="0" showAll="0" defaultSubtotal="0">
      <items count="7">
        <item x="5"/>
        <item x="4"/>
        <item x="1"/>
        <item x="6"/>
        <item x="3"/>
        <item x="2"/>
        <item x="0"/>
      </items>
    </pivotField>
    <pivotField axis="axisRow" outline="0" showAll="0" defaultSubtotal="0">
      <items count="25">
        <item x="19"/>
        <item x="5"/>
        <item x="0"/>
        <item x="23"/>
        <item x="9"/>
        <item x="13"/>
        <item x="6"/>
        <item x="8"/>
        <item x="7"/>
        <item x="14"/>
        <item x="12"/>
        <item x="18"/>
        <item x="24"/>
        <item x="17"/>
        <item x="16"/>
        <item x="10"/>
        <item x="15"/>
        <item x="20"/>
        <item x="2"/>
        <item x="11"/>
        <item x="3"/>
        <item x="4"/>
        <item x="1"/>
        <item x="21"/>
        <item x="22"/>
      </items>
    </pivotField>
    <pivotField axis="axisRow" outline="0" showAll="0" defaultSubtotal="0">
      <items count="5">
        <item x="0"/>
        <item x="2"/>
        <item x="4"/>
        <item x="3"/>
        <item x="1"/>
      </items>
    </pivotField>
    <pivotField axis="axisRow" outline="0" showAll="0" defaultSubtotal="0">
      <items count="26">
        <item x="9"/>
        <item x="12"/>
        <item x="11"/>
        <item x="8"/>
        <item x="23"/>
        <item x="4"/>
        <item x="2"/>
        <item x="7"/>
        <item x="24"/>
        <item x="22"/>
        <item x="10"/>
        <item x="1"/>
        <item x="3"/>
        <item x="25"/>
        <item x="16"/>
        <item x="6"/>
        <item x="14"/>
        <item x="15"/>
        <item x="13"/>
        <item x="18"/>
        <item x="5"/>
        <item x="19"/>
        <item x="21"/>
        <item x="20"/>
        <item x="17"/>
        <item x="0"/>
      </items>
    </pivotField>
    <pivotField dataField="1" showAll="0" defaultSubtotal="0"/>
  </pivotFields>
  <rowFields count="6">
    <field x="1"/>
    <field x="2"/>
    <field x="3"/>
    <field x="5"/>
    <field x="4"/>
    <field x="6"/>
  </rowFields>
  <rowItems count="9">
    <i>
      <x v="10"/>
      <x v="1"/>
      <x v="4"/>
      <x v="4"/>
      <x v="8"/>
      <x v="7"/>
    </i>
    <i>
      <x v="11"/>
      <x v="4"/>
      <x v="4"/>
      <x v="4"/>
      <x v="8"/>
      <x v="3"/>
    </i>
    <i>
      <x v="12"/>
      <x v="27"/>
      <x v="4"/>
      <x v="4"/>
      <x v="8"/>
      <x/>
    </i>
    <i>
      <x v="13"/>
      <x v="2"/>
      <x v="4"/>
      <x v="4"/>
      <x v="8"/>
      <x v="10"/>
    </i>
    <i>
      <x v="14"/>
      <x v="3"/>
      <x v="4"/>
      <x v="4"/>
      <x v="8"/>
      <x v="2"/>
    </i>
    <i>
      <x v="15"/>
      <x v="14"/>
      <x v="4"/>
      <x v="4"/>
      <x v="18"/>
      <x v="1"/>
    </i>
    <i>
      <x v="16"/>
      <x/>
      <x v="5"/>
      <x v="4"/>
      <x v="7"/>
      <x v="25"/>
    </i>
    <i>
      <x v="18"/>
      <x v="13"/>
      <x v="4"/>
      <x v="4"/>
      <x v="4"/>
      <x v="25"/>
    </i>
    <i t="grand">
      <x/>
    </i>
  </rowItems>
  <colItems count="1">
    <i/>
  </colItems>
  <pageFields count="1">
    <pageField fld="0" item="2" hier="-1"/>
  </pageFields>
  <dataFields count="1">
    <dataField name="Цена за ед.изм. " fld="7" baseField="0" baseItem="0"/>
  </data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37" applyNumberFormats="0" applyBorderFormats="0" applyFontFormats="0" applyPatternFormats="0" applyAlignmentFormats="0" applyWidthHeightFormats="1" dataCaption="Значения" updatedVersion="3" minRefreshableVersion="3" showCalcMbrs="0" showDrill="0" useAutoFormatting="1" itemPrintTitles="1" createdVersion="3" indent="0" outline="1" outlineData="1" multipleFieldFilters="0">
  <location ref="A3:G11" firstHeaderRow="1" firstDataRow="1" firstDataCol="6" rowPageCount="1" colPageCount="1"/>
  <pivotFields count="8">
    <pivotField axis="axisPage" showAll="0">
      <items count="6">
        <item x="0"/>
        <item x="1"/>
        <item x="2"/>
        <item x="3"/>
        <item x="4"/>
        <item t="default"/>
      </items>
    </pivotField>
    <pivotField axis="axisRow" outline="0" showAll="0" defaultSubtotal="0">
      <items count="31">
        <item x="1"/>
        <item x="2"/>
        <item x="3"/>
        <item x="4"/>
        <item x="5"/>
        <item x="6"/>
        <item x="26"/>
        <item x="27"/>
        <item x="28"/>
        <item x="29"/>
        <item x="7"/>
        <item x="8"/>
        <item x="9"/>
        <item x="10"/>
        <item x="11"/>
        <item x="12"/>
        <item x="13"/>
        <item x="30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25"/>
      </items>
    </pivotField>
    <pivotField axis="axisRow" outline="0" showAll="0" defaultSubtotal="0">
      <items count="29">
        <item x="12"/>
        <item x="6"/>
        <item x="9"/>
        <item x="10"/>
        <item x="7"/>
        <item x="2"/>
        <item x="19"/>
        <item x="18"/>
        <item x="5"/>
        <item x="22"/>
        <item x="4"/>
        <item x="15"/>
        <item x="14"/>
        <item x="13"/>
        <item x="11"/>
        <item x="3"/>
        <item x="16"/>
        <item x="0"/>
        <item x="21"/>
        <item x="20"/>
        <item x="23"/>
        <item x="1"/>
        <item x="24"/>
        <item x="26"/>
        <item x="27"/>
        <item x="25"/>
        <item x="28"/>
        <item x="8"/>
        <item x="17"/>
      </items>
    </pivotField>
    <pivotField axis="axisRow" outline="0" showAll="0" defaultSubtotal="0">
      <items count="7">
        <item x="5"/>
        <item x="4"/>
        <item x="1"/>
        <item x="6"/>
        <item x="3"/>
        <item x="2"/>
        <item x="0"/>
      </items>
    </pivotField>
    <pivotField axis="axisRow" outline="0" showAll="0" defaultSubtotal="0">
      <items count="25">
        <item x="19"/>
        <item x="5"/>
        <item x="0"/>
        <item x="23"/>
        <item x="9"/>
        <item x="13"/>
        <item x="6"/>
        <item x="8"/>
        <item x="7"/>
        <item x="14"/>
        <item x="12"/>
        <item x="18"/>
        <item x="24"/>
        <item x="17"/>
        <item x="16"/>
        <item x="10"/>
        <item x="15"/>
        <item x="20"/>
        <item x="2"/>
        <item x="11"/>
        <item x="3"/>
        <item x="4"/>
        <item x="1"/>
        <item x="21"/>
        <item x="22"/>
      </items>
    </pivotField>
    <pivotField axis="axisRow" outline="0" showAll="0" defaultSubtotal="0">
      <items count="5">
        <item x="0"/>
        <item x="2"/>
        <item x="4"/>
        <item x="3"/>
        <item x="1"/>
      </items>
    </pivotField>
    <pivotField axis="axisRow" outline="0" showAll="0" defaultSubtotal="0">
      <items count="26">
        <item x="9"/>
        <item x="12"/>
        <item x="11"/>
        <item x="8"/>
        <item x="23"/>
        <item x="4"/>
        <item x="2"/>
        <item x="7"/>
        <item x="24"/>
        <item x="22"/>
        <item x="10"/>
        <item x="1"/>
        <item x="3"/>
        <item x="25"/>
        <item x="16"/>
        <item x="6"/>
        <item x="14"/>
        <item x="15"/>
        <item x="13"/>
        <item x="18"/>
        <item x="5"/>
        <item x="19"/>
        <item x="21"/>
        <item x="20"/>
        <item x="17"/>
        <item x="0"/>
      </items>
    </pivotField>
    <pivotField dataField="1" showAll="0" defaultSubtotal="0"/>
  </pivotFields>
  <rowFields count="6">
    <field x="1"/>
    <field x="2"/>
    <field x="3"/>
    <field x="5"/>
    <field x="4"/>
    <field x="6"/>
  </rowFields>
  <rowItems count="8">
    <i>
      <x/>
      <x v="21"/>
      <x v="2"/>
      <x v="4"/>
      <x v="22"/>
      <x v="11"/>
    </i>
    <i>
      <x v="1"/>
      <x v="5"/>
      <x v="2"/>
      <x v="4"/>
      <x v="18"/>
      <x v="6"/>
    </i>
    <i>
      <x v="2"/>
      <x v="15"/>
      <x v="2"/>
      <x v="4"/>
      <x v="20"/>
      <x v="12"/>
    </i>
    <i>
      <x v="3"/>
      <x v="10"/>
      <x v="2"/>
      <x v="1"/>
      <x v="21"/>
      <x v="5"/>
    </i>
    <i>
      <x v="4"/>
      <x v="8"/>
      <x v="5"/>
      <x v="4"/>
      <x v="1"/>
      <x v="20"/>
    </i>
    <i>
      <x v="5"/>
      <x v="8"/>
      <x v="5"/>
      <x v="4"/>
      <x v="6"/>
      <x v="15"/>
    </i>
    <i>
      <x v="17"/>
      <x v="26"/>
      <x v="3"/>
      <x v="4"/>
      <x v="12"/>
      <x v="25"/>
    </i>
    <i t="grand">
      <x/>
    </i>
  </rowItems>
  <colItems count="1">
    <i/>
  </colItems>
  <pageFields count="1">
    <pageField fld="0" item="1" hier="-1"/>
  </pageFields>
  <dataFields count="1">
    <dataField name="Цена за ед.изм. " fld="7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85"/>
  <sheetViews>
    <sheetView topLeftCell="A7" zoomScale="70" zoomScaleNormal="70" workbookViewId="0">
      <selection activeCell="I22" sqref="I22"/>
    </sheetView>
  </sheetViews>
  <sheetFormatPr defaultColWidth="9" defaultRowHeight="15.75"/>
  <cols>
    <col min="1" max="1" width="15.140625" style="5" customWidth="1"/>
    <col min="2" max="2" width="46.85546875" style="5" customWidth="1"/>
    <col min="3" max="3" width="15.85546875" style="5" customWidth="1"/>
    <col min="4" max="4" width="10.5703125" style="5" customWidth="1"/>
    <col min="5" max="5" width="12.140625" style="5" customWidth="1"/>
    <col min="6" max="7" width="13.28515625" style="5" customWidth="1"/>
    <col min="8" max="8" width="12.28515625" style="5" customWidth="1"/>
    <col min="9" max="9" width="14.28515625" style="5" bestFit="1" customWidth="1"/>
    <col min="10" max="10" width="15.5703125" style="5" customWidth="1"/>
    <col min="11" max="11" width="12.7109375" style="5" customWidth="1"/>
    <col min="12" max="12" width="9" style="5"/>
    <col min="13" max="13" width="11.28515625" style="5" bestFit="1" customWidth="1"/>
    <col min="14" max="14" width="11.7109375" style="5" bestFit="1" customWidth="1"/>
    <col min="15" max="16384" width="9" style="5"/>
  </cols>
  <sheetData>
    <row r="6" spans="1:13" ht="9" customHeight="1"/>
    <row r="7" spans="1:13">
      <c r="A7" s="165"/>
      <c r="B7" s="165"/>
      <c r="C7" s="165"/>
      <c r="D7" s="165"/>
      <c r="E7" s="165"/>
      <c r="F7" s="165"/>
      <c r="G7" s="165"/>
      <c r="H7" s="165"/>
      <c r="I7" s="165"/>
      <c r="J7" s="6"/>
    </row>
    <row r="8" spans="1:13" ht="7.5" customHeight="1">
      <c r="A8" s="7"/>
      <c r="B8" s="7"/>
      <c r="C8" s="7"/>
      <c r="D8" s="7"/>
      <c r="E8" s="7"/>
      <c r="F8" s="7"/>
      <c r="G8" s="7"/>
      <c r="H8" s="7"/>
      <c r="I8" s="7"/>
    </row>
    <row r="9" spans="1:13" s="9" customFormat="1" ht="12.75">
      <c r="A9" s="167"/>
      <c r="B9" s="167"/>
      <c r="C9" s="167"/>
      <c r="D9" s="167"/>
      <c r="E9" s="167"/>
      <c r="F9" s="167"/>
      <c r="G9" s="167"/>
      <c r="H9" s="167"/>
      <c r="I9" s="167"/>
      <c r="J9" s="8"/>
    </row>
    <row r="10" spans="1:13" s="9" customFormat="1" ht="12.75">
      <c r="A10" s="167"/>
      <c r="B10" s="167"/>
      <c r="C10" s="167"/>
      <c r="D10" s="167"/>
      <c r="E10" s="167"/>
      <c r="F10" s="167"/>
      <c r="G10" s="167"/>
      <c r="H10" s="167"/>
      <c r="I10" s="167"/>
      <c r="J10" s="8"/>
    </row>
    <row r="11" spans="1:13" s="9" customFormat="1" ht="12.75">
      <c r="A11" s="167"/>
      <c r="B11" s="167"/>
      <c r="C11" s="167"/>
      <c r="D11" s="167"/>
      <c r="E11" s="167"/>
      <c r="F11" s="167"/>
      <c r="G11" s="167"/>
      <c r="H11" s="167"/>
      <c r="I11" s="167"/>
      <c r="J11" s="8"/>
    </row>
    <row r="12" spans="1:13" s="9" customFormat="1" ht="12.75">
      <c r="A12" s="167"/>
      <c r="B12" s="167"/>
      <c r="C12" s="167"/>
      <c r="D12" s="167"/>
      <c r="E12" s="167"/>
      <c r="F12" s="167"/>
      <c r="G12" s="167"/>
      <c r="H12" s="167"/>
      <c r="I12" s="167"/>
      <c r="J12" s="8"/>
    </row>
    <row r="13" spans="1:13" s="9" customFormat="1" ht="12.75">
      <c r="A13" s="167"/>
      <c r="B13" s="167"/>
      <c r="C13" s="167"/>
      <c r="D13" s="167"/>
      <c r="E13" s="167"/>
      <c r="F13" s="167"/>
      <c r="G13" s="167"/>
      <c r="H13" s="167"/>
      <c r="I13" s="167"/>
      <c r="J13" s="8"/>
    </row>
    <row r="14" spans="1:13" ht="3.75" customHeight="1">
      <c r="A14" s="7"/>
      <c r="B14" s="7"/>
      <c r="C14" s="7"/>
      <c r="D14" s="7"/>
      <c r="E14" s="7"/>
      <c r="F14" s="7"/>
      <c r="G14" s="7"/>
      <c r="H14" s="7"/>
      <c r="I14" s="7"/>
      <c r="J14" s="10"/>
      <c r="M14" s="11"/>
    </row>
    <row r="15" spans="1:13">
      <c r="A15" s="165"/>
      <c r="B15" s="166"/>
      <c r="C15" s="166"/>
      <c r="D15" s="166"/>
      <c r="E15" s="166"/>
      <c r="F15" s="166"/>
      <c r="G15" s="166"/>
      <c r="H15" s="166"/>
      <c r="I15" s="166"/>
      <c r="J15" s="6"/>
      <c r="M15" s="11"/>
    </row>
    <row r="16" spans="1:13" ht="6" customHeight="1">
      <c r="M16" s="11"/>
    </row>
    <row r="17" spans="1:14">
      <c r="A17" s="12" t="s">
        <v>122</v>
      </c>
      <c r="B17" s="13"/>
      <c r="C17" s="13"/>
      <c r="D17" s="13"/>
      <c r="E17" s="13"/>
      <c r="F17" s="14"/>
      <c r="G17" s="14"/>
      <c r="H17" s="15"/>
      <c r="I17" s="16"/>
      <c r="J17" s="16"/>
      <c r="M17" s="11"/>
      <c r="N17" s="11"/>
    </row>
    <row r="18" spans="1:14">
      <c r="A18" s="17" t="s">
        <v>99</v>
      </c>
      <c r="B18" s="18">
        <v>2196.1</v>
      </c>
      <c r="C18" s="20"/>
      <c r="J18" s="16"/>
      <c r="M18" s="11"/>
      <c r="N18" s="11"/>
    </row>
    <row r="19" spans="1:14">
      <c r="A19" s="19" t="s">
        <v>292</v>
      </c>
      <c r="B19" s="20"/>
      <c r="C19" s="20"/>
      <c r="J19" s="16"/>
      <c r="M19" s="11"/>
      <c r="N19" s="11"/>
    </row>
    <row r="20" spans="1:14">
      <c r="A20" s="19"/>
      <c r="B20" s="21"/>
      <c r="C20" s="21"/>
      <c r="J20" s="16"/>
      <c r="M20" s="11"/>
      <c r="N20" s="11"/>
    </row>
    <row r="21" spans="1:14" ht="49.5" customHeight="1">
      <c r="A21" s="22" t="s">
        <v>1</v>
      </c>
      <c r="B21" s="22" t="s">
        <v>100</v>
      </c>
      <c r="C21" s="22" t="s">
        <v>3</v>
      </c>
      <c r="D21" s="22" t="s">
        <v>101</v>
      </c>
      <c r="E21" s="22" t="s">
        <v>285</v>
      </c>
      <c r="F21" s="22" t="s">
        <v>102</v>
      </c>
      <c r="G21" s="22" t="s">
        <v>286</v>
      </c>
      <c r="H21" s="22" t="s">
        <v>103</v>
      </c>
      <c r="I21" s="22" t="s">
        <v>104</v>
      </c>
      <c r="J21" s="16"/>
      <c r="M21" s="11"/>
      <c r="N21" s="23"/>
    </row>
    <row r="22" spans="1:14" s="106" customFormat="1" ht="18" customHeight="1">
      <c r="A22" s="98" t="s">
        <v>7</v>
      </c>
      <c r="B22" s="98" t="s">
        <v>8</v>
      </c>
      <c r="C22" s="135" t="s">
        <v>283</v>
      </c>
      <c r="D22" s="99" t="s">
        <v>11</v>
      </c>
      <c r="E22" s="99">
        <f>(VLOOKUP(A22,Прайс!_xlnm.Print_Area,3,0))/1000</f>
        <v>6.2</v>
      </c>
      <c r="F22" s="100">
        <v>339</v>
      </c>
      <c r="G22" s="101">
        <f>IF(VLOOKUP(A22,Прайс!_xlnm.Print_Area,6,0)=0,VLOOKUP(A22,Прайс!_xlnm.Print_Area,4,0),VLOOKUP(A22,Прайс!_xlnm.Print_Area,6,0))</f>
        <v>638.0775000000001</v>
      </c>
      <c r="H22" s="102">
        <f>G22*E22</f>
        <v>3956.0805000000009</v>
      </c>
      <c r="I22" s="103">
        <f>H22*F22</f>
        <v>1341111.2895000004</v>
      </c>
      <c r="J22" s="104"/>
      <c r="K22" s="105"/>
      <c r="M22" s="107"/>
      <c r="N22" s="108"/>
    </row>
    <row r="23" spans="1:14" s="106" customFormat="1" ht="18" customHeight="1">
      <c r="A23" s="98" t="s">
        <v>12</v>
      </c>
      <c r="B23" s="98" t="s">
        <v>13</v>
      </c>
      <c r="C23" s="135" t="s">
        <v>283</v>
      </c>
      <c r="D23" s="99" t="s">
        <v>11</v>
      </c>
      <c r="E23" s="99">
        <f>(VLOOKUP(A23,Прайс!_xlnm.Print_Area,3,0))/1000</f>
        <v>6.2</v>
      </c>
      <c r="F23" s="100">
        <v>53</v>
      </c>
      <c r="G23" s="101">
        <f>IF(VLOOKUP(A23,Прайс!_xlnm.Print_Area,6,0)=0,VLOOKUP(A23,Прайс!_xlnm.Print_Area,4,0),VLOOKUP(A23,Прайс!_xlnm.Print_Area,6,0))</f>
        <v>583.51724999999999</v>
      </c>
      <c r="H23" s="102">
        <f t="shared" ref="H23:H31" si="0">G23*E23</f>
        <v>3617.8069500000001</v>
      </c>
      <c r="I23" s="103">
        <f t="shared" ref="I23:I31" si="1">H23*F23</f>
        <v>191743.76835</v>
      </c>
      <c r="J23" s="104"/>
      <c r="K23" s="105"/>
      <c r="M23" s="107"/>
      <c r="N23" s="108"/>
    </row>
    <row r="24" spans="1:14" s="106" customFormat="1" ht="18" customHeight="1">
      <c r="A24" s="98" t="s">
        <v>15</v>
      </c>
      <c r="B24" s="98" t="s">
        <v>16</v>
      </c>
      <c r="C24" s="135" t="s">
        <v>283</v>
      </c>
      <c r="D24" s="99" t="s">
        <v>11</v>
      </c>
      <c r="E24" s="99">
        <f>(VLOOKUP(A24,Прайс!_xlnm.Print_Area,3,0))/1000</f>
        <v>6.2</v>
      </c>
      <c r="F24" s="100">
        <v>180</v>
      </c>
      <c r="G24" s="101">
        <f>IF(VLOOKUP(A24,Прайс!_xlnm.Print_Area,6,0)=0,VLOOKUP(A24,Прайс!_xlnm.Print_Area,4,0),VLOOKUP(A24,Прайс!_xlnm.Print_Area,6,0))</f>
        <v>601.08750000000009</v>
      </c>
      <c r="H24" s="102">
        <f t="shared" si="0"/>
        <v>3726.7425000000007</v>
      </c>
      <c r="I24" s="103">
        <f t="shared" si="1"/>
        <v>670813.65000000014</v>
      </c>
      <c r="J24" s="104"/>
      <c r="K24" s="105"/>
      <c r="M24" s="107"/>
      <c r="N24" s="108"/>
    </row>
    <row r="25" spans="1:14" s="106" customFormat="1" ht="18" customHeight="1">
      <c r="A25" s="98" t="s">
        <v>18</v>
      </c>
      <c r="B25" s="98" t="s">
        <v>19</v>
      </c>
      <c r="C25" s="135" t="s">
        <v>283</v>
      </c>
      <c r="D25" s="99" t="s">
        <v>11</v>
      </c>
      <c r="E25" s="99">
        <f>(VLOOKUP(A25,Прайс!_xlnm.Print_Area,3,0))/1000</f>
        <v>6.2</v>
      </c>
      <c r="F25" s="100">
        <v>1423</v>
      </c>
      <c r="G25" s="101">
        <f>IF(VLOOKUP(A25,Прайс!_xlnm.Print_Area,6,0)=0,VLOOKUP(A25,Прайс!_xlnm.Print_Area,4,0),VLOOKUP(A25,Прайс!_xlnm.Print_Area,6,0))</f>
        <v>147.96000000000004</v>
      </c>
      <c r="H25" s="102">
        <f t="shared" si="0"/>
        <v>917.3520000000002</v>
      </c>
      <c r="I25" s="103">
        <f t="shared" si="1"/>
        <v>1305391.8960000002</v>
      </c>
      <c r="J25" s="104"/>
      <c r="K25" s="105"/>
      <c r="M25" s="107"/>
      <c r="N25" s="108"/>
    </row>
    <row r="26" spans="1:14" s="106" customFormat="1" ht="18" customHeight="1">
      <c r="A26" s="98" t="s">
        <v>91</v>
      </c>
      <c r="B26" s="98" t="s">
        <v>90</v>
      </c>
      <c r="C26" s="135" t="s">
        <v>283</v>
      </c>
      <c r="D26" s="99" t="s">
        <v>11</v>
      </c>
      <c r="E26" s="99">
        <v>6.2</v>
      </c>
      <c r="F26" s="100">
        <v>43</v>
      </c>
      <c r="G26" s="101">
        <v>425</v>
      </c>
      <c r="H26" s="102">
        <f t="shared" si="0"/>
        <v>2635</v>
      </c>
      <c r="I26" s="103">
        <f t="shared" si="1"/>
        <v>113305</v>
      </c>
      <c r="J26" s="104"/>
      <c r="K26" s="105"/>
      <c r="M26" s="107"/>
      <c r="N26" s="108"/>
    </row>
    <row r="27" spans="1:14" s="106" customFormat="1" ht="18" customHeight="1">
      <c r="A27" s="98" t="s">
        <v>21</v>
      </c>
      <c r="B27" s="98" t="s">
        <v>22</v>
      </c>
      <c r="C27" s="123" t="s">
        <v>9</v>
      </c>
      <c r="D27" s="99" t="s">
        <v>11</v>
      </c>
      <c r="E27" s="99">
        <f>(VLOOKUP(A27,Прайс!_xlnm.Print_Area,3,0))/1000</f>
        <v>6</v>
      </c>
      <c r="F27" s="100">
        <v>18</v>
      </c>
      <c r="G27" s="101">
        <f>IF(VLOOKUP(A27,Прайс!_xlnm.Print_Area,6,0)=0,VLOOKUP(A27,Прайс!_xlnm.Print_Area,4,0),VLOOKUP(A27,Прайс!_xlnm.Print_Area,6,0))</f>
        <v>1262.0756812499999</v>
      </c>
      <c r="H27" s="102">
        <f t="shared" si="0"/>
        <v>7572.4540874999993</v>
      </c>
      <c r="I27" s="103">
        <f t="shared" si="1"/>
        <v>136304.17357499999</v>
      </c>
      <c r="J27" s="104"/>
      <c r="K27" s="105"/>
      <c r="M27" s="107"/>
      <c r="N27" s="108"/>
    </row>
    <row r="28" spans="1:14" s="106" customFormat="1" ht="18" customHeight="1">
      <c r="A28" s="98" t="s">
        <v>24</v>
      </c>
      <c r="B28" s="98" t="s">
        <v>25</v>
      </c>
      <c r="C28" s="135" t="s">
        <v>283</v>
      </c>
      <c r="D28" s="99" t="s">
        <v>11</v>
      </c>
      <c r="E28" s="99">
        <f>(VLOOKUP(A28,Прайс!_xlnm.Print_Area,3,0))/1000</f>
        <v>6</v>
      </c>
      <c r="F28" s="100">
        <v>4</v>
      </c>
      <c r="G28" s="101">
        <v>181.19</v>
      </c>
      <c r="H28" s="102">
        <f t="shared" si="0"/>
        <v>1087.1399999999999</v>
      </c>
      <c r="I28" s="103">
        <f t="shared" si="1"/>
        <v>4348.5599999999995</v>
      </c>
      <c r="J28" s="104"/>
      <c r="K28" s="105"/>
      <c r="M28" s="107"/>
      <c r="N28" s="108"/>
    </row>
    <row r="29" spans="1:14" s="106" customFormat="1" ht="18" customHeight="1">
      <c r="A29" s="98" t="s">
        <v>27</v>
      </c>
      <c r="B29" s="98" t="s">
        <v>25</v>
      </c>
      <c r="C29" s="123" t="s">
        <v>9</v>
      </c>
      <c r="D29" s="99" t="s">
        <v>11</v>
      </c>
      <c r="E29" s="99">
        <f>(VLOOKUP(A29,Прайс!_xlnm.Print_Area,3,0))/1000</f>
        <v>6</v>
      </c>
      <c r="F29" s="100">
        <v>31</v>
      </c>
      <c r="G29" s="101">
        <f>IF(VLOOKUP(A29,Прайс!_xlnm.Print_Area,6,0)=0,VLOOKUP(A29,Прайс!_xlnm.Print_Area,4,0),VLOOKUP(A29,Прайс!_xlnm.Print_Area,6,0))</f>
        <v>582.66185625000003</v>
      </c>
      <c r="H29" s="102">
        <f t="shared" si="0"/>
        <v>3495.9711375000002</v>
      </c>
      <c r="I29" s="103">
        <f t="shared" si="1"/>
        <v>108375.1052625</v>
      </c>
      <c r="J29" s="104"/>
      <c r="K29" s="105"/>
      <c r="M29" s="107"/>
      <c r="N29" s="108"/>
    </row>
    <row r="30" spans="1:14" s="106" customFormat="1" ht="18" customHeight="1">
      <c r="A30" s="98" t="s">
        <v>93</v>
      </c>
      <c r="B30" s="98" t="s">
        <v>95</v>
      </c>
      <c r="C30" s="135" t="s">
        <v>283</v>
      </c>
      <c r="D30" s="99" t="s">
        <v>11</v>
      </c>
      <c r="E30" s="99">
        <f>(VLOOKUP(A30,Прайс!_xlnm.Print_Area,3,0))/1000</f>
        <v>6.2</v>
      </c>
      <c r="F30" s="100">
        <v>263</v>
      </c>
      <c r="G30" s="101">
        <f>IF(VLOOKUP(A30,Прайс!_xlnm.Print_Area,6,0)=0,VLOOKUP(A30,Прайс!_xlnm.Print_Area,4,0),VLOOKUP(A30,Прайс!_xlnm.Print_Area,6,0))</f>
        <v>1419.49125</v>
      </c>
      <c r="H30" s="102">
        <f t="shared" si="0"/>
        <v>8800.8457500000004</v>
      </c>
      <c r="I30" s="103">
        <f t="shared" si="1"/>
        <v>2314622.4322500001</v>
      </c>
      <c r="J30" s="104"/>
      <c r="K30" s="105"/>
      <c r="M30" s="107"/>
      <c r="N30" s="108"/>
    </row>
    <row r="31" spans="1:14" s="106" customFormat="1" ht="18" customHeight="1">
      <c r="A31" s="98" t="s">
        <v>94</v>
      </c>
      <c r="B31" s="98" t="s">
        <v>96</v>
      </c>
      <c r="C31" s="135" t="s">
        <v>283</v>
      </c>
      <c r="D31" s="99" t="s">
        <v>11</v>
      </c>
      <c r="E31" s="99">
        <f>(VLOOKUP(A31,Прайс!_xlnm.Print_Area,3,0))/1000</f>
        <v>6.2</v>
      </c>
      <c r="F31" s="100">
        <v>185</v>
      </c>
      <c r="G31" s="101">
        <f>IF(VLOOKUP(A31,Прайс!_xlnm.Print_Area,6,0)=0,VLOOKUP(A31,Прайс!_xlnm.Print_Area,4,0),VLOOKUP(A31,Прайс!_xlnm.Print_Area,6,0))</f>
        <v>1362.1567500000001</v>
      </c>
      <c r="H31" s="102">
        <f t="shared" si="0"/>
        <v>8445.3718500000014</v>
      </c>
      <c r="I31" s="103">
        <f t="shared" si="1"/>
        <v>1562393.7922500002</v>
      </c>
      <c r="J31" s="104"/>
      <c r="K31" s="105"/>
      <c r="M31" s="107"/>
      <c r="N31" s="108"/>
    </row>
    <row r="32" spans="1:14">
      <c r="A32" s="10"/>
      <c r="B32" s="27"/>
      <c r="C32" s="27"/>
      <c r="D32" s="28"/>
      <c r="E32" s="28"/>
      <c r="F32" s="29"/>
      <c r="G32" s="29"/>
      <c r="H32" s="30" t="s">
        <v>108</v>
      </c>
      <c r="I32" s="31">
        <f>SUM(I22:I31)</f>
        <v>7748409.6671875007</v>
      </c>
      <c r="J32" s="16"/>
      <c r="M32" s="24"/>
      <c r="N32" s="25"/>
    </row>
    <row r="33" spans="1:14">
      <c r="A33" s="10"/>
      <c r="B33" s="27"/>
      <c r="C33" s="27"/>
      <c r="D33" s="28"/>
      <c r="E33" s="28"/>
      <c r="F33" s="29"/>
      <c r="G33" s="29"/>
      <c r="H33" s="33" t="s">
        <v>114</v>
      </c>
      <c r="I33" s="75">
        <v>0.2</v>
      </c>
      <c r="J33" s="16"/>
      <c r="M33" s="24"/>
      <c r="N33" s="25"/>
    </row>
    <row r="34" spans="1:14">
      <c r="A34" s="32"/>
      <c r="B34" s="27"/>
      <c r="C34" s="27"/>
      <c r="D34" s="28"/>
      <c r="E34" s="28"/>
      <c r="F34" s="29"/>
      <c r="G34" s="29"/>
      <c r="H34" s="33" t="s">
        <v>109</v>
      </c>
      <c r="I34" s="31">
        <f>I32-I32*I33</f>
        <v>6198727.7337500006</v>
      </c>
      <c r="J34" s="16"/>
      <c r="M34" s="24"/>
      <c r="N34" s="25"/>
    </row>
    <row r="35" spans="1:14">
      <c r="A35" s="32"/>
      <c r="B35" s="27"/>
      <c r="C35" s="27"/>
      <c r="D35" s="28"/>
      <c r="E35" s="28"/>
      <c r="F35" s="29"/>
      <c r="G35" s="29"/>
      <c r="H35" s="34" t="s">
        <v>110</v>
      </c>
      <c r="I35" s="35">
        <f>I34/B18</f>
        <v>2822.6072281544562</v>
      </c>
      <c r="J35" s="16"/>
      <c r="M35" s="24"/>
      <c r="N35" s="25"/>
    </row>
    <row r="36" spans="1:14">
      <c r="A36" s="32"/>
      <c r="B36" s="27"/>
      <c r="C36" s="27"/>
      <c r="D36" s="28"/>
      <c r="E36" s="28"/>
      <c r="F36" s="29"/>
      <c r="G36" s="29"/>
      <c r="H36" s="34"/>
      <c r="I36" s="36"/>
      <c r="J36" s="16"/>
      <c r="M36" s="24"/>
      <c r="N36" s="25"/>
    </row>
    <row r="37" spans="1:14" s="11" customFormat="1" ht="47.25">
      <c r="A37" s="22" t="s">
        <v>1</v>
      </c>
      <c r="B37" s="22" t="s">
        <v>111</v>
      </c>
      <c r="C37" s="22" t="s">
        <v>3</v>
      </c>
      <c r="D37" s="22" t="s">
        <v>101</v>
      </c>
      <c r="E37" s="22" t="s">
        <v>288</v>
      </c>
      <c r="F37" s="22" t="s">
        <v>102</v>
      </c>
      <c r="G37" s="22" t="s">
        <v>287</v>
      </c>
      <c r="H37" s="22" t="s">
        <v>103</v>
      </c>
      <c r="I37" s="22" t="s">
        <v>104</v>
      </c>
      <c r="J37" s="37"/>
      <c r="M37" s="24"/>
      <c r="N37" s="25"/>
    </row>
    <row r="38" spans="1:14" ht="17.25" customHeight="1">
      <c r="A38" s="125" t="s">
        <v>78</v>
      </c>
      <c r="B38" s="125" t="str">
        <f>VLOOKUP(A38,Прайс!_xlnm.Print_Area,2,0)</f>
        <v>Уплотнитель наружный (250)</v>
      </c>
      <c r="C38" s="125" t="s">
        <v>80</v>
      </c>
      <c r="D38" s="39" t="s">
        <v>81</v>
      </c>
      <c r="E38" s="39">
        <v>250</v>
      </c>
      <c r="F38" s="126">
        <v>9807.3960000000006</v>
      </c>
      <c r="G38" s="85">
        <f>CEILING(F38/E38,1)</f>
        <v>40</v>
      </c>
      <c r="H38" s="112">
        <f>VLOOKUP(A38,Прайс!_xlnm.Print_Area,4,0)</f>
        <v>31.657499999999995</v>
      </c>
      <c r="I38" s="26">
        <f>H38*E38*G38</f>
        <v>316574.99999999994</v>
      </c>
      <c r="J38" s="16"/>
      <c r="M38" s="97"/>
      <c r="N38" s="25"/>
    </row>
    <row r="39" spans="1:14" ht="17.25" customHeight="1">
      <c r="A39" s="125" t="s">
        <v>82</v>
      </c>
      <c r="B39" s="125" t="str">
        <f>VLOOKUP(A39,Прайс!_xlnm.Print_Area,2,0)</f>
        <v>Уплотнитель притворный (400)</v>
      </c>
      <c r="C39" s="125" t="s">
        <v>80</v>
      </c>
      <c r="D39" s="39" t="s">
        <v>81</v>
      </c>
      <c r="E39" s="39">
        <v>400</v>
      </c>
      <c r="F39" s="126">
        <v>1032.2260000000001</v>
      </c>
      <c r="G39" s="85">
        <f t="shared" ref="G39:G41" si="2">CEILING(F39/E39,1)</f>
        <v>3</v>
      </c>
      <c r="H39" s="112">
        <f>VLOOKUP(A39,Прайс!_xlnm.Print_Area,4,0)</f>
        <v>18.994499999999995</v>
      </c>
      <c r="I39" s="26">
        <f t="shared" ref="I39:I41" si="3">H39*E39*G39</f>
        <v>22793.399999999994</v>
      </c>
      <c r="J39" s="16"/>
      <c r="M39" s="97"/>
      <c r="N39" s="25"/>
    </row>
    <row r="40" spans="1:14" ht="17.25" customHeight="1">
      <c r="A40" s="125" t="s">
        <v>84</v>
      </c>
      <c r="B40" s="125" t="str">
        <f>VLOOKUP(A40,Прайс!_xlnm.Print_Area,2,0)</f>
        <v>Уплотнитель внутренний (400)</v>
      </c>
      <c r="C40" s="125" t="s">
        <v>80</v>
      </c>
      <c r="D40" s="39" t="s">
        <v>81</v>
      </c>
      <c r="E40" s="39">
        <v>400</v>
      </c>
      <c r="F40" s="126">
        <v>8774</v>
      </c>
      <c r="G40" s="85">
        <f t="shared" si="2"/>
        <v>22</v>
      </c>
      <c r="H40" s="112">
        <f>VLOOKUP(A40,Прайс!_xlnm.Print_Area,4,0)</f>
        <v>24.995249999999999</v>
      </c>
      <c r="I40" s="26">
        <f t="shared" si="3"/>
        <v>219958.19999999995</v>
      </c>
      <c r="J40" s="16"/>
      <c r="K40" s="40"/>
      <c r="M40" s="97"/>
      <c r="N40" s="25"/>
    </row>
    <row r="41" spans="1:14" ht="17.25" customHeight="1">
      <c r="A41" s="125" t="s">
        <v>97</v>
      </c>
      <c r="B41" s="125" t="str">
        <f>VLOOKUP(A41,Прайс!_xlnm.Print_Area,2,0)</f>
        <v>Уплотнитель влагозащитный большой (100)</v>
      </c>
      <c r="C41" s="125" t="s">
        <v>80</v>
      </c>
      <c r="D41" s="39" t="s">
        <v>81</v>
      </c>
      <c r="E41" s="39">
        <v>100</v>
      </c>
      <c r="F41" s="126">
        <v>52.76</v>
      </c>
      <c r="G41" s="85">
        <f t="shared" si="2"/>
        <v>1</v>
      </c>
      <c r="H41" s="112">
        <f>VLOOKUP(A41,Прайс!_xlnm.Print_Area,4,0)</f>
        <v>89.302499999999995</v>
      </c>
      <c r="I41" s="26">
        <f t="shared" si="3"/>
        <v>8930.25</v>
      </c>
      <c r="J41" s="16"/>
      <c r="K41" s="40"/>
      <c r="M41" s="97"/>
      <c r="N41" s="25"/>
    </row>
    <row r="42" spans="1:14">
      <c r="A42" s="10"/>
      <c r="B42" s="41"/>
      <c r="C42" s="41"/>
      <c r="F42" s="42"/>
      <c r="G42" s="42"/>
      <c r="H42" s="110" t="s">
        <v>108</v>
      </c>
      <c r="I42" s="111">
        <f>SUM(I38:I41)</f>
        <v>568256.84999999986</v>
      </c>
      <c r="M42" s="24"/>
      <c r="N42" s="25"/>
    </row>
    <row r="43" spans="1:14">
      <c r="A43" s="10"/>
      <c r="B43" s="41"/>
      <c r="C43" s="41"/>
      <c r="F43" s="42"/>
      <c r="G43" s="42"/>
      <c r="H43" s="33" t="s">
        <v>114</v>
      </c>
      <c r="I43" s="44">
        <v>0.2</v>
      </c>
      <c r="M43" s="24"/>
      <c r="N43" s="25"/>
    </row>
    <row r="44" spans="1:14">
      <c r="A44" s="10"/>
      <c r="B44" s="41"/>
      <c r="C44" s="41"/>
      <c r="F44" s="42"/>
      <c r="G44" s="42"/>
      <c r="H44" s="33" t="s">
        <v>109</v>
      </c>
      <c r="I44" s="43">
        <f>I42-I42*I43</f>
        <v>454605.47999999986</v>
      </c>
      <c r="M44" s="24"/>
      <c r="N44" s="25"/>
    </row>
    <row r="45" spans="1:14">
      <c r="A45" s="45"/>
      <c r="B45" s="45"/>
      <c r="C45" s="45"/>
      <c r="D45" s="11"/>
      <c r="E45" s="11"/>
      <c r="F45" s="46"/>
      <c r="G45" s="46"/>
      <c r="H45" s="47" t="s">
        <v>110</v>
      </c>
      <c r="I45" s="48">
        <f>I44/B18</f>
        <v>207.00581940713076</v>
      </c>
      <c r="M45" s="24"/>
      <c r="N45" s="25"/>
    </row>
    <row r="46" spans="1:14">
      <c r="A46" s="45"/>
      <c r="B46" s="45"/>
      <c r="C46" s="45"/>
      <c r="D46" s="11"/>
      <c r="E46" s="11"/>
      <c r="F46" s="46"/>
      <c r="G46" s="46"/>
      <c r="H46" s="47"/>
      <c r="I46" s="49"/>
      <c r="M46" s="11"/>
    </row>
    <row r="47" spans="1:14" ht="47.25">
      <c r="A47" s="50" t="s">
        <v>1</v>
      </c>
      <c r="B47" s="50" t="s">
        <v>115</v>
      </c>
      <c r="C47" s="22" t="s">
        <v>3</v>
      </c>
      <c r="D47" s="50" t="s">
        <v>101</v>
      </c>
      <c r="E47" s="22" t="s">
        <v>288</v>
      </c>
      <c r="F47" s="50" t="s">
        <v>102</v>
      </c>
      <c r="G47" s="22" t="s">
        <v>287</v>
      </c>
      <c r="H47" s="50" t="s">
        <v>103</v>
      </c>
      <c r="I47" s="50" t="s">
        <v>104</v>
      </c>
      <c r="M47" s="11"/>
    </row>
    <row r="48" spans="1:14" s="106" customFormat="1">
      <c r="A48" s="124" t="s">
        <v>34</v>
      </c>
      <c r="B48" s="124" t="s">
        <v>35</v>
      </c>
      <c r="C48" s="98" t="s">
        <v>9</v>
      </c>
      <c r="D48" s="117" t="s">
        <v>36</v>
      </c>
      <c r="E48" s="117"/>
      <c r="F48" s="127">
        <v>1720</v>
      </c>
      <c r="G48" s="109"/>
      <c r="H48" s="118">
        <f>VLOOKUP(A48,Прайс!_xlnm.Print_Area,4,0)</f>
        <v>56.699999999999996</v>
      </c>
      <c r="I48" s="119">
        <f>H48*F48</f>
        <v>97523.999999999985</v>
      </c>
    </row>
    <row r="49" spans="1:11" s="106" customFormat="1">
      <c r="A49" s="124" t="s">
        <v>37</v>
      </c>
      <c r="B49" s="124" t="s">
        <v>38</v>
      </c>
      <c r="C49" s="98" t="s">
        <v>9</v>
      </c>
      <c r="D49" s="117" t="s">
        <v>36</v>
      </c>
      <c r="E49" s="117"/>
      <c r="F49" s="127">
        <v>5276</v>
      </c>
      <c r="G49" s="109"/>
      <c r="H49" s="118">
        <f>VLOOKUP(A49,Прайс!_xlnm.Print_Area,4,0)</f>
        <v>23.694570899999999</v>
      </c>
      <c r="I49" s="119">
        <f t="shared" ref="I49:I53" si="4">H49*F49</f>
        <v>125012.55606839999</v>
      </c>
    </row>
    <row r="50" spans="1:11" s="106" customFormat="1">
      <c r="A50" s="124" t="s">
        <v>40</v>
      </c>
      <c r="B50" s="124" t="s">
        <v>41</v>
      </c>
      <c r="C50" s="98" t="s">
        <v>9</v>
      </c>
      <c r="D50" s="117" t="s">
        <v>36</v>
      </c>
      <c r="E50" s="117"/>
      <c r="F50" s="127">
        <v>860</v>
      </c>
      <c r="G50" s="109"/>
      <c r="H50" s="118">
        <f>VLOOKUP(A50,Прайс!_xlnm.Print_Area,4,0)</f>
        <v>59.904211499999988</v>
      </c>
      <c r="I50" s="119">
        <f t="shared" si="4"/>
        <v>51517.621889999988</v>
      </c>
    </row>
    <row r="51" spans="1:11" s="106" customFormat="1" ht="33" customHeight="1">
      <c r="A51" s="124" t="s">
        <v>43</v>
      </c>
      <c r="B51" s="124" t="s">
        <v>44</v>
      </c>
      <c r="C51" s="98" t="s">
        <v>9</v>
      </c>
      <c r="D51" s="117" t="s">
        <v>239</v>
      </c>
      <c r="E51" s="117"/>
      <c r="F51" s="127">
        <v>9640</v>
      </c>
      <c r="G51" s="109"/>
      <c r="H51" s="118">
        <f>VLOOKUP(A51,Прайс!_xlnm.Print_Area,4,0)</f>
        <v>22.207500000000003</v>
      </c>
      <c r="I51" s="119">
        <f t="shared" si="4"/>
        <v>214080.30000000002</v>
      </c>
    </row>
    <row r="52" spans="1:11" s="106" customFormat="1">
      <c r="A52" s="124" t="s">
        <v>47</v>
      </c>
      <c r="B52" s="124" t="s">
        <v>48</v>
      </c>
      <c r="C52" s="98" t="s">
        <v>49</v>
      </c>
      <c r="D52" s="117" t="s">
        <v>36</v>
      </c>
      <c r="E52" s="117"/>
      <c r="F52" s="127">
        <v>933</v>
      </c>
      <c r="G52" s="109"/>
      <c r="H52" s="118">
        <f>VLOOKUP(A52,Прайс!_xlnm.Print_Area,4,0)</f>
        <v>567</v>
      </c>
      <c r="I52" s="119">
        <f t="shared" si="4"/>
        <v>529011</v>
      </c>
    </row>
    <row r="53" spans="1:11" s="106" customFormat="1">
      <c r="A53" s="124" t="s">
        <v>50</v>
      </c>
      <c r="B53" s="124" t="s">
        <v>48</v>
      </c>
      <c r="C53" s="98" t="s">
        <v>49</v>
      </c>
      <c r="D53" s="117" t="s">
        <v>36</v>
      </c>
      <c r="E53" s="117"/>
      <c r="F53" s="127">
        <v>160</v>
      </c>
      <c r="G53" s="109"/>
      <c r="H53" s="118">
        <f>VLOOKUP(A53,Прайс!_xlnm.Print_Area,4,0)</f>
        <v>378</v>
      </c>
      <c r="I53" s="119">
        <f t="shared" si="4"/>
        <v>60480</v>
      </c>
    </row>
    <row r="54" spans="1:11" s="106" customFormat="1">
      <c r="A54" s="120" t="s">
        <v>116</v>
      </c>
      <c r="B54" s="121" t="s">
        <v>254</v>
      </c>
      <c r="C54" s="98" t="s">
        <v>9</v>
      </c>
      <c r="D54" s="122" t="s">
        <v>81</v>
      </c>
      <c r="E54" s="117">
        <v>250</v>
      </c>
      <c r="F54" s="109">
        <v>312</v>
      </c>
      <c r="G54" s="109">
        <f t="shared" ref="G54" si="5">CEILING(F54/E54,1)</f>
        <v>2</v>
      </c>
      <c r="H54" s="118">
        <f>VLOOKUP(A54,Прайс!_xlnm.Print_Area,4,0)</f>
        <v>202.5</v>
      </c>
      <c r="I54" s="119">
        <f>H54*E54*G54</f>
        <v>101250</v>
      </c>
    </row>
    <row r="55" spans="1:11" ht="31.5">
      <c r="A55" s="128" t="s">
        <v>73</v>
      </c>
      <c r="B55" s="128" t="s">
        <v>289</v>
      </c>
      <c r="C55" s="124" t="s">
        <v>75</v>
      </c>
      <c r="D55" s="116" t="s">
        <v>36</v>
      </c>
      <c r="E55" s="116"/>
      <c r="F55" s="85">
        <v>215</v>
      </c>
      <c r="G55" s="85"/>
      <c r="H55" s="113">
        <v>781.25</v>
      </c>
      <c r="I55" s="26">
        <f>H55*F55</f>
        <v>167968.75</v>
      </c>
    </row>
    <row r="56" spans="1:11">
      <c r="A56" s="10"/>
      <c r="B56" s="41"/>
      <c r="C56" s="41"/>
      <c r="F56" s="42"/>
      <c r="G56" s="42"/>
      <c r="H56" s="110" t="s">
        <v>108</v>
      </c>
      <c r="I56" s="111">
        <f>SUM(I48:I55)</f>
        <v>1346844.2279584</v>
      </c>
    </row>
    <row r="57" spans="1:11">
      <c r="A57" s="10"/>
      <c r="B57" s="41"/>
      <c r="C57" s="41"/>
      <c r="F57" s="42"/>
      <c r="G57" s="42"/>
      <c r="H57" s="33" t="s">
        <v>114</v>
      </c>
      <c r="I57" s="44">
        <v>0.2</v>
      </c>
    </row>
    <row r="58" spans="1:11">
      <c r="A58" s="10"/>
      <c r="B58" s="41"/>
      <c r="C58" s="41"/>
      <c r="F58" s="42"/>
      <c r="G58" s="42"/>
      <c r="H58" s="33" t="s">
        <v>109</v>
      </c>
      <c r="I58" s="43">
        <f>I56-I56*I57</f>
        <v>1077475.3823667201</v>
      </c>
    </row>
    <row r="59" spans="1:11">
      <c r="A59" s="10"/>
      <c r="B59" s="41"/>
      <c r="C59" s="41"/>
      <c r="F59" s="42"/>
      <c r="G59" s="42"/>
      <c r="H59" s="47" t="s">
        <v>110</v>
      </c>
      <c r="I59" s="48">
        <f>I58/B18</f>
        <v>490.63129291321894</v>
      </c>
    </row>
    <row r="60" spans="1:11">
      <c r="A60" s="45"/>
      <c r="B60" s="45"/>
      <c r="C60" s="45"/>
      <c r="D60" s="11"/>
      <c r="E60" s="11"/>
      <c r="F60" s="46"/>
      <c r="G60" s="46"/>
      <c r="H60" s="47"/>
      <c r="I60" s="49"/>
    </row>
    <row r="61" spans="1:11" ht="31.5">
      <c r="A61" s="50" t="s">
        <v>1</v>
      </c>
      <c r="B61" s="50" t="s">
        <v>117</v>
      </c>
      <c r="C61" s="22" t="s">
        <v>3</v>
      </c>
      <c r="D61" s="50" t="s">
        <v>101</v>
      </c>
      <c r="E61" s="22"/>
      <c r="F61" s="50" t="s">
        <v>102</v>
      </c>
      <c r="G61" s="22"/>
      <c r="H61" s="50" t="s">
        <v>103</v>
      </c>
      <c r="I61" s="50" t="s">
        <v>104</v>
      </c>
    </row>
    <row r="62" spans="1:11">
      <c r="A62" s="115" t="s">
        <v>53</v>
      </c>
      <c r="B62" s="125" t="s">
        <v>54</v>
      </c>
      <c r="C62" s="136" t="s">
        <v>55</v>
      </c>
      <c r="D62" s="116" t="s">
        <v>36</v>
      </c>
      <c r="E62" s="116"/>
      <c r="F62" s="132">
        <v>1694</v>
      </c>
      <c r="G62" s="51"/>
      <c r="H62" s="129">
        <f>VLOOKUP(A62,Прайс!_xlnm.Print_Area,4,0)</f>
        <v>24.140025000000001</v>
      </c>
      <c r="I62" s="26">
        <f>F62*H62</f>
        <v>40893.20235</v>
      </c>
      <c r="K62" s="142"/>
    </row>
    <row r="63" spans="1:11">
      <c r="A63" s="115" t="s">
        <v>57</v>
      </c>
      <c r="B63" s="125" t="s">
        <v>58</v>
      </c>
      <c r="C63" s="136" t="s">
        <v>55</v>
      </c>
      <c r="D63" s="116" t="s">
        <v>36</v>
      </c>
      <c r="E63" s="116"/>
      <c r="F63" s="132">
        <v>1694</v>
      </c>
      <c r="G63" s="51"/>
      <c r="H63" s="129">
        <f>VLOOKUP(A63,Прайс!_xlnm.Print_Area,4,0)</f>
        <v>8.1081000000000003</v>
      </c>
      <c r="I63" s="26">
        <f t="shared" ref="I63:I69" si="6">F63*H63</f>
        <v>13735.1214</v>
      </c>
      <c r="K63" s="142"/>
    </row>
    <row r="64" spans="1:11">
      <c r="A64" s="115" t="s">
        <v>59</v>
      </c>
      <c r="B64" s="125" t="s">
        <v>60</v>
      </c>
      <c r="C64" s="136" t="s">
        <v>55</v>
      </c>
      <c r="D64" s="116" t="s">
        <v>36</v>
      </c>
      <c r="E64" s="116"/>
      <c r="F64" s="132">
        <v>1694</v>
      </c>
      <c r="G64" s="51"/>
      <c r="H64" s="129">
        <f>VLOOKUP(A64,Прайс!_xlnm.Print_Area,4,0)</f>
        <v>2.4570000000000003</v>
      </c>
      <c r="I64" s="26">
        <f t="shared" si="6"/>
        <v>4162.1580000000004</v>
      </c>
      <c r="K64" s="142"/>
    </row>
    <row r="65" spans="1:11">
      <c r="A65" s="115" t="s">
        <v>61</v>
      </c>
      <c r="B65" s="125" t="s">
        <v>62</v>
      </c>
      <c r="C65" s="136" t="s">
        <v>55</v>
      </c>
      <c r="D65" s="116" t="s">
        <v>36</v>
      </c>
      <c r="E65" s="116"/>
      <c r="F65" s="132">
        <v>1694</v>
      </c>
      <c r="G65" s="51"/>
      <c r="H65" s="129">
        <f>VLOOKUP(A65,Прайс!_xlnm.Print_Area,4,0)</f>
        <v>45.024524999999997</v>
      </c>
      <c r="I65" s="26">
        <f t="shared" si="6"/>
        <v>76271.54535</v>
      </c>
      <c r="K65" s="142"/>
    </row>
    <row r="66" spans="1:11">
      <c r="A66" s="115" t="s">
        <v>63</v>
      </c>
      <c r="B66" s="125" t="s">
        <v>64</v>
      </c>
      <c r="C66" s="136" t="s">
        <v>55</v>
      </c>
      <c r="D66" s="116" t="s">
        <v>36</v>
      </c>
      <c r="E66" s="116"/>
      <c r="F66" s="132">
        <v>1694</v>
      </c>
      <c r="G66" s="51"/>
      <c r="H66" s="129">
        <f>VLOOKUP(A66,Прайс!_xlnm.Print_Area,4,0)</f>
        <v>6.4496250000000011</v>
      </c>
      <c r="I66" s="26">
        <f t="shared" si="6"/>
        <v>10925.664750000002</v>
      </c>
      <c r="K66" s="142"/>
    </row>
    <row r="67" spans="1:11">
      <c r="A67" s="115" t="s">
        <v>65</v>
      </c>
      <c r="B67" s="125" t="s">
        <v>66</v>
      </c>
      <c r="C67" s="136" t="s">
        <v>55</v>
      </c>
      <c r="D67" s="116" t="s">
        <v>36</v>
      </c>
      <c r="E67" s="116"/>
      <c r="F67" s="132">
        <v>5276</v>
      </c>
      <c r="G67" s="51"/>
      <c r="H67" s="129">
        <f>VLOOKUP(A67,Прайс!_xlnm.Print_Area,4,0)</f>
        <v>3.0712499999999991</v>
      </c>
      <c r="I67" s="26">
        <f t="shared" si="6"/>
        <v>16203.914999999995</v>
      </c>
      <c r="K67" s="142"/>
    </row>
    <row r="68" spans="1:11">
      <c r="A68" s="130" t="s">
        <v>67</v>
      </c>
      <c r="B68" s="125" t="s">
        <v>68</v>
      </c>
      <c r="C68" s="136" t="s">
        <v>49</v>
      </c>
      <c r="D68" s="116" t="s">
        <v>36</v>
      </c>
      <c r="E68" s="116"/>
      <c r="F68" s="132">
        <v>1603</v>
      </c>
      <c r="G68" s="51"/>
      <c r="H68" s="129">
        <v>0</v>
      </c>
      <c r="I68" s="26">
        <f t="shared" si="6"/>
        <v>0</v>
      </c>
      <c r="K68" s="143"/>
    </row>
    <row r="69" spans="1:11">
      <c r="A69" s="131" t="s">
        <v>70</v>
      </c>
      <c r="B69" s="125" t="s">
        <v>71</v>
      </c>
      <c r="C69" s="136" t="s">
        <v>55</v>
      </c>
      <c r="D69" s="116" t="s">
        <v>36</v>
      </c>
      <c r="E69" s="116"/>
      <c r="F69" s="132">
        <v>10712</v>
      </c>
      <c r="G69" s="51"/>
      <c r="H69" s="129">
        <v>0</v>
      </c>
      <c r="I69" s="26">
        <f t="shared" si="6"/>
        <v>0</v>
      </c>
      <c r="K69" s="143"/>
    </row>
    <row r="70" spans="1:11">
      <c r="A70" s="10"/>
      <c r="B70" s="41"/>
      <c r="C70" s="41"/>
      <c r="F70" s="42"/>
      <c r="G70" s="42"/>
      <c r="H70" s="110" t="s">
        <v>108</v>
      </c>
      <c r="I70" s="111">
        <f>SUM(I62:I69)</f>
        <v>162191.60685000001</v>
      </c>
    </row>
    <row r="71" spans="1:11">
      <c r="A71" s="45"/>
      <c r="B71" s="45"/>
      <c r="C71" s="45"/>
      <c r="D71" s="11"/>
      <c r="E71" s="11"/>
      <c r="F71" s="46"/>
      <c r="G71" s="46"/>
      <c r="H71" s="33" t="s">
        <v>114</v>
      </c>
      <c r="I71" s="44">
        <v>0.2</v>
      </c>
    </row>
    <row r="72" spans="1:11">
      <c r="H72" s="33" t="s">
        <v>109</v>
      </c>
      <c r="I72" s="43">
        <f>I70-I70*I71</f>
        <v>129753.28548000001</v>
      </c>
    </row>
    <row r="73" spans="1:11">
      <c r="H73" s="47" t="s">
        <v>110</v>
      </c>
      <c r="I73" s="48">
        <f>I72/B18</f>
        <v>59.083505068075226</v>
      </c>
    </row>
    <row r="75" spans="1:11" ht="31.5">
      <c r="A75" s="50" t="s">
        <v>1</v>
      </c>
      <c r="B75" s="50" t="s">
        <v>118</v>
      </c>
      <c r="C75" s="22" t="s">
        <v>3</v>
      </c>
      <c r="D75" s="50" t="s">
        <v>101</v>
      </c>
      <c r="E75" s="22"/>
      <c r="F75" s="50" t="s">
        <v>102</v>
      </c>
      <c r="G75" s="22"/>
      <c r="H75" s="50" t="s">
        <v>103</v>
      </c>
      <c r="I75" s="50" t="s">
        <v>104</v>
      </c>
    </row>
    <row r="76" spans="1:11">
      <c r="A76" s="115"/>
      <c r="B76" s="38" t="s">
        <v>89</v>
      </c>
      <c r="C76" s="38"/>
      <c r="D76" s="116" t="s">
        <v>88</v>
      </c>
      <c r="E76" s="116"/>
      <c r="F76" s="132">
        <v>1944</v>
      </c>
      <c r="G76" s="96"/>
      <c r="H76" s="113"/>
      <c r="I76" s="134"/>
    </row>
    <row r="77" spans="1:11">
      <c r="A77" s="10"/>
      <c r="B77" s="41"/>
      <c r="C77" s="41"/>
      <c r="F77" s="42"/>
      <c r="G77" s="42"/>
      <c r="H77" s="110" t="s">
        <v>108</v>
      </c>
      <c r="I77" s="111"/>
    </row>
    <row r="78" spans="1:11">
      <c r="A78" s="10"/>
      <c r="B78" s="41"/>
      <c r="C78" s="41"/>
      <c r="F78" s="42"/>
      <c r="G78" s="42"/>
      <c r="H78" s="33" t="s">
        <v>109</v>
      </c>
      <c r="I78" s="43"/>
    </row>
    <row r="79" spans="1:11">
      <c r="A79" s="10"/>
      <c r="B79" s="41"/>
      <c r="C79" s="41"/>
      <c r="F79" s="42"/>
      <c r="G79" s="42"/>
      <c r="H79" s="47" t="s">
        <v>110</v>
      </c>
      <c r="I79" s="48"/>
    </row>
    <row r="80" spans="1:11">
      <c r="A80" s="10"/>
      <c r="B80" s="41"/>
      <c r="C80" s="41"/>
      <c r="F80" s="42"/>
      <c r="G80" s="42"/>
      <c r="H80" s="33"/>
      <c r="I80" s="133"/>
    </row>
    <row r="81" spans="1:9">
      <c r="A81" s="10"/>
      <c r="B81" s="41"/>
      <c r="C81" s="41"/>
      <c r="F81" s="42"/>
      <c r="G81" s="42"/>
      <c r="H81" s="33"/>
      <c r="I81" s="133"/>
    </row>
    <row r="82" spans="1:9">
      <c r="A82" s="10"/>
      <c r="B82" s="41"/>
      <c r="C82" s="41"/>
      <c r="F82" s="42"/>
      <c r="G82" s="42"/>
      <c r="H82" s="33"/>
      <c r="I82" s="133"/>
    </row>
    <row r="83" spans="1:9">
      <c r="A83" s="45" t="s">
        <v>119</v>
      </c>
      <c r="B83" s="45"/>
      <c r="C83" s="45"/>
      <c r="D83" s="11"/>
      <c r="E83" s="11"/>
      <c r="F83" s="46"/>
      <c r="G83" s="46"/>
      <c r="H83" s="33" t="s">
        <v>290</v>
      </c>
      <c r="I83" s="52">
        <f>I72+I58+I44+I34</f>
        <v>7860561.8815967208</v>
      </c>
    </row>
    <row r="84" spans="1:9">
      <c r="A84" s="19" t="s">
        <v>120</v>
      </c>
      <c r="H84" s="33" t="s">
        <v>121</v>
      </c>
      <c r="I84" s="53">
        <f>I73+I59+I45+I35</f>
        <v>3579.3278455428808</v>
      </c>
    </row>
    <row r="85" spans="1:9">
      <c r="H85" s="34"/>
      <c r="I85" s="36"/>
    </row>
  </sheetData>
  <dataConsolidate/>
  <mergeCells count="7">
    <mergeCell ref="A15:I15"/>
    <mergeCell ref="A7:I7"/>
    <mergeCell ref="A9:I9"/>
    <mergeCell ref="A10:I10"/>
    <mergeCell ref="A11:I11"/>
    <mergeCell ref="A12:I12"/>
    <mergeCell ref="A13:I13"/>
  </mergeCells>
  <printOptions horizontalCentered="1"/>
  <pageMargins left="0.70866141732283472" right="0.11811023622047245" top="0.23622047244094491" bottom="0.27559055118110237" header="0.19685039370078741" footer="0.23622047244094491"/>
  <pageSetup paperSize="9" scale="80" orientation="portrait" horizontalDpi="30066" verticalDpi="26478" r:id="rId1"/>
  <headerFooter alignWithMargins="0"/>
  <ignoredErrors>
    <ignoredError sqref="I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zoomScale="70" zoomScaleNormal="70" workbookViewId="0">
      <selection activeCell="B27" sqref="B27"/>
    </sheetView>
  </sheetViews>
  <sheetFormatPr defaultColWidth="8.85546875" defaultRowHeight="15"/>
  <cols>
    <col min="1" max="1" width="15" style="54" bestFit="1" customWidth="1"/>
    <col min="2" max="2" width="47.42578125" style="54" customWidth="1"/>
    <col min="3" max="3" width="12.28515625" style="54" customWidth="1"/>
    <col min="4" max="4" width="17.140625" style="54" customWidth="1"/>
    <col min="5" max="5" width="12.7109375" style="54" customWidth="1"/>
    <col min="6" max="6" width="14.28515625" style="55" customWidth="1"/>
    <col min="7" max="7" width="13.140625" style="54" bestFit="1" customWidth="1"/>
    <col min="8" max="8" width="13.140625" style="56" customWidth="1"/>
    <col min="9" max="9" width="13.140625" style="54" bestFit="1" customWidth="1"/>
    <col min="10" max="10" width="13.140625" style="56" customWidth="1"/>
    <col min="11" max="11" width="13.140625" style="54" bestFit="1" customWidth="1"/>
    <col min="12" max="13" width="9.28515625" style="54" bestFit="1" customWidth="1"/>
    <col min="14" max="14" width="11.7109375" style="54" bestFit="1" customWidth="1"/>
    <col min="15" max="18" width="12.28515625" style="54" customWidth="1"/>
    <col min="19" max="19" width="11.42578125" style="54" bestFit="1" customWidth="1"/>
    <col min="20" max="20" width="16" style="54" customWidth="1"/>
    <col min="21" max="22" width="11.42578125" style="54" bestFit="1" customWidth="1"/>
    <col min="23" max="23" width="12" style="54" bestFit="1" customWidth="1"/>
    <col min="24" max="16384" width="8.85546875" style="54"/>
  </cols>
  <sheetData>
    <row r="1" spans="1:14" ht="15.75">
      <c r="A1" s="68" t="s">
        <v>34</v>
      </c>
      <c r="B1" s="68" t="s">
        <v>233</v>
      </c>
      <c r="C1" s="82" t="s">
        <v>234</v>
      </c>
      <c r="D1" s="160">
        <v>56.699999999999996</v>
      </c>
      <c r="E1" s="160">
        <v>0</v>
      </c>
      <c r="F1" s="160">
        <v>0</v>
      </c>
      <c r="G1" s="160">
        <v>0</v>
      </c>
      <c r="I1" s="60"/>
      <c r="J1" s="61"/>
      <c r="K1" s="60"/>
      <c r="L1" s="60"/>
      <c r="M1" s="60"/>
      <c r="N1" s="60"/>
    </row>
    <row r="2" spans="1:14" ht="15.75">
      <c r="A2" s="68" t="s">
        <v>37</v>
      </c>
      <c r="B2" s="68" t="s">
        <v>235</v>
      </c>
      <c r="C2" s="82" t="s">
        <v>234</v>
      </c>
      <c r="D2" s="160">
        <v>23.694570899999999</v>
      </c>
      <c r="E2" s="160">
        <v>0</v>
      </c>
      <c r="F2" s="160">
        <v>0</v>
      </c>
      <c r="G2" s="160">
        <v>0</v>
      </c>
      <c r="I2" s="60"/>
      <c r="J2" s="61"/>
      <c r="K2" s="60"/>
      <c r="L2" s="60"/>
      <c r="M2" s="60"/>
      <c r="N2" s="60"/>
    </row>
    <row r="3" spans="1:14" ht="15.75">
      <c r="A3" s="68" t="s">
        <v>236</v>
      </c>
      <c r="B3" s="68" t="s">
        <v>237</v>
      </c>
      <c r="C3" s="82" t="s">
        <v>234</v>
      </c>
      <c r="D3" s="160">
        <v>51.375397499999998</v>
      </c>
      <c r="E3" s="160">
        <v>0</v>
      </c>
      <c r="F3" s="160">
        <v>0</v>
      </c>
      <c r="G3" s="160">
        <v>0</v>
      </c>
      <c r="I3" s="60"/>
      <c r="J3" s="61"/>
      <c r="K3" s="60"/>
      <c r="L3" s="60"/>
      <c r="M3" s="60"/>
      <c r="N3" s="60"/>
    </row>
    <row r="4" spans="1:14" ht="15.75">
      <c r="A4" s="68" t="s">
        <v>40</v>
      </c>
      <c r="B4" s="68" t="s">
        <v>238</v>
      </c>
      <c r="C4" s="82" t="s">
        <v>234</v>
      </c>
      <c r="D4" s="160">
        <v>59.904211499999988</v>
      </c>
      <c r="E4" s="160">
        <v>0</v>
      </c>
      <c r="F4" s="160">
        <v>0</v>
      </c>
      <c r="G4" s="160">
        <v>0</v>
      </c>
      <c r="I4" s="60"/>
      <c r="J4" s="61"/>
      <c r="K4" s="60"/>
      <c r="L4" s="60"/>
      <c r="M4" s="60"/>
      <c r="N4" s="60"/>
    </row>
    <row r="5" spans="1:14" ht="15.75">
      <c r="A5" s="68" t="s">
        <v>43</v>
      </c>
      <c r="B5" s="68" t="s">
        <v>44</v>
      </c>
      <c r="C5" s="84" t="s">
        <v>239</v>
      </c>
      <c r="D5" s="160">
        <v>22.207500000000003</v>
      </c>
      <c r="E5" s="160">
        <v>0</v>
      </c>
      <c r="F5" s="160">
        <v>0</v>
      </c>
      <c r="G5" s="160">
        <v>0</v>
      </c>
      <c r="I5" s="60"/>
      <c r="J5" s="61"/>
      <c r="K5" s="60"/>
      <c r="L5" s="60"/>
      <c r="M5" s="60"/>
      <c r="N5" s="60"/>
    </row>
    <row r="6" spans="1:14" ht="15.75">
      <c r="A6" s="68" t="s">
        <v>240</v>
      </c>
      <c r="B6" s="68" t="s">
        <v>241</v>
      </c>
      <c r="C6" s="82" t="s">
        <v>234</v>
      </c>
      <c r="D6" s="160">
        <v>33.063659999999999</v>
      </c>
      <c r="E6" s="160">
        <v>0</v>
      </c>
      <c r="F6" s="160">
        <v>0</v>
      </c>
      <c r="G6" s="160">
        <v>0</v>
      </c>
      <c r="I6" s="60"/>
      <c r="J6" s="61"/>
      <c r="K6" s="60"/>
      <c r="L6" s="60"/>
      <c r="M6" s="60"/>
      <c r="N6" s="60"/>
    </row>
    <row r="7" spans="1:14" ht="15.75">
      <c r="A7" s="68" t="s">
        <v>242</v>
      </c>
      <c r="B7" s="68" t="s">
        <v>243</v>
      </c>
      <c r="C7" s="82" t="s">
        <v>234</v>
      </c>
      <c r="D7" s="160">
        <v>514.55250000000001</v>
      </c>
      <c r="E7" s="160">
        <v>0</v>
      </c>
      <c r="F7" s="160">
        <v>0</v>
      </c>
      <c r="G7" s="160">
        <v>0</v>
      </c>
      <c r="I7" s="60"/>
      <c r="J7" s="61"/>
      <c r="K7" s="60"/>
      <c r="L7" s="60"/>
      <c r="M7" s="60"/>
      <c r="N7" s="60"/>
    </row>
    <row r="8" spans="1:14" ht="15.75">
      <c r="A8" s="68" t="s">
        <v>47</v>
      </c>
      <c r="B8" s="68" t="s">
        <v>244</v>
      </c>
      <c r="C8" s="82" t="s">
        <v>234</v>
      </c>
      <c r="D8" s="160">
        <v>567</v>
      </c>
      <c r="E8" s="160">
        <v>0</v>
      </c>
      <c r="F8" s="160">
        <v>0</v>
      </c>
      <c r="G8" s="160">
        <v>0</v>
      </c>
      <c r="I8" s="60"/>
      <c r="J8" s="61"/>
      <c r="K8" s="60"/>
      <c r="L8" s="60"/>
      <c r="M8" s="60"/>
      <c r="N8" s="60"/>
    </row>
    <row r="9" spans="1:14" ht="15.75">
      <c r="A9" s="68" t="s">
        <v>50</v>
      </c>
      <c r="B9" s="68" t="s">
        <v>245</v>
      </c>
      <c r="C9" s="82" t="s">
        <v>234</v>
      </c>
      <c r="D9" s="160">
        <v>378</v>
      </c>
      <c r="E9" s="160">
        <v>0</v>
      </c>
      <c r="F9" s="160">
        <v>0</v>
      </c>
      <c r="G9" s="160">
        <v>0</v>
      </c>
      <c r="I9" s="60"/>
      <c r="J9" s="61"/>
      <c r="K9" s="60"/>
      <c r="L9" s="60"/>
      <c r="M9" s="60"/>
      <c r="N9" s="60"/>
    </row>
    <row r="10" spans="1:14" ht="15.75">
      <c r="A10" s="71" t="s">
        <v>116</v>
      </c>
      <c r="B10" s="80" t="s">
        <v>254</v>
      </c>
      <c r="C10" s="83" t="s">
        <v>255</v>
      </c>
      <c r="D10" s="160">
        <v>202.5</v>
      </c>
      <c r="E10" s="160">
        <v>0</v>
      </c>
      <c r="F10" s="160">
        <v>0</v>
      </c>
      <c r="G10" s="160">
        <v>0</v>
      </c>
      <c r="I10" s="60"/>
      <c r="J10" s="61"/>
      <c r="K10" s="60"/>
      <c r="L10" s="60"/>
      <c r="M10" s="60"/>
      <c r="N10" s="60"/>
    </row>
    <row r="11" spans="1:14" ht="15.75">
      <c r="A11" s="68" t="s">
        <v>78</v>
      </c>
      <c r="B11" s="68" t="s">
        <v>258</v>
      </c>
      <c r="C11" s="82" t="s">
        <v>255</v>
      </c>
      <c r="D11" s="160">
        <v>31.657499999999995</v>
      </c>
      <c r="E11" s="160">
        <v>0</v>
      </c>
      <c r="F11" s="160">
        <v>0</v>
      </c>
      <c r="G11" s="160">
        <v>0</v>
      </c>
      <c r="I11" s="60"/>
      <c r="J11" s="61"/>
      <c r="K11" s="60"/>
      <c r="L11" s="60"/>
      <c r="M11" s="60"/>
      <c r="N11" s="60"/>
    </row>
    <row r="12" spans="1:14" ht="15.75">
      <c r="A12" s="68" t="s">
        <v>82</v>
      </c>
      <c r="B12" s="68" t="s">
        <v>259</v>
      </c>
      <c r="C12" s="82" t="s">
        <v>255</v>
      </c>
      <c r="D12" s="160">
        <v>18.994499999999995</v>
      </c>
      <c r="E12" s="160">
        <v>0</v>
      </c>
      <c r="F12" s="160">
        <v>0</v>
      </c>
      <c r="G12" s="160">
        <v>0</v>
      </c>
      <c r="I12" s="60"/>
      <c r="J12" s="61"/>
      <c r="K12" s="60"/>
      <c r="L12" s="60"/>
      <c r="M12" s="60"/>
      <c r="N12" s="60"/>
    </row>
    <row r="13" spans="1:14" ht="15.75">
      <c r="A13" s="68" t="s">
        <v>260</v>
      </c>
      <c r="B13" s="68" t="s">
        <v>261</v>
      </c>
      <c r="C13" s="82" t="s">
        <v>255</v>
      </c>
      <c r="D13" s="160">
        <v>34.445250000000001</v>
      </c>
      <c r="E13" s="160">
        <v>0</v>
      </c>
      <c r="F13" s="160">
        <v>0</v>
      </c>
      <c r="G13" s="160">
        <v>0</v>
      </c>
      <c r="I13" s="60"/>
      <c r="J13" s="61"/>
      <c r="K13" s="60"/>
      <c r="L13" s="60"/>
      <c r="M13" s="60"/>
      <c r="N13" s="60"/>
    </row>
    <row r="14" spans="1:14" ht="15.75">
      <c r="A14" s="68" t="s">
        <v>113</v>
      </c>
      <c r="B14" s="68" t="s">
        <v>262</v>
      </c>
      <c r="C14" s="82" t="s">
        <v>255</v>
      </c>
      <c r="D14" s="160">
        <v>29.058749999999996</v>
      </c>
      <c r="E14" s="160">
        <v>0</v>
      </c>
      <c r="F14" s="160">
        <v>0</v>
      </c>
      <c r="G14" s="160">
        <v>0</v>
      </c>
      <c r="I14" s="60"/>
      <c r="J14" s="61"/>
      <c r="K14" s="60"/>
      <c r="L14" s="60"/>
      <c r="M14" s="60"/>
      <c r="N14" s="60"/>
    </row>
    <row r="15" spans="1:14" ht="15.75">
      <c r="A15" s="68" t="s">
        <v>84</v>
      </c>
      <c r="B15" s="68" t="s">
        <v>263</v>
      </c>
      <c r="C15" s="82" t="s">
        <v>255</v>
      </c>
      <c r="D15" s="160">
        <v>24.995249999999999</v>
      </c>
      <c r="E15" s="160">
        <v>0</v>
      </c>
      <c r="F15" s="160">
        <v>0</v>
      </c>
      <c r="G15" s="160">
        <v>0</v>
      </c>
      <c r="I15" s="60"/>
      <c r="J15" s="61"/>
      <c r="K15" s="60"/>
      <c r="L15" s="60"/>
      <c r="M15" s="60"/>
      <c r="N15" s="60"/>
    </row>
    <row r="16" spans="1:14" s="89" customFormat="1" ht="15.75">
      <c r="A16" s="88" t="s">
        <v>97</v>
      </c>
      <c r="B16" s="88" t="s">
        <v>264</v>
      </c>
      <c r="C16" s="114" t="s">
        <v>255</v>
      </c>
      <c r="D16" s="161">
        <v>89.302499999999995</v>
      </c>
      <c r="E16" s="161">
        <v>0</v>
      </c>
      <c r="F16" s="161">
        <v>0</v>
      </c>
      <c r="G16" s="161">
        <v>0</v>
      </c>
      <c r="I16" s="90"/>
      <c r="J16" s="90"/>
      <c r="K16" s="60"/>
      <c r="L16" s="60"/>
      <c r="M16" s="60"/>
      <c r="N16" s="60"/>
    </row>
    <row r="17" spans="1:14" ht="15.75">
      <c r="A17" s="68" t="s">
        <v>112</v>
      </c>
      <c r="B17" s="68" t="s">
        <v>265</v>
      </c>
      <c r="C17" s="82" t="s">
        <v>255</v>
      </c>
      <c r="D17" s="160">
        <v>8.9774999999999991</v>
      </c>
      <c r="E17" s="160">
        <v>0</v>
      </c>
      <c r="F17" s="160">
        <v>0</v>
      </c>
      <c r="G17" s="160">
        <v>0</v>
      </c>
      <c r="I17" s="60"/>
      <c r="J17" s="61"/>
      <c r="K17" s="60"/>
      <c r="L17" s="60"/>
      <c r="M17" s="60"/>
      <c r="N17" s="60"/>
    </row>
    <row r="18" spans="1:14" ht="15.75">
      <c r="A18" s="68" t="s">
        <v>266</v>
      </c>
      <c r="B18" s="68" t="s">
        <v>267</v>
      </c>
      <c r="C18" s="82" t="s">
        <v>255</v>
      </c>
      <c r="D18" s="160">
        <v>25.65</v>
      </c>
      <c r="E18" s="160">
        <v>0</v>
      </c>
      <c r="F18" s="160">
        <v>0</v>
      </c>
      <c r="G18" s="160">
        <v>0</v>
      </c>
      <c r="I18" s="60"/>
      <c r="J18" s="61"/>
      <c r="K18" s="60"/>
      <c r="L18" s="60"/>
      <c r="M18" s="60"/>
      <c r="N18" s="60"/>
    </row>
    <row r="19" spans="1:14" ht="15.75">
      <c r="A19" s="68" t="s">
        <v>268</v>
      </c>
      <c r="B19" s="68" t="s">
        <v>269</v>
      </c>
      <c r="C19" s="82" t="s">
        <v>234</v>
      </c>
      <c r="D19" s="160">
        <v>4.4225999999999992</v>
      </c>
      <c r="E19" s="160">
        <v>0</v>
      </c>
      <c r="F19" s="160">
        <v>0</v>
      </c>
      <c r="G19" s="160">
        <v>0</v>
      </c>
      <c r="I19" s="60"/>
      <c r="J19" s="61"/>
      <c r="K19" s="60"/>
      <c r="L19" s="60"/>
      <c r="M19" s="60"/>
      <c r="N19" s="60"/>
    </row>
    <row r="20" spans="1:14" ht="15.75">
      <c r="A20" s="68" t="s">
        <v>270</v>
      </c>
      <c r="B20" s="68" t="s">
        <v>271</v>
      </c>
      <c r="C20" s="82" t="s">
        <v>234</v>
      </c>
      <c r="D20" s="160">
        <v>4.2997499999999995</v>
      </c>
      <c r="E20" s="160">
        <v>0</v>
      </c>
      <c r="F20" s="160">
        <v>0</v>
      </c>
      <c r="G20" s="160">
        <v>0</v>
      </c>
      <c r="I20" s="60"/>
      <c r="J20" s="61"/>
      <c r="K20" s="60"/>
      <c r="L20" s="60"/>
      <c r="M20" s="60"/>
      <c r="N20" s="60"/>
    </row>
    <row r="21" spans="1:14" ht="15.75">
      <c r="A21" s="68" t="s">
        <v>272</v>
      </c>
      <c r="B21" s="68" t="s">
        <v>273</v>
      </c>
      <c r="C21" s="82" t="s">
        <v>234</v>
      </c>
      <c r="D21" s="160">
        <v>3.7469250000000005</v>
      </c>
      <c r="E21" s="160">
        <v>0</v>
      </c>
      <c r="F21" s="160">
        <v>0</v>
      </c>
      <c r="G21" s="160">
        <v>0</v>
      </c>
      <c r="I21" s="60"/>
      <c r="J21" s="61"/>
      <c r="K21" s="60"/>
      <c r="L21" s="60"/>
      <c r="M21" s="60"/>
      <c r="N21" s="60"/>
    </row>
    <row r="22" spans="1:14" ht="15.75">
      <c r="A22" s="68" t="s">
        <v>274</v>
      </c>
      <c r="B22" s="68" t="s">
        <v>275</v>
      </c>
      <c r="C22" s="82" t="s">
        <v>234</v>
      </c>
      <c r="D22" s="160">
        <v>8.7837749999999986</v>
      </c>
      <c r="E22" s="160">
        <v>0</v>
      </c>
      <c r="F22" s="160">
        <v>0</v>
      </c>
      <c r="G22" s="160">
        <v>0</v>
      </c>
      <c r="I22" s="60"/>
      <c r="J22" s="61"/>
      <c r="K22" s="60"/>
      <c r="L22" s="60"/>
      <c r="M22" s="60"/>
      <c r="N22" s="60"/>
    </row>
    <row r="23" spans="1:14" ht="15.75">
      <c r="A23" s="68" t="s">
        <v>276</v>
      </c>
      <c r="B23" s="68" t="s">
        <v>277</v>
      </c>
      <c r="C23" s="82" t="s">
        <v>234</v>
      </c>
      <c r="D23" s="160">
        <v>3.5012249999999998</v>
      </c>
      <c r="E23" s="160">
        <v>0</v>
      </c>
      <c r="F23" s="160">
        <v>0</v>
      </c>
      <c r="G23" s="160">
        <v>0</v>
      </c>
      <c r="I23" s="60"/>
      <c r="J23" s="61"/>
      <c r="K23" s="60"/>
      <c r="L23" s="60"/>
      <c r="M23" s="60"/>
      <c r="N23" s="60"/>
    </row>
    <row r="24" spans="1:14" ht="15.75">
      <c r="A24" s="68" t="s">
        <v>278</v>
      </c>
      <c r="B24" s="68" t="s">
        <v>279</v>
      </c>
      <c r="C24" s="82" t="s">
        <v>234</v>
      </c>
      <c r="D24" s="160">
        <v>4.2997499999999995</v>
      </c>
      <c r="E24" s="160">
        <v>0</v>
      </c>
      <c r="F24" s="160">
        <v>0</v>
      </c>
      <c r="G24" s="160">
        <v>0</v>
      </c>
      <c r="I24" s="60"/>
      <c r="J24" s="61"/>
      <c r="K24" s="60"/>
      <c r="L24" s="60"/>
      <c r="M24" s="60"/>
      <c r="N24" s="60"/>
    </row>
    <row r="25" spans="1:14" ht="15.75">
      <c r="A25" s="68" t="s">
        <v>53</v>
      </c>
      <c r="B25" s="68" t="s">
        <v>54</v>
      </c>
      <c r="C25" s="82" t="s">
        <v>234</v>
      </c>
      <c r="D25" s="160">
        <v>24.140025000000001</v>
      </c>
      <c r="E25" s="160">
        <v>0</v>
      </c>
      <c r="F25" s="160">
        <v>0</v>
      </c>
      <c r="G25" s="160">
        <v>0</v>
      </c>
      <c r="I25" s="60"/>
      <c r="J25" s="61"/>
      <c r="K25" s="60"/>
      <c r="L25" s="60"/>
      <c r="M25" s="60"/>
      <c r="N25" s="60"/>
    </row>
    <row r="26" spans="1:14" ht="15.75">
      <c r="A26" s="68" t="s">
        <v>57</v>
      </c>
      <c r="B26" s="68" t="s">
        <v>58</v>
      </c>
      <c r="C26" s="82" t="s">
        <v>234</v>
      </c>
      <c r="D26" s="160">
        <v>8.1081000000000003</v>
      </c>
      <c r="E26" s="160">
        <v>0</v>
      </c>
      <c r="F26" s="160">
        <v>0</v>
      </c>
      <c r="G26" s="160">
        <v>0</v>
      </c>
      <c r="I26" s="60"/>
      <c r="J26" s="61"/>
      <c r="K26" s="60"/>
      <c r="L26" s="60"/>
      <c r="M26" s="60"/>
      <c r="N26" s="60"/>
    </row>
    <row r="27" spans="1:14" ht="15.75">
      <c r="A27" s="68" t="s">
        <v>281</v>
      </c>
      <c r="B27" s="68" t="s">
        <v>282</v>
      </c>
      <c r="C27" s="82" t="s">
        <v>234</v>
      </c>
      <c r="D27" s="160">
        <v>2.8869749999999996</v>
      </c>
      <c r="E27" s="160">
        <v>0</v>
      </c>
      <c r="F27" s="160">
        <v>0</v>
      </c>
      <c r="G27" s="160">
        <v>0</v>
      </c>
      <c r="I27" s="60"/>
      <c r="J27" s="61"/>
      <c r="K27" s="60"/>
      <c r="L27" s="60"/>
      <c r="M27" s="60"/>
      <c r="N27" s="60"/>
    </row>
    <row r="28" spans="1:14" ht="15.75">
      <c r="A28" s="68" t="s">
        <v>59</v>
      </c>
      <c r="B28" s="68" t="s">
        <v>60</v>
      </c>
      <c r="C28" s="82" t="s">
        <v>234</v>
      </c>
      <c r="D28" s="160">
        <v>2.4570000000000003</v>
      </c>
      <c r="E28" s="160">
        <v>0</v>
      </c>
      <c r="F28" s="160">
        <v>0</v>
      </c>
      <c r="G28" s="160">
        <v>0</v>
      </c>
      <c r="I28" s="60"/>
      <c r="J28" s="61"/>
      <c r="K28" s="60"/>
      <c r="L28" s="60"/>
      <c r="M28" s="60"/>
      <c r="N28" s="60"/>
    </row>
    <row r="29" spans="1:14" ht="15.75">
      <c r="A29" s="68" t="s">
        <v>61</v>
      </c>
      <c r="B29" s="68" t="s">
        <v>62</v>
      </c>
      <c r="C29" s="82" t="s">
        <v>234</v>
      </c>
      <c r="D29" s="160">
        <v>45.024524999999997</v>
      </c>
      <c r="E29" s="160">
        <v>0</v>
      </c>
      <c r="F29" s="160">
        <v>0</v>
      </c>
      <c r="G29" s="160">
        <v>0</v>
      </c>
      <c r="I29" s="60"/>
      <c r="J29" s="61"/>
      <c r="K29" s="60"/>
      <c r="L29" s="60"/>
      <c r="M29" s="60"/>
      <c r="N29" s="60"/>
    </row>
    <row r="30" spans="1:14" ht="15.75">
      <c r="A30" s="68" t="s">
        <v>63</v>
      </c>
      <c r="B30" s="68" t="s">
        <v>64</v>
      </c>
      <c r="C30" s="82" t="s">
        <v>234</v>
      </c>
      <c r="D30" s="160">
        <v>6.4496250000000011</v>
      </c>
      <c r="E30" s="160">
        <v>0</v>
      </c>
      <c r="F30" s="160">
        <v>0</v>
      </c>
      <c r="G30" s="160">
        <v>0</v>
      </c>
      <c r="I30" s="60"/>
      <c r="J30" s="61"/>
      <c r="K30" s="60"/>
      <c r="L30" s="60"/>
      <c r="M30" s="60"/>
      <c r="N30" s="60"/>
    </row>
    <row r="31" spans="1:14" ht="15.75">
      <c r="A31" s="68" t="s">
        <v>65</v>
      </c>
      <c r="B31" s="68" t="s">
        <v>280</v>
      </c>
      <c r="C31" s="82" t="s">
        <v>234</v>
      </c>
      <c r="D31" s="160">
        <v>3.0712499999999991</v>
      </c>
      <c r="E31" s="160">
        <v>0</v>
      </c>
      <c r="F31" s="160">
        <v>0</v>
      </c>
      <c r="G31" s="160">
        <v>0</v>
      </c>
      <c r="I31" s="60"/>
      <c r="J31" s="61"/>
      <c r="K31" s="60"/>
      <c r="L31" s="60"/>
      <c r="M31" s="60"/>
      <c r="N31" s="60"/>
    </row>
    <row r="32" spans="1:14" ht="58.5">
      <c r="A32" s="71" t="s">
        <v>246</v>
      </c>
      <c r="B32" s="80" t="s">
        <v>247</v>
      </c>
      <c r="C32" s="83" t="s">
        <v>248</v>
      </c>
      <c r="D32" s="160">
        <v>2011.5</v>
      </c>
      <c r="E32" s="160">
        <v>0</v>
      </c>
      <c r="F32" s="160">
        <v>0</v>
      </c>
      <c r="G32" s="160">
        <v>0</v>
      </c>
      <c r="I32" s="60"/>
      <c r="J32" s="61"/>
      <c r="K32" s="60"/>
      <c r="L32" s="60"/>
      <c r="M32" s="60"/>
      <c r="N32" s="60"/>
    </row>
    <row r="33" spans="1:14" ht="57.75">
      <c r="A33" s="71" t="s">
        <v>249</v>
      </c>
      <c r="B33" s="80" t="s">
        <v>250</v>
      </c>
      <c r="C33" s="83" t="s">
        <v>248</v>
      </c>
      <c r="D33" s="160">
        <v>6775.65</v>
      </c>
      <c r="E33" s="160">
        <v>0</v>
      </c>
      <c r="F33" s="160">
        <v>0</v>
      </c>
      <c r="G33" s="160">
        <v>0</v>
      </c>
      <c r="I33" s="60"/>
      <c r="J33" s="61"/>
      <c r="K33" s="60"/>
      <c r="L33" s="60"/>
      <c r="M33" s="60"/>
      <c r="N33" s="60"/>
    </row>
    <row r="34" spans="1:14" ht="57.75">
      <c r="A34" s="71" t="s">
        <v>251</v>
      </c>
      <c r="B34" s="80" t="s">
        <v>252</v>
      </c>
      <c r="C34" s="83" t="s">
        <v>248</v>
      </c>
      <c r="D34" s="160">
        <v>7115.85</v>
      </c>
      <c r="E34" s="160">
        <v>0</v>
      </c>
      <c r="F34" s="160">
        <v>0</v>
      </c>
      <c r="G34" s="160">
        <v>0</v>
      </c>
      <c r="I34" s="60"/>
      <c r="J34" s="61"/>
      <c r="K34" s="60"/>
      <c r="L34" s="60"/>
      <c r="M34" s="60"/>
      <c r="N34" s="60"/>
    </row>
    <row r="35" spans="1:14" ht="15.75">
      <c r="A35" s="57" t="s">
        <v>7</v>
      </c>
      <c r="B35" s="58" t="s">
        <v>8</v>
      </c>
      <c r="C35" s="59">
        <v>6200</v>
      </c>
      <c r="D35" s="160">
        <v>494.5100625</v>
      </c>
      <c r="E35" s="160">
        <v>622.12556249999989</v>
      </c>
      <c r="F35" s="160">
        <v>638.0775000000001</v>
      </c>
      <c r="G35" s="160">
        <v>654.02943750000009</v>
      </c>
      <c r="I35" s="60"/>
      <c r="J35" s="61"/>
      <c r="K35" s="60"/>
      <c r="L35" s="60"/>
      <c r="M35" s="60"/>
      <c r="N35" s="60"/>
    </row>
    <row r="36" spans="1:14" ht="15.75">
      <c r="A36" s="64" t="s">
        <v>12</v>
      </c>
      <c r="B36" s="58" t="s">
        <v>13</v>
      </c>
      <c r="C36" s="59">
        <v>6200</v>
      </c>
      <c r="D36" s="160">
        <v>452.22586875000013</v>
      </c>
      <c r="E36" s="160">
        <v>568.92931874999999</v>
      </c>
      <c r="F36" s="160">
        <v>583.51724999999999</v>
      </c>
      <c r="G36" s="160">
        <v>598.10518124999999</v>
      </c>
      <c r="I36" s="60"/>
      <c r="J36" s="61"/>
      <c r="K36" s="60"/>
      <c r="L36" s="60"/>
      <c r="M36" s="60"/>
      <c r="N36" s="60"/>
    </row>
    <row r="37" spans="1:14" ht="15.75">
      <c r="A37" s="64" t="s">
        <v>15</v>
      </c>
      <c r="B37" s="58" t="s">
        <v>16</v>
      </c>
      <c r="C37" s="59">
        <v>6200</v>
      </c>
      <c r="D37" s="160">
        <v>465.84281249999998</v>
      </c>
      <c r="E37" s="160">
        <v>586.06031250000001</v>
      </c>
      <c r="F37" s="160">
        <v>601.08750000000009</v>
      </c>
      <c r="G37" s="160">
        <v>616.11468750000006</v>
      </c>
      <c r="I37" s="60"/>
      <c r="J37" s="61"/>
      <c r="K37" s="60"/>
      <c r="L37" s="60"/>
      <c r="M37" s="60"/>
      <c r="N37" s="60"/>
    </row>
    <row r="38" spans="1:14" ht="15.75">
      <c r="A38" s="64" t="s">
        <v>18</v>
      </c>
      <c r="B38" s="58" t="s">
        <v>167</v>
      </c>
      <c r="C38" s="59">
        <v>6200</v>
      </c>
      <c r="D38" s="160">
        <v>114.66900000000004</v>
      </c>
      <c r="E38" s="160">
        <v>144.26100000000002</v>
      </c>
      <c r="F38" s="160">
        <v>147.96000000000004</v>
      </c>
      <c r="G38" s="160">
        <v>151.65899999999999</v>
      </c>
      <c r="I38" s="60"/>
      <c r="J38" s="61"/>
      <c r="K38" s="60"/>
      <c r="L38" s="60"/>
      <c r="M38" s="60"/>
      <c r="N38" s="60"/>
    </row>
    <row r="39" spans="1:14" ht="15.75">
      <c r="A39" s="64" t="s">
        <v>168</v>
      </c>
      <c r="B39" s="58" t="s">
        <v>169</v>
      </c>
      <c r="C39" s="59">
        <v>6200</v>
      </c>
      <c r="D39" s="160">
        <v>88.868475000000004</v>
      </c>
      <c r="E39" s="160">
        <v>111.80227500000001</v>
      </c>
      <c r="F39" s="160">
        <v>114.66900000000004</v>
      </c>
      <c r="G39" s="160">
        <v>117.53572500000001</v>
      </c>
      <c r="I39" s="60"/>
      <c r="J39" s="61"/>
      <c r="K39" s="60"/>
      <c r="L39" s="60"/>
      <c r="M39" s="60"/>
      <c r="N39" s="60"/>
    </row>
    <row r="40" spans="1:14" ht="15.75">
      <c r="A40" s="64" t="s">
        <v>170</v>
      </c>
      <c r="B40" s="58" t="s">
        <v>171</v>
      </c>
      <c r="C40" s="59">
        <v>6200</v>
      </c>
      <c r="D40" s="160">
        <v>332.54010000000005</v>
      </c>
      <c r="E40" s="160">
        <v>418.3569</v>
      </c>
      <c r="F40" s="160">
        <v>429.08400000000006</v>
      </c>
      <c r="G40" s="160">
        <v>439.81110000000001</v>
      </c>
      <c r="I40" s="60"/>
      <c r="J40" s="61"/>
      <c r="K40" s="60"/>
      <c r="L40" s="60"/>
      <c r="M40" s="60"/>
      <c r="N40" s="60"/>
    </row>
    <row r="41" spans="1:14" ht="15.75">
      <c r="A41" s="64" t="s">
        <v>172</v>
      </c>
      <c r="B41" s="58" t="s">
        <v>173</v>
      </c>
      <c r="C41" s="59">
        <v>6200</v>
      </c>
      <c r="D41" s="160">
        <v>337.55686875000004</v>
      </c>
      <c r="E41" s="160">
        <v>424.66831875000003</v>
      </c>
      <c r="F41" s="160">
        <v>435.55725000000007</v>
      </c>
      <c r="G41" s="160">
        <v>446.44618125</v>
      </c>
      <c r="I41" s="60"/>
      <c r="J41" s="61"/>
      <c r="K41" s="60"/>
      <c r="L41" s="60"/>
      <c r="M41" s="60"/>
      <c r="N41" s="60"/>
    </row>
    <row r="42" spans="1:14" ht="15.75">
      <c r="A42" s="64" t="s">
        <v>174</v>
      </c>
      <c r="B42" s="58" t="s">
        <v>175</v>
      </c>
      <c r="C42" s="59">
        <v>6200</v>
      </c>
      <c r="D42" s="160">
        <v>58.767862500000007</v>
      </c>
      <c r="E42" s="160">
        <v>73.9337625</v>
      </c>
      <c r="F42" s="160">
        <v>75.829500000000024</v>
      </c>
      <c r="G42" s="160">
        <v>77.72523750000002</v>
      </c>
      <c r="I42" s="60"/>
      <c r="J42" s="61"/>
      <c r="K42" s="60"/>
      <c r="L42" s="60"/>
      <c r="M42" s="60"/>
      <c r="N42" s="60"/>
    </row>
    <row r="43" spans="1:14" ht="15.75">
      <c r="A43" s="64" t="s">
        <v>107</v>
      </c>
      <c r="B43" s="58" t="s">
        <v>176</v>
      </c>
      <c r="C43" s="59">
        <v>6200</v>
      </c>
      <c r="D43" s="160">
        <v>330.39005625000004</v>
      </c>
      <c r="E43" s="160">
        <v>415.65200625000011</v>
      </c>
      <c r="F43" s="160">
        <v>426.30975000000001</v>
      </c>
      <c r="G43" s="160">
        <v>436.96749375000002</v>
      </c>
      <c r="I43" s="60"/>
      <c r="J43" s="61"/>
      <c r="K43" s="60"/>
      <c r="L43" s="60"/>
      <c r="M43" s="60"/>
      <c r="N43" s="60"/>
    </row>
    <row r="44" spans="1:14" ht="15.75">
      <c r="A44" s="64" t="s">
        <v>177</v>
      </c>
      <c r="B44" s="58" t="s">
        <v>178</v>
      </c>
      <c r="C44" s="59">
        <v>6200</v>
      </c>
      <c r="D44" s="160">
        <v>88.868475000000004</v>
      </c>
      <c r="E44" s="160">
        <v>111.80227500000001</v>
      </c>
      <c r="F44" s="160">
        <v>114.66900000000004</v>
      </c>
      <c r="G44" s="160">
        <v>117.53572500000001</v>
      </c>
      <c r="I44" s="60"/>
      <c r="J44" s="61"/>
      <c r="K44" s="60"/>
      <c r="L44" s="60"/>
      <c r="M44" s="60"/>
      <c r="N44" s="60"/>
    </row>
    <row r="45" spans="1:14" ht="15.75">
      <c r="A45" s="64" t="s">
        <v>179</v>
      </c>
      <c r="B45" s="58" t="s">
        <v>180</v>
      </c>
      <c r="C45" s="59">
        <v>6200</v>
      </c>
      <c r="D45" s="160">
        <v>48.734324999999998</v>
      </c>
      <c r="E45" s="160">
        <v>61.310925000000012</v>
      </c>
      <c r="F45" s="160">
        <v>62.883000000000017</v>
      </c>
      <c r="G45" s="160">
        <v>64.455074999999994</v>
      </c>
      <c r="I45" s="60"/>
      <c r="J45" s="61"/>
      <c r="K45" s="60"/>
      <c r="L45" s="60"/>
      <c r="M45" s="60"/>
      <c r="N45" s="60"/>
    </row>
    <row r="46" spans="1:14" ht="15.75">
      <c r="A46" s="64" t="s">
        <v>181</v>
      </c>
      <c r="B46" s="58" t="s">
        <v>182</v>
      </c>
      <c r="C46" s="59">
        <v>6200</v>
      </c>
      <c r="D46" s="160">
        <v>114.66900000000004</v>
      </c>
      <c r="E46" s="160">
        <v>144.26100000000002</v>
      </c>
      <c r="F46" s="160">
        <v>147.96000000000004</v>
      </c>
      <c r="G46" s="160">
        <v>151.65899999999999</v>
      </c>
      <c r="I46" s="60"/>
      <c r="J46" s="61"/>
      <c r="K46" s="60"/>
      <c r="L46" s="60"/>
      <c r="M46" s="60"/>
      <c r="N46" s="60"/>
    </row>
    <row r="47" spans="1:14" ht="15.75">
      <c r="A47" s="64" t="s">
        <v>183</v>
      </c>
      <c r="B47" s="58" t="s">
        <v>184</v>
      </c>
      <c r="C47" s="59">
        <v>6200</v>
      </c>
      <c r="D47" s="160">
        <v>118.25240625000004</v>
      </c>
      <c r="E47" s="160">
        <v>148.76915625000004</v>
      </c>
      <c r="F47" s="160">
        <v>152.58375000000001</v>
      </c>
      <c r="G47" s="160">
        <v>156.39834375000004</v>
      </c>
      <c r="I47" s="60"/>
      <c r="J47" s="61"/>
      <c r="K47" s="60"/>
      <c r="L47" s="60"/>
      <c r="M47" s="60"/>
      <c r="N47" s="60"/>
    </row>
    <row r="48" spans="1:14" ht="15.75">
      <c r="A48" s="64" t="s">
        <v>185</v>
      </c>
      <c r="B48" s="58" t="s">
        <v>186</v>
      </c>
      <c r="C48" s="59">
        <v>6200</v>
      </c>
      <c r="D48" s="160">
        <v>346.15704375000001</v>
      </c>
      <c r="E48" s="160">
        <v>435.48789375000001</v>
      </c>
      <c r="F48" s="160">
        <v>446.65425000000005</v>
      </c>
      <c r="G48" s="160">
        <v>457.82060625000008</v>
      </c>
      <c r="I48" s="60"/>
      <c r="J48" s="61"/>
      <c r="K48" s="60"/>
      <c r="L48" s="60"/>
      <c r="M48" s="60"/>
      <c r="N48" s="60"/>
    </row>
    <row r="49" spans="1:14" ht="15.75">
      <c r="A49" s="64" t="s">
        <v>187</v>
      </c>
      <c r="B49" s="58" t="s">
        <v>188</v>
      </c>
      <c r="C49" s="59">
        <v>6200</v>
      </c>
      <c r="D49" s="160">
        <v>305.30621250000002</v>
      </c>
      <c r="E49" s="160">
        <v>384.09491249999996</v>
      </c>
      <c r="F49" s="160">
        <v>393.94350000000003</v>
      </c>
      <c r="G49" s="160">
        <v>403.79208749999998</v>
      </c>
      <c r="I49" s="60"/>
      <c r="J49" s="61"/>
      <c r="K49" s="60"/>
      <c r="L49" s="60"/>
      <c r="M49" s="60"/>
      <c r="N49" s="60"/>
    </row>
    <row r="50" spans="1:14" ht="15.75">
      <c r="A50" s="64" t="s">
        <v>189</v>
      </c>
      <c r="B50" s="58" t="s">
        <v>190</v>
      </c>
      <c r="C50" s="59">
        <v>6200</v>
      </c>
      <c r="D50" s="160">
        <v>686.58063750000019</v>
      </c>
      <c r="E50" s="160">
        <v>863.76273750000018</v>
      </c>
      <c r="F50" s="160">
        <v>885.9105000000003</v>
      </c>
      <c r="G50" s="160">
        <v>908.0582625000003</v>
      </c>
      <c r="I50" s="60"/>
      <c r="J50" s="61"/>
      <c r="K50" s="60"/>
      <c r="L50" s="60"/>
      <c r="M50" s="60"/>
      <c r="N50" s="60"/>
    </row>
    <row r="51" spans="1:14" ht="15.75">
      <c r="A51" s="64" t="s">
        <v>191</v>
      </c>
      <c r="B51" s="58" t="s">
        <v>192</v>
      </c>
      <c r="C51" s="59">
        <v>6200</v>
      </c>
      <c r="D51" s="160">
        <v>652.17993750000005</v>
      </c>
      <c r="E51" s="160">
        <v>820.48443750000001</v>
      </c>
      <c r="F51" s="160">
        <v>841.52250000000015</v>
      </c>
      <c r="G51" s="160">
        <v>862.56056250000006</v>
      </c>
      <c r="I51" s="60"/>
      <c r="J51" s="61"/>
      <c r="K51" s="60"/>
      <c r="L51" s="60"/>
      <c r="M51" s="60"/>
      <c r="N51" s="60"/>
    </row>
    <row r="52" spans="1:14" ht="15.75">
      <c r="A52" s="64" t="s">
        <v>193</v>
      </c>
      <c r="B52" s="58" t="s">
        <v>194</v>
      </c>
      <c r="C52" s="59">
        <v>6200</v>
      </c>
      <c r="D52" s="160">
        <v>621.36264375000007</v>
      </c>
      <c r="E52" s="160">
        <v>781.71429375000014</v>
      </c>
      <c r="F52" s="160">
        <v>801.75825000000009</v>
      </c>
      <c r="G52" s="160">
        <v>821.80220624999993</v>
      </c>
      <c r="I52" s="60"/>
      <c r="J52" s="61"/>
      <c r="K52" s="60"/>
      <c r="L52" s="60"/>
      <c r="M52" s="60"/>
      <c r="N52" s="60"/>
    </row>
    <row r="53" spans="1:14" ht="15.75">
      <c r="A53" s="64" t="s">
        <v>195</v>
      </c>
      <c r="B53" s="58" t="s">
        <v>196</v>
      </c>
      <c r="C53" s="59">
        <v>6200</v>
      </c>
      <c r="D53" s="160">
        <v>185.62044375000005</v>
      </c>
      <c r="E53" s="160">
        <v>233.52249375000002</v>
      </c>
      <c r="F53" s="160">
        <v>239.51025000000004</v>
      </c>
      <c r="G53" s="160">
        <v>245.49800625</v>
      </c>
      <c r="I53" s="60"/>
      <c r="J53" s="61"/>
      <c r="K53" s="60"/>
      <c r="L53" s="60"/>
      <c r="M53" s="60"/>
      <c r="N53" s="60"/>
    </row>
    <row r="54" spans="1:14" ht="15.75">
      <c r="A54" s="64" t="s">
        <v>197</v>
      </c>
      <c r="B54" s="58" t="s">
        <v>198</v>
      </c>
      <c r="C54" s="59">
        <v>6200</v>
      </c>
      <c r="D54" s="160">
        <v>318.92315625000003</v>
      </c>
      <c r="E54" s="160">
        <v>401.22590625000004</v>
      </c>
      <c r="F54" s="160">
        <v>411.51375000000007</v>
      </c>
      <c r="G54" s="160">
        <v>421.80159375000005</v>
      </c>
      <c r="I54" s="60"/>
      <c r="J54" s="61"/>
      <c r="K54" s="60"/>
      <c r="L54" s="60"/>
      <c r="M54" s="60"/>
      <c r="N54" s="60"/>
    </row>
    <row r="55" spans="1:14" ht="15.75">
      <c r="A55" s="64" t="s">
        <v>200</v>
      </c>
      <c r="B55" s="58" t="s">
        <v>201</v>
      </c>
      <c r="C55" s="59">
        <v>6000</v>
      </c>
      <c r="D55" s="160">
        <v>482.32648125000014</v>
      </c>
      <c r="E55" s="160">
        <v>0</v>
      </c>
      <c r="F55" s="160">
        <v>0</v>
      </c>
      <c r="G55" s="160">
        <v>0</v>
      </c>
      <c r="I55" s="61"/>
      <c r="J55" s="61"/>
      <c r="K55" s="60"/>
      <c r="L55" s="60"/>
      <c r="M55" s="60"/>
      <c r="N55" s="60"/>
    </row>
    <row r="56" spans="1:14" ht="15.75">
      <c r="A56" s="64" t="s">
        <v>202</v>
      </c>
      <c r="B56" s="58" t="s">
        <v>203</v>
      </c>
      <c r="C56" s="59">
        <v>6000</v>
      </c>
      <c r="D56" s="160">
        <v>1171.7738437500002</v>
      </c>
      <c r="E56" s="160">
        <v>0</v>
      </c>
      <c r="F56" s="160">
        <v>0</v>
      </c>
      <c r="G56" s="160">
        <v>0</v>
      </c>
      <c r="I56" s="61"/>
      <c r="J56" s="61"/>
      <c r="K56" s="60"/>
      <c r="L56" s="60"/>
      <c r="M56" s="60"/>
      <c r="N56" s="60"/>
    </row>
    <row r="57" spans="1:14" s="94" customFormat="1" ht="15.75">
      <c r="A57" s="91" t="s">
        <v>21</v>
      </c>
      <c r="B57" s="92" t="s">
        <v>22</v>
      </c>
      <c r="C57" s="93">
        <v>6000</v>
      </c>
      <c r="D57" s="162">
        <v>1262.0756812499999</v>
      </c>
      <c r="E57" s="162">
        <v>0</v>
      </c>
      <c r="F57" s="162">
        <v>0</v>
      </c>
      <c r="G57" s="162">
        <v>0</v>
      </c>
      <c r="I57" s="95"/>
      <c r="J57" s="95"/>
      <c r="K57" s="60"/>
      <c r="L57" s="60"/>
      <c r="M57" s="60"/>
      <c r="N57" s="60"/>
    </row>
    <row r="58" spans="1:14" ht="15.75">
      <c r="A58" s="64" t="s">
        <v>204</v>
      </c>
      <c r="B58" s="58" t="s">
        <v>205</v>
      </c>
      <c r="C58" s="59">
        <v>6000</v>
      </c>
      <c r="D58" s="160">
        <v>171.28681875000001</v>
      </c>
      <c r="E58" s="160">
        <v>0</v>
      </c>
      <c r="F58" s="160">
        <v>0</v>
      </c>
      <c r="G58" s="160">
        <v>0</v>
      </c>
      <c r="I58" s="61"/>
      <c r="J58" s="61"/>
      <c r="K58" s="60"/>
      <c r="L58" s="60"/>
      <c r="M58" s="60"/>
      <c r="N58" s="60"/>
    </row>
    <row r="59" spans="1:14" ht="15.75">
      <c r="A59" s="64" t="s">
        <v>206</v>
      </c>
      <c r="B59" s="58" t="s">
        <v>207</v>
      </c>
      <c r="C59" s="59">
        <v>6000</v>
      </c>
      <c r="D59" s="160">
        <v>331.82341875000003</v>
      </c>
      <c r="E59" s="160">
        <v>0</v>
      </c>
      <c r="F59" s="160">
        <v>0</v>
      </c>
      <c r="G59" s="160">
        <v>0</v>
      </c>
      <c r="I59" s="66"/>
      <c r="J59" s="66"/>
      <c r="K59" s="60"/>
      <c r="L59" s="60"/>
      <c r="M59" s="60"/>
      <c r="N59" s="60"/>
    </row>
    <row r="60" spans="1:14" ht="15.75">
      <c r="A60" s="64" t="s">
        <v>208</v>
      </c>
      <c r="B60" s="58" t="s">
        <v>209</v>
      </c>
      <c r="C60" s="59">
        <v>6000</v>
      </c>
      <c r="D60" s="160">
        <v>448.64246250000008</v>
      </c>
      <c r="E60" s="160">
        <v>564.42116250000004</v>
      </c>
      <c r="F60" s="160">
        <v>578.89350000000013</v>
      </c>
      <c r="G60" s="160">
        <v>593.36583750000011</v>
      </c>
      <c r="I60" s="66"/>
      <c r="J60" s="66"/>
      <c r="K60" s="60"/>
      <c r="L60" s="60"/>
      <c r="M60" s="60"/>
      <c r="N60" s="60"/>
    </row>
    <row r="61" spans="1:14" s="140" customFormat="1" ht="15.75">
      <c r="A61" s="137" t="s">
        <v>24</v>
      </c>
      <c r="B61" s="138" t="s">
        <v>210</v>
      </c>
      <c r="C61" s="139">
        <v>6000</v>
      </c>
      <c r="D61" s="163">
        <v>510.27705000000003</v>
      </c>
      <c r="E61" s="163">
        <v>0</v>
      </c>
      <c r="F61" s="163">
        <v>0</v>
      </c>
      <c r="G61" s="163">
        <v>0</v>
      </c>
      <c r="I61" s="141"/>
      <c r="J61" s="141"/>
      <c r="K61" s="60"/>
      <c r="L61" s="60"/>
      <c r="M61" s="60"/>
      <c r="N61" s="60"/>
    </row>
    <row r="62" spans="1:14" ht="15.75">
      <c r="A62" s="64" t="s">
        <v>27</v>
      </c>
      <c r="B62" s="58" t="s">
        <v>199</v>
      </c>
      <c r="C62" s="59">
        <v>6000</v>
      </c>
      <c r="D62" s="160">
        <v>582.66185625000003</v>
      </c>
      <c r="E62" s="160">
        <v>0</v>
      </c>
      <c r="F62" s="160">
        <v>0</v>
      </c>
      <c r="G62" s="160">
        <v>0</v>
      </c>
      <c r="I62" s="66"/>
      <c r="J62" s="66"/>
      <c r="K62" s="60"/>
      <c r="L62" s="60"/>
      <c r="M62" s="60"/>
      <c r="N62" s="60"/>
    </row>
    <row r="63" spans="1:14" ht="15.75">
      <c r="A63" s="64" t="s">
        <v>149</v>
      </c>
      <c r="B63" s="58" t="s">
        <v>150</v>
      </c>
      <c r="C63" s="59">
        <v>6200</v>
      </c>
      <c r="D63" s="160">
        <v>408.50831250000005</v>
      </c>
      <c r="E63" s="160">
        <v>513.92981250000003</v>
      </c>
      <c r="F63" s="160">
        <v>527.10750000000007</v>
      </c>
      <c r="G63" s="160">
        <v>540.28518749999989</v>
      </c>
      <c r="I63" s="66"/>
      <c r="J63" s="66"/>
      <c r="K63" s="60"/>
      <c r="L63" s="60"/>
      <c r="M63" s="60"/>
      <c r="N63" s="60"/>
    </row>
    <row r="64" spans="1:14" ht="15.75">
      <c r="A64" s="62" t="s">
        <v>123</v>
      </c>
      <c r="B64" s="63" t="s">
        <v>124</v>
      </c>
      <c r="C64" s="59">
        <v>6200</v>
      </c>
      <c r="D64" s="160">
        <v>588.39530624999998</v>
      </c>
      <c r="E64" s="160">
        <v>740.23925625000004</v>
      </c>
      <c r="F64" s="160">
        <v>759.21975000000009</v>
      </c>
      <c r="G64" s="160">
        <v>778.20024374999991</v>
      </c>
      <c r="I64" s="66"/>
      <c r="J64" s="66"/>
      <c r="K64" s="60"/>
      <c r="L64" s="60"/>
      <c r="M64" s="60"/>
      <c r="N64" s="60"/>
    </row>
    <row r="65" spans="1:16" ht="15.75">
      <c r="A65" s="64" t="s">
        <v>125</v>
      </c>
      <c r="B65" s="58" t="s">
        <v>126</v>
      </c>
      <c r="C65" s="59">
        <v>6200</v>
      </c>
      <c r="D65" s="160">
        <v>784.76596875000018</v>
      </c>
      <c r="E65" s="160">
        <v>987.28621875000022</v>
      </c>
      <c r="F65" s="160">
        <v>1012.6012500000002</v>
      </c>
      <c r="G65" s="160">
        <v>1037.9162812499999</v>
      </c>
      <c r="H65" s="54"/>
      <c r="J65" s="54"/>
      <c r="K65" s="60"/>
      <c r="L65" s="60"/>
      <c r="M65" s="60"/>
      <c r="N65" s="60"/>
    </row>
    <row r="66" spans="1:16" ht="15.75">
      <c r="A66" s="64" t="s">
        <v>127</v>
      </c>
      <c r="B66" s="58" t="s">
        <v>128</v>
      </c>
      <c r="C66" s="59">
        <v>6200</v>
      </c>
      <c r="D66" s="160">
        <v>892.26815625000017</v>
      </c>
      <c r="E66" s="160">
        <v>1122.5309062500005</v>
      </c>
      <c r="F66" s="160">
        <v>1151.31375</v>
      </c>
      <c r="G66" s="160">
        <v>1180.0965937500005</v>
      </c>
      <c r="H66" s="54"/>
      <c r="J66" s="54"/>
      <c r="K66" s="60"/>
      <c r="L66" s="60"/>
      <c r="M66" s="60"/>
      <c r="N66" s="60"/>
    </row>
    <row r="67" spans="1:16" ht="15.75">
      <c r="A67" s="64" t="s">
        <v>105</v>
      </c>
      <c r="B67" s="58" t="s">
        <v>129</v>
      </c>
      <c r="C67" s="59">
        <v>6200</v>
      </c>
      <c r="D67" s="160">
        <v>1018.4040562499998</v>
      </c>
      <c r="E67" s="160">
        <v>1281.2180062500001</v>
      </c>
      <c r="F67" s="160">
        <v>1314.0697500000001</v>
      </c>
      <c r="G67" s="160">
        <v>1346.9214937500001</v>
      </c>
      <c r="H67" s="54"/>
      <c r="J67" s="54"/>
      <c r="K67" s="60"/>
      <c r="L67" s="60"/>
      <c r="M67" s="60"/>
      <c r="N67" s="60"/>
    </row>
    <row r="68" spans="1:16" ht="15.75">
      <c r="A68" s="64" t="s">
        <v>93</v>
      </c>
      <c r="B68" s="58" t="s">
        <v>95</v>
      </c>
      <c r="C68" s="59">
        <v>6200</v>
      </c>
      <c r="D68" s="160">
        <v>1100.1057187500001</v>
      </c>
      <c r="E68" s="160">
        <v>1384.0039687500002</v>
      </c>
      <c r="F68" s="160">
        <v>1419.49125</v>
      </c>
      <c r="G68" s="160">
        <v>1454.9785312500001</v>
      </c>
      <c r="H68" s="70"/>
      <c r="I68" s="69"/>
      <c r="J68" s="54"/>
      <c r="K68" s="60"/>
      <c r="L68" s="60"/>
      <c r="M68" s="60"/>
      <c r="N68" s="60"/>
    </row>
    <row r="69" spans="1:16" ht="15.75">
      <c r="A69" s="64" t="s">
        <v>130</v>
      </c>
      <c r="B69" s="58" t="s">
        <v>131</v>
      </c>
      <c r="C69" s="59">
        <v>6200</v>
      </c>
      <c r="D69" s="160">
        <v>1217.64144375</v>
      </c>
      <c r="E69" s="160">
        <v>1531.8714937500004</v>
      </c>
      <c r="F69" s="160">
        <v>1571.1502500000001</v>
      </c>
      <c r="G69" s="160">
        <v>1610.4290062500004</v>
      </c>
      <c r="H69" s="70"/>
      <c r="I69" s="69"/>
      <c r="J69" s="54"/>
      <c r="K69" s="60"/>
      <c r="L69" s="60"/>
      <c r="M69" s="60"/>
      <c r="N69" s="60"/>
    </row>
    <row r="70" spans="1:16" ht="15.75">
      <c r="A70" s="65" t="s">
        <v>132</v>
      </c>
      <c r="B70" s="63" t="s">
        <v>133</v>
      </c>
      <c r="C70" s="59">
        <v>6200</v>
      </c>
      <c r="D70" s="160">
        <v>1304.3598750000001</v>
      </c>
      <c r="E70" s="160">
        <v>1640.968875</v>
      </c>
      <c r="F70" s="160">
        <v>1683.0450000000003</v>
      </c>
      <c r="G70" s="160">
        <v>1725.1211250000001</v>
      </c>
      <c r="H70" s="70"/>
      <c r="I70" s="69"/>
      <c r="J70" s="54"/>
      <c r="K70" s="60"/>
      <c r="L70" s="60"/>
      <c r="M70" s="60"/>
      <c r="N70" s="60"/>
    </row>
    <row r="71" spans="1:16" ht="15.75">
      <c r="A71" s="65" t="s">
        <v>134</v>
      </c>
      <c r="B71" s="63" t="s">
        <v>135</v>
      </c>
      <c r="C71" s="59">
        <v>6200</v>
      </c>
      <c r="D71" s="160">
        <v>1391.7949874999999</v>
      </c>
      <c r="E71" s="160">
        <v>1750.9678875</v>
      </c>
      <c r="F71" s="160">
        <v>1795.8644999999999</v>
      </c>
      <c r="G71" s="160">
        <v>1840.7611125000003</v>
      </c>
      <c r="H71" s="67"/>
      <c r="J71" s="54"/>
      <c r="K71" s="60"/>
      <c r="L71" s="60"/>
      <c r="M71" s="60"/>
      <c r="N71" s="60"/>
    </row>
    <row r="72" spans="1:16" ht="15.75">
      <c r="A72" s="65" t="s">
        <v>136</v>
      </c>
      <c r="B72" s="63" t="s">
        <v>137</v>
      </c>
      <c r="C72" s="59">
        <v>6200</v>
      </c>
      <c r="D72" s="160">
        <v>544.67775000000006</v>
      </c>
      <c r="E72" s="160">
        <v>685.23974999999996</v>
      </c>
      <c r="F72" s="160">
        <v>702.81000000000006</v>
      </c>
      <c r="G72" s="160">
        <v>720.38025000000005</v>
      </c>
      <c r="J72" s="54"/>
      <c r="K72" s="60"/>
      <c r="L72" s="60"/>
      <c r="M72" s="60"/>
      <c r="N72" s="60"/>
    </row>
    <row r="73" spans="1:16" ht="15.75">
      <c r="A73" s="64" t="s">
        <v>138</v>
      </c>
      <c r="B73" s="58" t="s">
        <v>139</v>
      </c>
      <c r="C73" s="59">
        <v>6200</v>
      </c>
      <c r="D73" s="160">
        <v>741.04841250000015</v>
      </c>
      <c r="E73" s="160">
        <v>932.28671250000002</v>
      </c>
      <c r="F73" s="160">
        <v>956.19150000000002</v>
      </c>
      <c r="G73" s="160">
        <v>980.09628750000013</v>
      </c>
      <c r="J73" s="54"/>
      <c r="K73" s="60"/>
      <c r="L73" s="60"/>
      <c r="M73" s="60"/>
      <c r="N73" s="60"/>
    </row>
    <row r="74" spans="1:16" ht="58.5" customHeight="1">
      <c r="A74" s="64" t="s">
        <v>140</v>
      </c>
      <c r="B74" s="79" t="s">
        <v>141</v>
      </c>
      <c r="C74" s="59">
        <v>6200</v>
      </c>
      <c r="D74" s="164">
        <v>848.55059999999992</v>
      </c>
      <c r="E74" s="160">
        <v>1067.5314000000001</v>
      </c>
      <c r="F74" s="160">
        <v>1094.904</v>
      </c>
      <c r="G74" s="160">
        <v>1122.2766000000001</v>
      </c>
      <c r="H74" s="157"/>
      <c r="I74" s="76"/>
      <c r="J74" s="73"/>
      <c r="K74" s="60"/>
      <c r="L74" s="60"/>
      <c r="M74" s="60"/>
      <c r="N74" s="60"/>
      <c r="O74" s="73"/>
      <c r="P74" s="73"/>
    </row>
    <row r="75" spans="1:16" ht="15.75">
      <c r="A75" s="64" t="s">
        <v>106</v>
      </c>
      <c r="B75" s="79" t="s">
        <v>142</v>
      </c>
      <c r="C75" s="59">
        <v>6200</v>
      </c>
      <c r="D75" s="164">
        <v>974.68650000000025</v>
      </c>
      <c r="E75" s="160">
        <v>1226.2185000000002</v>
      </c>
      <c r="F75" s="160">
        <v>1257.6600000000001</v>
      </c>
      <c r="G75" s="160">
        <v>1289.1015</v>
      </c>
      <c r="H75" s="158"/>
      <c r="I75" s="77"/>
      <c r="J75" s="73"/>
      <c r="K75" s="60"/>
      <c r="L75" s="60"/>
      <c r="M75" s="60"/>
      <c r="N75" s="60"/>
      <c r="O75" s="73"/>
      <c r="P75" s="73"/>
    </row>
    <row r="76" spans="1:16" ht="15.75">
      <c r="A76" s="64" t="s">
        <v>94</v>
      </c>
      <c r="B76" s="79" t="s">
        <v>96</v>
      </c>
      <c r="C76" s="59">
        <v>6200</v>
      </c>
      <c r="D76" s="164">
        <v>1055.6714812500002</v>
      </c>
      <c r="E76" s="160">
        <v>1328.1028312500002</v>
      </c>
      <c r="F76" s="160">
        <v>1362.1567500000001</v>
      </c>
      <c r="G76" s="160">
        <v>1396.2106687500002</v>
      </c>
      <c r="H76" s="158"/>
      <c r="I76" s="77"/>
      <c r="J76" s="73"/>
      <c r="K76" s="60"/>
      <c r="L76" s="60"/>
      <c r="M76" s="60"/>
      <c r="N76" s="60"/>
      <c r="O76" s="73"/>
      <c r="P76" s="73"/>
    </row>
    <row r="77" spans="1:16" ht="15.75">
      <c r="A77" s="64" t="s">
        <v>143</v>
      </c>
      <c r="B77" s="79" t="s">
        <v>144</v>
      </c>
      <c r="C77" s="59">
        <v>6200</v>
      </c>
      <c r="D77" s="160">
        <v>1173.2072062500001</v>
      </c>
      <c r="E77" s="160">
        <v>1475.9703562499999</v>
      </c>
      <c r="F77" s="160">
        <v>1513.81575</v>
      </c>
      <c r="G77" s="160">
        <v>1551.6611437500001</v>
      </c>
      <c r="H77" s="159"/>
      <c r="I77" s="78"/>
      <c r="J77" s="73"/>
      <c r="K77" s="60"/>
      <c r="L77" s="60"/>
      <c r="M77" s="60"/>
      <c r="N77" s="60"/>
    </row>
    <row r="78" spans="1:16" ht="15.75">
      <c r="A78" s="65" t="s">
        <v>145</v>
      </c>
      <c r="B78" s="81" t="s">
        <v>146</v>
      </c>
      <c r="C78" s="59">
        <v>6200</v>
      </c>
      <c r="D78" s="160">
        <v>1260.64231875</v>
      </c>
      <c r="E78" s="160">
        <v>1585.9693687500001</v>
      </c>
      <c r="F78" s="160">
        <v>1626.6352499999998</v>
      </c>
      <c r="G78" s="160">
        <v>1667.3011312500003</v>
      </c>
      <c r="H78" s="54"/>
      <c r="I78" s="69"/>
      <c r="J78" s="73"/>
      <c r="K78" s="60"/>
      <c r="L78" s="60"/>
      <c r="M78" s="60"/>
      <c r="N78" s="60"/>
    </row>
    <row r="79" spans="1:16" ht="15.75">
      <c r="A79" s="65" t="s">
        <v>147</v>
      </c>
      <c r="B79" s="81" t="s">
        <v>148</v>
      </c>
      <c r="C79" s="59">
        <v>6200</v>
      </c>
      <c r="D79" s="160">
        <v>1348.0774312500002</v>
      </c>
      <c r="E79" s="160">
        <v>1695.9683812500002</v>
      </c>
      <c r="F79" s="160">
        <v>1739.4547500000001</v>
      </c>
      <c r="G79" s="160">
        <v>1782.94111875</v>
      </c>
      <c r="H79" s="69"/>
      <c r="I79" s="69"/>
      <c r="J79" s="73"/>
      <c r="K79" s="60"/>
      <c r="L79" s="60"/>
      <c r="M79" s="60"/>
      <c r="N79" s="60"/>
    </row>
    <row r="80" spans="1:16" ht="15.75">
      <c r="A80" s="65" t="s">
        <v>151</v>
      </c>
      <c r="B80" s="81" t="s">
        <v>152</v>
      </c>
      <c r="C80" s="59">
        <v>6200</v>
      </c>
      <c r="D80" s="160">
        <v>500.96019375000003</v>
      </c>
      <c r="E80" s="160">
        <v>630.24024374999999</v>
      </c>
      <c r="F80" s="160">
        <v>646.40024999999991</v>
      </c>
      <c r="G80" s="160">
        <v>662.56025625000007</v>
      </c>
      <c r="H80" s="54"/>
      <c r="J80" s="54"/>
      <c r="K80" s="60"/>
      <c r="L80" s="60"/>
      <c r="M80" s="60"/>
      <c r="N80" s="60"/>
    </row>
    <row r="81" spans="1:14" ht="15.75">
      <c r="A81" s="64" t="s">
        <v>153</v>
      </c>
      <c r="B81" s="58" t="s">
        <v>154</v>
      </c>
      <c r="C81" s="59">
        <v>6200</v>
      </c>
      <c r="D81" s="160">
        <v>696.61417500000005</v>
      </c>
      <c r="E81" s="160">
        <v>876.38557500000002</v>
      </c>
      <c r="F81" s="160">
        <v>898.85700000000008</v>
      </c>
      <c r="G81" s="160">
        <v>921.32842499999992</v>
      </c>
      <c r="H81" s="67"/>
      <c r="J81" s="54"/>
      <c r="K81" s="60"/>
      <c r="L81" s="60"/>
      <c r="M81" s="60"/>
      <c r="N81" s="60"/>
    </row>
    <row r="82" spans="1:14" ht="15.75">
      <c r="A82" s="64" t="s">
        <v>155</v>
      </c>
      <c r="B82" s="58" t="s">
        <v>156</v>
      </c>
      <c r="C82" s="59">
        <v>6200</v>
      </c>
      <c r="D82" s="160">
        <v>804.83304375</v>
      </c>
      <c r="E82" s="160">
        <v>1012.5318937500001</v>
      </c>
      <c r="F82" s="160">
        <v>1038.4942500000002</v>
      </c>
      <c r="G82" s="160">
        <v>1064.4566062500003</v>
      </c>
      <c r="H82" s="67"/>
      <c r="J82" s="54"/>
      <c r="K82" s="60"/>
      <c r="L82" s="60"/>
      <c r="M82" s="60"/>
      <c r="N82" s="60"/>
    </row>
    <row r="83" spans="1:14" ht="15.75">
      <c r="A83" s="64" t="s">
        <v>157</v>
      </c>
      <c r="B83" s="58" t="s">
        <v>158</v>
      </c>
      <c r="C83" s="59">
        <v>6200</v>
      </c>
      <c r="D83" s="160">
        <v>930.96894374999999</v>
      </c>
      <c r="E83" s="160">
        <v>1171.21899375</v>
      </c>
      <c r="F83" s="160">
        <v>1201.2502500000003</v>
      </c>
      <c r="G83" s="160">
        <v>1231.2815062499999</v>
      </c>
      <c r="H83" s="67"/>
      <c r="J83" s="54"/>
      <c r="K83" s="60"/>
      <c r="L83" s="60"/>
      <c r="M83" s="60"/>
      <c r="N83" s="60"/>
    </row>
    <row r="84" spans="1:14" ht="15.75">
      <c r="A84" s="64" t="s">
        <v>159</v>
      </c>
      <c r="B84" s="58" t="s">
        <v>160</v>
      </c>
      <c r="C84" s="59">
        <v>6200</v>
      </c>
      <c r="D84" s="160">
        <v>1012.6706062500001</v>
      </c>
      <c r="E84" s="160">
        <v>1274.0049562500003</v>
      </c>
      <c r="F84" s="160">
        <v>1306.6717500000002</v>
      </c>
      <c r="G84" s="160">
        <v>1339.3385437500003</v>
      </c>
      <c r="H84" s="67"/>
      <c r="J84" s="54"/>
      <c r="K84" s="60"/>
      <c r="L84" s="60"/>
      <c r="M84" s="60"/>
      <c r="N84" s="60"/>
    </row>
    <row r="85" spans="1:14" ht="15.75">
      <c r="A85" s="64" t="s">
        <v>161</v>
      </c>
      <c r="B85" s="58" t="s">
        <v>162</v>
      </c>
      <c r="C85" s="59">
        <v>6200</v>
      </c>
      <c r="D85" s="160">
        <v>1129.48965</v>
      </c>
      <c r="E85" s="160">
        <v>1420.9708499999999</v>
      </c>
      <c r="F85" s="160">
        <v>1457.4059999999999</v>
      </c>
      <c r="G85" s="160">
        <v>1493.8411500000004</v>
      </c>
      <c r="H85" s="67"/>
      <c r="J85" s="54"/>
      <c r="K85" s="60"/>
      <c r="L85" s="60"/>
      <c r="M85" s="60"/>
      <c r="N85" s="60"/>
    </row>
    <row r="86" spans="1:14" ht="15.75">
      <c r="A86" s="65" t="s">
        <v>163</v>
      </c>
      <c r="B86" s="63" t="s">
        <v>164</v>
      </c>
      <c r="C86" s="59">
        <v>6200</v>
      </c>
      <c r="D86" s="160">
        <v>1216.9247625</v>
      </c>
      <c r="E86" s="160">
        <v>1530.9698625000003</v>
      </c>
      <c r="F86" s="160">
        <v>1570.2255</v>
      </c>
      <c r="G86" s="160">
        <v>1609.4811374999999</v>
      </c>
      <c r="H86" s="67"/>
      <c r="J86" s="54"/>
      <c r="K86" s="60"/>
      <c r="L86" s="60"/>
      <c r="M86" s="60"/>
      <c r="N86" s="60"/>
    </row>
    <row r="87" spans="1:14" ht="15.75">
      <c r="A87" s="65" t="s">
        <v>165</v>
      </c>
      <c r="B87" s="63" t="s">
        <v>166</v>
      </c>
      <c r="C87" s="59">
        <v>6200</v>
      </c>
      <c r="D87" s="160">
        <v>1304.3598750000001</v>
      </c>
      <c r="E87" s="160">
        <v>1640.968875</v>
      </c>
      <c r="F87" s="160">
        <v>1683.0450000000003</v>
      </c>
      <c r="G87" s="160">
        <v>1725.1211250000001</v>
      </c>
      <c r="H87" s="67"/>
      <c r="J87" s="54"/>
      <c r="K87" s="60"/>
      <c r="L87" s="60"/>
      <c r="M87" s="60"/>
      <c r="N87" s="60"/>
    </row>
    <row r="88" spans="1:14" ht="15.75">
      <c r="A88" s="64" t="s">
        <v>211</v>
      </c>
      <c r="B88" s="58" t="s">
        <v>212</v>
      </c>
      <c r="C88" s="59">
        <v>6000</v>
      </c>
      <c r="D88" s="160">
        <v>123.98585625000001</v>
      </c>
      <c r="E88" s="160">
        <v>155.98220625000005</v>
      </c>
      <c r="F88" s="160">
        <v>159.98175000000003</v>
      </c>
      <c r="G88" s="160">
        <v>163.98129375000002</v>
      </c>
      <c r="H88" s="67"/>
      <c r="J88" s="54"/>
      <c r="K88" s="60"/>
      <c r="L88" s="60"/>
      <c r="M88" s="60"/>
      <c r="N88" s="60"/>
    </row>
    <row r="89" spans="1:14" ht="15.75">
      <c r="A89" s="64" t="s">
        <v>213</v>
      </c>
      <c r="B89" s="79" t="s">
        <v>214</v>
      </c>
      <c r="C89" s="59">
        <v>6000</v>
      </c>
      <c r="D89" s="160">
        <v>431.44211250000001</v>
      </c>
      <c r="E89" s="160">
        <v>542.78201250000006</v>
      </c>
      <c r="F89" s="160">
        <v>556.69950000000006</v>
      </c>
      <c r="G89" s="160">
        <v>570.61698750000005</v>
      </c>
      <c r="H89" s="67"/>
      <c r="J89" s="54"/>
      <c r="K89" s="60"/>
      <c r="L89" s="60"/>
      <c r="M89" s="60"/>
      <c r="N89" s="60"/>
    </row>
    <row r="90" spans="1:14" ht="15.75">
      <c r="A90" s="64" t="s">
        <v>215</v>
      </c>
      <c r="B90" s="79" t="s">
        <v>216</v>
      </c>
      <c r="C90" s="59">
        <v>6000</v>
      </c>
      <c r="D90" s="160">
        <v>510.99373125</v>
      </c>
      <c r="E90" s="160">
        <v>642.86308125000016</v>
      </c>
      <c r="F90" s="160">
        <v>659.34675000000004</v>
      </c>
      <c r="G90" s="160">
        <v>675.83041875000004</v>
      </c>
      <c r="H90" s="67"/>
      <c r="J90" s="54"/>
      <c r="K90" s="60"/>
      <c r="L90" s="60"/>
      <c r="M90" s="60"/>
      <c r="N90" s="60"/>
    </row>
    <row r="91" spans="1:14" ht="15.75">
      <c r="A91" s="64" t="s">
        <v>217</v>
      </c>
      <c r="B91" s="79" t="s">
        <v>218</v>
      </c>
      <c r="C91" s="59">
        <v>6000</v>
      </c>
      <c r="D91" s="160">
        <v>364.07407499999999</v>
      </c>
      <c r="E91" s="160">
        <v>458.02867500000002</v>
      </c>
      <c r="F91" s="160">
        <v>469.77300000000002</v>
      </c>
      <c r="G91" s="160">
        <v>481.51732500000008</v>
      </c>
      <c r="H91" s="67"/>
      <c r="J91" s="54"/>
      <c r="K91" s="60"/>
      <c r="L91" s="60"/>
      <c r="M91" s="60"/>
      <c r="N91" s="60"/>
    </row>
    <row r="92" spans="1:14" ht="15.75">
      <c r="A92" s="64" t="s">
        <v>219</v>
      </c>
      <c r="B92" s="79" t="s">
        <v>220</v>
      </c>
      <c r="C92" s="59">
        <v>6000</v>
      </c>
      <c r="D92" s="160">
        <v>382.70778750000011</v>
      </c>
      <c r="E92" s="160">
        <v>481.47108750000007</v>
      </c>
      <c r="F92" s="160">
        <v>493.81650000000013</v>
      </c>
      <c r="G92" s="160">
        <v>506.16191250000008</v>
      </c>
      <c r="H92" s="67"/>
      <c r="J92" s="54"/>
      <c r="K92" s="60"/>
      <c r="L92" s="60"/>
      <c r="M92" s="60"/>
      <c r="N92" s="60"/>
    </row>
    <row r="93" spans="1:14" ht="15.75">
      <c r="A93" s="64" t="s">
        <v>221</v>
      </c>
      <c r="B93" s="79" t="s">
        <v>222</v>
      </c>
      <c r="C93" s="59">
        <v>6000</v>
      </c>
      <c r="D93" s="160">
        <v>379.12438125000006</v>
      </c>
      <c r="E93" s="160">
        <v>476.96293125</v>
      </c>
      <c r="F93" s="160">
        <v>489.19275000000005</v>
      </c>
      <c r="G93" s="160">
        <v>501.42256875000004</v>
      </c>
      <c r="J93" s="54"/>
      <c r="K93" s="60"/>
      <c r="L93" s="60"/>
      <c r="M93" s="60"/>
      <c r="N93" s="60"/>
    </row>
    <row r="94" spans="1:14" ht="15.75">
      <c r="A94" s="64" t="s">
        <v>223</v>
      </c>
      <c r="B94" s="79" t="s">
        <v>224</v>
      </c>
      <c r="C94" s="59">
        <v>6000</v>
      </c>
      <c r="D94" s="160">
        <v>349.74045000000001</v>
      </c>
      <c r="E94" s="160">
        <v>439.99605000000008</v>
      </c>
      <c r="F94" s="160">
        <v>451.27799999999996</v>
      </c>
      <c r="G94" s="160">
        <v>462.55994999999996</v>
      </c>
      <c r="J94" s="54"/>
      <c r="K94" s="60"/>
      <c r="L94" s="60"/>
      <c r="M94" s="60"/>
      <c r="N94" s="60"/>
    </row>
    <row r="95" spans="1:14" ht="15.75">
      <c r="A95" s="64" t="s">
        <v>231</v>
      </c>
      <c r="B95" s="79" t="s">
        <v>232</v>
      </c>
      <c r="C95" s="59">
        <v>6000</v>
      </c>
      <c r="D95" s="160">
        <v>158.38655625000004</v>
      </c>
      <c r="E95" s="160">
        <v>199.26050624999999</v>
      </c>
      <c r="F95" s="160">
        <v>204.36975000000004</v>
      </c>
      <c r="G95" s="160">
        <v>209.47899375000003</v>
      </c>
      <c r="J95" s="54"/>
      <c r="K95" s="60"/>
      <c r="L95" s="60"/>
      <c r="M95" s="60"/>
      <c r="N95" s="60"/>
    </row>
    <row r="96" spans="1:14" ht="15.75">
      <c r="A96" s="64" t="s">
        <v>225</v>
      </c>
      <c r="B96" s="79" t="s">
        <v>226</v>
      </c>
      <c r="C96" s="59">
        <v>6000</v>
      </c>
      <c r="D96" s="160">
        <v>317.48979375000005</v>
      </c>
      <c r="E96" s="160">
        <v>399.42264375000002</v>
      </c>
      <c r="F96" s="160">
        <v>409.66425000000004</v>
      </c>
      <c r="G96" s="160">
        <v>419.90585624999994</v>
      </c>
      <c r="J96" s="54"/>
      <c r="K96" s="60"/>
      <c r="L96" s="60"/>
      <c r="M96" s="60"/>
      <c r="N96" s="60"/>
    </row>
    <row r="97" spans="1:14" ht="15.75">
      <c r="A97" s="64" t="s">
        <v>227</v>
      </c>
      <c r="B97" s="79" t="s">
        <v>228</v>
      </c>
      <c r="C97" s="59">
        <v>6000</v>
      </c>
      <c r="D97" s="160">
        <v>323.93992500000002</v>
      </c>
      <c r="E97" s="160">
        <v>407.53732500000012</v>
      </c>
      <c r="F97" s="160">
        <v>417.98700000000002</v>
      </c>
      <c r="G97" s="160">
        <v>428.43667500000004</v>
      </c>
      <c r="J97" s="54"/>
      <c r="K97" s="60"/>
      <c r="L97" s="60"/>
      <c r="M97" s="60"/>
      <c r="N97" s="60"/>
    </row>
    <row r="98" spans="1:14" ht="15.75">
      <c r="A98" s="64" t="s">
        <v>229</v>
      </c>
      <c r="B98" s="79" t="s">
        <v>230</v>
      </c>
      <c r="C98" s="59">
        <v>6000</v>
      </c>
      <c r="D98" s="160">
        <v>442.19233125000011</v>
      </c>
      <c r="E98" s="160">
        <v>556.30648125000016</v>
      </c>
      <c r="F98" s="160">
        <v>570.57075000000009</v>
      </c>
      <c r="G98" s="160">
        <v>584.83501875000013</v>
      </c>
      <c r="J98" s="54"/>
      <c r="K98" s="60"/>
      <c r="L98" s="60"/>
      <c r="M98" s="60"/>
      <c r="N98" s="60"/>
    </row>
    <row r="99" spans="1:14" ht="15.75">
      <c r="A99" s="71"/>
      <c r="B99" s="72" t="s">
        <v>253</v>
      </c>
      <c r="C99" s="83" t="s">
        <v>234</v>
      </c>
      <c r="D99" s="160">
        <v>506.25</v>
      </c>
      <c r="E99" s="160">
        <v>0</v>
      </c>
      <c r="F99" s="160">
        <v>0</v>
      </c>
      <c r="G99" s="160">
        <v>0</v>
      </c>
      <c r="J99" s="54"/>
      <c r="K99" s="60"/>
      <c r="L99" s="60"/>
      <c r="M99" s="60"/>
      <c r="N99" s="60"/>
    </row>
    <row r="100" spans="1:14" ht="15.75">
      <c r="A100" s="71"/>
      <c r="B100" s="72" t="s">
        <v>256</v>
      </c>
      <c r="C100" s="83" t="s">
        <v>255</v>
      </c>
      <c r="D100" s="160">
        <v>202.5</v>
      </c>
      <c r="E100" s="160">
        <v>0</v>
      </c>
      <c r="F100" s="160">
        <v>0</v>
      </c>
      <c r="G100" s="160">
        <v>0</v>
      </c>
      <c r="J100" s="54"/>
      <c r="K100" s="60"/>
      <c r="L100" s="60"/>
      <c r="M100" s="60"/>
      <c r="N100" s="60"/>
    </row>
    <row r="101" spans="1:14" ht="28.5">
      <c r="A101" s="68"/>
      <c r="B101" s="74" t="s">
        <v>257</v>
      </c>
      <c r="C101" s="82" t="s">
        <v>248</v>
      </c>
      <c r="D101" s="160">
        <v>1795.5</v>
      </c>
      <c r="E101" s="160">
        <v>0</v>
      </c>
      <c r="F101" s="160">
        <v>0</v>
      </c>
      <c r="G101" s="160">
        <v>0</v>
      </c>
      <c r="J101" s="54"/>
      <c r="K101" s="60"/>
      <c r="L101" s="60"/>
      <c r="M101" s="60"/>
      <c r="N101" s="60"/>
    </row>
  </sheetData>
  <sortState ref="A1:G101">
    <sortCondition ref="A1:A101"/>
  </sortState>
  <pageMargins left="0.75000000000000011" right="0.7500000000000001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G13" sqref="G13"/>
    </sheetView>
  </sheetViews>
  <sheetFormatPr defaultRowHeight="15"/>
  <cols>
    <col min="1" max="1" width="17.28515625" customWidth="1"/>
    <col min="2" max="2" width="34.140625" customWidth="1"/>
    <col min="3" max="3" width="15.28515625" customWidth="1"/>
    <col min="4" max="4" width="10.7109375" customWidth="1"/>
    <col min="5" max="5" width="9.5703125" customWidth="1"/>
    <col min="6" max="6" width="16.5703125" bestFit="1" customWidth="1"/>
    <col min="7" max="7" width="16.140625" customWidth="1"/>
    <col min="8" max="9" width="12" customWidth="1"/>
    <col min="10" max="31" width="20.85546875" bestFit="1" customWidth="1"/>
    <col min="32" max="32" width="11.85546875" bestFit="1" customWidth="1"/>
  </cols>
  <sheetData>
    <row r="1" spans="1:7">
      <c r="A1" s="168" t="s">
        <v>0</v>
      </c>
      <c r="B1" t="s">
        <v>33</v>
      </c>
    </row>
    <row r="3" spans="1:7">
      <c r="A3" s="168" t="s">
        <v>294</v>
      </c>
      <c r="B3" s="168" t="s">
        <v>2</v>
      </c>
      <c r="C3" s="168" t="s">
        <v>3</v>
      </c>
      <c r="D3" s="168" t="s">
        <v>5</v>
      </c>
      <c r="E3" s="168" t="s">
        <v>4</v>
      </c>
      <c r="F3" s="168" t="s">
        <v>286</v>
      </c>
      <c r="G3" t="s">
        <v>298</v>
      </c>
    </row>
    <row r="4" spans="1:7">
      <c r="A4" t="s">
        <v>34</v>
      </c>
      <c r="B4" t="s">
        <v>35</v>
      </c>
      <c r="C4" t="s">
        <v>9</v>
      </c>
      <c r="D4" t="s">
        <v>36</v>
      </c>
      <c r="E4">
        <v>1720</v>
      </c>
      <c r="F4">
        <v>56.699999999999996</v>
      </c>
      <c r="G4" s="170">
        <v>97523.999999999985</v>
      </c>
    </row>
    <row r="5" spans="1:7">
      <c r="A5" t="s">
        <v>37</v>
      </c>
      <c r="B5" t="s">
        <v>38</v>
      </c>
      <c r="C5" t="s">
        <v>9</v>
      </c>
      <c r="D5" t="s">
        <v>36</v>
      </c>
      <c r="E5" t="s">
        <v>39</v>
      </c>
      <c r="F5">
        <v>23.694570899999999</v>
      </c>
      <c r="G5" s="170">
        <v>125012.55606839999</v>
      </c>
    </row>
    <row r="6" spans="1:7">
      <c r="A6" t="s">
        <v>40</v>
      </c>
      <c r="B6" t="s">
        <v>41</v>
      </c>
      <c r="C6" t="s">
        <v>9</v>
      </c>
      <c r="D6" t="s">
        <v>36</v>
      </c>
      <c r="E6" t="s">
        <v>42</v>
      </c>
      <c r="F6">
        <v>59.904211499999988</v>
      </c>
      <c r="G6" s="170">
        <v>51517.621889999988</v>
      </c>
    </row>
    <row r="7" spans="1:7">
      <c r="A7" t="s">
        <v>43</v>
      </c>
      <c r="B7" t="s">
        <v>44</v>
      </c>
      <c r="C7" t="s">
        <v>9</v>
      </c>
      <c r="D7" t="s">
        <v>46</v>
      </c>
      <c r="E7" t="s">
        <v>45</v>
      </c>
      <c r="F7">
        <v>22.207500000000003</v>
      </c>
      <c r="G7" s="170">
        <v>214080.30000000002</v>
      </c>
    </row>
    <row r="8" spans="1:7">
      <c r="A8" t="s">
        <v>47</v>
      </c>
      <c r="B8" t="s">
        <v>48</v>
      </c>
      <c r="C8" t="s">
        <v>49</v>
      </c>
      <c r="D8" t="s">
        <v>36</v>
      </c>
      <c r="E8">
        <v>933</v>
      </c>
      <c r="F8">
        <v>567</v>
      </c>
      <c r="G8" s="170">
        <v>529011</v>
      </c>
    </row>
    <row r="9" spans="1:7">
      <c r="A9" t="s">
        <v>50</v>
      </c>
      <c r="B9" t="s">
        <v>48</v>
      </c>
      <c r="C9" t="s">
        <v>49</v>
      </c>
      <c r="D9" t="s">
        <v>36</v>
      </c>
      <c r="E9" t="s">
        <v>51</v>
      </c>
      <c r="F9">
        <v>378</v>
      </c>
      <c r="G9" s="170">
        <v>60480</v>
      </c>
    </row>
    <row r="10" spans="1:7">
      <c r="A10" t="s">
        <v>73</v>
      </c>
      <c r="B10" t="s">
        <v>74</v>
      </c>
      <c r="C10" t="s">
        <v>75</v>
      </c>
      <c r="D10" t="s">
        <v>36</v>
      </c>
      <c r="E10" t="s">
        <v>76</v>
      </c>
      <c r="F10" t="s">
        <v>295</v>
      </c>
      <c r="G10" s="170">
        <v>0</v>
      </c>
    </row>
    <row r="11" spans="1:7">
      <c r="A11" t="s">
        <v>293</v>
      </c>
      <c r="G11" s="170">
        <v>1077625.4779584</v>
      </c>
    </row>
    <row r="14" spans="1:7">
      <c r="A14" s="168" t="s">
        <v>0</v>
      </c>
      <c r="B14" t="s">
        <v>52</v>
      </c>
    </row>
    <row r="16" spans="1:7">
      <c r="A16" s="168" t="s">
        <v>294</v>
      </c>
      <c r="B16" s="168" t="s">
        <v>2</v>
      </c>
      <c r="C16" s="168" t="s">
        <v>3</v>
      </c>
      <c r="D16" s="168" t="s">
        <v>5</v>
      </c>
      <c r="E16" s="168" t="s">
        <v>4</v>
      </c>
      <c r="F16" s="168" t="s">
        <v>286</v>
      </c>
      <c r="G16" t="s">
        <v>298</v>
      </c>
    </row>
    <row r="17" spans="1:7">
      <c r="A17" t="s">
        <v>53</v>
      </c>
      <c r="B17" t="s">
        <v>54</v>
      </c>
      <c r="C17" t="s">
        <v>55</v>
      </c>
      <c r="D17" t="s">
        <v>36</v>
      </c>
      <c r="E17" t="s">
        <v>56</v>
      </c>
      <c r="F17">
        <v>24.140025000000001</v>
      </c>
      <c r="G17" s="170">
        <v>40893.20235</v>
      </c>
    </row>
    <row r="18" spans="1:7">
      <c r="A18" t="s">
        <v>57</v>
      </c>
      <c r="B18" t="s">
        <v>58</v>
      </c>
      <c r="C18" t="s">
        <v>55</v>
      </c>
      <c r="D18" t="s">
        <v>36</v>
      </c>
      <c r="E18" t="s">
        <v>56</v>
      </c>
      <c r="F18">
        <v>8.1081000000000003</v>
      </c>
      <c r="G18" s="170">
        <v>13735.1214</v>
      </c>
    </row>
    <row r="19" spans="1:7">
      <c r="A19" t="s">
        <v>59</v>
      </c>
      <c r="B19" t="s">
        <v>60</v>
      </c>
      <c r="C19" t="s">
        <v>55</v>
      </c>
      <c r="D19" t="s">
        <v>36</v>
      </c>
      <c r="E19" t="s">
        <v>56</v>
      </c>
      <c r="F19">
        <v>2.4570000000000003</v>
      </c>
      <c r="G19" s="170">
        <v>4162.1580000000004</v>
      </c>
    </row>
    <row r="20" spans="1:7">
      <c r="A20" t="s">
        <v>61</v>
      </c>
      <c r="B20" t="s">
        <v>62</v>
      </c>
      <c r="C20" t="s">
        <v>55</v>
      </c>
      <c r="D20" t="s">
        <v>36</v>
      </c>
      <c r="E20" t="s">
        <v>56</v>
      </c>
      <c r="F20">
        <v>45.024524999999997</v>
      </c>
      <c r="G20" s="170">
        <v>76271.54535</v>
      </c>
    </row>
    <row r="21" spans="1:7">
      <c r="A21" t="s">
        <v>63</v>
      </c>
      <c r="B21" t="s">
        <v>64</v>
      </c>
      <c r="C21" t="s">
        <v>55</v>
      </c>
      <c r="D21" t="s">
        <v>36</v>
      </c>
      <c r="E21" t="s">
        <v>56</v>
      </c>
      <c r="F21">
        <v>6.4496250000000011</v>
      </c>
      <c r="G21" s="170">
        <v>10925.664750000002</v>
      </c>
    </row>
    <row r="22" spans="1:7">
      <c r="A22" t="s">
        <v>65</v>
      </c>
      <c r="B22" t="s">
        <v>66</v>
      </c>
      <c r="C22" t="s">
        <v>55</v>
      </c>
      <c r="D22" t="s">
        <v>36</v>
      </c>
      <c r="E22" t="s">
        <v>39</v>
      </c>
      <c r="F22">
        <v>3.0712499999999991</v>
      </c>
      <c r="G22" s="170">
        <v>16203.914999999995</v>
      </c>
    </row>
    <row r="23" spans="1:7">
      <c r="A23" t="s">
        <v>67</v>
      </c>
      <c r="B23" t="s">
        <v>68</v>
      </c>
      <c r="C23" t="s">
        <v>49</v>
      </c>
      <c r="D23" t="s">
        <v>36</v>
      </c>
      <c r="E23" t="s">
        <v>69</v>
      </c>
      <c r="F23" t="s">
        <v>295</v>
      </c>
      <c r="G23" s="170">
        <v>0</v>
      </c>
    </row>
    <row r="24" spans="1:7">
      <c r="A24" t="s">
        <v>70</v>
      </c>
      <c r="B24" t="s">
        <v>71</v>
      </c>
      <c r="C24" t="s">
        <v>55</v>
      </c>
      <c r="D24" t="s">
        <v>36</v>
      </c>
      <c r="E24" t="s">
        <v>72</v>
      </c>
      <c r="F24" t="s">
        <v>295</v>
      </c>
      <c r="G24" s="170">
        <v>0</v>
      </c>
    </row>
    <row r="25" spans="1:7">
      <c r="A25" t="s">
        <v>293</v>
      </c>
      <c r="G25" s="170">
        <v>162191.60685000001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22" workbookViewId="0">
      <selection activeCell="H4" sqref="H4:H34"/>
    </sheetView>
  </sheetViews>
  <sheetFormatPr defaultRowHeight="15"/>
  <cols>
    <col min="1" max="2" width="15.7109375" customWidth="1"/>
    <col min="3" max="3" width="22.42578125" customWidth="1"/>
    <col min="4" max="4" width="15.7109375" customWidth="1"/>
  </cols>
  <sheetData>
    <row r="1" spans="1:8">
      <c r="C1" s="4" t="s">
        <v>291</v>
      </c>
    </row>
    <row r="3" spans="1:8" ht="31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2" t="s">
        <v>286</v>
      </c>
      <c r="H3" s="22" t="s">
        <v>103</v>
      </c>
    </row>
    <row r="4" spans="1:8">
      <c r="A4" s="3" t="s">
        <v>86</v>
      </c>
      <c r="B4" s="3" t="s">
        <v>89</v>
      </c>
      <c r="C4" s="3" t="s">
        <v>89</v>
      </c>
      <c r="D4" s="3" t="s">
        <v>87</v>
      </c>
      <c r="E4" s="169">
        <v>1944</v>
      </c>
      <c r="F4" s="2" t="s">
        <v>88</v>
      </c>
      <c r="G4" t="e">
        <f>VLOOKUP($B4,Прайс!$A:$G,4,0)</f>
        <v>#N/A</v>
      </c>
      <c r="H4">
        <f>IFERROR(--SUBSTITUTE(E4," ","")*G4,0)</f>
        <v>0</v>
      </c>
    </row>
    <row r="5" spans="1:8" s="147" customFormat="1" ht="24">
      <c r="A5" s="144" t="s">
        <v>33</v>
      </c>
      <c r="B5" s="144" t="s">
        <v>34</v>
      </c>
      <c r="C5" s="144" t="s">
        <v>35</v>
      </c>
      <c r="D5" s="144" t="s">
        <v>9</v>
      </c>
      <c r="E5" s="169">
        <v>1720</v>
      </c>
      <c r="F5" s="146" t="s">
        <v>36</v>
      </c>
      <c r="G5">
        <f>VLOOKUP($B5,Прайс!$A:$G,4,0)</f>
        <v>56.699999999999996</v>
      </c>
      <c r="H5">
        <f t="shared" ref="H5:H34" si="0">IFERROR(--SUBSTITUTE(E5," ","")*G5,0)</f>
        <v>97523.999999999985</v>
      </c>
    </row>
    <row r="6" spans="1:8" s="147" customFormat="1">
      <c r="A6" s="144" t="s">
        <v>33</v>
      </c>
      <c r="B6" s="144" t="s">
        <v>37</v>
      </c>
      <c r="C6" s="144" t="s">
        <v>38</v>
      </c>
      <c r="D6" s="144" t="s">
        <v>9</v>
      </c>
      <c r="E6" s="169" t="s">
        <v>39</v>
      </c>
      <c r="F6" s="146" t="s">
        <v>36</v>
      </c>
      <c r="G6">
        <f>VLOOKUP($B6,Прайс!$A:$G,4,0)</f>
        <v>23.694570899999999</v>
      </c>
      <c r="H6">
        <f t="shared" si="0"/>
        <v>125012.55606839999</v>
      </c>
    </row>
    <row r="7" spans="1:8" s="147" customFormat="1" ht="24">
      <c r="A7" s="144" t="s">
        <v>33</v>
      </c>
      <c r="B7" s="144" t="s">
        <v>40</v>
      </c>
      <c r="C7" s="144" t="s">
        <v>41</v>
      </c>
      <c r="D7" s="144" t="s">
        <v>9</v>
      </c>
      <c r="E7" s="169" t="s">
        <v>42</v>
      </c>
      <c r="F7" s="146" t="s">
        <v>36</v>
      </c>
      <c r="G7">
        <f>VLOOKUP($B7,Прайс!$A:$G,4,0)</f>
        <v>59.904211499999988</v>
      </c>
      <c r="H7">
        <f t="shared" si="0"/>
        <v>51517.621889999988</v>
      </c>
    </row>
    <row r="8" spans="1:8" s="147" customFormat="1" ht="24">
      <c r="A8" s="144" t="s">
        <v>33</v>
      </c>
      <c r="B8" s="144" t="s">
        <v>43</v>
      </c>
      <c r="C8" s="144" t="s">
        <v>44</v>
      </c>
      <c r="D8" s="144" t="s">
        <v>9</v>
      </c>
      <c r="E8" s="169" t="s">
        <v>45</v>
      </c>
      <c r="F8" s="146" t="s">
        <v>46</v>
      </c>
      <c r="G8">
        <f>VLOOKUP($B8,Прайс!$A:$G,4,0)</f>
        <v>22.207500000000003</v>
      </c>
      <c r="H8">
        <f t="shared" si="0"/>
        <v>214080.30000000002</v>
      </c>
    </row>
    <row r="9" spans="1:8" s="147" customFormat="1" ht="24">
      <c r="A9" s="144" t="s">
        <v>33</v>
      </c>
      <c r="B9" s="144" t="s">
        <v>47</v>
      </c>
      <c r="C9" s="144" t="s">
        <v>48</v>
      </c>
      <c r="D9" s="144" t="s">
        <v>49</v>
      </c>
      <c r="E9" s="169">
        <v>933</v>
      </c>
      <c r="F9" s="146" t="s">
        <v>36</v>
      </c>
      <c r="G9">
        <f>VLOOKUP($B9,Прайс!$A:$G,4,0)</f>
        <v>567</v>
      </c>
      <c r="H9">
        <f t="shared" si="0"/>
        <v>529011</v>
      </c>
    </row>
    <row r="10" spans="1:8" s="147" customFormat="1" ht="24">
      <c r="A10" s="144" t="s">
        <v>33</v>
      </c>
      <c r="B10" s="144" t="s">
        <v>50</v>
      </c>
      <c r="C10" s="144" t="s">
        <v>48</v>
      </c>
      <c r="D10" s="144" t="s">
        <v>49</v>
      </c>
      <c r="E10" s="169" t="s">
        <v>51</v>
      </c>
      <c r="F10" s="146" t="s">
        <v>36</v>
      </c>
      <c r="G10">
        <f>VLOOKUP($B10,Прайс!$A:$G,4,0)</f>
        <v>378</v>
      </c>
      <c r="H10">
        <f t="shared" si="0"/>
        <v>60480</v>
      </c>
    </row>
    <row r="11" spans="1:8" s="147" customFormat="1" ht="24">
      <c r="A11" s="144" t="s">
        <v>52</v>
      </c>
      <c r="B11" s="144" t="s">
        <v>53</v>
      </c>
      <c r="C11" s="144" t="s">
        <v>54</v>
      </c>
      <c r="D11" s="144" t="s">
        <v>55</v>
      </c>
      <c r="E11" s="145" t="s">
        <v>56</v>
      </c>
      <c r="F11" s="146" t="s">
        <v>36</v>
      </c>
      <c r="G11">
        <f>VLOOKUP($B11,Прайс!$A:$G,4,0)</f>
        <v>24.140025000000001</v>
      </c>
      <c r="H11">
        <f t="shared" si="0"/>
        <v>40893.20235</v>
      </c>
    </row>
    <row r="12" spans="1:8" s="147" customFormat="1" ht="24">
      <c r="A12" s="144" t="s">
        <v>52</v>
      </c>
      <c r="B12" s="144" t="s">
        <v>57</v>
      </c>
      <c r="C12" s="144" t="s">
        <v>58</v>
      </c>
      <c r="D12" s="144" t="s">
        <v>55</v>
      </c>
      <c r="E12" s="145" t="s">
        <v>56</v>
      </c>
      <c r="F12" s="146" t="s">
        <v>36</v>
      </c>
      <c r="G12">
        <f>VLOOKUP($B12,Прайс!$A:$G,4,0)</f>
        <v>8.1081000000000003</v>
      </c>
      <c r="H12">
        <f t="shared" si="0"/>
        <v>13735.1214</v>
      </c>
    </row>
    <row r="13" spans="1:8" s="147" customFormat="1" ht="24">
      <c r="A13" s="144" t="s">
        <v>52</v>
      </c>
      <c r="B13" s="144" t="s">
        <v>59</v>
      </c>
      <c r="C13" s="144" t="s">
        <v>60</v>
      </c>
      <c r="D13" s="144" t="s">
        <v>55</v>
      </c>
      <c r="E13" s="145" t="s">
        <v>56</v>
      </c>
      <c r="F13" s="146" t="s">
        <v>36</v>
      </c>
      <c r="G13">
        <f>VLOOKUP($B13,Прайс!$A:$G,4,0)</f>
        <v>2.4570000000000003</v>
      </c>
      <c r="H13">
        <f t="shared" si="0"/>
        <v>4162.1580000000004</v>
      </c>
    </row>
    <row r="14" spans="1:8" s="147" customFormat="1" ht="24">
      <c r="A14" s="144" t="s">
        <v>52</v>
      </c>
      <c r="B14" s="144" t="s">
        <v>61</v>
      </c>
      <c r="C14" s="144" t="s">
        <v>62</v>
      </c>
      <c r="D14" s="144" t="s">
        <v>55</v>
      </c>
      <c r="E14" s="145" t="s">
        <v>56</v>
      </c>
      <c r="F14" s="146" t="s">
        <v>36</v>
      </c>
      <c r="G14">
        <f>VLOOKUP($B14,Прайс!$A:$G,4,0)</f>
        <v>45.024524999999997</v>
      </c>
      <c r="H14">
        <f t="shared" si="0"/>
        <v>76271.54535</v>
      </c>
    </row>
    <row r="15" spans="1:8" s="147" customFormat="1" ht="24">
      <c r="A15" s="144" t="s">
        <v>52</v>
      </c>
      <c r="B15" s="144" t="s">
        <v>63</v>
      </c>
      <c r="C15" s="144" t="s">
        <v>64</v>
      </c>
      <c r="D15" s="144" t="s">
        <v>55</v>
      </c>
      <c r="E15" s="145" t="s">
        <v>56</v>
      </c>
      <c r="F15" s="146" t="s">
        <v>36</v>
      </c>
      <c r="G15">
        <f>VLOOKUP($B15,Прайс!$A:$G,4,0)</f>
        <v>6.4496250000000011</v>
      </c>
      <c r="H15">
        <f t="shared" si="0"/>
        <v>10925.664750000002</v>
      </c>
    </row>
    <row r="16" spans="1:8" s="147" customFormat="1" ht="24">
      <c r="A16" s="144" t="s">
        <v>52</v>
      </c>
      <c r="B16" s="144" t="s">
        <v>65</v>
      </c>
      <c r="C16" s="144" t="s">
        <v>66</v>
      </c>
      <c r="D16" s="144" t="s">
        <v>55</v>
      </c>
      <c r="E16" s="145" t="s">
        <v>39</v>
      </c>
      <c r="F16" s="146" t="s">
        <v>36</v>
      </c>
      <c r="G16">
        <f>VLOOKUP($B16,Прайс!$A:$G,4,0)</f>
        <v>3.0712499999999991</v>
      </c>
      <c r="H16">
        <f t="shared" si="0"/>
        <v>16203.914999999995</v>
      </c>
    </row>
    <row r="17" spans="1:8" s="147" customFormat="1">
      <c r="A17" s="144" t="s">
        <v>52</v>
      </c>
      <c r="B17" s="144" t="s">
        <v>67</v>
      </c>
      <c r="C17" s="144" t="s">
        <v>68</v>
      </c>
      <c r="D17" s="144" t="s">
        <v>49</v>
      </c>
      <c r="E17" s="145" t="s">
        <v>69</v>
      </c>
      <c r="F17" s="146" t="s">
        <v>36</v>
      </c>
      <c r="G17" t="e">
        <f>VLOOKUP($B17,Прайс!$A:$G,4,0)</f>
        <v>#N/A</v>
      </c>
      <c r="H17">
        <f t="shared" si="0"/>
        <v>0</v>
      </c>
    </row>
    <row r="18" spans="1:8" s="147" customFormat="1" ht="24">
      <c r="A18" s="144" t="s">
        <v>52</v>
      </c>
      <c r="B18" s="144" t="s">
        <v>70</v>
      </c>
      <c r="C18" s="144" t="s">
        <v>71</v>
      </c>
      <c r="D18" s="144" t="s">
        <v>55</v>
      </c>
      <c r="E18" s="145" t="s">
        <v>72</v>
      </c>
      <c r="F18" s="146" t="s">
        <v>36</v>
      </c>
      <c r="G18" t="e">
        <f>VLOOKUP($B18,Прайс!$A:$G,4,0)</f>
        <v>#N/A</v>
      </c>
      <c r="H18">
        <f t="shared" si="0"/>
        <v>0</v>
      </c>
    </row>
    <row r="19" spans="1:8" s="147" customFormat="1" ht="24">
      <c r="A19" s="144" t="s">
        <v>6</v>
      </c>
      <c r="B19" s="144" t="s">
        <v>7</v>
      </c>
      <c r="C19" s="144" t="s">
        <v>8</v>
      </c>
      <c r="D19" s="148" t="s">
        <v>283</v>
      </c>
      <c r="E19" s="145" t="s">
        <v>10</v>
      </c>
      <c r="F19" s="146" t="s">
        <v>11</v>
      </c>
      <c r="G19">
        <f>VLOOKUP($B19,Прайс!$A:$G,4,0)</f>
        <v>494.5100625</v>
      </c>
      <c r="H19">
        <f t="shared" si="0"/>
        <v>167638.91118749999</v>
      </c>
    </row>
    <row r="20" spans="1:8" s="147" customFormat="1" ht="24">
      <c r="A20" s="144" t="s">
        <v>6</v>
      </c>
      <c r="B20" s="144" t="s">
        <v>12</v>
      </c>
      <c r="C20" s="144" t="s">
        <v>13</v>
      </c>
      <c r="D20" s="148" t="s">
        <v>283</v>
      </c>
      <c r="E20" s="145" t="s">
        <v>14</v>
      </c>
      <c r="F20" s="146" t="s">
        <v>11</v>
      </c>
      <c r="G20">
        <f>VLOOKUP($B20,Прайс!$A:$G,4,0)</f>
        <v>452.22586875000013</v>
      </c>
      <c r="H20">
        <f t="shared" si="0"/>
        <v>23967.971043750007</v>
      </c>
    </row>
    <row r="21" spans="1:8" s="147" customFormat="1" ht="24">
      <c r="A21" s="144" t="s">
        <v>6</v>
      </c>
      <c r="B21" s="144" t="s">
        <v>15</v>
      </c>
      <c r="C21" s="144" t="s">
        <v>16</v>
      </c>
      <c r="D21" s="148" t="s">
        <v>283</v>
      </c>
      <c r="E21" s="145" t="s">
        <v>17</v>
      </c>
      <c r="F21" s="146" t="s">
        <v>11</v>
      </c>
      <c r="G21">
        <f>VLOOKUP($B21,Прайс!$A:$G,4,0)</f>
        <v>465.84281249999998</v>
      </c>
      <c r="H21">
        <f t="shared" si="0"/>
        <v>83851.706250000003</v>
      </c>
    </row>
    <row r="22" spans="1:8" s="147" customFormat="1" ht="24">
      <c r="A22" s="144" t="s">
        <v>6</v>
      </c>
      <c r="B22" s="144" t="s">
        <v>18</v>
      </c>
      <c r="C22" s="144" t="s">
        <v>19</v>
      </c>
      <c r="D22" s="148" t="s">
        <v>283</v>
      </c>
      <c r="E22" s="145" t="s">
        <v>20</v>
      </c>
      <c r="F22" s="146" t="s">
        <v>11</v>
      </c>
      <c r="G22">
        <f>VLOOKUP($B22,Прайс!$A:$G,4,0)</f>
        <v>114.66900000000004</v>
      </c>
      <c r="H22">
        <f t="shared" si="0"/>
        <v>163173.98700000005</v>
      </c>
    </row>
    <row r="23" spans="1:8" s="147" customFormat="1" ht="24">
      <c r="A23" s="144" t="s">
        <v>6</v>
      </c>
      <c r="B23" s="144" t="s">
        <v>21</v>
      </c>
      <c r="C23" s="144" t="s">
        <v>22</v>
      </c>
      <c r="D23" s="144" t="s">
        <v>9</v>
      </c>
      <c r="E23" s="145" t="s">
        <v>23</v>
      </c>
      <c r="F23" s="146" t="s">
        <v>11</v>
      </c>
      <c r="G23">
        <f>VLOOKUP($B23,Прайс!$A:$G,4,0)</f>
        <v>1262.0756812499999</v>
      </c>
      <c r="H23">
        <f t="shared" si="0"/>
        <v>22717.362262499999</v>
      </c>
    </row>
    <row r="24" spans="1:8" s="147" customFormat="1" ht="24">
      <c r="A24" s="144" t="s">
        <v>6</v>
      </c>
      <c r="B24" s="144" t="s">
        <v>24</v>
      </c>
      <c r="C24" s="144" t="s">
        <v>25</v>
      </c>
      <c r="D24" s="144" t="s">
        <v>9</v>
      </c>
      <c r="E24" s="145" t="s">
        <v>26</v>
      </c>
      <c r="F24" s="146" t="s">
        <v>11</v>
      </c>
      <c r="G24">
        <f>VLOOKUP($B24,Прайс!$A:$G,4,0)</f>
        <v>510.27705000000003</v>
      </c>
      <c r="H24">
        <f t="shared" si="0"/>
        <v>2041.1082000000001</v>
      </c>
    </row>
    <row r="25" spans="1:8" s="147" customFormat="1" ht="24">
      <c r="A25" s="144" t="s">
        <v>6</v>
      </c>
      <c r="B25" s="144" t="s">
        <v>27</v>
      </c>
      <c r="C25" s="144" t="s">
        <v>25</v>
      </c>
      <c r="D25" s="144" t="s">
        <v>9</v>
      </c>
      <c r="E25" s="145" t="s">
        <v>28</v>
      </c>
      <c r="F25" s="146" t="s">
        <v>11</v>
      </c>
      <c r="G25">
        <f>VLOOKUP($B25,Прайс!$A:$G,4,0)</f>
        <v>582.66185625000003</v>
      </c>
      <c r="H25">
        <f t="shared" si="0"/>
        <v>18062.51754375</v>
      </c>
    </row>
    <row r="26" spans="1:8" s="147" customFormat="1" ht="24">
      <c r="A26" s="144" t="s">
        <v>6</v>
      </c>
      <c r="B26" s="144" t="s">
        <v>93</v>
      </c>
      <c r="C26" s="144" t="s">
        <v>95</v>
      </c>
      <c r="D26" s="148" t="s">
        <v>283</v>
      </c>
      <c r="E26" s="145" t="s">
        <v>29</v>
      </c>
      <c r="F26" s="146" t="s">
        <v>11</v>
      </c>
      <c r="G26">
        <f>VLOOKUP($B26,Прайс!$A:$G,4,0)</f>
        <v>1100.1057187500001</v>
      </c>
      <c r="H26">
        <f t="shared" si="0"/>
        <v>289327.80403125001</v>
      </c>
    </row>
    <row r="27" spans="1:8" s="147" customFormat="1" ht="24">
      <c r="A27" s="144" t="s">
        <v>6</v>
      </c>
      <c r="B27" s="144" t="s">
        <v>94</v>
      </c>
      <c r="C27" s="144" t="s">
        <v>96</v>
      </c>
      <c r="D27" s="148" t="s">
        <v>283</v>
      </c>
      <c r="E27" s="145" t="s">
        <v>30</v>
      </c>
      <c r="F27" s="146" t="s">
        <v>11</v>
      </c>
      <c r="G27">
        <f>VLOOKUP($B27,Прайс!$A:$G,4,0)</f>
        <v>1055.6714812500002</v>
      </c>
      <c r="H27">
        <f t="shared" si="0"/>
        <v>195299.22403125002</v>
      </c>
    </row>
    <row r="28" spans="1:8" s="147" customFormat="1" ht="24">
      <c r="A28" s="144" t="s">
        <v>6</v>
      </c>
      <c r="B28" s="144" t="s">
        <v>91</v>
      </c>
      <c r="C28" s="144" t="s">
        <v>90</v>
      </c>
      <c r="D28" s="144" t="s">
        <v>9</v>
      </c>
      <c r="E28" s="145">
        <v>43</v>
      </c>
      <c r="F28" s="146" t="s">
        <v>11</v>
      </c>
      <c r="G28" t="e">
        <f>VLOOKUP($B28,Прайс!$A:$G,4,0)</f>
        <v>#N/A</v>
      </c>
      <c r="H28">
        <f t="shared" si="0"/>
        <v>0</v>
      </c>
    </row>
    <row r="29" spans="1:8" s="147" customFormat="1" ht="24">
      <c r="A29" s="144" t="s">
        <v>6</v>
      </c>
      <c r="B29" s="144" t="s">
        <v>284</v>
      </c>
      <c r="C29" s="144" t="s">
        <v>31</v>
      </c>
      <c r="D29" s="144" t="s">
        <v>9</v>
      </c>
      <c r="E29" s="145" t="s">
        <v>32</v>
      </c>
      <c r="F29" s="146" t="s">
        <v>11</v>
      </c>
      <c r="G29" t="e">
        <f>VLOOKUP($B29,Прайс!$A:$G,4,0)</f>
        <v>#N/A</v>
      </c>
      <c r="H29">
        <f t="shared" si="0"/>
        <v>0</v>
      </c>
    </row>
    <row r="30" spans="1:8" s="147" customFormat="1">
      <c r="A30" s="144" t="s">
        <v>77</v>
      </c>
      <c r="B30" s="144" t="s">
        <v>78</v>
      </c>
      <c r="C30" s="144" t="s">
        <v>79</v>
      </c>
      <c r="D30" s="144" t="s">
        <v>80</v>
      </c>
      <c r="E30" s="145" t="s">
        <v>296</v>
      </c>
      <c r="F30" s="146" t="s">
        <v>81</v>
      </c>
      <c r="G30">
        <f>VLOOKUP($B30,Прайс!$A:$G,4,0)</f>
        <v>31.657499999999995</v>
      </c>
      <c r="H30">
        <f t="shared" si="0"/>
        <v>310477.63886999997</v>
      </c>
    </row>
    <row r="31" spans="1:8" s="147" customFormat="1">
      <c r="A31" s="144" t="s">
        <v>77</v>
      </c>
      <c r="B31" s="144" t="s">
        <v>82</v>
      </c>
      <c r="C31" s="144" t="s">
        <v>83</v>
      </c>
      <c r="D31" s="144" t="s">
        <v>80</v>
      </c>
      <c r="E31" s="145" t="s">
        <v>297</v>
      </c>
      <c r="F31" s="146" t="s">
        <v>81</v>
      </c>
      <c r="G31">
        <f>VLOOKUP($B31,Прайс!$A:$G,4,0)</f>
        <v>18.994499999999995</v>
      </c>
      <c r="H31">
        <f t="shared" si="0"/>
        <v>19606.616756999996</v>
      </c>
    </row>
    <row r="32" spans="1:8" s="147" customFormat="1" ht="24">
      <c r="A32" s="144" t="s">
        <v>77</v>
      </c>
      <c r="B32" s="144" t="s">
        <v>84</v>
      </c>
      <c r="C32" s="144" t="s">
        <v>85</v>
      </c>
      <c r="D32" s="144" t="s">
        <v>80</v>
      </c>
      <c r="E32" s="145">
        <v>8774</v>
      </c>
      <c r="F32" s="146" t="s">
        <v>81</v>
      </c>
      <c r="G32">
        <f>VLOOKUP($B32,Прайс!$A:$G,4,0)</f>
        <v>24.995249999999999</v>
      </c>
      <c r="H32">
        <f t="shared" si="0"/>
        <v>219308.3235</v>
      </c>
    </row>
    <row r="33" spans="1:8" s="147" customFormat="1" ht="23.25" customHeight="1">
      <c r="A33" s="149" t="s">
        <v>77</v>
      </c>
      <c r="B33" s="149" t="s">
        <v>97</v>
      </c>
      <c r="C33" s="149" t="s">
        <v>98</v>
      </c>
      <c r="D33" s="149" t="s">
        <v>80</v>
      </c>
      <c r="E33" s="150" t="s">
        <v>39</v>
      </c>
      <c r="F33" s="151" t="s">
        <v>36</v>
      </c>
      <c r="G33">
        <f>VLOOKUP($B33,Прайс!$A:$G,4,0)</f>
        <v>89.302499999999995</v>
      </c>
      <c r="H33">
        <f t="shared" si="0"/>
        <v>471159.99</v>
      </c>
    </row>
    <row r="34" spans="1:8" s="147" customFormat="1">
      <c r="A34" s="152" t="s">
        <v>33</v>
      </c>
      <c r="B34" s="153" t="s">
        <v>73</v>
      </c>
      <c r="C34" s="153" t="s">
        <v>74</v>
      </c>
      <c r="D34" s="154" t="s">
        <v>75</v>
      </c>
      <c r="E34" s="155" t="s">
        <v>76</v>
      </c>
      <c r="F34" s="156" t="s">
        <v>36</v>
      </c>
      <c r="G34" t="e">
        <f>VLOOKUP($B34,Прайс!$A:$G,4,0)</f>
        <v>#N/A</v>
      </c>
      <c r="H34">
        <f t="shared" si="0"/>
        <v>0</v>
      </c>
    </row>
    <row r="37" spans="1:8">
      <c r="A37" s="86" t="s">
        <v>92</v>
      </c>
      <c r="B37" s="86"/>
      <c r="C37" s="86"/>
      <c r="D37" s="86"/>
      <c r="E37" s="87">
        <v>2196.1</v>
      </c>
      <c r="F37" s="2" t="s">
        <v>88</v>
      </c>
    </row>
  </sheetData>
  <sortState ref="A4:G35">
    <sortCondition ref="A4:A35"/>
    <sortCondition ref="B4:B3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КП</vt:lpstr>
      <vt:lpstr>Прайс</vt:lpstr>
      <vt:lpstr>Лист1</vt:lpstr>
      <vt:lpstr>Спецификация</vt:lpstr>
      <vt:lpstr>Лист3</vt:lpstr>
      <vt:lpstr>КП!Область_печати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2015-05-29T20:37:18Z</dcterms:modified>
</cp:coreProperties>
</file>