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22020" yWindow="495" windowWidth="5250" windowHeight="6690" tabRatio="851" activeTab="1"/>
  </bookViews>
  <sheets>
    <sheet name="Журнал продаж" sheetId="13" r:id="rId1"/>
    <sheet name="Продажа" sheetId="12" r:id="rId2"/>
    <sheet name="Прайс" sheetId="8" r:id="rId3"/>
    <sheet name="ТН Торг 12" sheetId="10" r:id="rId4"/>
    <sheet name="Калькулятор" sheetId="6" r:id="rId5"/>
    <sheet name="расчет кубатуры пиломатериала" sheetId="3" r:id="rId6"/>
  </sheets>
  <definedNames>
    <definedName name="Блок_хаус_длина">Прайс!$S$3:$S$7</definedName>
    <definedName name="Вид_цены">Прайс!$I$2:$I$4</definedName>
    <definedName name="Евровагонка_длина">Прайс!$M$3:$M$7</definedName>
    <definedName name="Единицы" localSheetId="2">Прайс!$G$2:$G$5</definedName>
    <definedName name="Менеджеры" localSheetId="2">Прайс!$G$13:$G$14</definedName>
    <definedName name="Наименование" localSheetId="2">Прайс!$B$2:$B$42</definedName>
    <definedName name="Наличник_длина">Прайс!$P$3:$P$7</definedName>
    <definedName name="_xlnm.Print_Area" localSheetId="1">Продажа!$A$1:$J$24</definedName>
    <definedName name="Пиломатериал_длина">Прайс!$V$3:$V$4</definedName>
    <definedName name="Прайс_мелк" localSheetId="2">Прайс!$E$2:$E$38</definedName>
    <definedName name="Прайс_опт" localSheetId="2">Прайс!$C$2:$C$38</definedName>
    <definedName name="Прайс_розн" localSheetId="2">Прайс!$D$2:$D$38</definedName>
  </definedNames>
  <calcPr calcId="125725"/>
</workbook>
</file>

<file path=xl/calcChain.xml><?xml version="1.0" encoding="utf-8"?>
<calcChain xmlns="http://schemas.openxmlformats.org/spreadsheetml/2006/main">
  <c r="J5" i="12"/>
  <c r="B10" s="1" a="1"/>
  <c r="B10" s="1"/>
  <c r="N3"/>
  <c r="L45"/>
  <c r="O45" s="1"/>
  <c r="M45"/>
  <c r="P45" s="1"/>
  <c r="N45"/>
  <c r="Q45" s="1"/>
  <c r="H45"/>
  <c r="I45"/>
  <c r="K45"/>
  <c r="J45"/>
  <c r="H44"/>
  <c r="I44"/>
  <c r="K44" s="1"/>
  <c r="J44"/>
  <c r="L44"/>
  <c r="O44" s="1"/>
  <c r="M44"/>
  <c r="N44"/>
  <c r="C32"/>
  <c r="I32" s="1"/>
  <c r="D32"/>
  <c r="J42"/>
  <c r="L42"/>
  <c r="M42"/>
  <c r="N42"/>
  <c r="H43"/>
  <c r="L43"/>
  <c r="M43"/>
  <c r="P43" s="1"/>
  <c r="N43"/>
  <c r="C43"/>
  <c r="D43"/>
  <c r="I43" s="1"/>
  <c r="K43" s="1"/>
  <c r="C42"/>
  <c r="I42" s="1"/>
  <c r="D42"/>
  <c r="D30"/>
  <c r="D31"/>
  <c r="J34"/>
  <c r="I35"/>
  <c r="D36"/>
  <c r="D37"/>
  <c r="I37" s="1"/>
  <c r="D38"/>
  <c r="I38" s="1"/>
  <c r="D39"/>
  <c r="D40"/>
  <c r="I40" s="1"/>
  <c r="D41"/>
  <c r="D29"/>
  <c r="J35"/>
  <c r="J41"/>
  <c r="L41"/>
  <c r="M41"/>
  <c r="N41"/>
  <c r="C30"/>
  <c r="C31"/>
  <c r="H31" s="1"/>
  <c r="C36"/>
  <c r="I36" s="1"/>
  <c r="C37"/>
  <c r="C38"/>
  <c r="C39"/>
  <c r="C40"/>
  <c r="C41"/>
  <c r="C29"/>
  <c r="D37" i="8"/>
  <c r="D38"/>
  <c r="D36"/>
  <c r="D32"/>
  <c r="D33"/>
  <c r="D31"/>
  <c r="E32"/>
  <c r="E33"/>
  <c r="E31"/>
  <c r="H39" i="12"/>
  <c r="J36"/>
  <c r="I33"/>
  <c r="L39"/>
  <c r="M39"/>
  <c r="L40"/>
  <c r="M40"/>
  <c r="N40"/>
  <c r="L35"/>
  <c r="M35"/>
  <c r="L36"/>
  <c r="M36"/>
  <c r="L37"/>
  <c r="M37"/>
  <c r="N37"/>
  <c r="L38"/>
  <c r="M38"/>
  <c r="A41" i="10"/>
  <c r="A42"/>
  <c r="A43"/>
  <c r="A44"/>
  <c r="A45"/>
  <c r="A46"/>
  <c r="A40"/>
  <c r="N30" i="12"/>
  <c r="M30"/>
  <c r="M31"/>
  <c r="M32"/>
  <c r="M33"/>
  <c r="M34"/>
  <c r="M29"/>
  <c r="L30"/>
  <c r="L31"/>
  <c r="L32"/>
  <c r="L33"/>
  <c r="L34"/>
  <c r="L29"/>
  <c r="E37" i="8"/>
  <c r="A3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9" s="1"/>
  <c r="A40" s="1"/>
  <c r="A41" s="1"/>
  <c r="A42" s="1"/>
  <c r="A43" s="1"/>
  <c r="E38"/>
  <c r="E36"/>
  <c r="N34" i="12" s="1"/>
  <c r="I17" i="6"/>
  <c r="M17" s="1"/>
  <c r="K14"/>
  <c r="O14"/>
  <c r="J17"/>
  <c r="N17" s="1"/>
  <c r="H17"/>
  <c r="L17"/>
  <c r="K17"/>
  <c r="O17" s="1"/>
  <c r="J15"/>
  <c r="N15"/>
  <c r="H15"/>
  <c r="L15" s="1"/>
  <c r="J16"/>
  <c r="N16"/>
  <c r="I15"/>
  <c r="M15" s="1"/>
  <c r="I14"/>
  <c r="M14"/>
  <c r="H14"/>
  <c r="L14" s="1"/>
  <c r="J14"/>
  <c r="N14" s="1"/>
  <c r="I16"/>
  <c r="M16" s="1"/>
  <c r="H16"/>
  <c r="K16" s="1"/>
  <c r="O16" s="1"/>
  <c r="I21" i="3"/>
  <c r="G21"/>
  <c r="F21"/>
  <c r="H21"/>
  <c r="J21" s="1"/>
  <c r="I20"/>
  <c r="G20"/>
  <c r="F20"/>
  <c r="H20" s="1"/>
  <c r="J20" s="1"/>
  <c r="I19"/>
  <c r="G19"/>
  <c r="F19"/>
  <c r="H19" s="1"/>
  <c r="J19" s="1"/>
  <c r="I18"/>
  <c r="G18"/>
  <c r="F18"/>
  <c r="H18" s="1"/>
  <c r="J18" s="1"/>
  <c r="I17"/>
  <c r="G17"/>
  <c r="F17"/>
  <c r="H17"/>
  <c r="J17" s="1"/>
  <c r="I16"/>
  <c r="G16"/>
  <c r="F16"/>
  <c r="H16" s="1"/>
  <c r="J16" s="1"/>
  <c r="I15"/>
  <c r="G15"/>
  <c r="F15"/>
  <c r="H15" s="1"/>
  <c r="J15" s="1"/>
  <c r="I14"/>
  <c r="G14"/>
  <c r="F14"/>
  <c r="H14" s="1"/>
  <c r="J14" s="1"/>
  <c r="I13"/>
  <c r="G13"/>
  <c r="F13"/>
  <c r="H13"/>
  <c r="J13" s="1"/>
  <c r="I12"/>
  <c r="G12"/>
  <c r="F12"/>
  <c r="H12" s="1"/>
  <c r="J12" s="1"/>
  <c r="I11"/>
  <c r="G11"/>
  <c r="F11"/>
  <c r="H11" s="1"/>
  <c r="J11" s="1"/>
  <c r="I10"/>
  <c r="G10"/>
  <c r="F10"/>
  <c r="H10" s="1"/>
  <c r="J10" s="1"/>
  <c r="I9"/>
  <c r="G9"/>
  <c r="F9"/>
  <c r="H9"/>
  <c r="J9" s="1"/>
  <c r="I8"/>
  <c r="G8"/>
  <c r="F8"/>
  <c r="H8" s="1"/>
  <c r="J8" s="1"/>
  <c r="I7"/>
  <c r="G7"/>
  <c r="F7"/>
  <c r="H7" s="1"/>
  <c r="J7" s="1"/>
  <c r="E8" i="8"/>
  <c r="E9"/>
  <c r="E10"/>
  <c r="N36" i="12" s="1"/>
  <c r="E11" i="8"/>
  <c r="E12"/>
  <c r="E13"/>
  <c r="N35" i="12" s="1"/>
  <c r="E14" i="8"/>
  <c r="E15"/>
  <c r="E16"/>
  <c r="E17"/>
  <c r="N32" i="12" s="1"/>
  <c r="E18" i="8"/>
  <c r="E19"/>
  <c r="N39" i="12" s="1"/>
  <c r="E20" i="8"/>
  <c r="E21"/>
  <c r="E22"/>
  <c r="E23"/>
  <c r="E24"/>
  <c r="E25"/>
  <c r="E26"/>
  <c r="E27"/>
  <c r="E28"/>
  <c r="E29"/>
  <c r="N38" i="12" s="1"/>
  <c r="E30" i="8"/>
  <c r="E34"/>
  <c r="E35"/>
  <c r="E3"/>
  <c r="E4"/>
  <c r="E5"/>
  <c r="E6"/>
  <c r="E7"/>
  <c r="E2"/>
  <c r="F34" i="3"/>
  <c r="H34" s="1"/>
  <c r="J34" s="1"/>
  <c r="G34"/>
  <c r="I34"/>
  <c r="F35"/>
  <c r="H35" s="1"/>
  <c r="J35" s="1"/>
  <c r="G35"/>
  <c r="I35"/>
  <c r="F36"/>
  <c r="H36"/>
  <c r="J36" s="1"/>
  <c r="G36"/>
  <c r="I36"/>
  <c r="F37"/>
  <c r="H37" s="1"/>
  <c r="J37" s="1"/>
  <c r="G37"/>
  <c r="I37"/>
  <c r="F38"/>
  <c r="H38" s="1"/>
  <c r="J38" s="1"/>
  <c r="G38"/>
  <c r="I38"/>
  <c r="F39"/>
  <c r="H39" s="1"/>
  <c r="J39" s="1"/>
  <c r="G39"/>
  <c r="I39"/>
  <c r="F40"/>
  <c r="H40" s="1"/>
  <c r="J40" s="1"/>
  <c r="G40"/>
  <c r="I40"/>
  <c r="F41"/>
  <c r="H41"/>
  <c r="J41" s="1"/>
  <c r="G41"/>
  <c r="I41"/>
  <c r="F42"/>
  <c r="H42"/>
  <c r="J42" s="1"/>
  <c r="G42"/>
  <c r="I42"/>
  <c r="F43"/>
  <c r="H43" s="1"/>
  <c r="J43" s="1"/>
  <c r="G43"/>
  <c r="I43"/>
  <c r="F44"/>
  <c r="H44" s="1"/>
  <c r="J44" s="1"/>
  <c r="G44"/>
  <c r="I44"/>
  <c r="F46"/>
  <c r="H46" s="1"/>
  <c r="J46" s="1"/>
  <c r="G46"/>
  <c r="I46"/>
  <c r="F99"/>
  <c r="H99"/>
  <c r="J99" s="1"/>
  <c r="G99"/>
  <c r="I99"/>
  <c r="I98"/>
  <c r="J98" s="1"/>
  <c r="G98"/>
  <c r="F98"/>
  <c r="H98"/>
  <c r="I97"/>
  <c r="G97"/>
  <c r="F97"/>
  <c r="H97"/>
  <c r="J97" s="1"/>
  <c r="I96"/>
  <c r="G96"/>
  <c r="F96"/>
  <c r="H96" s="1"/>
  <c r="J96" s="1"/>
  <c r="I95"/>
  <c r="G95"/>
  <c r="F95"/>
  <c r="H95" s="1"/>
  <c r="J95" s="1"/>
  <c r="I94"/>
  <c r="G94"/>
  <c r="F94"/>
  <c r="H94"/>
  <c r="J94"/>
  <c r="I93"/>
  <c r="G93"/>
  <c r="F93"/>
  <c r="H93"/>
  <c r="J93" s="1"/>
  <c r="F56"/>
  <c r="H56"/>
  <c r="J56"/>
  <c r="G56"/>
  <c r="I56"/>
  <c r="F57"/>
  <c r="H57"/>
  <c r="J57" s="1"/>
  <c r="G57"/>
  <c r="I57"/>
  <c r="F58"/>
  <c r="H58" s="1"/>
  <c r="J58" s="1"/>
  <c r="G58"/>
  <c r="I58"/>
  <c r="F59"/>
  <c r="H59" s="1"/>
  <c r="J59" s="1"/>
  <c r="G59"/>
  <c r="I59"/>
  <c r="F60"/>
  <c r="H60"/>
  <c r="J60"/>
  <c r="G60"/>
  <c r="I60"/>
  <c r="F61"/>
  <c r="H61"/>
  <c r="J61" s="1"/>
  <c r="G61"/>
  <c r="I61"/>
  <c r="F62"/>
  <c r="H62" s="1"/>
  <c r="J62" s="1"/>
  <c r="G62"/>
  <c r="I62"/>
  <c r="F63"/>
  <c r="H63" s="1"/>
  <c r="J63" s="1"/>
  <c r="G63"/>
  <c r="I63"/>
  <c r="F64"/>
  <c r="H64"/>
  <c r="J64"/>
  <c r="G64"/>
  <c r="I64"/>
  <c r="F65"/>
  <c r="H65"/>
  <c r="J65" s="1"/>
  <c r="G65"/>
  <c r="I65"/>
  <c r="F66"/>
  <c r="H66" s="1"/>
  <c r="J66" s="1"/>
  <c r="G66"/>
  <c r="I66"/>
  <c r="F67"/>
  <c r="H67" s="1"/>
  <c r="J67" s="1"/>
  <c r="G67"/>
  <c r="I67"/>
  <c r="F4"/>
  <c r="H4" s="1"/>
  <c r="J4" s="1"/>
  <c r="G4"/>
  <c r="I4"/>
  <c r="F6"/>
  <c r="H6"/>
  <c r="J6" s="1"/>
  <c r="G6"/>
  <c r="I6"/>
  <c r="G82"/>
  <c r="G83"/>
  <c r="G84"/>
  <c r="G85"/>
  <c r="G86"/>
  <c r="G87"/>
  <c r="G88"/>
  <c r="G89"/>
  <c r="G90"/>
  <c r="G91"/>
  <c r="G92"/>
  <c r="G100"/>
  <c r="G101"/>
  <c r="G102"/>
  <c r="G103"/>
  <c r="G104"/>
  <c r="G105"/>
  <c r="G2"/>
  <c r="G3"/>
  <c r="G5"/>
  <c r="F51"/>
  <c r="H51" s="1"/>
  <c r="J51" s="1"/>
  <c r="G51"/>
  <c r="I51"/>
  <c r="F52"/>
  <c r="H52" s="1"/>
  <c r="J52" s="1"/>
  <c r="G52"/>
  <c r="I52"/>
  <c r="F53"/>
  <c r="H53"/>
  <c r="J53"/>
  <c r="G53"/>
  <c r="I53"/>
  <c r="F54"/>
  <c r="H54"/>
  <c r="J54" s="1"/>
  <c r="G54"/>
  <c r="I54"/>
  <c r="F55"/>
  <c r="H55" s="1"/>
  <c r="J55" s="1"/>
  <c r="G55"/>
  <c r="I55"/>
  <c r="I45"/>
  <c r="I47"/>
  <c r="I48"/>
  <c r="I49"/>
  <c r="I50"/>
  <c r="G45"/>
  <c r="G47"/>
  <c r="G48"/>
  <c r="G49"/>
  <c r="G50"/>
  <c r="F45"/>
  <c r="H45"/>
  <c r="J45" s="1"/>
  <c r="F47"/>
  <c r="H47"/>
  <c r="J47"/>
  <c r="F48"/>
  <c r="H48" s="1"/>
  <c r="J48" s="1"/>
  <c r="F49"/>
  <c r="H49" s="1"/>
  <c r="J49" s="1"/>
  <c r="F50"/>
  <c r="H50"/>
  <c r="J50" s="1"/>
  <c r="F82"/>
  <c r="H82" s="1"/>
  <c r="J82" s="1"/>
  <c r="F83"/>
  <c r="H83" s="1"/>
  <c r="J83" s="1"/>
  <c r="F84"/>
  <c r="H84" s="1"/>
  <c r="J84" s="1"/>
  <c r="F85"/>
  <c r="H85"/>
  <c r="J85" s="1"/>
  <c r="F86"/>
  <c r="H86" s="1"/>
  <c r="J86" s="1"/>
  <c r="F87"/>
  <c r="H87" s="1"/>
  <c r="J87" s="1"/>
  <c r="F88"/>
  <c r="H88" s="1"/>
  <c r="J88" s="1"/>
  <c r="F89"/>
  <c r="H89"/>
  <c r="J89" s="1"/>
  <c r="F90"/>
  <c r="H90" s="1"/>
  <c r="J90" s="1"/>
  <c r="F91"/>
  <c r="H91" s="1"/>
  <c r="J91" s="1"/>
  <c r="F92"/>
  <c r="H92" s="1"/>
  <c r="J92" s="1"/>
  <c r="F100"/>
  <c r="H100"/>
  <c r="J100" s="1"/>
  <c r="F101"/>
  <c r="H101" s="1"/>
  <c r="J101" s="1"/>
  <c r="F102"/>
  <c r="H102" s="1"/>
  <c r="J102" s="1"/>
  <c r="F103"/>
  <c r="H103" s="1"/>
  <c r="J103" s="1"/>
  <c r="F104"/>
  <c r="H104"/>
  <c r="J104" s="1"/>
  <c r="F105"/>
  <c r="H105" s="1"/>
  <c r="J105" s="1"/>
  <c r="F2"/>
  <c r="H2" s="1"/>
  <c r="J2" s="1"/>
  <c r="F3"/>
  <c r="H3" s="1"/>
  <c r="J3" s="1"/>
  <c r="F5"/>
  <c r="H5"/>
  <c r="J5" s="1"/>
  <c r="F22"/>
  <c r="H22"/>
  <c r="J22"/>
  <c r="F23"/>
  <c r="H23" s="1"/>
  <c r="J23" s="1"/>
  <c r="F24"/>
  <c r="H24" s="1"/>
  <c r="J24" s="1"/>
  <c r="F25"/>
  <c r="H25"/>
  <c r="J25" s="1"/>
  <c r="F26"/>
  <c r="H26" s="1"/>
  <c r="J26" s="1"/>
  <c r="F27"/>
  <c r="H27" s="1"/>
  <c r="J27" s="1"/>
  <c r="F28"/>
  <c r="H28" s="1"/>
  <c r="J28" s="1"/>
  <c r="F29"/>
  <c r="H29"/>
  <c r="J29" s="1"/>
  <c r="F30"/>
  <c r="H30" s="1"/>
  <c r="J30" s="1"/>
  <c r="F31"/>
  <c r="H31" s="1"/>
  <c r="J31" s="1"/>
  <c r="F32"/>
  <c r="H32" s="1"/>
  <c r="J32" s="1"/>
  <c r="F33"/>
  <c r="H33"/>
  <c r="J33" s="1"/>
  <c r="I82"/>
  <c r="I83"/>
  <c r="I84"/>
  <c r="I85"/>
  <c r="I86"/>
  <c r="I87"/>
  <c r="I88"/>
  <c r="I89"/>
  <c r="I90"/>
  <c r="I91"/>
  <c r="I92"/>
  <c r="I100"/>
  <c r="I101"/>
  <c r="I102"/>
  <c r="I103"/>
  <c r="I104"/>
  <c r="I105"/>
  <c r="I2"/>
  <c r="I3"/>
  <c r="I5"/>
  <c r="I22"/>
  <c r="I23"/>
  <c r="I24"/>
  <c r="I25"/>
  <c r="I26"/>
  <c r="I27"/>
  <c r="I28"/>
  <c r="I29"/>
  <c r="I30"/>
  <c r="I31"/>
  <c r="I32"/>
  <c r="I33"/>
  <c r="K15" i="6"/>
  <c r="O15" s="1"/>
  <c r="L16"/>
  <c r="Q44" i="12" l="1"/>
  <c r="C9" a="1"/>
  <c r="C9" s="1"/>
  <c r="G9" a="1"/>
  <c r="G9" s="1"/>
  <c r="D9" a="1"/>
  <c r="D9" s="1"/>
  <c r="E9" a="1"/>
  <c r="E9" s="1"/>
  <c r="H9" a="1"/>
  <c r="H9" s="1"/>
  <c r="F9" a="1"/>
  <c r="F9" s="1"/>
  <c r="H8" a="1"/>
  <c r="H8" s="1"/>
  <c r="G8" a="1"/>
  <c r="G8" s="1"/>
  <c r="F8" a="1"/>
  <c r="F8" s="1"/>
  <c r="E8" a="1"/>
  <c r="E8" s="1"/>
  <c r="D8" a="1"/>
  <c r="D8" s="1"/>
  <c r="C8" a="1"/>
  <c r="C8" s="1"/>
  <c r="B8" a="1"/>
  <c r="B8" s="1"/>
  <c r="B13" a="1"/>
  <c r="B13" s="1"/>
  <c r="B11" a="1"/>
  <c r="B11" s="1"/>
  <c r="B9" a="1"/>
  <c r="B9" s="1"/>
  <c r="I9" s="1"/>
  <c r="B14" a="1"/>
  <c r="B14" s="1"/>
  <c r="B12" a="1"/>
  <c r="B12" s="1"/>
  <c r="D17" a="1"/>
  <c r="D17" s="1"/>
  <c r="D15" a="1"/>
  <c r="D15" s="1"/>
  <c r="D13" a="1"/>
  <c r="D13" s="1"/>
  <c r="D11" a="1"/>
  <c r="D11" s="1"/>
  <c r="D18" a="1"/>
  <c r="D18" s="1"/>
  <c r="D16" a="1"/>
  <c r="D16" s="1"/>
  <c r="D14" a="1"/>
  <c r="D14" s="1"/>
  <c r="D12" a="1"/>
  <c r="D12" s="1"/>
  <c r="D10" a="1"/>
  <c r="D10" s="1"/>
  <c r="P44"/>
  <c r="B16" a="1"/>
  <c r="B16" s="1"/>
  <c r="B18" a="1"/>
  <c r="B18" s="1"/>
  <c r="B17" a="1"/>
  <c r="B17" s="1"/>
  <c r="B15" a="1"/>
  <c r="B15" s="1"/>
  <c r="H17" a="1"/>
  <c r="H17" s="1"/>
  <c r="H15" a="1"/>
  <c r="H15" s="1"/>
  <c r="H13" a="1"/>
  <c r="H13" s="1"/>
  <c r="H11" a="1"/>
  <c r="H11" s="1"/>
  <c r="H18" a="1"/>
  <c r="H18" s="1"/>
  <c r="H16" a="1"/>
  <c r="H16" s="1"/>
  <c r="H14" a="1"/>
  <c r="H14" s="1"/>
  <c r="H12" a="1"/>
  <c r="H12" s="1"/>
  <c r="H10" a="1"/>
  <c r="H10" s="1"/>
  <c r="G17" a="1"/>
  <c r="G17" s="1"/>
  <c r="G13" a="1"/>
  <c r="G13" s="1"/>
  <c r="G15" a="1"/>
  <c r="G15" s="1"/>
  <c r="G11" a="1"/>
  <c r="G11" s="1"/>
  <c r="G18" a="1"/>
  <c r="G18" s="1"/>
  <c r="G16" a="1"/>
  <c r="G16" s="1"/>
  <c r="G14" a="1"/>
  <c r="G14" s="1"/>
  <c r="G12" a="1"/>
  <c r="G12" s="1"/>
  <c r="G10" a="1"/>
  <c r="G10" s="1"/>
  <c r="F18" a="1"/>
  <c r="F18" s="1"/>
  <c r="F12" a="1"/>
  <c r="F12" s="1"/>
  <c r="F14" a="1"/>
  <c r="F14" s="1"/>
  <c r="F16" a="1"/>
  <c r="F16" s="1"/>
  <c r="F17" a="1"/>
  <c r="F17" s="1"/>
  <c r="F15" a="1"/>
  <c r="F15" s="1"/>
  <c r="F13" a="1"/>
  <c r="F13" s="1"/>
  <c r="F11" a="1"/>
  <c r="F11" s="1"/>
  <c r="F10" a="1"/>
  <c r="F10" s="1"/>
  <c r="E11" a="1"/>
  <c r="E11" s="1"/>
  <c r="E13" a="1"/>
  <c r="E13" s="1"/>
  <c r="E15" a="1"/>
  <c r="E15" s="1"/>
  <c r="E17" a="1"/>
  <c r="E17" s="1"/>
  <c r="E18" a="1"/>
  <c r="E18" s="1"/>
  <c r="E14" a="1"/>
  <c r="E14" s="1"/>
  <c r="E10" a="1"/>
  <c r="E10" s="1"/>
  <c r="E16" a="1"/>
  <c r="E16" s="1"/>
  <c r="E12" a="1"/>
  <c r="E12" s="1"/>
  <c r="C17" a="1"/>
  <c r="C17" s="1"/>
  <c r="C15" a="1"/>
  <c r="C15" s="1"/>
  <c r="C13" a="1"/>
  <c r="C13" s="1"/>
  <c r="C11" a="1"/>
  <c r="C11" s="1"/>
  <c r="C18" a="1"/>
  <c r="C18" s="1"/>
  <c r="C16" a="1"/>
  <c r="C16" s="1"/>
  <c r="C14" a="1"/>
  <c r="C14" s="1"/>
  <c r="C12" a="1"/>
  <c r="C12" s="1"/>
  <c r="C10" a="1"/>
  <c r="C10" s="1"/>
  <c r="H42"/>
  <c r="K42" s="1"/>
  <c r="H32"/>
  <c r="J43"/>
  <c r="Q42"/>
  <c r="O43"/>
  <c r="H41"/>
  <c r="J37"/>
  <c r="I31"/>
  <c r="P42"/>
  <c r="Q43"/>
  <c r="I41"/>
  <c r="K41" s="1"/>
  <c r="I34"/>
  <c r="P41"/>
  <c r="J38"/>
  <c r="J29"/>
  <c r="J39"/>
  <c r="I39"/>
  <c r="K39" s="1"/>
  <c r="J40"/>
  <c r="H40"/>
  <c r="K40" s="1"/>
  <c r="J31"/>
  <c r="N33"/>
  <c r="N29"/>
  <c r="N31"/>
  <c r="Q31" s="1"/>
  <c r="P39"/>
  <c r="O39"/>
  <c r="Q39"/>
  <c r="I29"/>
  <c r="H29"/>
  <c r="H38"/>
  <c r="H37"/>
  <c r="H36"/>
  <c r="P36" s="1"/>
  <c r="H35"/>
  <c r="P35" s="1"/>
  <c r="H30"/>
  <c r="Q30" s="1"/>
  <c r="I30"/>
  <c r="H33"/>
  <c r="H34"/>
  <c r="O34" s="1"/>
  <c r="J30"/>
  <c r="J32"/>
  <c r="K32"/>
  <c r="K31"/>
  <c r="Q32"/>
  <c r="P31"/>
  <c r="P32"/>
  <c r="O31"/>
  <c r="O32"/>
  <c r="J33"/>
  <c r="F40" i="10" l="1"/>
  <c r="I8" i="12"/>
  <c r="Q41"/>
  <c r="O41"/>
  <c r="O42"/>
  <c r="K29"/>
  <c r="O40"/>
  <c r="P40"/>
  <c r="Q40"/>
  <c r="O30"/>
  <c r="P29"/>
  <c r="O29"/>
  <c r="Q29"/>
  <c r="Q33"/>
  <c r="Q35"/>
  <c r="K35"/>
  <c r="O35"/>
  <c r="Q38"/>
  <c r="K38"/>
  <c r="O38"/>
  <c r="P38"/>
  <c r="Q36"/>
  <c r="K36"/>
  <c r="O36"/>
  <c r="Q37"/>
  <c r="K37"/>
  <c r="O37"/>
  <c r="P37"/>
  <c r="F43" i="10"/>
  <c r="F46"/>
  <c r="F44"/>
  <c r="F45"/>
  <c r="F42"/>
  <c r="F41"/>
  <c r="K30" i="12"/>
  <c r="P30"/>
  <c r="K34"/>
  <c r="P33"/>
  <c r="O33"/>
  <c r="K33"/>
  <c r="Q34"/>
  <c r="P34"/>
  <c r="H19" l="1"/>
  <c r="J9" l="1"/>
  <c r="M5"/>
  <c r="J8" l="1"/>
  <c r="J19" s="1"/>
  <c r="B6" i="13"/>
  <c r="B6" a="1"/>
  <c r="D6"/>
  <c r="D6" a="1"/>
  <c r="D9"/>
  <c r="D9" a="1"/>
  <c r="D46"/>
  <c r="D46" a="1"/>
  <c r="E46"/>
  <c r="E46" a="1"/>
  <c r="F46"/>
  <c r="F46" a="1"/>
  <c r="B9"/>
  <c r="B9" a="1"/>
  <c r="G41"/>
  <c r="G41" a="1"/>
  <c r="F5"/>
  <c r="F5" a="1"/>
  <c r="C41"/>
  <c r="C41" a="1"/>
  <c r="H5"/>
  <c r="H5" a="1"/>
  <c r="H9"/>
  <c r="H9" a="1"/>
  <c r="B5"/>
  <c r="B5" a="1"/>
  <c r="C46"/>
  <c r="C46" a="1"/>
  <c r="E5"/>
  <c r="E5" a="1"/>
  <c r="H41"/>
  <c r="H41" a="1"/>
  <c r="E8"/>
  <c r="E8" a="1"/>
  <c r="B8"/>
  <c r="B8" a="1"/>
  <c r="B41"/>
  <c r="B41" a="1"/>
  <c r="D5"/>
  <c r="D5" a="1"/>
  <c r="H6"/>
  <c r="H6" a="1"/>
  <c r="D41"/>
  <c r="D41" a="1"/>
  <c r="G6"/>
  <c r="G6" a="1"/>
  <c r="G5"/>
  <c r="G5" a="1"/>
  <c r="F6"/>
  <c r="F6" a="1"/>
  <c r="E6"/>
  <c r="E6" a="1"/>
  <c r="H46"/>
  <c r="H46" a="1"/>
  <c r="H8"/>
  <c r="H8" a="1"/>
  <c r="G8"/>
  <c r="G8" a="1"/>
  <c r="C5"/>
  <c r="C5" a="1"/>
  <c r="F41"/>
  <c r="F41" a="1"/>
  <c r="F9"/>
  <c r="F9" a="1"/>
  <c r="G46"/>
  <c r="G46" a="1"/>
  <c r="C8"/>
  <c r="C8" a="1"/>
  <c r="D8"/>
  <c r="D8" a="1"/>
  <c r="E9"/>
  <c r="E9" a="1"/>
  <c r="F8"/>
  <c r="F8" a="1"/>
  <c r="C9"/>
  <c r="C9" a="1"/>
  <c r="G9"/>
  <c r="G9" a="1"/>
  <c r="C6"/>
  <c r="C6" a="1"/>
  <c r="E41"/>
  <c r="E41" a="1"/>
  <c r="J10"/>
  <c r="J41"/>
  <c r="J8"/>
  <c r="J6"/>
  <c r="I41"/>
  <c r="I8"/>
  <c r="J7"/>
  <c r="J11"/>
  <c r="I9"/>
  <c r="J9"/>
  <c r="I5"/>
  <c r="J5"/>
  <c r="I6"/>
  <c r="I46"/>
  <c r="J46"/>
</calcChain>
</file>

<file path=xl/sharedStrings.xml><?xml version="1.0" encoding="utf-8"?>
<sst xmlns="http://schemas.openxmlformats.org/spreadsheetml/2006/main" count="310" uniqueCount="181">
  <si>
    <t>Доска обрезная</t>
  </si>
  <si>
    <t>Доска пола</t>
  </si>
  <si>
    <t>Евровагонка</t>
  </si>
  <si>
    <t>Ширина</t>
  </si>
  <si>
    <t>Длина</t>
  </si>
  <si>
    <t>м2</t>
  </si>
  <si>
    <t>м3</t>
  </si>
  <si>
    <t>м.</t>
  </si>
  <si>
    <t>мм.</t>
  </si>
  <si>
    <t>1 штука м2</t>
  </si>
  <si>
    <t>1 штука м3</t>
  </si>
  <si>
    <t>шт</t>
  </si>
  <si>
    <t>Толщина</t>
  </si>
  <si>
    <t>Штук в м3</t>
  </si>
  <si>
    <t>Штук в м2</t>
  </si>
  <si>
    <t>В м3. - м2</t>
  </si>
  <si>
    <t>Брус строительный</t>
  </si>
  <si>
    <t>Брус строганый</t>
  </si>
  <si>
    <t>Фальш - брус</t>
  </si>
  <si>
    <t>Шт</t>
  </si>
  <si>
    <t>Оптовая</t>
  </si>
  <si>
    <t>Розничная</t>
  </si>
  <si>
    <t>Штучная</t>
  </si>
  <si>
    <t>Продукция</t>
  </si>
  <si>
    <t>Размеры</t>
  </si>
  <si>
    <t>№ п/п</t>
  </si>
  <si>
    <t>Наименование</t>
  </si>
  <si>
    <t>Древесина деловая лиственных пород в хлыстах</t>
  </si>
  <si>
    <t>Древесина деловая хвойных пород в хлыстах</t>
  </si>
  <si>
    <t>Дрова</t>
  </si>
  <si>
    <t>Пиломатериал обрезной хвойных пород ест.влажности 1-3 сорт по ГОСТ 8486-86</t>
  </si>
  <si>
    <t>Пиломатериал обрезной хвойных пород ест.влажности 4 сорт по ГОСТ 8486-86</t>
  </si>
  <si>
    <t>Пиломатериалы необрезные хвойных пород</t>
  </si>
  <si>
    <t>Пиломатериал обрезной хвойных пород сухой 1-3 сорт по ГОСТ 8486-86</t>
  </si>
  <si>
    <t>Пиломатериал обрезной хвойных пород сухой 4 сорт по ГОСТ 8486-86</t>
  </si>
  <si>
    <t>Пиломатериал обрезной лиственных пород ест.влажности 1-3 сорт по ГОСТ 2695-83</t>
  </si>
  <si>
    <t>Пиломатериал необрезной лиственных пород ест.влажности 1-3 сорт по ГОСТ 2695-83</t>
  </si>
  <si>
    <t>Доска пола сорт АВ</t>
  </si>
  <si>
    <t>Доска пола сорт С</t>
  </si>
  <si>
    <t>Фальш-брус сорт АВ</t>
  </si>
  <si>
    <t>Фальш-брус сорт С</t>
  </si>
  <si>
    <t>Брус монтажный</t>
  </si>
  <si>
    <t>Брус строганный</t>
  </si>
  <si>
    <t>Заготовка тарная</t>
  </si>
  <si>
    <t>Плинтус Сорт С</t>
  </si>
  <si>
    <t>Щепа технологическая</t>
  </si>
  <si>
    <t>Горбыль (хвойных пород)</t>
  </si>
  <si>
    <t>Розничная цена от 1 до 3 м3</t>
  </si>
  <si>
    <t>Оптовая цена более 3 м3</t>
  </si>
  <si>
    <t>Мелко Розничная цена до 1м3</t>
  </si>
  <si>
    <t>Сорт</t>
  </si>
  <si>
    <t>Экстра</t>
  </si>
  <si>
    <t>А</t>
  </si>
  <si>
    <t>В</t>
  </si>
  <si>
    <t>С</t>
  </si>
  <si>
    <t>Выбрать</t>
  </si>
  <si>
    <t>ед. расчета</t>
  </si>
  <si>
    <t>кол-во</t>
  </si>
  <si>
    <t>Единицы</t>
  </si>
  <si>
    <t>Введите</t>
  </si>
  <si>
    <t>Ширина в мм.</t>
  </si>
  <si>
    <t>Толщина в мм.</t>
  </si>
  <si>
    <t>Длина в м.</t>
  </si>
  <si>
    <t>Цена за 1 м3</t>
  </si>
  <si>
    <t>Итого стоимость всего объема</t>
  </si>
  <si>
    <t>Баланс хвойный от 8-16 см</t>
  </si>
  <si>
    <t>Пиловочник хвойный от 16-22см.</t>
  </si>
  <si>
    <t>Пиловочник хвойный от 22-26см.</t>
  </si>
  <si>
    <t>Пиловочник хвойный от 26см.</t>
  </si>
  <si>
    <t>штук</t>
  </si>
  <si>
    <t>м.пог.</t>
  </si>
  <si>
    <t>Количество единиц</t>
  </si>
  <si>
    <t>Дата</t>
  </si>
  <si>
    <t>м пог</t>
  </si>
  <si>
    <t>пог.м</t>
  </si>
  <si>
    <t>Срезки</t>
  </si>
  <si>
    <r>
      <t>Пиловочник береза от 16 см</t>
    </r>
    <r>
      <rPr>
        <b/>
        <sz val="11"/>
        <rFont val="Times New Roman"/>
        <family val="1"/>
        <charset val="204"/>
      </rPr>
      <t xml:space="preserve"> </t>
    </r>
  </si>
  <si>
    <t>Ecorock – 30 1200*600*50 - 12 шт.</t>
  </si>
  <si>
    <t>Ecorock – 30 1200*600*100 – 6 шт.</t>
  </si>
  <si>
    <t>Baswool – Лайт – 35 (НГ) 1200*600*50 – 12 шт.</t>
  </si>
  <si>
    <t>Baswool – Лайт – 45 (НГ) 1200*600*50 – 6 шт.</t>
  </si>
  <si>
    <t>Наличник</t>
  </si>
  <si>
    <t>Пиломатериал</t>
  </si>
  <si>
    <t>Блок-хаус</t>
  </si>
  <si>
    <t>Блок-хаус сорт АВ</t>
  </si>
  <si>
    <t>Блок-хаус сорт С</t>
  </si>
  <si>
    <t>Евровагонка сорт С</t>
  </si>
  <si>
    <t>Евровагонка сорт В</t>
  </si>
  <si>
    <t>Евровагонка сорт А</t>
  </si>
  <si>
    <t>Евровагонка сорт Экстра</t>
  </si>
  <si>
    <t>Унифицированная форма № ТОРГ-12
Утверждена постановлением Госкомстата России от 25.12.98 № 132</t>
  </si>
  <si>
    <t>Код</t>
  </si>
  <si>
    <t xml:space="preserve">Форма по ОКУД </t>
  </si>
  <si>
    <t>0310001</t>
  </si>
  <si>
    <t xml:space="preserve">по ОКПО </t>
  </si>
  <si>
    <t>(организация-грузоотправитель, адрес, телефон, факс, банковские реквизиты)</t>
  </si>
  <si>
    <t>структурное подразделение</t>
  </si>
  <si>
    <t xml:space="preserve">Вид деятельности по ОКДП </t>
  </si>
  <si>
    <t>Грузополучатель</t>
  </si>
  <si>
    <t>(организация, адрес, телефон, факс, банковские реквизиты)</t>
  </si>
  <si>
    <t>Поставщик</t>
  </si>
  <si>
    <t>Плательщик</t>
  </si>
  <si>
    <t xml:space="preserve">номер </t>
  </si>
  <si>
    <t>Основание</t>
  </si>
  <si>
    <t xml:space="preserve">дата </t>
  </si>
  <si>
    <t>(договор, заказ-наряд)</t>
  </si>
  <si>
    <t>Номер документа</t>
  </si>
  <si>
    <t>Дата составления</t>
  </si>
  <si>
    <t xml:space="preserve">Транспортная накладная </t>
  </si>
  <si>
    <t>ТОВАРНАЯ НАКЛАДНАЯ</t>
  </si>
  <si>
    <t xml:space="preserve">Вид операции </t>
  </si>
  <si>
    <t xml:space="preserve"> Но-
 мер
 по
 по-
 ряд-
 ку</t>
  </si>
  <si>
    <t>Товар</t>
  </si>
  <si>
    <t>Ед. изм.</t>
  </si>
  <si>
    <t>Вид
упа-
ков-
ки</t>
  </si>
  <si>
    <t>Количество</t>
  </si>
  <si>
    <t>Мас-
са
брут-
то</t>
  </si>
  <si>
    <t>Коли-
чество
(масса
нетто)</t>
  </si>
  <si>
    <t>Цена руб.
коп.</t>
  </si>
  <si>
    <t>Сумма без
учета НДС
руб. коп.</t>
  </si>
  <si>
    <t>НДС</t>
  </si>
  <si>
    <t>Сумма с
учетом НДС,
руб. коп.</t>
  </si>
  <si>
    <t>наименование, характеристика,
сорт, артикул товара</t>
  </si>
  <si>
    <t>код</t>
  </si>
  <si>
    <t>наиме-
нова-
ние</t>
  </si>
  <si>
    <t>код
по
ОКЕИ</t>
  </si>
  <si>
    <t>в
одном
месте</t>
  </si>
  <si>
    <t>мест,
штук</t>
  </si>
  <si>
    <t>став-
ка, %</t>
  </si>
  <si>
    <t>сумма руб.
коп.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</si>
  <si>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</si>
  <si>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</si>
  <si>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</si>
  <si>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</si>
  <si>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</si>
  <si>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</si>
  <si>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</si>
  <si>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</si>
  <si>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</si>
  <si>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</si>
  <si>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</si>
  <si>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</si>
  <si>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</si>
  <si>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</si>
  <si>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</si>
  <si>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 xml:space="preserve"> </t>
  </si>
  <si>
    <t xml:space="preserve">Итого </t>
  </si>
  <si>
    <t>X</t>
  </si>
  <si>
    <t>Сумма</t>
  </si>
  <si>
    <t>Принял</t>
  </si>
  <si>
    <t>НАКЛАДНАЯ</t>
  </si>
  <si>
    <t xml:space="preserve">ООО ЛПК "Селена" </t>
  </si>
  <si>
    <t>Выдал</t>
  </si>
  <si>
    <t>Вид цены</t>
  </si>
  <si>
    <t>Розничная от 1 до 3 м3</t>
  </si>
  <si>
    <t>Штучная до 1 м3</t>
  </si>
  <si>
    <t>Оптовая более 3м3</t>
  </si>
  <si>
    <t>_____________________________________________</t>
  </si>
  <si>
    <t>ИТОГО</t>
  </si>
  <si>
    <t>Пог.м</t>
  </si>
  <si>
    <t>Склад Белорецк</t>
  </si>
  <si>
    <t>Тол.</t>
  </si>
  <si>
    <t>Шир.</t>
  </si>
  <si>
    <t>Дл.</t>
  </si>
  <si>
    <t>Васильев В.А.</t>
  </si>
  <si>
    <t>Менеджеры</t>
  </si>
  <si>
    <t>Плинтус Сорт А</t>
  </si>
  <si>
    <t>Плинтус Сорт В</t>
  </si>
  <si>
    <t>Наличник сорт А</t>
  </si>
  <si>
    <t>Наличник сорт В</t>
  </si>
  <si>
    <t>Наличник сорт С</t>
  </si>
  <si>
    <t>Плинтус</t>
  </si>
  <si>
    <t>Нагорнова И.В.</t>
  </si>
  <si>
    <t>Ш</t>
  </si>
  <si>
    <t>Т</t>
  </si>
  <si>
    <t>Д</t>
  </si>
  <si>
    <t>г. Белорецк, ул. Блюхера, д.96 тел. +7 (34792) 3-50-30</t>
  </si>
  <si>
    <t>№_______</t>
  </si>
  <si>
    <t>Цена</t>
  </si>
  <si>
    <t>Всего по накладной</t>
  </si>
  <si>
    <t>ИТОГО за день</t>
  </si>
</sst>
</file>

<file path=xl/styles.xml><?xml version="1.0" encoding="utf-8"?>
<styleSheet xmlns="http://schemas.openxmlformats.org/spreadsheetml/2006/main">
  <numFmts count="1">
    <numFmt numFmtId="164" formatCode="0.000"/>
  </numFmts>
  <fonts count="31">
    <font>
      <sz val="10"/>
      <name val="Arial"/>
      <family val="2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2"/>
      <color rgb="FF000000"/>
      <name val="Arial"/>
      <family val="2"/>
      <charset val="204"/>
    </font>
    <font>
      <sz val="6"/>
      <color rgb="FF000000"/>
      <name val="Verdana"/>
      <family val="2"/>
      <charset val="204"/>
    </font>
    <font>
      <sz val="8"/>
      <color rgb="FF000000"/>
      <name val="Verdana"/>
      <family val="2"/>
      <charset val="204"/>
    </font>
    <font>
      <sz val="9"/>
      <color rgb="FF000000"/>
      <name val="Verdana"/>
      <family val="2"/>
      <charset val="204"/>
    </font>
    <font>
      <sz val="5"/>
      <color rgb="FF000000"/>
      <name val="Verdana"/>
      <family val="2"/>
      <charset val="204"/>
    </font>
    <font>
      <sz val="7"/>
      <color rgb="FF000000"/>
      <name val="Verdana"/>
      <family val="2"/>
      <charset val="204"/>
    </font>
    <font>
      <sz val="1"/>
      <color rgb="FF000000"/>
      <name val="Arial"/>
      <family val="2"/>
      <charset val="204"/>
    </font>
    <font>
      <b/>
      <sz val="11"/>
      <color rgb="FF3F3F3F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9C6500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sz val="11"/>
      <name val="Arial"/>
      <family val="2"/>
      <charset val="204"/>
    </font>
    <font>
      <i/>
      <sz val="11"/>
      <name val="Arial"/>
      <family val="2"/>
      <charset val="204"/>
    </font>
    <font>
      <sz val="12"/>
      <name val="Arial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2F2F2"/>
      </patternFill>
    </fill>
    <fill>
      <patternFill patternType="solid">
        <fgColor rgb="FFFFEB9C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31"/>
      </patternFill>
    </fill>
    <fill>
      <patternFill patternType="solid">
        <fgColor rgb="FF92D050"/>
        <bgColor indexed="26"/>
      </patternFill>
    </fill>
    <fill>
      <patternFill patternType="solid">
        <fgColor rgb="FFFFC000"/>
        <bgColor indexed="26"/>
      </patternFill>
    </fill>
    <fill>
      <patternFill patternType="solid">
        <fgColor rgb="FFFF0000"/>
        <bgColor indexed="26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0"/>
      </left>
      <right/>
      <top style="thin">
        <color indexed="64"/>
      </top>
      <bottom/>
      <diagonal/>
    </border>
    <border>
      <left style="thin">
        <color indexed="0"/>
      </left>
      <right/>
      <top/>
      <bottom style="thin">
        <color indexed="64"/>
      </bottom>
      <diagonal/>
    </border>
    <border>
      <left/>
      <right style="thin">
        <color indexed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medium">
        <color indexed="64"/>
      </bottom>
      <diagonal/>
    </border>
    <border>
      <left/>
      <right style="thin">
        <color rgb="FF3F3F3F"/>
      </right>
      <top style="thin">
        <color rgb="FF3F3F3F"/>
      </top>
      <bottom style="medium">
        <color indexed="64"/>
      </bottom>
      <diagonal/>
    </border>
    <border>
      <left style="medium">
        <color indexed="64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thin">
        <color rgb="FF3F3F3F"/>
      </left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 style="thin">
        <color rgb="FF3F3F3F"/>
      </right>
      <top style="medium">
        <color indexed="64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 style="thin">
        <color rgb="FF3F3F3F"/>
      </bottom>
      <diagonal/>
    </border>
    <border>
      <left/>
      <right/>
      <top style="medium">
        <color indexed="64"/>
      </top>
      <bottom style="thin">
        <color rgb="FF3F3F3F"/>
      </bottom>
      <diagonal/>
    </border>
    <border>
      <left/>
      <right style="medium">
        <color indexed="64"/>
      </right>
      <top style="medium">
        <color indexed="64"/>
      </top>
      <bottom style="thin">
        <color rgb="FF3F3F3F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0">
    <xf numFmtId="0" fontId="0" fillId="0" borderId="0"/>
    <xf numFmtId="0" fontId="7" fillId="3" borderId="0">
      <alignment horizontal="center" vertical="center"/>
    </xf>
    <xf numFmtId="0" fontId="8" fillId="3" borderId="0">
      <alignment horizontal="center" vertical="top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right" vertical="center"/>
    </xf>
    <xf numFmtId="0" fontId="9" fillId="3" borderId="0">
      <alignment horizontal="right" vertical="center"/>
    </xf>
    <xf numFmtId="0" fontId="9" fillId="3" borderId="0">
      <alignment horizontal="center"/>
    </xf>
    <xf numFmtId="0" fontId="9" fillId="3" borderId="0">
      <alignment horizontal="right"/>
    </xf>
    <xf numFmtId="0" fontId="9" fillId="3" borderId="0">
      <alignment horizontal="right" vertical="center"/>
    </xf>
    <xf numFmtId="0" fontId="10" fillId="3" borderId="0">
      <alignment horizontal="center"/>
    </xf>
    <xf numFmtId="0" fontId="9" fillId="3" borderId="0">
      <alignment horizontal="right" vertical="center"/>
    </xf>
    <xf numFmtId="0" fontId="8" fillId="3" borderId="0">
      <alignment horizontal="center" vertical="top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left" vertical="center"/>
    </xf>
    <xf numFmtId="0" fontId="9" fillId="3" borderId="0">
      <alignment horizontal="center" vertical="top"/>
    </xf>
    <xf numFmtId="0" fontId="9" fillId="3" borderId="0">
      <alignment horizontal="center" vertical="top"/>
    </xf>
    <xf numFmtId="0" fontId="9" fillId="3" borderId="0">
      <alignment horizontal="center" vertical="top"/>
    </xf>
    <xf numFmtId="0" fontId="9" fillId="3" borderId="0">
      <alignment horizontal="right" vertical="center"/>
    </xf>
    <xf numFmtId="0" fontId="9" fillId="3" borderId="0">
      <alignment horizontal="left" vertical="center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left"/>
    </xf>
    <xf numFmtId="0" fontId="9" fillId="3" borderId="0">
      <alignment horizontal="left" vertical="center"/>
    </xf>
    <xf numFmtId="0" fontId="9" fillId="3" borderId="0">
      <alignment horizontal="right" vertical="center"/>
    </xf>
    <xf numFmtId="0" fontId="9" fillId="3" borderId="0">
      <alignment horizontal="center" vertical="center"/>
    </xf>
    <xf numFmtId="0" fontId="9" fillId="3" borderId="0">
      <alignment horizontal="right" vertical="center"/>
    </xf>
    <xf numFmtId="0" fontId="9" fillId="3" borderId="0">
      <alignment horizontal="center" vertical="center"/>
    </xf>
    <xf numFmtId="0" fontId="9" fillId="3" borderId="0">
      <alignment horizontal="right" vertical="center"/>
    </xf>
    <xf numFmtId="0" fontId="9" fillId="3" borderId="0">
      <alignment horizontal="right" vertical="center"/>
    </xf>
    <xf numFmtId="0" fontId="9" fillId="3" borderId="0">
      <alignment horizontal="left"/>
    </xf>
    <xf numFmtId="0" fontId="11" fillId="3" borderId="0">
      <alignment horizontal="center" vertical="center"/>
    </xf>
    <xf numFmtId="0" fontId="9" fillId="3" borderId="0">
      <alignment horizontal="right" vertical="center"/>
    </xf>
    <xf numFmtId="0" fontId="12" fillId="3" borderId="0">
      <alignment horizontal="left"/>
    </xf>
    <xf numFmtId="0" fontId="9" fillId="3" borderId="0">
      <alignment horizontal="left" vertical="center"/>
    </xf>
    <xf numFmtId="0" fontId="9" fillId="3" borderId="0">
      <alignment horizontal="left"/>
    </xf>
    <xf numFmtId="0" fontId="9" fillId="3" borderId="0">
      <alignment horizontal="left" vertical="center"/>
    </xf>
    <xf numFmtId="0" fontId="11" fillId="3" borderId="0">
      <alignment horizontal="center" vertical="center"/>
    </xf>
    <xf numFmtId="0" fontId="9" fillId="3" borderId="0">
      <alignment horizontal="left" vertical="center"/>
    </xf>
    <xf numFmtId="0" fontId="9" fillId="3" borderId="0">
      <alignment horizontal="left" vertical="center"/>
    </xf>
    <xf numFmtId="0" fontId="13" fillId="3" borderId="0">
      <alignment horizontal="left" vertical="top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center" vertical="center"/>
    </xf>
    <xf numFmtId="0" fontId="9" fillId="3" borderId="0">
      <alignment horizontal="left" vertical="top"/>
    </xf>
    <xf numFmtId="0" fontId="9" fillId="3" borderId="0">
      <alignment horizontal="right" vertical="center"/>
    </xf>
    <xf numFmtId="0" fontId="9" fillId="3" borderId="0">
      <alignment horizontal="center" vertical="center"/>
    </xf>
    <xf numFmtId="0" fontId="9" fillId="3" borderId="0">
      <alignment horizontal="right" vertical="center"/>
    </xf>
    <xf numFmtId="0" fontId="9" fillId="3" borderId="0">
      <alignment horizontal="right" vertical="center"/>
    </xf>
    <xf numFmtId="0" fontId="9" fillId="3" borderId="0">
      <alignment horizontal="left"/>
    </xf>
    <xf numFmtId="0" fontId="9" fillId="3" borderId="0">
      <alignment horizontal="left"/>
    </xf>
    <xf numFmtId="0" fontId="8" fillId="3" borderId="0">
      <alignment horizontal="right" vertical="top"/>
    </xf>
    <xf numFmtId="0" fontId="8" fillId="3" borderId="0">
      <alignment horizontal="center" vertical="top"/>
    </xf>
    <xf numFmtId="0" fontId="14" fillId="4" borderId="48" applyNumberFormat="0" applyAlignment="0" applyProtection="0"/>
    <xf numFmtId="0" fontId="15" fillId="5" borderId="0" applyNumberFormat="0" applyBorder="0" applyAlignment="0" applyProtection="0"/>
    <xf numFmtId="0" fontId="6" fillId="0" borderId="0"/>
    <xf numFmtId="0" fontId="16" fillId="0" borderId="0"/>
    <xf numFmtId="0" fontId="17" fillId="6" borderId="0" applyNumberFormat="0" applyBorder="0" applyAlignment="0" applyProtection="0"/>
  </cellStyleXfs>
  <cellXfs count="321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5" fillId="5" borderId="49" xfId="56" applyBorder="1" applyAlignment="1">
      <alignment horizontal="center" vertical="center" wrapText="1"/>
    </xf>
    <xf numFmtId="0" fontId="15" fillId="5" borderId="50" xfId="56" applyBorder="1" applyAlignment="1">
      <alignment horizontal="center" vertical="center" wrapText="1"/>
    </xf>
    <xf numFmtId="0" fontId="15" fillId="5" borderId="51" xfId="56" applyBorder="1" applyAlignment="1">
      <alignment horizontal="center" vertical="center" wrapText="1"/>
    </xf>
    <xf numFmtId="0" fontId="15" fillId="5" borderId="52" xfId="56" applyBorder="1" applyAlignment="1">
      <alignment horizontal="center" vertical="center" wrapText="1"/>
    </xf>
    <xf numFmtId="0" fontId="17" fillId="6" borderId="0" xfId="59" applyAlignment="1">
      <alignment horizontal="center" vertical="center"/>
    </xf>
    <xf numFmtId="0" fontId="17" fillId="6" borderId="3" xfId="59" applyBorder="1" applyAlignment="1">
      <alignment horizontal="center" vertical="center"/>
    </xf>
    <xf numFmtId="0" fontId="17" fillId="6" borderId="4" xfId="59" applyBorder="1" applyAlignment="1">
      <alignment horizontal="center" vertical="center"/>
    </xf>
    <xf numFmtId="0" fontId="17" fillId="6" borderId="5" xfId="59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Border="1"/>
    <xf numFmtId="0" fontId="2" fillId="8" borderId="1" xfId="0" applyFont="1" applyFill="1" applyBorder="1" applyAlignment="1">
      <alignment horizontal="center" vertical="center" wrapText="1"/>
    </xf>
    <xf numFmtId="164" fontId="0" fillId="7" borderId="1" xfId="0" applyNumberFormat="1" applyFill="1" applyBorder="1"/>
    <xf numFmtId="0" fontId="0" fillId="7" borderId="0" xfId="0" applyFill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 vertical="center"/>
    </xf>
    <xf numFmtId="164" fontId="0" fillId="9" borderId="1" xfId="0" applyNumberFormat="1" applyFill="1" applyBorder="1"/>
    <xf numFmtId="0" fontId="0" fillId="9" borderId="0" xfId="0" applyFill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164" fontId="0" fillId="10" borderId="1" xfId="0" applyNumberFormat="1" applyFill="1" applyBorder="1" applyAlignment="1">
      <alignment horizontal="center" vertical="center"/>
    </xf>
    <xf numFmtId="164" fontId="0" fillId="10" borderId="1" xfId="0" applyNumberFormat="1" applyFill="1" applyBorder="1"/>
    <xf numFmtId="0" fontId="0" fillId="10" borderId="0" xfId="0" applyFill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64" fontId="0" fillId="11" borderId="1" xfId="0" applyNumberFormat="1" applyFill="1" applyBorder="1" applyAlignment="1">
      <alignment horizontal="center" vertical="center"/>
    </xf>
    <xf numFmtId="164" fontId="0" fillId="11" borderId="1" xfId="0" applyNumberFormat="1" applyFill="1" applyBorder="1"/>
    <xf numFmtId="0" fontId="0" fillId="11" borderId="0" xfId="0" applyFill="1" applyAlignment="1">
      <alignment horizontal="center" vertical="center"/>
    </xf>
    <xf numFmtId="0" fontId="15" fillId="5" borderId="1" xfId="56" applyBorder="1"/>
    <xf numFmtId="164" fontId="15" fillId="5" borderId="1" xfId="56" applyNumberFormat="1" applyBorder="1" applyAlignment="1">
      <alignment horizontal="center" vertical="center"/>
    </xf>
    <xf numFmtId="0" fontId="15" fillId="5" borderId="8" xfId="56" applyBorder="1"/>
    <xf numFmtId="164" fontId="15" fillId="5" borderId="8" xfId="56" applyNumberFormat="1" applyBorder="1" applyAlignment="1">
      <alignment horizontal="center" vertical="center"/>
    </xf>
    <xf numFmtId="164" fontId="15" fillId="5" borderId="9" xfId="56" applyNumberFormat="1" applyBorder="1" applyAlignment="1">
      <alignment horizontal="center" vertical="center"/>
    </xf>
    <xf numFmtId="164" fontId="15" fillId="5" borderId="10" xfId="56" applyNumberFormat="1" applyBorder="1" applyAlignment="1">
      <alignment horizontal="center" vertical="center"/>
    </xf>
    <xf numFmtId="0" fontId="15" fillId="5" borderId="11" xfId="56" applyBorder="1"/>
    <xf numFmtId="164" fontId="15" fillId="5" borderId="11" xfId="56" applyNumberFormat="1" applyBorder="1" applyAlignment="1">
      <alignment horizontal="center" vertical="center"/>
    </xf>
    <xf numFmtId="164" fontId="15" fillId="5" borderId="12" xfId="56" applyNumberFormat="1" applyBorder="1" applyAlignment="1">
      <alignment horizontal="center" vertical="center"/>
    </xf>
    <xf numFmtId="0" fontId="14" fillId="4" borderId="53" xfId="55" applyBorder="1"/>
    <xf numFmtId="0" fontId="14" fillId="4" borderId="48" xfId="55" applyBorder="1"/>
    <xf numFmtId="0" fontId="14" fillId="4" borderId="54" xfId="55" applyBorder="1"/>
    <xf numFmtId="164" fontId="14" fillId="4" borderId="53" xfId="55" applyNumberFormat="1" applyBorder="1" applyAlignment="1">
      <alignment horizontal="center" vertical="center"/>
    </xf>
    <xf numFmtId="164" fontId="14" fillId="4" borderId="48" xfId="55" applyNumberFormat="1" applyBorder="1" applyAlignment="1">
      <alignment horizontal="center" vertical="center"/>
    </xf>
    <xf numFmtId="164" fontId="14" fillId="4" borderId="54" xfId="55" applyNumberFormat="1" applyBorder="1" applyAlignment="1">
      <alignment horizontal="center" vertical="center"/>
    </xf>
    <xf numFmtId="164" fontId="14" fillId="4" borderId="49" xfId="55" applyNumberFormat="1" applyBorder="1" applyAlignment="1">
      <alignment horizontal="center" vertical="center"/>
    </xf>
    <xf numFmtId="164" fontId="14" fillId="4" borderId="50" xfId="55" applyNumberFormat="1" applyBorder="1" applyAlignment="1">
      <alignment horizontal="center" vertical="center"/>
    </xf>
    <xf numFmtId="164" fontId="14" fillId="4" borderId="51" xfId="55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2" fontId="4" fillId="0" borderId="13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 wrapText="1"/>
    </xf>
    <xf numFmtId="0" fontId="3" fillId="7" borderId="55" xfId="0" applyFont="1" applyFill="1" applyBorder="1" applyAlignment="1">
      <alignment horizontal="center" vertical="center" wrapText="1"/>
    </xf>
    <xf numFmtId="0" fontId="3" fillId="7" borderId="56" xfId="0" applyFont="1" applyFill="1" applyBorder="1" applyAlignment="1">
      <alignment horizontal="center" vertical="center" wrapText="1"/>
    </xf>
    <xf numFmtId="0" fontId="3" fillId="7" borderId="5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18" fillId="5" borderId="0" xfId="56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6" fillId="0" borderId="0" xfId="57" applyAlignment="1">
      <alignment wrapText="1"/>
    </xf>
    <xf numFmtId="0" fontId="9" fillId="3" borderId="1" xfId="4" applyBorder="1" applyAlignment="1">
      <alignment horizontal="center" vertical="center" wrapText="1"/>
    </xf>
    <xf numFmtId="0" fontId="9" fillId="3" borderId="1" xfId="18" applyBorder="1" applyAlignment="1">
      <alignment horizontal="center" vertical="top" wrapText="1"/>
    </xf>
    <xf numFmtId="0" fontId="9" fillId="3" borderId="1" xfId="22" applyBorder="1" applyAlignment="1">
      <alignment horizontal="center" vertical="center" wrapText="1"/>
    </xf>
    <xf numFmtId="0" fontId="6" fillId="0" borderId="0" xfId="57"/>
    <xf numFmtId="0" fontId="21" fillId="0" borderId="17" xfId="58" applyFont="1" applyBorder="1"/>
    <xf numFmtId="0" fontId="21" fillId="0" borderId="19" xfId="58" applyFont="1" applyBorder="1"/>
    <xf numFmtId="0" fontId="24" fillId="0" borderId="0" xfId="58" applyFont="1" applyBorder="1" applyAlignment="1">
      <alignment horizontal="left"/>
    </xf>
    <xf numFmtId="0" fontId="21" fillId="0" borderId="0" xfId="58" applyFont="1" applyBorder="1"/>
    <xf numFmtId="0" fontId="21" fillId="0" borderId="22" xfId="58" applyFont="1" applyBorder="1"/>
    <xf numFmtId="0" fontId="15" fillId="5" borderId="2" xfId="56" applyBorder="1" applyAlignment="1">
      <alignment horizontal="center" vertical="center" wrapText="1"/>
    </xf>
    <xf numFmtId="0" fontId="15" fillId="5" borderId="6" xfId="56" applyBorder="1" applyAlignment="1">
      <alignment horizontal="center" vertical="center" wrapText="1"/>
    </xf>
    <xf numFmtId="0" fontId="15" fillId="5" borderId="7" xfId="56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1" fillId="0" borderId="0" xfId="58" applyFont="1" applyBorder="1" applyAlignment="1">
      <alignment horizontal="left"/>
    </xf>
    <xf numFmtId="0" fontId="23" fillId="0" borderId="0" xfId="58" applyFont="1" applyBorder="1" applyAlignment="1">
      <alignment horizontal="left"/>
    </xf>
    <xf numFmtId="0" fontId="0" fillId="0" borderId="0" xfId="0" applyAlignment="1">
      <alignment horizontal="left" vertical="center" wrapText="1"/>
    </xf>
    <xf numFmtId="0" fontId="15" fillId="5" borderId="25" xfId="56" applyBorder="1" applyAlignment="1">
      <alignment horizontal="center" wrapText="1"/>
    </xf>
    <xf numFmtId="0" fontId="15" fillId="5" borderId="27" xfId="56" applyBorder="1" applyAlignment="1">
      <alignment horizontal="center" wrapText="1"/>
    </xf>
    <xf numFmtId="0" fontId="15" fillId="5" borderId="29" xfId="56" applyBorder="1" applyAlignment="1">
      <alignment horizontal="center" wrapText="1"/>
    </xf>
    <xf numFmtId="0" fontId="26" fillId="0" borderId="3" xfId="58" applyFont="1" applyBorder="1"/>
    <xf numFmtId="0" fontId="19" fillId="12" borderId="4" xfId="58" applyNumberFormat="1" applyFont="1" applyFill="1" applyBorder="1" applyAlignment="1">
      <alignment horizontal="center" vertical="center" wrapText="1"/>
    </xf>
    <xf numFmtId="0" fontId="15" fillId="5" borderId="26" xfId="56" applyBorder="1" applyAlignment="1">
      <alignment horizontal="center" vertical="top" wrapText="1"/>
    </xf>
    <xf numFmtId="0" fontId="15" fillId="5" borderId="28" xfId="56" applyBorder="1" applyAlignment="1">
      <alignment horizontal="center" vertical="top" wrapText="1"/>
    </xf>
    <xf numFmtId="0" fontId="15" fillId="5" borderId="30" xfId="56" applyBorder="1" applyAlignment="1">
      <alignment horizontal="center" vertical="top" wrapText="1"/>
    </xf>
    <xf numFmtId="164" fontId="19" fillId="12" borderId="4" xfId="58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2" fontId="20" fillId="0" borderId="65" xfId="58" applyNumberFormat="1" applyFont="1" applyBorder="1" applyAlignment="1"/>
    <xf numFmtId="2" fontId="19" fillId="12" borderId="4" xfId="58" applyNumberFormat="1" applyFont="1" applyFill="1" applyBorder="1" applyAlignment="1">
      <alignment vertical="center" wrapText="1"/>
    </xf>
    <xf numFmtId="2" fontId="19" fillId="12" borderId="66" xfId="58" applyNumberFormat="1" applyFont="1" applyFill="1" applyBorder="1" applyAlignment="1">
      <alignment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 wrapText="1"/>
    </xf>
    <xf numFmtId="164" fontId="20" fillId="0" borderId="13" xfId="58" applyNumberFormat="1" applyFont="1" applyFill="1" applyBorder="1" applyAlignment="1">
      <alignment horizontal="center"/>
    </xf>
    <xf numFmtId="2" fontId="20" fillId="0" borderId="13" xfId="58" applyNumberFormat="1" applyFont="1" applyFill="1" applyBorder="1" applyAlignment="1"/>
    <xf numFmtId="2" fontId="20" fillId="0" borderId="65" xfId="58" applyNumberFormat="1" applyFont="1" applyFill="1" applyBorder="1" applyAlignment="1"/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68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69" xfId="0" applyFont="1" applyBorder="1" applyAlignment="1">
      <alignment horizontal="center" vertical="center"/>
    </xf>
    <xf numFmtId="0" fontId="22" fillId="0" borderId="19" xfId="58" applyFont="1" applyBorder="1" applyAlignment="1"/>
    <xf numFmtId="0" fontId="22" fillId="0" borderId="21" xfId="58" applyFont="1" applyBorder="1" applyAlignment="1"/>
    <xf numFmtId="0" fontId="22" fillId="0" borderId="22" xfId="58" applyFont="1" applyBorder="1" applyAlignment="1"/>
    <xf numFmtId="0" fontId="22" fillId="7" borderId="0" xfId="58" applyFont="1" applyFill="1" applyBorder="1" applyAlignment="1"/>
    <xf numFmtId="0" fontId="25" fillId="0" borderId="0" xfId="58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2" fontId="20" fillId="0" borderId="13" xfId="58" applyNumberFormat="1" applyFont="1" applyFill="1" applyBorder="1" applyAlignment="1">
      <alignment horizontal="center"/>
    </xf>
    <xf numFmtId="2" fontId="20" fillId="0" borderId="38" xfId="58" applyNumberFormat="1" applyFont="1" applyFill="1" applyBorder="1" applyAlignment="1">
      <alignment horizontal="center"/>
    </xf>
    <xf numFmtId="0" fontId="15" fillId="5" borderId="31" xfId="56" applyBorder="1" applyAlignment="1">
      <alignment horizontal="center" vertical="center"/>
    </xf>
    <xf numFmtId="0" fontId="21" fillId="0" borderId="70" xfId="58" applyFont="1" applyBorder="1" applyAlignment="1">
      <alignment horizontal="center" vertical="center"/>
    </xf>
    <xf numFmtId="0" fontId="21" fillId="0" borderId="68" xfId="58" applyFont="1" applyBorder="1" applyAlignment="1">
      <alignment horizontal="center" vertical="center"/>
    </xf>
    <xf numFmtId="0" fontId="21" fillId="0" borderId="68" xfId="58" applyFont="1" applyBorder="1"/>
    <xf numFmtId="0" fontId="21" fillId="0" borderId="71" xfId="58" applyFont="1" applyBorder="1"/>
    <xf numFmtId="0" fontId="20" fillId="0" borderId="67" xfId="58" applyFont="1" applyFill="1" applyBorder="1" applyAlignment="1">
      <alignment horizontal="left" wrapText="1"/>
    </xf>
    <xf numFmtId="14" fontId="27" fillId="0" borderId="20" xfId="0" applyNumberFormat="1" applyFont="1" applyBorder="1" applyAlignment="1">
      <alignment horizontal="center" vertical="center" wrapText="1"/>
    </xf>
    <xf numFmtId="0" fontId="25" fillId="0" borderId="0" xfId="58" applyFont="1" applyBorder="1" applyAlignment="1"/>
    <xf numFmtId="0" fontId="20" fillId="0" borderId="0" xfId="58" applyFont="1" applyBorder="1" applyAlignment="1"/>
    <xf numFmtId="0" fontId="19" fillId="0" borderId="0" xfId="58" applyFont="1" applyBorder="1" applyAlignment="1">
      <alignment horizontal="center" vertical="center"/>
    </xf>
    <xf numFmtId="0" fontId="19" fillId="0" borderId="0" xfId="58" applyNumberFormat="1" applyFont="1" applyBorder="1" applyAlignment="1">
      <alignment horizontal="center" vertical="center"/>
    </xf>
    <xf numFmtId="0" fontId="19" fillId="0" borderId="19" xfId="58" applyFont="1" applyBorder="1" applyAlignment="1">
      <alignment horizontal="center" vertical="center"/>
    </xf>
    <xf numFmtId="0" fontId="19" fillId="0" borderId="0" xfId="58" applyFont="1" applyBorder="1" applyAlignment="1">
      <alignment horizontal="left" vertical="center"/>
    </xf>
    <xf numFmtId="0" fontId="28" fillId="0" borderId="18" xfId="58" applyFont="1" applyBorder="1" applyAlignment="1">
      <alignment horizontal="left" vertical="center"/>
    </xf>
    <xf numFmtId="0" fontId="1" fillId="0" borderId="0" xfId="57" applyFont="1"/>
    <xf numFmtId="0" fontId="15" fillId="5" borderId="6" xfId="56" applyBorder="1" applyAlignment="1">
      <alignment horizontal="center"/>
    </xf>
    <xf numFmtId="0" fontId="15" fillId="5" borderId="7" xfId="56" applyBorder="1" applyAlignment="1">
      <alignment horizontal="center"/>
    </xf>
    <xf numFmtId="0" fontId="15" fillId="5" borderId="17" xfId="56" applyBorder="1" applyAlignment="1">
      <alignment horizontal="center" vertical="center"/>
    </xf>
    <xf numFmtId="0" fontId="15" fillId="5" borderId="24" xfId="56" applyBorder="1" applyAlignment="1">
      <alignment horizontal="center" vertical="center"/>
    </xf>
    <xf numFmtId="0" fontId="20" fillId="0" borderId="72" xfId="58" applyFont="1" applyFill="1" applyBorder="1" applyAlignment="1">
      <alignment horizontal="center" vertical="center" wrapText="1"/>
    </xf>
    <xf numFmtId="0" fontId="20" fillId="0" borderId="69" xfId="58" applyFont="1" applyFill="1" applyBorder="1" applyAlignment="1">
      <alignment horizontal="center" vertical="center" wrapText="1"/>
    </xf>
    <xf numFmtId="0" fontId="20" fillId="0" borderId="73" xfId="58" applyFont="1" applyFill="1" applyBorder="1" applyAlignment="1">
      <alignment horizontal="center" vertical="center" wrapText="1"/>
    </xf>
    <xf numFmtId="2" fontId="20" fillId="0" borderId="31" xfId="58" applyNumberFormat="1" applyFont="1" applyFill="1" applyBorder="1" applyAlignment="1">
      <alignment horizontal="center" vertical="center" wrapText="1"/>
    </xf>
    <xf numFmtId="2" fontId="20" fillId="0" borderId="74" xfId="58" applyNumberFormat="1" applyFont="1" applyFill="1" applyBorder="1" applyAlignment="1">
      <alignment horizontal="center" vertical="center" wrapText="1"/>
    </xf>
    <xf numFmtId="2" fontId="20" fillId="0" borderId="67" xfId="58" applyNumberFormat="1" applyFont="1" applyFill="1" applyBorder="1" applyAlignment="1">
      <alignment horizontal="center" vertical="center" wrapText="1"/>
    </xf>
    <xf numFmtId="0" fontId="20" fillId="0" borderId="33" xfId="58" applyFont="1" applyFill="1" applyBorder="1" applyAlignment="1">
      <alignment horizontal="center" vertical="center" wrapText="1"/>
    </xf>
    <xf numFmtId="0" fontId="20" fillId="0" borderId="75" xfId="58" applyFont="1" applyFill="1" applyBorder="1" applyAlignment="1">
      <alignment horizontal="center" vertical="center" wrapText="1"/>
    </xf>
    <xf numFmtId="0" fontId="20" fillId="0" borderId="76" xfId="58" applyFont="1" applyFill="1" applyBorder="1" applyAlignment="1">
      <alignment horizontal="center" vertical="center" wrapText="1"/>
    </xf>
    <xf numFmtId="0" fontId="20" fillId="0" borderId="31" xfId="58" applyFont="1" applyFill="1" applyBorder="1" applyAlignment="1">
      <alignment horizontal="left" wrapText="1"/>
    </xf>
    <xf numFmtId="0" fontId="20" fillId="0" borderId="74" xfId="58" applyFont="1" applyFill="1" applyBorder="1" applyAlignment="1">
      <alignment horizontal="left" wrapText="1"/>
    </xf>
    <xf numFmtId="0" fontId="15" fillId="5" borderId="77" xfId="56" applyBorder="1" applyAlignment="1">
      <alignment horizontal="center"/>
    </xf>
    <xf numFmtId="14" fontId="0" fillId="0" borderId="0" xfId="0" applyNumberFormat="1" applyAlignment="1">
      <alignment vertical="center"/>
    </xf>
    <xf numFmtId="2" fontId="20" fillId="0" borderId="0" xfId="58" applyNumberFormat="1" applyFont="1" applyFill="1" applyBorder="1" applyAlignment="1">
      <alignment vertical="center"/>
    </xf>
    <xf numFmtId="0" fontId="20" fillId="0" borderId="0" xfId="58" applyFont="1" applyFill="1" applyBorder="1" applyAlignment="1">
      <alignment vertical="center" wrapText="1"/>
    </xf>
    <xf numFmtId="2" fontId="20" fillId="0" borderId="0" xfId="58" applyNumberFormat="1" applyFont="1" applyFill="1" applyBorder="1" applyAlignment="1">
      <alignment vertical="center" wrapText="1"/>
    </xf>
    <xf numFmtId="164" fontId="20" fillId="0" borderId="0" xfId="58" applyNumberFormat="1" applyFont="1" applyFill="1" applyBorder="1" applyAlignment="1">
      <alignment vertical="center"/>
    </xf>
    <xf numFmtId="0" fontId="21" fillId="0" borderId="0" xfId="58" applyFont="1" applyBorder="1" applyAlignment="1">
      <alignment vertical="center"/>
    </xf>
    <xf numFmtId="0" fontId="30" fillId="0" borderId="0" xfId="58" applyFont="1" applyFill="1" applyBorder="1" applyAlignment="1">
      <alignment vertical="center" wrapText="1"/>
    </xf>
    <xf numFmtId="0" fontId="15" fillId="5" borderId="0" xfId="56" applyAlignment="1">
      <alignment vertical="center"/>
    </xf>
    <xf numFmtId="2" fontId="15" fillId="5" borderId="0" xfId="56" applyNumberFormat="1" applyAlignment="1">
      <alignment vertical="center"/>
    </xf>
    <xf numFmtId="0" fontId="17" fillId="6" borderId="0" xfId="59" applyAlignment="1">
      <alignment vertical="center"/>
    </xf>
    <xf numFmtId="2" fontId="17" fillId="6" borderId="0" xfId="59" applyNumberFormat="1" applyAlignment="1">
      <alignment vertical="center"/>
    </xf>
    <xf numFmtId="0" fontId="15" fillId="5" borderId="31" xfId="56" applyBorder="1" applyAlignment="1">
      <alignment horizontal="center" wrapText="1"/>
    </xf>
    <xf numFmtId="0" fontId="15" fillId="5" borderId="2" xfId="56" applyBorder="1" applyAlignment="1">
      <alignment horizontal="center" wrapText="1"/>
    </xf>
    <xf numFmtId="0" fontId="15" fillId="5" borderId="24" xfId="56" applyBorder="1" applyAlignment="1">
      <alignment horizontal="center" wrapText="1"/>
    </xf>
    <xf numFmtId="0" fontId="15" fillId="5" borderId="23" xfId="56" applyBorder="1" applyAlignment="1">
      <alignment horizontal="center" wrapText="1"/>
    </xf>
    <xf numFmtId="0" fontId="15" fillId="5" borderId="31" xfId="56" applyBorder="1" applyAlignment="1">
      <alignment horizontal="center"/>
    </xf>
    <xf numFmtId="0" fontId="15" fillId="5" borderId="2" xfId="56" applyBorder="1" applyAlignment="1">
      <alignment horizontal="center"/>
    </xf>
    <xf numFmtId="0" fontId="15" fillId="5" borderId="18" xfId="56" applyBorder="1" applyAlignment="1">
      <alignment horizontal="center"/>
    </xf>
    <xf numFmtId="0" fontId="15" fillId="5" borderId="22" xfId="56" applyBorder="1" applyAlignment="1">
      <alignment horizontal="center"/>
    </xf>
    <xf numFmtId="0" fontId="15" fillId="5" borderId="6" xfId="56" applyBorder="1" applyAlignment="1">
      <alignment horizontal="center"/>
    </xf>
    <xf numFmtId="0" fontId="15" fillId="5" borderId="32" xfId="56" applyBorder="1" applyAlignment="1">
      <alignment horizontal="center"/>
    </xf>
    <xf numFmtId="0" fontId="15" fillId="5" borderId="7" xfId="56" applyBorder="1" applyAlignment="1">
      <alignment horizontal="center"/>
    </xf>
    <xf numFmtId="0" fontId="15" fillId="5" borderId="58" xfId="56" applyBorder="1" applyAlignment="1">
      <alignment horizontal="center" vertical="center" wrapText="1"/>
    </xf>
    <xf numFmtId="0" fontId="15" fillId="5" borderId="59" xfId="56" applyBorder="1" applyAlignment="1">
      <alignment horizontal="center" vertical="center" wrapText="1"/>
    </xf>
    <xf numFmtId="0" fontId="15" fillId="5" borderId="60" xfId="56" applyBorder="1" applyAlignment="1">
      <alignment horizontal="center" vertical="center" wrapText="1"/>
    </xf>
    <xf numFmtId="0" fontId="15" fillId="5" borderId="61" xfId="56" applyBorder="1" applyAlignment="1">
      <alignment horizontal="center" vertical="center" wrapText="1"/>
    </xf>
    <xf numFmtId="0" fontId="25" fillId="0" borderId="0" xfId="58" applyFont="1" applyBorder="1" applyAlignment="1">
      <alignment horizontal="center"/>
    </xf>
    <xf numFmtId="0" fontId="21" fillId="0" borderId="0" xfId="58" applyFont="1" applyBorder="1" applyAlignment="1">
      <alignment horizontal="center"/>
    </xf>
    <xf numFmtId="0" fontId="21" fillId="0" borderId="22" xfId="58" applyFont="1" applyBorder="1" applyAlignment="1">
      <alignment horizontal="center"/>
    </xf>
    <xf numFmtId="0" fontId="15" fillId="5" borderId="31" xfId="56" applyBorder="1" applyAlignment="1">
      <alignment horizontal="center" vertical="center" wrapText="1"/>
    </xf>
    <xf numFmtId="0" fontId="15" fillId="5" borderId="2" xfId="56" applyBorder="1" applyAlignment="1">
      <alignment horizontal="center" vertical="center" wrapText="1"/>
    </xf>
    <xf numFmtId="0" fontId="15" fillId="5" borderId="24" xfId="56" applyBorder="1" applyAlignment="1">
      <alignment horizontal="center" vertical="center" wrapText="1"/>
    </xf>
    <xf numFmtId="0" fontId="15" fillId="5" borderId="23" xfId="56" applyBorder="1" applyAlignment="1">
      <alignment horizontal="center" vertical="center" wrapText="1"/>
    </xf>
    <xf numFmtId="0" fontId="25" fillId="0" borderId="0" xfId="58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 wrapText="1"/>
    </xf>
    <xf numFmtId="0" fontId="29" fillId="0" borderId="24" xfId="0" applyFont="1" applyBorder="1" applyAlignment="1">
      <alignment horizontal="center" vertical="center" wrapText="1"/>
    </xf>
    <xf numFmtId="0" fontId="28" fillId="0" borderId="18" xfId="58" applyFont="1" applyBorder="1" applyAlignment="1">
      <alignment horizontal="center" vertical="center"/>
    </xf>
    <xf numFmtId="0" fontId="15" fillId="5" borderId="6" xfId="56" applyBorder="1" applyAlignment="1">
      <alignment horizontal="center" vertical="center" wrapText="1"/>
    </xf>
    <xf numFmtId="0" fontId="15" fillId="5" borderId="32" xfId="56" applyBorder="1" applyAlignment="1">
      <alignment horizontal="center" vertical="center" wrapText="1"/>
    </xf>
    <xf numFmtId="0" fontId="15" fillId="5" borderId="7" xfId="56" applyBorder="1" applyAlignment="1">
      <alignment horizontal="center" vertical="center" wrapText="1"/>
    </xf>
    <xf numFmtId="0" fontId="15" fillId="5" borderId="18" xfId="56" applyBorder="1" applyAlignment="1">
      <alignment horizontal="center" vertical="center"/>
    </xf>
    <xf numFmtId="0" fontId="15" fillId="5" borderId="0" xfId="56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8" fillId="3" borderId="0" xfId="53" applyAlignment="1">
      <alignment horizontal="right" vertical="top" wrapText="1"/>
    </xf>
    <xf numFmtId="0" fontId="6" fillId="0" borderId="0" xfId="57" applyAlignment="1">
      <alignment horizontal="right" vertical="top" wrapText="1"/>
    </xf>
    <xf numFmtId="0" fontId="9" fillId="3" borderId="0" xfId="52" applyAlignment="1">
      <alignment horizontal="left" wrapText="1"/>
    </xf>
    <xf numFmtId="0" fontId="6" fillId="0" borderId="0" xfId="57" applyAlignment="1">
      <alignment horizontal="left" wrapText="1"/>
    </xf>
    <xf numFmtId="0" fontId="9" fillId="3" borderId="11" xfId="4" applyBorder="1" applyAlignment="1">
      <alignment horizontal="center" vertical="center" wrapText="1"/>
    </xf>
    <xf numFmtId="0" fontId="6" fillId="0" borderId="33" xfId="57" applyBorder="1" applyAlignment="1">
      <alignment horizontal="center" vertical="center" wrapText="1"/>
    </xf>
    <xf numFmtId="0" fontId="6" fillId="0" borderId="14" xfId="57" applyBorder="1" applyAlignment="1">
      <alignment horizontal="center" vertical="center" wrapText="1"/>
    </xf>
    <xf numFmtId="0" fontId="9" fillId="3" borderId="0" xfId="6" applyAlignment="1">
      <alignment horizontal="right" vertical="center" wrapText="1"/>
    </xf>
    <xf numFmtId="0" fontId="6" fillId="0" borderId="0" xfId="57" applyAlignment="1">
      <alignment horizontal="right" vertical="center" wrapText="1"/>
    </xf>
    <xf numFmtId="0" fontId="9" fillId="3" borderId="11" xfId="5" applyBorder="1" applyAlignment="1">
      <alignment horizontal="center" vertical="center" wrapText="1"/>
    </xf>
    <xf numFmtId="0" fontId="9" fillId="3" borderId="0" xfId="7" applyAlignment="1">
      <alignment horizontal="right" vertical="center" wrapText="1"/>
    </xf>
    <xf numFmtId="0" fontId="9" fillId="3" borderId="34" xfId="3" applyBorder="1" applyAlignment="1">
      <alignment horizontal="center" vertical="center" wrapText="1"/>
    </xf>
    <xf numFmtId="0" fontId="6" fillId="0" borderId="35" xfId="57" applyBorder="1" applyAlignment="1">
      <alignment horizontal="center" vertical="center" wrapText="1"/>
    </xf>
    <xf numFmtId="0" fontId="6" fillId="0" borderId="36" xfId="57" applyBorder="1" applyAlignment="1">
      <alignment horizontal="center" vertical="center" wrapText="1"/>
    </xf>
    <xf numFmtId="0" fontId="6" fillId="0" borderId="37" xfId="57" applyBorder="1" applyAlignment="1">
      <alignment horizontal="center" vertical="center" wrapText="1"/>
    </xf>
    <xf numFmtId="0" fontId="6" fillId="0" borderId="16" xfId="57" applyBorder="1" applyAlignment="1">
      <alignment horizontal="center" vertical="center" wrapText="1"/>
    </xf>
    <xf numFmtId="0" fontId="6" fillId="0" borderId="38" xfId="57" applyBorder="1" applyAlignment="1">
      <alignment horizontal="center" vertical="center" wrapText="1"/>
    </xf>
    <xf numFmtId="0" fontId="8" fillId="3" borderId="35" xfId="2" applyBorder="1" applyAlignment="1">
      <alignment horizontal="center" vertical="top" wrapText="1"/>
    </xf>
    <xf numFmtId="0" fontId="6" fillId="0" borderId="35" xfId="57" applyBorder="1" applyAlignment="1">
      <alignment horizontal="center" vertical="top" wrapText="1"/>
    </xf>
    <xf numFmtId="0" fontId="9" fillId="3" borderId="34" xfId="8" applyBorder="1" applyAlignment="1">
      <alignment horizontal="center" wrapText="1"/>
    </xf>
    <xf numFmtId="0" fontId="6" fillId="0" borderId="35" xfId="57" applyBorder="1" applyAlignment="1">
      <alignment horizontal="center" wrapText="1"/>
    </xf>
    <xf numFmtId="0" fontId="6" fillId="0" borderId="36" xfId="57" applyBorder="1" applyAlignment="1">
      <alignment horizontal="center" wrapText="1"/>
    </xf>
    <xf numFmtId="0" fontId="6" fillId="0" borderId="39" xfId="57" applyBorder="1" applyAlignment="1">
      <alignment horizontal="center" wrapText="1"/>
    </xf>
    <xf numFmtId="0" fontId="6" fillId="0" borderId="0" xfId="57" applyBorder="1" applyAlignment="1">
      <alignment horizontal="center" wrapText="1"/>
    </xf>
    <xf numFmtId="0" fontId="6" fillId="0" borderId="40" xfId="57" applyBorder="1" applyAlignment="1">
      <alignment horizontal="center" wrapText="1"/>
    </xf>
    <xf numFmtId="0" fontId="6" fillId="0" borderId="37" xfId="57" applyBorder="1" applyAlignment="1">
      <alignment horizontal="center" wrapText="1"/>
    </xf>
    <xf numFmtId="0" fontId="6" fillId="0" borderId="16" xfId="57" applyBorder="1" applyAlignment="1">
      <alignment horizontal="center" wrapText="1"/>
    </xf>
    <xf numFmtId="0" fontId="6" fillId="0" borderId="38" xfId="57" applyBorder="1" applyAlignment="1">
      <alignment horizontal="center" wrapText="1"/>
    </xf>
    <xf numFmtId="0" fontId="9" fillId="3" borderId="0" xfId="51" applyBorder="1" applyAlignment="1">
      <alignment horizontal="left" wrapText="1"/>
    </xf>
    <xf numFmtId="0" fontId="6" fillId="0" borderId="0" xfId="57" applyBorder="1" applyAlignment="1">
      <alignment horizontal="left" wrapText="1"/>
    </xf>
    <xf numFmtId="0" fontId="6" fillId="0" borderId="40" xfId="57" applyBorder="1" applyAlignment="1">
      <alignment horizontal="left" wrapText="1"/>
    </xf>
    <xf numFmtId="0" fontId="6" fillId="0" borderId="16" xfId="57" applyBorder="1" applyAlignment="1">
      <alignment horizontal="left" wrapText="1"/>
    </xf>
    <xf numFmtId="0" fontId="6" fillId="0" borderId="38" xfId="57" applyBorder="1" applyAlignment="1">
      <alignment horizontal="left" wrapText="1"/>
    </xf>
    <xf numFmtId="0" fontId="8" fillId="3" borderId="35" xfId="13" applyBorder="1" applyAlignment="1">
      <alignment horizontal="center" vertical="top" wrapText="1"/>
    </xf>
    <xf numFmtId="0" fontId="9" fillId="3" borderId="35" xfId="9" applyBorder="1" applyAlignment="1">
      <alignment horizontal="right" wrapText="1"/>
    </xf>
    <xf numFmtId="0" fontId="6" fillId="0" borderId="35" xfId="57" applyBorder="1" applyAlignment="1">
      <alignment horizontal="right" wrapText="1"/>
    </xf>
    <xf numFmtId="0" fontId="6" fillId="0" borderId="0" xfId="57" applyAlignment="1">
      <alignment horizontal="right" wrapText="1"/>
    </xf>
    <xf numFmtId="0" fontId="12" fillId="3" borderId="0" xfId="35" applyAlignment="1">
      <alignment horizontal="left" wrapText="1"/>
    </xf>
    <xf numFmtId="0" fontId="6" fillId="0" borderId="39" xfId="57" applyBorder="1" applyAlignment="1">
      <alignment horizontal="center" vertical="center" wrapText="1"/>
    </xf>
    <xf numFmtId="0" fontId="6" fillId="0" borderId="0" xfId="57" applyBorder="1" applyAlignment="1">
      <alignment horizontal="center" vertical="center" wrapText="1"/>
    </xf>
    <xf numFmtId="0" fontId="6" fillId="0" borderId="40" xfId="57" applyBorder="1" applyAlignment="1">
      <alignment horizontal="center" vertical="center" wrapText="1"/>
    </xf>
    <xf numFmtId="0" fontId="9" fillId="3" borderId="0" xfId="46" applyAlignment="1">
      <alignment horizontal="left" vertical="top" wrapText="1"/>
    </xf>
    <xf numFmtId="0" fontId="6" fillId="0" borderId="0" xfId="57" applyAlignment="1">
      <alignment horizontal="left" vertical="top" wrapText="1"/>
    </xf>
    <xf numFmtId="0" fontId="8" fillId="3" borderId="35" xfId="54" applyBorder="1" applyAlignment="1">
      <alignment horizontal="center" vertical="top" wrapText="1"/>
    </xf>
    <xf numFmtId="0" fontId="6" fillId="0" borderId="0" xfId="57" applyBorder="1" applyAlignment="1">
      <alignment horizontal="center" vertical="top" wrapText="1"/>
    </xf>
    <xf numFmtId="0" fontId="9" fillId="3" borderId="34" xfId="10" applyBorder="1" applyAlignment="1">
      <alignment horizontal="right" vertical="center" wrapText="1"/>
    </xf>
    <xf numFmtId="0" fontId="6" fillId="0" borderId="35" xfId="57" applyBorder="1" applyAlignment="1">
      <alignment horizontal="right" vertical="center" wrapText="1"/>
    </xf>
    <xf numFmtId="0" fontId="6" fillId="0" borderId="36" xfId="57" applyBorder="1" applyAlignment="1">
      <alignment horizontal="right" vertical="center" wrapText="1"/>
    </xf>
    <xf numFmtId="0" fontId="6" fillId="0" borderId="37" xfId="57" applyBorder="1" applyAlignment="1">
      <alignment horizontal="right" vertical="center" wrapText="1"/>
    </xf>
    <xf numFmtId="0" fontId="6" fillId="0" borderId="16" xfId="57" applyBorder="1" applyAlignment="1">
      <alignment horizontal="right" vertical="center" wrapText="1"/>
    </xf>
    <xf numFmtId="0" fontId="6" fillId="0" borderId="38" xfId="57" applyBorder="1" applyAlignment="1">
      <alignment horizontal="right" vertical="center" wrapText="1"/>
    </xf>
    <xf numFmtId="0" fontId="9" fillId="3" borderId="0" xfId="24" applyAlignment="1">
      <alignment horizontal="left" wrapText="1"/>
    </xf>
    <xf numFmtId="0" fontId="9" fillId="3" borderId="0" xfId="12" applyAlignment="1">
      <alignment horizontal="right" vertical="center" wrapText="1"/>
    </xf>
    <xf numFmtId="0" fontId="7" fillId="3" borderId="0" xfId="1" applyAlignment="1">
      <alignment horizontal="center" vertical="center" wrapText="1"/>
    </xf>
    <xf numFmtId="0" fontId="6" fillId="0" borderId="0" xfId="57" applyAlignment="1">
      <alignment horizontal="center" vertical="center" wrapText="1"/>
    </xf>
    <xf numFmtId="0" fontId="9" fillId="3" borderId="34" xfId="15" applyBorder="1" applyAlignment="1">
      <alignment horizontal="center" vertical="center" wrapText="1"/>
    </xf>
    <xf numFmtId="0" fontId="9" fillId="3" borderId="34" xfId="14" applyBorder="1" applyAlignment="1">
      <alignment horizontal="center" vertical="center" wrapText="1"/>
    </xf>
    <xf numFmtId="0" fontId="10" fillId="3" borderId="34" xfId="11" applyBorder="1" applyAlignment="1">
      <alignment horizontal="center" wrapText="1"/>
    </xf>
    <xf numFmtId="0" fontId="9" fillId="3" borderId="34" xfId="16" applyBorder="1" applyAlignment="1">
      <alignment horizontal="left" vertical="center" wrapText="1"/>
    </xf>
    <xf numFmtId="0" fontId="6" fillId="0" borderId="35" xfId="57" applyBorder="1" applyAlignment="1">
      <alignment horizontal="left" vertical="center" wrapText="1"/>
    </xf>
    <xf numFmtId="0" fontId="6" fillId="0" borderId="36" xfId="57" applyBorder="1" applyAlignment="1">
      <alignment horizontal="left" vertical="center" wrapText="1"/>
    </xf>
    <xf numFmtId="0" fontId="6" fillId="0" borderId="37" xfId="57" applyBorder="1" applyAlignment="1">
      <alignment horizontal="left" vertical="center" wrapText="1"/>
    </xf>
    <xf numFmtId="0" fontId="6" fillId="0" borderId="16" xfId="57" applyBorder="1" applyAlignment="1">
      <alignment horizontal="left" vertical="center" wrapText="1"/>
    </xf>
    <xf numFmtId="0" fontId="6" fillId="0" borderId="38" xfId="57" applyBorder="1" applyAlignment="1">
      <alignment horizontal="left" vertical="center" wrapText="1"/>
    </xf>
    <xf numFmtId="0" fontId="9" fillId="3" borderId="41" xfId="4" applyBorder="1" applyAlignment="1">
      <alignment horizontal="center" vertical="center" wrapText="1"/>
    </xf>
    <xf numFmtId="0" fontId="6" fillId="0" borderId="42" xfId="57" applyBorder="1" applyAlignment="1">
      <alignment horizontal="center" vertical="center" wrapText="1"/>
    </xf>
    <xf numFmtId="0" fontId="9" fillId="3" borderId="34" xfId="4" applyBorder="1" applyAlignment="1">
      <alignment horizontal="center" vertical="center" wrapText="1"/>
    </xf>
    <xf numFmtId="0" fontId="9" fillId="3" borderId="41" xfId="15" applyBorder="1" applyAlignment="1">
      <alignment horizontal="center" vertical="center" wrapText="1"/>
    </xf>
    <xf numFmtId="0" fontId="6" fillId="0" borderId="43" xfId="57" applyBorder="1" applyAlignment="1">
      <alignment horizontal="center" vertical="center" wrapText="1"/>
    </xf>
    <xf numFmtId="0" fontId="9" fillId="3" borderId="11" xfId="15" applyBorder="1" applyAlignment="1">
      <alignment horizontal="center" vertical="center" wrapText="1"/>
    </xf>
    <xf numFmtId="0" fontId="9" fillId="3" borderId="11" xfId="19" applyBorder="1" applyAlignment="1">
      <alignment horizontal="center" vertical="top" wrapText="1"/>
    </xf>
    <xf numFmtId="0" fontId="6" fillId="0" borderId="33" xfId="57" applyBorder="1" applyAlignment="1">
      <alignment horizontal="center" vertical="top" wrapText="1"/>
    </xf>
    <xf numFmtId="0" fontId="6" fillId="0" borderId="14" xfId="57" applyBorder="1" applyAlignment="1">
      <alignment horizontal="center" vertical="top" wrapText="1"/>
    </xf>
    <xf numFmtId="0" fontId="9" fillId="3" borderId="11" xfId="17" applyBorder="1" applyAlignment="1">
      <alignment horizontal="center" vertical="top" wrapText="1"/>
    </xf>
    <xf numFmtId="0" fontId="9" fillId="3" borderId="11" xfId="26" applyBorder="1" applyAlignment="1">
      <alignment horizontal="right" vertical="center" wrapText="1"/>
    </xf>
    <xf numFmtId="0" fontId="6" fillId="0" borderId="33" xfId="57" applyBorder="1" applyAlignment="1">
      <alignment horizontal="right" vertical="center" wrapText="1"/>
    </xf>
    <xf numFmtId="0" fontId="6" fillId="0" borderId="14" xfId="57" applyBorder="1" applyAlignment="1">
      <alignment horizontal="right" vertical="center" wrapText="1"/>
    </xf>
    <xf numFmtId="0" fontId="9" fillId="3" borderId="11" xfId="23" applyBorder="1" applyAlignment="1">
      <alignment horizontal="center" vertical="center" wrapText="1"/>
    </xf>
    <xf numFmtId="0" fontId="9" fillId="3" borderId="11" xfId="20" applyBorder="1" applyAlignment="1">
      <alignment horizontal="right" vertical="center" wrapText="1"/>
    </xf>
    <xf numFmtId="0" fontId="9" fillId="3" borderId="11" xfId="20" applyBorder="1" applyAlignment="1">
      <alignment horizontal="center" vertical="center" wrapText="1"/>
    </xf>
    <xf numFmtId="0" fontId="9" fillId="3" borderId="11" xfId="21" applyBorder="1" applyAlignment="1">
      <alignment horizontal="left" vertical="center" wrapText="1"/>
    </xf>
    <xf numFmtId="0" fontId="6" fillId="0" borderId="33" xfId="57" applyBorder="1" applyAlignment="1">
      <alignment horizontal="left" vertical="center" wrapText="1"/>
    </xf>
    <xf numFmtId="0" fontId="6" fillId="0" borderId="14" xfId="57" applyBorder="1" applyAlignment="1">
      <alignment horizontal="left" vertical="center" wrapText="1"/>
    </xf>
    <xf numFmtId="0" fontId="9" fillId="3" borderId="11" xfId="25" applyBorder="1" applyAlignment="1">
      <alignment horizontal="left" vertical="center" wrapText="1"/>
    </xf>
    <xf numFmtId="0" fontId="9" fillId="3" borderId="11" xfId="30" applyBorder="1" applyAlignment="1">
      <alignment horizontal="right" vertical="center" wrapText="1"/>
    </xf>
    <xf numFmtId="0" fontId="9" fillId="3" borderId="35" xfId="31" applyBorder="1" applyAlignment="1">
      <alignment horizontal="right" vertical="center" wrapText="1"/>
    </xf>
    <xf numFmtId="0" fontId="9" fillId="3" borderId="11" xfId="27" applyBorder="1" applyAlignment="1">
      <alignment horizontal="center" vertical="center" wrapText="1"/>
    </xf>
    <xf numFmtId="0" fontId="9" fillId="3" borderId="11" xfId="28" applyBorder="1" applyAlignment="1">
      <alignment horizontal="right" vertical="center" wrapText="1"/>
    </xf>
    <xf numFmtId="0" fontId="9" fillId="3" borderId="11" xfId="29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5" borderId="44" xfId="56" applyBorder="1" applyAlignment="1">
      <alignment horizontal="center" vertical="center"/>
    </xf>
    <xf numFmtId="0" fontId="15" fillId="5" borderId="45" xfId="56" applyBorder="1" applyAlignment="1">
      <alignment horizontal="center" vertical="center"/>
    </xf>
    <xf numFmtId="0" fontId="15" fillId="5" borderId="46" xfId="56" applyBorder="1" applyAlignment="1">
      <alignment horizontal="center" vertical="center"/>
    </xf>
    <xf numFmtId="0" fontId="14" fillId="4" borderId="62" xfId="55" applyBorder="1" applyAlignment="1">
      <alignment horizontal="center" vertical="center"/>
    </xf>
    <xf numFmtId="0" fontId="14" fillId="4" borderId="63" xfId="55" applyBorder="1" applyAlignment="1">
      <alignment horizontal="center" vertical="center"/>
    </xf>
    <xf numFmtId="0" fontId="14" fillId="4" borderId="64" xfId="55" applyBorder="1" applyAlignment="1">
      <alignment horizontal="center" vertical="center"/>
    </xf>
    <xf numFmtId="0" fontId="0" fillId="0" borderId="0" xfId="0"/>
    <xf numFmtId="0" fontId="2" fillId="13" borderId="15" xfId="0" applyFont="1" applyFill="1" applyBorder="1" applyAlignment="1">
      <alignment horizontal="center" vertical="center" wrapText="1"/>
    </xf>
    <xf numFmtId="0" fontId="2" fillId="13" borderId="47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 wrapText="1"/>
    </xf>
    <xf numFmtId="0" fontId="2" fillId="8" borderId="47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14" borderId="15" xfId="0" applyFont="1" applyFill="1" applyBorder="1" applyAlignment="1">
      <alignment horizontal="center" vertical="center" wrapText="1"/>
    </xf>
    <xf numFmtId="0" fontId="2" fillId="14" borderId="47" xfId="0" applyFont="1" applyFill="1" applyBorder="1" applyAlignment="1">
      <alignment horizontal="center" vertical="center" wrapText="1"/>
    </xf>
    <xf numFmtId="0" fontId="2" fillId="14" borderId="13" xfId="0" applyFont="1" applyFill="1" applyBorder="1" applyAlignment="1">
      <alignment horizontal="center" vertical="center" wrapText="1"/>
    </xf>
    <xf numFmtId="0" fontId="2" fillId="15" borderId="15" xfId="0" applyFont="1" applyFill="1" applyBorder="1" applyAlignment="1">
      <alignment horizontal="center" vertical="center" wrapText="1"/>
    </xf>
    <xf numFmtId="0" fontId="2" fillId="15" borderId="47" xfId="0" applyFont="1" applyFill="1" applyBorder="1" applyAlignment="1">
      <alignment horizontal="center" vertical="center" wrapText="1"/>
    </xf>
    <xf numFmtId="0" fontId="2" fillId="15" borderId="13" xfId="0" applyFont="1" applyFill="1" applyBorder="1" applyAlignment="1">
      <alignment horizontal="center" vertical="center" wrapText="1"/>
    </xf>
  </cellXfs>
  <cellStyles count="60">
    <cellStyle name="S0" xfId="1"/>
    <cellStyle name="S1" xfId="2"/>
    <cellStyle name="S10" xfId="3"/>
    <cellStyle name="S11" xfId="4"/>
    <cellStyle name="S12" xfId="5"/>
    <cellStyle name="S13" xfId="6"/>
    <cellStyle name="S14" xfId="7"/>
    <cellStyle name="S15" xfId="8"/>
    <cellStyle name="S16" xfId="9"/>
    <cellStyle name="S17" xfId="10"/>
    <cellStyle name="S18" xfId="11"/>
    <cellStyle name="S19" xfId="12"/>
    <cellStyle name="S2" xfId="13"/>
    <cellStyle name="S20" xfId="14"/>
    <cellStyle name="S21" xfId="15"/>
    <cellStyle name="S22" xfId="16"/>
    <cellStyle name="S23" xfId="17"/>
    <cellStyle name="S24" xfId="18"/>
    <cellStyle name="S25" xfId="19"/>
    <cellStyle name="S26" xfId="20"/>
    <cellStyle name="S27" xfId="21"/>
    <cellStyle name="S28" xfId="22"/>
    <cellStyle name="S29" xfId="23"/>
    <cellStyle name="S3" xfId="24"/>
    <cellStyle name="S30" xfId="25"/>
    <cellStyle name="S31" xfId="26"/>
    <cellStyle name="S32" xfId="27"/>
    <cellStyle name="S33" xfId="28"/>
    <cellStyle name="S34" xfId="29"/>
    <cellStyle name="S35" xfId="30"/>
    <cellStyle name="S36" xfId="31"/>
    <cellStyle name="S37" xfId="32"/>
    <cellStyle name="S38" xfId="33"/>
    <cellStyle name="S39" xfId="34"/>
    <cellStyle name="S4" xfId="35"/>
    <cellStyle name="S40" xfId="36"/>
    <cellStyle name="S41" xfId="37"/>
    <cellStyle name="S42" xfId="38"/>
    <cellStyle name="S43" xfId="39"/>
    <cellStyle name="S44" xfId="40"/>
    <cellStyle name="S45" xfId="41"/>
    <cellStyle name="S46" xfId="42"/>
    <cellStyle name="S47" xfId="43"/>
    <cellStyle name="S48" xfId="44"/>
    <cellStyle name="S49" xfId="45"/>
    <cellStyle name="S5" xfId="46"/>
    <cellStyle name="S50" xfId="47"/>
    <cellStyle name="S51" xfId="48"/>
    <cellStyle name="S52" xfId="49"/>
    <cellStyle name="S53" xfId="50"/>
    <cellStyle name="S6" xfId="51"/>
    <cellStyle name="S7" xfId="52"/>
    <cellStyle name="S8" xfId="53"/>
    <cellStyle name="S9" xfId="54"/>
    <cellStyle name="Вывод" xfId="55" builtinId="21"/>
    <cellStyle name="Нейтральный" xfId="56" builtinId="28"/>
    <cellStyle name="Обычный" xfId="0" builtinId="0"/>
    <cellStyle name="Обычный 2" xfId="57"/>
    <cellStyle name="Обычный 3" xfId="58"/>
    <cellStyle name="Хороший" xfId="59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"/>
  <dimension ref="A2:K48"/>
  <sheetViews>
    <sheetView workbookViewId="0">
      <selection activeCell="P12" sqref="P12"/>
    </sheetView>
  </sheetViews>
  <sheetFormatPr defaultRowHeight="12.75"/>
  <cols>
    <col min="2" max="2" width="37" customWidth="1"/>
    <col min="9" max="9" width="14" customWidth="1"/>
    <col min="10" max="10" width="10.5703125" customWidth="1"/>
    <col min="11" max="11" width="10.140625" bestFit="1" customWidth="1"/>
  </cols>
  <sheetData>
    <row r="2" spans="1:11" ht="13.5" thickBot="1"/>
    <row r="3" spans="1:11" ht="15.75" customHeight="1" thickBot="1">
      <c r="A3" s="176"/>
      <c r="B3" s="178" t="s">
        <v>26</v>
      </c>
      <c r="C3" s="180" t="s">
        <v>24</v>
      </c>
      <c r="D3" s="181"/>
      <c r="E3" s="182"/>
      <c r="F3" s="172" t="s">
        <v>56</v>
      </c>
      <c r="G3" s="172" t="s">
        <v>57</v>
      </c>
      <c r="H3" s="172" t="s">
        <v>6</v>
      </c>
      <c r="I3" s="172" t="s">
        <v>178</v>
      </c>
      <c r="J3" s="174" t="s">
        <v>148</v>
      </c>
      <c r="K3" s="176" t="s">
        <v>72</v>
      </c>
    </row>
    <row r="4" spans="1:11" ht="15.75" thickBot="1">
      <c r="A4" s="177"/>
      <c r="B4" s="179"/>
      <c r="C4" s="145" t="s">
        <v>173</v>
      </c>
      <c r="D4" s="160" t="s">
        <v>174</v>
      </c>
      <c r="E4" s="146" t="s">
        <v>175</v>
      </c>
      <c r="F4" s="173"/>
      <c r="G4" s="173"/>
      <c r="H4" s="173"/>
      <c r="I4" s="173"/>
      <c r="J4" s="175"/>
      <c r="K4" s="177"/>
    </row>
    <row r="5" spans="1:11" ht="52.5" customHeight="1">
      <c r="A5" s="166">
        <v>1</v>
      </c>
      <c r="B5" s="167" t="str">
        <f t="array" aca="1" ref="B5" ca="1">IFERROR(INDEX($B$28:$B$100,SMALL(IF($A$28:$A$100=$J$5,ROW($A$28:$A$100)-27),ROW(#REF!))),"")</f>
        <v>Пиломатериал обрезной хвойных пород ест.влажности 1-3 сорт по ГОСТ 8486-86</v>
      </c>
      <c r="C5" s="163">
        <f t="array" aca="1" ref="C5" ca="1">IFERROR(INDEX($C$28:$C$100,SMALL(IF($A$28:$A$100=$J$5,ROW($A$28:$A$100)-27),ROW(#REF!))),"")</f>
        <v>145</v>
      </c>
      <c r="D5" s="164">
        <f t="array" aca="1" ref="D5" ca="1">IFERROR(INDEX($D$28:$D$100,SMALL(IF($A$28:$A$100=$J$5,ROW($A$28:$A$100)-27),ROW(#REF!))),"")</f>
        <v>25</v>
      </c>
      <c r="E5" s="163">
        <f t="array" aca="1" ref="E5" ca="1">IFERROR(INDEX($E$28:$E$100,SMALL(IF($A$28:$A$100=$J$5,ROW($A$28:$A$100)-27),ROW(#REF!))),"")</f>
        <v>6</v>
      </c>
      <c r="F5" s="162" t="str">
        <f t="array" aca="1" ref="F5" ca="1">IFERROR(INDEX($F$28:$F$100,SMALL(IF($A$28:$A$100=$J$5,ROW($A$28:$A$100)-27),ROW(#REF!))),"")</f>
        <v>м3</v>
      </c>
      <c r="G5" s="162">
        <f t="array" aca="1" ref="G5" ca="1">IFERROR(INDEX($G$28:$G$100,SMALL(IF($A$28:$A$100=$J$5,ROW($A$28:$A$100)-27),ROW(#REF!))),"")</f>
        <v>1</v>
      </c>
      <c r="H5" s="165">
        <f t="array" aca="1" ref="H5" ca="1">IFERROR(INDEX($H$28:$H$94,SMALL(IF($A$28:$A$100=$J$5,ROW($A$28:$A$100)-27),ROW(#REF!))),"")</f>
        <v>1</v>
      </c>
      <c r="I5" s="162">
        <f ca="1">IF($I$6="Оптовая более 3м3",VLOOKUP(B5,Прайс!$B$2:$C$42,2,0),IF(AND($I$6="Розничная от 1 до 3 м3"),VLOOKUP(B5,Прайс!$B$2:$D$42,3,0),IF(AND($I$6="Штучная до 1 м3"),VLOOKUP(B5,Прайс!$B$2:$E$42,4,0))))</f>
        <v>5800</v>
      </c>
      <c r="J5" s="162">
        <f ca="1">I5*H5</f>
        <v>5800</v>
      </c>
      <c r="K5" s="161">
        <v>42150</v>
      </c>
    </row>
    <row r="6" spans="1:11" ht="52.5" customHeight="1">
      <c r="A6" s="166">
        <v>2</v>
      </c>
      <c r="B6" s="167" t="str">
        <f t="array" aca="1" ref="B6" ca="1">IFERROR(INDEX($B$28:$B$100,SMALL(IF($A$28:$A$100=$J$5,ROW($A$28:$A$100)-27),ROW(#REF!))),"")</f>
        <v>Пиломатериал обрезной хвойных пород ест.влажности 1-3 сорт по ГОСТ 8486-86</v>
      </c>
      <c r="C6" s="163">
        <f t="array" aca="1" ref="C6" ca="1">IFERROR(INDEX($C$28:$C$100,SMALL(IF($A$28:$A$100=$J$5,ROW($A$28:$A$100)-27),ROW(#REF!))),"")</f>
        <v>100</v>
      </c>
      <c r="D6" s="164">
        <f t="array" aca="1" ref="D6" ca="1">IFERROR(INDEX($D$28:$D$100,SMALL(IF($A$28:$A$100=$J$5,ROW($A$28:$A$100)-27),ROW(#REF!))),"")</f>
        <v>40</v>
      </c>
      <c r="E6" s="163">
        <f t="array" aca="1" ref="E6" ca="1">IFERROR(INDEX($E$28:$E$100,SMALL(IF($A$28:$A$100=$J$5,ROW($A$28:$A$100)-27),ROW(#REF!))),"")</f>
        <v>6</v>
      </c>
      <c r="F6" s="162" t="str">
        <f t="array" aca="1" ref="F6" ca="1">IFERROR(INDEX($F$28:$F$100,SMALL(IF($A$28:$A$100=$J$5,ROW($A$28:$A$100)-27),ROW(#REF!))),"")</f>
        <v>м3</v>
      </c>
      <c r="G6" s="162">
        <f t="array" aca="1" ref="G6" ca="1">IFERROR(INDEX($G$28:$G$100,SMALL(IF($A$28:$A$100=$J$5,ROW($A$28:$A$100)-27),ROW(#REF!))),"")</f>
        <v>0.5</v>
      </c>
      <c r="H6" s="165">
        <f t="array" aca="1" ref="H6" ca="1">IFERROR(INDEX($H$28:$H$94,SMALL(IF($A$28:$A$100=$J$5,ROW($A$28:$A$100)-27),ROW(#REF!))),"")</f>
        <v>0.5</v>
      </c>
      <c r="I6" s="162">
        <f ca="1">IF($I$6="Оптовая более 3м3",VLOOKUP(B6,Прайс!$B$2:$C$42,2,0),IF(AND($I$6="Розничная от 1 до 3 м3"),VLOOKUP(B6,Прайс!$B$2:$D$42,3,0),IF(AND($I$6="Штучная до 1 м3"),VLOOKUP(B6,Прайс!$B$2:$E$42,4,0))))</f>
        <v>5800</v>
      </c>
      <c r="J6" s="162">
        <f ca="1">I6*H6</f>
        <v>2900</v>
      </c>
      <c r="K6" s="161">
        <v>42150</v>
      </c>
    </row>
    <row r="7" spans="1:11" ht="15">
      <c r="A7" s="5"/>
      <c r="B7" s="168" t="s">
        <v>179</v>
      </c>
      <c r="C7" s="168"/>
      <c r="D7" s="168"/>
      <c r="E7" s="168"/>
      <c r="F7" s="168"/>
      <c r="G7" s="168"/>
      <c r="H7" s="168"/>
      <c r="I7" s="168"/>
      <c r="J7" s="169">
        <f ca="1">SUM(J5:J6)</f>
        <v>0</v>
      </c>
      <c r="K7" s="168"/>
    </row>
    <row r="8" spans="1:11" ht="15.75">
      <c r="A8" s="5">
        <v>3</v>
      </c>
      <c r="B8" s="167" t="str">
        <f t="array" aca="1" ref="B8" ca="1">IFERROR(INDEX($B$28:$B$100,SMALL(IF($A$28:$A$100=$J$5,ROW($A$28:$A$100)-27),ROW(A1))),"")</f>
        <v>Доска пола сорт С</v>
      </c>
      <c r="C8" s="163">
        <f t="array" aca="1" ref="C8" ca="1">IFERROR(INDEX($C$28:$C$100,SMALL(IF($A$28:$A$100=$J$5,ROW($A$28:$A$100)-27),ROW(A1))),"")</f>
        <v>90</v>
      </c>
      <c r="D8" s="164">
        <f t="array" aca="1" ref="D8" ca="1">IFERROR(INDEX($D$28:$D$100,SMALL(IF($A$28:$A$100=$J$5,ROW($A$28:$A$100)-27),ROW(A1))),"")</f>
        <v>27</v>
      </c>
      <c r="E8" s="163">
        <f t="array" aca="1" ref="E8" ca="1">IFERROR(INDEX($E$28:$E$100,SMALL(IF($A$28:$A$100=$J$5,ROW($A$28:$A$100)-27),ROW(A1))),"")</f>
        <v>4</v>
      </c>
      <c r="F8" s="162" t="str">
        <f t="array" aca="1" ref="F8" ca="1">IFERROR(INDEX($F$28:$F$100,SMALL(IF($A$28:$A$100=$J$5,ROW($A$28:$A$100)-27),ROW(A1))),"")</f>
        <v>м3</v>
      </c>
      <c r="G8" s="162">
        <f t="array" aca="1" ref="G8" ca="1">IFERROR(INDEX($G$28:$G$100,SMALL(IF($A$28:$A$100=$J$5,ROW($A$28:$A$100)-27),ROW(A1))),"")</f>
        <v>1</v>
      </c>
      <c r="H8" s="165">
        <f t="array" aca="1" ref="H8" ca="1">IFERROR(INDEX($H$28:$H$94,SMALL(IF($A$28:$A$100=$J$5,ROW($A$28:$A$100)-27),ROW(A1))),"")</f>
        <v>1</v>
      </c>
      <c r="I8" s="162">
        <f ca="1">IF($I$6="Оптовая более 3м3",VLOOKUP(B8,Прайс!$B$2:$C$42,2,0),IF(AND($I$6="Розничная от 1 до 3 м3"),VLOOKUP(B8,Прайс!$B$2:$D$42,3,0),IF(AND($I$6="Штучная до 1 м3"),VLOOKUP(B8,Прайс!$B$2:$E$42,4,0))))</f>
        <v>10930</v>
      </c>
      <c r="J8" s="162">
        <f ca="1">I8*H8</f>
        <v>10930</v>
      </c>
      <c r="K8" s="161">
        <v>42150</v>
      </c>
    </row>
    <row r="9" spans="1:11" ht="15.75">
      <c r="A9" s="5">
        <v>4</v>
      </c>
      <c r="B9" s="167" t="str">
        <f t="array" aca="1" ref="B9" ca="1">IFERROR(INDEX($B$28:$B$100,SMALL(IF($A$28:$A$100=$J$5,ROW($A$28:$A$100)-27),ROW(A2))),"")</f>
        <v>Наличник сорт С</v>
      </c>
      <c r="C9" s="163">
        <f t="array" aca="1" ref="C9" ca="1">IFERROR(INDEX($C$28:$C$100,SMALL(IF($A$28:$A$100=$J$5,ROW($A$28:$A$100)-27),ROW(A2))),"")</f>
        <v>90</v>
      </c>
      <c r="D9" s="164">
        <f t="array" aca="1" ref="D9" ca="1">IFERROR(INDEX($D$28:$D$100,SMALL(IF($A$28:$A$100=$J$5,ROW($A$28:$A$100)-27),ROW(A2))),"")</f>
        <v>14</v>
      </c>
      <c r="E9" s="163">
        <f t="array" aca="1" ref="E9" ca="1">IFERROR(INDEX($E$28:$E$100,SMALL(IF($A$28:$A$100=$J$5,ROW($A$28:$A$100)-27),ROW(A2))),"")</f>
        <v>2</v>
      </c>
      <c r="F9" s="162" t="str">
        <f t="array" aca="1" ref="F9" ca="1">IFERROR(INDEX($F$28:$F$100,SMALL(IF($A$28:$A$100=$J$5,ROW($A$28:$A$100)-27),ROW(A2))),"")</f>
        <v>м3</v>
      </c>
      <c r="G9" s="162">
        <f t="array" aca="1" ref="G9" ca="1">IFERROR(INDEX($G$28:$G$100,SMALL(IF($A$28:$A$100=$J$5,ROW($A$28:$A$100)-27),ROW(A2))),"")</f>
        <v>1</v>
      </c>
      <c r="H9" s="165">
        <f t="array" aca="1" ref="H9" ca="1">IFERROR(INDEX($H$28:$H$94,SMALL(IF($A$28:$A$100=$J$5,ROW($A$28:$A$100)-27),ROW(A2))),"")</f>
        <v>1</v>
      </c>
      <c r="I9" s="162">
        <f ca="1">IF($I$6="Оптовая более 3м3",VLOOKUP(B9,Прайс!$B$2:$C$42,2,0),IF(AND($I$6="Розничная от 1 до 3 м3"),VLOOKUP(B9,Прайс!$B$2:$D$42,3,0),IF(AND($I$6="Штучная до 1 м3"),VLOOKUP(B9,Прайс!$B$2:$E$42,4,0))))</f>
        <v>15080</v>
      </c>
      <c r="J9" s="162">
        <f t="shared" ref="J9" ca="1" si="0">I9*H9</f>
        <v>15080</v>
      </c>
      <c r="K9" s="161">
        <v>42150</v>
      </c>
    </row>
    <row r="10" spans="1:11" ht="15">
      <c r="A10" s="5"/>
      <c r="B10" s="168" t="s">
        <v>179</v>
      </c>
      <c r="C10" s="168"/>
      <c r="D10" s="168"/>
      <c r="E10" s="168"/>
      <c r="F10" s="168"/>
      <c r="G10" s="168"/>
      <c r="H10" s="168"/>
      <c r="I10" s="168"/>
      <c r="J10" s="169">
        <f ca="1">SUM(J8:J9)</f>
        <v>0</v>
      </c>
      <c r="K10" s="168"/>
    </row>
    <row r="11" spans="1:11" ht="15">
      <c r="A11" s="5"/>
      <c r="B11" s="170" t="s">
        <v>180</v>
      </c>
      <c r="C11" s="170"/>
      <c r="D11" s="170"/>
      <c r="E11" s="170"/>
      <c r="F11" s="170"/>
      <c r="G11" s="170"/>
      <c r="H11" s="170"/>
      <c r="I11" s="170"/>
      <c r="J11" s="171">
        <f ca="1">SUM(J7+J10)</f>
        <v>0</v>
      </c>
      <c r="K11" s="170"/>
    </row>
    <row r="41" spans="1:10">
      <c r="A41">
        <v>1</v>
      </c>
      <c r="B41" t="str">
        <f t="array" aca="1" ref="B41" ca="1">IFERROR(INDEX($B$28:$B$100,SMALL(IF($A$28:$A$100=$J$5,ROW($A$28:$A$100)-27),ROW(A34))),"")</f>
        <v>Доска пола сорт С</v>
      </c>
      <c r="C41">
        <f t="array" aca="1" ref="C41" ca="1">IFERROR(INDEX($C$28:$C$100,SMALL(IF($A$28:$A$100=$J$5,ROW($A$28:$A$100)-27),ROW(A34))),"")</f>
        <v>90</v>
      </c>
      <c r="D41">
        <f t="array" aca="1" ref="D41" ca="1">IFERROR(INDEX($D$28:$D$100,SMALL(IF($A$28:$A$100=$J$5,ROW($A$28:$A$100)-27),ROW(A34))),"")</f>
        <v>27</v>
      </c>
      <c r="E41">
        <f t="array" aca="1" ref="E41" ca="1">IFERROR(INDEX($E$28:$E$100,SMALL(IF($A$28:$A$100=$J$5,ROW($A$28:$A$100)-27),ROW(A34))),"")</f>
        <v>4</v>
      </c>
      <c r="F41" t="str">
        <f t="array" aca="1" ref="F41" ca="1">IFERROR(INDEX($F$28:$F$100,SMALL(IF($A$28:$A$100=$J$5,ROW($A$28:$A$100)-27),ROW(A34))),"")</f>
        <v>м3</v>
      </c>
      <c r="G41">
        <f t="array" aca="1" ref="G41" ca="1">IFERROR(INDEX($G$28:$G$100,SMALL(IF($A$28:$A$100=$J$5,ROW($A$28:$A$100)-27),ROW(A34))),"")</f>
        <v>1</v>
      </c>
      <c r="H41">
        <f t="array" aca="1" ref="H41" ca="1">IFERROR(INDEX($H$28:$H$94,SMALL(IF($A$28:$A$100=$J$5,ROW($A$28:$A$100)-27),ROW(A34))),"")</f>
        <v>1</v>
      </c>
      <c r="I41">
        <f ca="1">IF($I$6="Оптовая более 3м3",VLOOKUP(B41,Прайс!$B$2:$C$42,2,0),IF(AND($I$6="Розничная от 1 до 3 м3"),VLOOKUP(B41,Прайс!$B$2:$D$42,3,0),IF(AND($I$6="Штучная до 1 м3"),VLOOKUP(B41,Прайс!$B$2:$E$42,4,0))))</f>
        <v>10930</v>
      </c>
      <c r="J41">
        <f ca="1">I41*H41</f>
        <v>10930</v>
      </c>
    </row>
    <row r="46" spans="1:10">
      <c r="A46">
        <v>1</v>
      </c>
      <c r="C46">
        <f t="array" aca="1" ref="C46" ca="1">IFERROR(INDEX($C$28:$C$100,SMALL(IF($A$28:$A$100=$J$5,ROW($A$28:$A$100)-27),ROW(A39))),"")</f>
        <v>90</v>
      </c>
      <c r="D46">
        <f t="array" aca="1" ref="D46" ca="1">IFERROR(INDEX($D$28:$D$100,SMALL(IF($A$28:$A$100=$J$5,ROW($A$28:$A$100)-27),ROW(A39))),"")</f>
        <v>27</v>
      </c>
      <c r="E46">
        <f t="array" aca="1" ref="E46" ca="1">IFERROR(INDEX($E$28:$E$100,SMALL(IF($A$28:$A$100=$J$5,ROW($A$28:$A$100)-27),ROW(A39))),"")</f>
        <v>4</v>
      </c>
      <c r="F46" t="str">
        <f t="array" aca="1" ref="F46" ca="1">IFERROR(INDEX($F$28:$F$100,SMALL(IF($A$28:$A$100=$J$5,ROW($A$28:$A$100)-27),ROW(A39))),"")</f>
        <v>м3</v>
      </c>
      <c r="G46">
        <f t="array" aca="1" ref="G46" ca="1">IFERROR(INDEX($G$28:$G$100,SMALL(IF($A$28:$A$100=$J$5,ROW($A$28:$A$100)-27),ROW(A39))),"")</f>
        <v>1</v>
      </c>
      <c r="H46">
        <f t="array" aca="1" ref="H46" ca="1">IFERROR(INDEX($H$28:$H$94,SMALL(IF($A$28:$A$100=$J$5,ROW($A$28:$A$100)-27),ROW(A39))),"")</f>
        <v>1</v>
      </c>
      <c r="I46">
        <f ca="1">IF($I$6="Оптовая более 3м3",VLOOKUP(B46,Прайс!$B$2:$C$42,2,0),IF(AND($I$6="Розничная от 1 до 3 м3"),VLOOKUP(B46,Прайс!$B$2:$D$42,3,0),IF(AND($I$6="Штучная до 1 м3"),VLOOKUP(B46,Прайс!$B$2:$E$42,4,0))))</f>
        <v>10930</v>
      </c>
      <c r="J46">
        <f ca="1">I46*H46</f>
        <v>10930</v>
      </c>
    </row>
    <row r="48" spans="1:10">
      <c r="B48" t="s">
        <v>26</v>
      </c>
    </row>
  </sheetData>
  <mergeCells count="9">
    <mergeCell ref="I3:I4"/>
    <mergeCell ref="J3:J4"/>
    <mergeCell ref="K3:K4"/>
    <mergeCell ref="A3:A4"/>
    <mergeCell ref="B3:B4"/>
    <mergeCell ref="C3:E3"/>
    <mergeCell ref="F3:F4"/>
    <mergeCell ref="G3:G4"/>
    <mergeCell ref="H3:H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1"/>
  <dimension ref="A1:U764"/>
  <sheetViews>
    <sheetView showZeros="0" tabSelected="1" zoomScale="110" zoomScaleNormal="110" workbookViewId="0">
      <selection activeCell="L19" sqref="L19"/>
    </sheetView>
  </sheetViews>
  <sheetFormatPr defaultRowHeight="12.75"/>
  <cols>
    <col min="1" max="1" width="11.5703125" style="9" bestFit="1" customWidth="1"/>
    <col min="2" max="2" width="28.140625" style="91" customWidth="1"/>
    <col min="3" max="3" width="6.28515625" style="9" customWidth="1"/>
    <col min="4" max="4" width="6.7109375" style="9" customWidth="1"/>
    <col min="5" max="5" width="7.140625" style="9" customWidth="1"/>
    <col min="6" max="6" width="13" style="9" customWidth="1"/>
    <col min="7" max="7" width="13.42578125" style="9" customWidth="1"/>
    <col min="8" max="8" width="9.85546875" style="9" customWidth="1"/>
    <col min="9" max="9" width="12.140625" style="9" customWidth="1"/>
    <col min="10" max="10" width="13" style="9" customWidth="1"/>
    <col min="11" max="11" width="10.85546875" style="9" customWidth="1"/>
    <col min="12" max="12" width="9.7109375" style="9" customWidth="1"/>
    <col min="13" max="13" width="10.28515625" style="9" customWidth="1"/>
    <col min="14" max="14" width="10.5703125" style="9" customWidth="1"/>
    <col min="15" max="15" width="9.42578125" style="9" customWidth="1"/>
    <col min="16" max="16" width="10.42578125" style="9" customWidth="1"/>
    <col min="17" max="17" width="10" style="9" customWidth="1"/>
    <col min="18" max="18" width="14.28515625" style="10" customWidth="1"/>
    <col min="19" max="256" width="9.140625" style="10"/>
    <col min="257" max="257" width="11.5703125" style="10" bestFit="1" customWidth="1"/>
    <col min="258" max="258" width="47.140625" style="10" customWidth="1"/>
    <col min="259" max="259" width="15.42578125" style="10" bestFit="1" customWidth="1"/>
    <col min="260" max="260" width="9.85546875" style="10" customWidth="1"/>
    <col min="261" max="261" width="14.85546875" style="10" customWidth="1"/>
    <col min="262" max="262" width="15.85546875" style="10" customWidth="1"/>
    <col min="263" max="263" width="11.7109375" style="10" customWidth="1"/>
    <col min="264" max="265" width="9.140625" style="10"/>
    <col min="266" max="266" width="11.5703125" style="10" customWidth="1"/>
    <col min="267" max="267" width="10.85546875" style="10" customWidth="1"/>
    <col min="268" max="268" width="11" style="10" customWidth="1"/>
    <col min="269" max="269" width="11.42578125" style="10" customWidth="1"/>
    <col min="270" max="270" width="10.42578125" style="10" customWidth="1"/>
    <col min="271" max="271" width="11.42578125" style="10" customWidth="1"/>
    <col min="272" max="273" width="11.85546875" style="10" customWidth="1"/>
    <col min="274" max="274" width="14.28515625" style="10" customWidth="1"/>
    <col min="275" max="512" width="9.140625" style="10"/>
    <col min="513" max="513" width="11.5703125" style="10" bestFit="1" customWidth="1"/>
    <col min="514" max="514" width="47.140625" style="10" customWidth="1"/>
    <col min="515" max="515" width="15.42578125" style="10" bestFit="1" customWidth="1"/>
    <col min="516" max="516" width="9.85546875" style="10" customWidth="1"/>
    <col min="517" max="517" width="14.85546875" style="10" customWidth="1"/>
    <col min="518" max="518" width="15.85546875" style="10" customWidth="1"/>
    <col min="519" max="519" width="11.7109375" style="10" customWidth="1"/>
    <col min="520" max="521" width="9.140625" style="10"/>
    <col min="522" max="522" width="11.5703125" style="10" customWidth="1"/>
    <col min="523" max="523" width="10.85546875" style="10" customWidth="1"/>
    <col min="524" max="524" width="11" style="10" customWidth="1"/>
    <col min="525" max="525" width="11.42578125" style="10" customWidth="1"/>
    <col min="526" max="526" width="10.42578125" style="10" customWidth="1"/>
    <col min="527" max="527" width="11.42578125" style="10" customWidth="1"/>
    <col min="528" max="529" width="11.85546875" style="10" customWidth="1"/>
    <col min="530" max="530" width="14.28515625" style="10" customWidth="1"/>
    <col min="531" max="768" width="9.140625" style="10"/>
    <col min="769" max="769" width="11.5703125" style="10" bestFit="1" customWidth="1"/>
    <col min="770" max="770" width="47.140625" style="10" customWidth="1"/>
    <col min="771" max="771" width="15.42578125" style="10" bestFit="1" customWidth="1"/>
    <col min="772" max="772" width="9.85546875" style="10" customWidth="1"/>
    <col min="773" max="773" width="14.85546875" style="10" customWidth="1"/>
    <col min="774" max="774" width="15.85546875" style="10" customWidth="1"/>
    <col min="775" max="775" width="11.7109375" style="10" customWidth="1"/>
    <col min="776" max="777" width="9.140625" style="10"/>
    <col min="778" max="778" width="11.5703125" style="10" customWidth="1"/>
    <col min="779" max="779" width="10.85546875" style="10" customWidth="1"/>
    <col min="780" max="780" width="11" style="10" customWidth="1"/>
    <col min="781" max="781" width="11.42578125" style="10" customWidth="1"/>
    <col min="782" max="782" width="10.42578125" style="10" customWidth="1"/>
    <col min="783" max="783" width="11.42578125" style="10" customWidth="1"/>
    <col min="784" max="785" width="11.85546875" style="10" customWidth="1"/>
    <col min="786" max="786" width="14.28515625" style="10" customWidth="1"/>
    <col min="787" max="1024" width="9.140625" style="10"/>
    <col min="1025" max="1025" width="11.5703125" style="10" bestFit="1" customWidth="1"/>
    <col min="1026" max="1026" width="47.140625" style="10" customWidth="1"/>
    <col min="1027" max="1027" width="15.42578125" style="10" bestFit="1" customWidth="1"/>
    <col min="1028" max="1028" width="9.85546875" style="10" customWidth="1"/>
    <col min="1029" max="1029" width="14.85546875" style="10" customWidth="1"/>
    <col min="1030" max="1030" width="15.85546875" style="10" customWidth="1"/>
    <col min="1031" max="1031" width="11.7109375" style="10" customWidth="1"/>
    <col min="1032" max="1033" width="9.140625" style="10"/>
    <col min="1034" max="1034" width="11.5703125" style="10" customWidth="1"/>
    <col min="1035" max="1035" width="10.85546875" style="10" customWidth="1"/>
    <col min="1036" max="1036" width="11" style="10" customWidth="1"/>
    <col min="1037" max="1037" width="11.42578125" style="10" customWidth="1"/>
    <col min="1038" max="1038" width="10.42578125" style="10" customWidth="1"/>
    <col min="1039" max="1039" width="11.42578125" style="10" customWidth="1"/>
    <col min="1040" max="1041" width="11.85546875" style="10" customWidth="1"/>
    <col min="1042" max="1042" width="14.28515625" style="10" customWidth="1"/>
    <col min="1043" max="1280" width="9.140625" style="10"/>
    <col min="1281" max="1281" width="11.5703125" style="10" bestFit="1" customWidth="1"/>
    <col min="1282" max="1282" width="47.140625" style="10" customWidth="1"/>
    <col min="1283" max="1283" width="15.42578125" style="10" bestFit="1" customWidth="1"/>
    <col min="1284" max="1284" width="9.85546875" style="10" customWidth="1"/>
    <col min="1285" max="1285" width="14.85546875" style="10" customWidth="1"/>
    <col min="1286" max="1286" width="15.85546875" style="10" customWidth="1"/>
    <col min="1287" max="1287" width="11.7109375" style="10" customWidth="1"/>
    <col min="1288" max="1289" width="9.140625" style="10"/>
    <col min="1290" max="1290" width="11.5703125" style="10" customWidth="1"/>
    <col min="1291" max="1291" width="10.85546875" style="10" customWidth="1"/>
    <col min="1292" max="1292" width="11" style="10" customWidth="1"/>
    <col min="1293" max="1293" width="11.42578125" style="10" customWidth="1"/>
    <col min="1294" max="1294" width="10.42578125" style="10" customWidth="1"/>
    <col min="1295" max="1295" width="11.42578125" style="10" customWidth="1"/>
    <col min="1296" max="1297" width="11.85546875" style="10" customWidth="1"/>
    <col min="1298" max="1298" width="14.28515625" style="10" customWidth="1"/>
    <col min="1299" max="1536" width="9.140625" style="10"/>
    <col min="1537" max="1537" width="11.5703125" style="10" bestFit="1" customWidth="1"/>
    <col min="1538" max="1538" width="47.140625" style="10" customWidth="1"/>
    <col min="1539" max="1539" width="15.42578125" style="10" bestFit="1" customWidth="1"/>
    <col min="1540" max="1540" width="9.85546875" style="10" customWidth="1"/>
    <col min="1541" max="1541" width="14.85546875" style="10" customWidth="1"/>
    <col min="1542" max="1542" width="15.85546875" style="10" customWidth="1"/>
    <col min="1543" max="1543" width="11.7109375" style="10" customWidth="1"/>
    <col min="1544" max="1545" width="9.140625" style="10"/>
    <col min="1546" max="1546" width="11.5703125" style="10" customWidth="1"/>
    <col min="1547" max="1547" width="10.85546875" style="10" customWidth="1"/>
    <col min="1548" max="1548" width="11" style="10" customWidth="1"/>
    <col min="1549" max="1549" width="11.42578125" style="10" customWidth="1"/>
    <col min="1550" max="1550" width="10.42578125" style="10" customWidth="1"/>
    <col min="1551" max="1551" width="11.42578125" style="10" customWidth="1"/>
    <col min="1552" max="1553" width="11.85546875" style="10" customWidth="1"/>
    <col min="1554" max="1554" width="14.28515625" style="10" customWidth="1"/>
    <col min="1555" max="1792" width="9.140625" style="10"/>
    <col min="1793" max="1793" width="11.5703125" style="10" bestFit="1" customWidth="1"/>
    <col min="1794" max="1794" width="47.140625" style="10" customWidth="1"/>
    <col min="1795" max="1795" width="15.42578125" style="10" bestFit="1" customWidth="1"/>
    <col min="1796" max="1796" width="9.85546875" style="10" customWidth="1"/>
    <col min="1797" max="1797" width="14.85546875" style="10" customWidth="1"/>
    <col min="1798" max="1798" width="15.85546875" style="10" customWidth="1"/>
    <col min="1799" max="1799" width="11.7109375" style="10" customWidth="1"/>
    <col min="1800" max="1801" width="9.140625" style="10"/>
    <col min="1802" max="1802" width="11.5703125" style="10" customWidth="1"/>
    <col min="1803" max="1803" width="10.85546875" style="10" customWidth="1"/>
    <col min="1804" max="1804" width="11" style="10" customWidth="1"/>
    <col min="1805" max="1805" width="11.42578125" style="10" customWidth="1"/>
    <col min="1806" max="1806" width="10.42578125" style="10" customWidth="1"/>
    <col min="1807" max="1807" width="11.42578125" style="10" customWidth="1"/>
    <col min="1808" max="1809" width="11.85546875" style="10" customWidth="1"/>
    <col min="1810" max="1810" width="14.28515625" style="10" customWidth="1"/>
    <col min="1811" max="2048" width="9.140625" style="10"/>
    <col min="2049" max="2049" width="11.5703125" style="10" bestFit="1" customWidth="1"/>
    <col min="2050" max="2050" width="47.140625" style="10" customWidth="1"/>
    <col min="2051" max="2051" width="15.42578125" style="10" bestFit="1" customWidth="1"/>
    <col min="2052" max="2052" width="9.85546875" style="10" customWidth="1"/>
    <col min="2053" max="2053" width="14.85546875" style="10" customWidth="1"/>
    <col min="2054" max="2054" width="15.85546875" style="10" customWidth="1"/>
    <col min="2055" max="2055" width="11.7109375" style="10" customWidth="1"/>
    <col min="2056" max="2057" width="9.140625" style="10"/>
    <col min="2058" max="2058" width="11.5703125" style="10" customWidth="1"/>
    <col min="2059" max="2059" width="10.85546875" style="10" customWidth="1"/>
    <col min="2060" max="2060" width="11" style="10" customWidth="1"/>
    <col min="2061" max="2061" width="11.42578125" style="10" customWidth="1"/>
    <col min="2062" max="2062" width="10.42578125" style="10" customWidth="1"/>
    <col min="2063" max="2063" width="11.42578125" style="10" customWidth="1"/>
    <col min="2064" max="2065" width="11.85546875" style="10" customWidth="1"/>
    <col min="2066" max="2066" width="14.28515625" style="10" customWidth="1"/>
    <col min="2067" max="2304" width="9.140625" style="10"/>
    <col min="2305" max="2305" width="11.5703125" style="10" bestFit="1" customWidth="1"/>
    <col min="2306" max="2306" width="47.140625" style="10" customWidth="1"/>
    <col min="2307" max="2307" width="15.42578125" style="10" bestFit="1" customWidth="1"/>
    <col min="2308" max="2308" width="9.85546875" style="10" customWidth="1"/>
    <col min="2309" max="2309" width="14.85546875" style="10" customWidth="1"/>
    <col min="2310" max="2310" width="15.85546875" style="10" customWidth="1"/>
    <col min="2311" max="2311" width="11.7109375" style="10" customWidth="1"/>
    <col min="2312" max="2313" width="9.140625" style="10"/>
    <col min="2314" max="2314" width="11.5703125" style="10" customWidth="1"/>
    <col min="2315" max="2315" width="10.85546875" style="10" customWidth="1"/>
    <col min="2316" max="2316" width="11" style="10" customWidth="1"/>
    <col min="2317" max="2317" width="11.42578125" style="10" customWidth="1"/>
    <col min="2318" max="2318" width="10.42578125" style="10" customWidth="1"/>
    <col min="2319" max="2319" width="11.42578125" style="10" customWidth="1"/>
    <col min="2320" max="2321" width="11.85546875" style="10" customWidth="1"/>
    <col min="2322" max="2322" width="14.28515625" style="10" customWidth="1"/>
    <col min="2323" max="2560" width="9.140625" style="10"/>
    <col min="2561" max="2561" width="11.5703125" style="10" bestFit="1" customWidth="1"/>
    <col min="2562" max="2562" width="47.140625" style="10" customWidth="1"/>
    <col min="2563" max="2563" width="15.42578125" style="10" bestFit="1" customWidth="1"/>
    <col min="2564" max="2564" width="9.85546875" style="10" customWidth="1"/>
    <col min="2565" max="2565" width="14.85546875" style="10" customWidth="1"/>
    <col min="2566" max="2566" width="15.85546875" style="10" customWidth="1"/>
    <col min="2567" max="2567" width="11.7109375" style="10" customWidth="1"/>
    <col min="2568" max="2569" width="9.140625" style="10"/>
    <col min="2570" max="2570" width="11.5703125" style="10" customWidth="1"/>
    <col min="2571" max="2571" width="10.85546875" style="10" customWidth="1"/>
    <col min="2572" max="2572" width="11" style="10" customWidth="1"/>
    <col min="2573" max="2573" width="11.42578125" style="10" customWidth="1"/>
    <col min="2574" max="2574" width="10.42578125" style="10" customWidth="1"/>
    <col min="2575" max="2575" width="11.42578125" style="10" customWidth="1"/>
    <col min="2576" max="2577" width="11.85546875" style="10" customWidth="1"/>
    <col min="2578" max="2578" width="14.28515625" style="10" customWidth="1"/>
    <col min="2579" max="2816" width="9.140625" style="10"/>
    <col min="2817" max="2817" width="11.5703125" style="10" bestFit="1" customWidth="1"/>
    <col min="2818" max="2818" width="47.140625" style="10" customWidth="1"/>
    <col min="2819" max="2819" width="15.42578125" style="10" bestFit="1" customWidth="1"/>
    <col min="2820" max="2820" width="9.85546875" style="10" customWidth="1"/>
    <col min="2821" max="2821" width="14.85546875" style="10" customWidth="1"/>
    <col min="2822" max="2822" width="15.85546875" style="10" customWidth="1"/>
    <col min="2823" max="2823" width="11.7109375" style="10" customWidth="1"/>
    <col min="2824" max="2825" width="9.140625" style="10"/>
    <col min="2826" max="2826" width="11.5703125" style="10" customWidth="1"/>
    <col min="2827" max="2827" width="10.85546875" style="10" customWidth="1"/>
    <col min="2828" max="2828" width="11" style="10" customWidth="1"/>
    <col min="2829" max="2829" width="11.42578125" style="10" customWidth="1"/>
    <col min="2830" max="2830" width="10.42578125" style="10" customWidth="1"/>
    <col min="2831" max="2831" width="11.42578125" style="10" customWidth="1"/>
    <col min="2832" max="2833" width="11.85546875" style="10" customWidth="1"/>
    <col min="2834" max="2834" width="14.28515625" style="10" customWidth="1"/>
    <col min="2835" max="3072" width="9.140625" style="10"/>
    <col min="3073" max="3073" width="11.5703125" style="10" bestFit="1" customWidth="1"/>
    <col min="3074" max="3074" width="47.140625" style="10" customWidth="1"/>
    <col min="3075" max="3075" width="15.42578125" style="10" bestFit="1" customWidth="1"/>
    <col min="3076" max="3076" width="9.85546875" style="10" customWidth="1"/>
    <col min="3077" max="3077" width="14.85546875" style="10" customWidth="1"/>
    <col min="3078" max="3078" width="15.85546875" style="10" customWidth="1"/>
    <col min="3079" max="3079" width="11.7109375" style="10" customWidth="1"/>
    <col min="3080" max="3081" width="9.140625" style="10"/>
    <col min="3082" max="3082" width="11.5703125" style="10" customWidth="1"/>
    <col min="3083" max="3083" width="10.85546875" style="10" customWidth="1"/>
    <col min="3084" max="3084" width="11" style="10" customWidth="1"/>
    <col min="3085" max="3085" width="11.42578125" style="10" customWidth="1"/>
    <col min="3086" max="3086" width="10.42578125" style="10" customWidth="1"/>
    <col min="3087" max="3087" width="11.42578125" style="10" customWidth="1"/>
    <col min="3088" max="3089" width="11.85546875" style="10" customWidth="1"/>
    <col min="3090" max="3090" width="14.28515625" style="10" customWidth="1"/>
    <col min="3091" max="3328" width="9.140625" style="10"/>
    <col min="3329" max="3329" width="11.5703125" style="10" bestFit="1" customWidth="1"/>
    <col min="3330" max="3330" width="47.140625" style="10" customWidth="1"/>
    <col min="3331" max="3331" width="15.42578125" style="10" bestFit="1" customWidth="1"/>
    <col min="3332" max="3332" width="9.85546875" style="10" customWidth="1"/>
    <col min="3333" max="3333" width="14.85546875" style="10" customWidth="1"/>
    <col min="3334" max="3334" width="15.85546875" style="10" customWidth="1"/>
    <col min="3335" max="3335" width="11.7109375" style="10" customWidth="1"/>
    <col min="3336" max="3337" width="9.140625" style="10"/>
    <col min="3338" max="3338" width="11.5703125" style="10" customWidth="1"/>
    <col min="3339" max="3339" width="10.85546875" style="10" customWidth="1"/>
    <col min="3340" max="3340" width="11" style="10" customWidth="1"/>
    <col min="3341" max="3341" width="11.42578125" style="10" customWidth="1"/>
    <col min="3342" max="3342" width="10.42578125" style="10" customWidth="1"/>
    <col min="3343" max="3343" width="11.42578125" style="10" customWidth="1"/>
    <col min="3344" max="3345" width="11.85546875" style="10" customWidth="1"/>
    <col min="3346" max="3346" width="14.28515625" style="10" customWidth="1"/>
    <col min="3347" max="3584" width="9.140625" style="10"/>
    <col min="3585" max="3585" width="11.5703125" style="10" bestFit="1" customWidth="1"/>
    <col min="3586" max="3586" width="47.140625" style="10" customWidth="1"/>
    <col min="3587" max="3587" width="15.42578125" style="10" bestFit="1" customWidth="1"/>
    <col min="3588" max="3588" width="9.85546875" style="10" customWidth="1"/>
    <col min="3589" max="3589" width="14.85546875" style="10" customWidth="1"/>
    <col min="3590" max="3590" width="15.85546875" style="10" customWidth="1"/>
    <col min="3591" max="3591" width="11.7109375" style="10" customWidth="1"/>
    <col min="3592" max="3593" width="9.140625" style="10"/>
    <col min="3594" max="3594" width="11.5703125" style="10" customWidth="1"/>
    <col min="3595" max="3595" width="10.85546875" style="10" customWidth="1"/>
    <col min="3596" max="3596" width="11" style="10" customWidth="1"/>
    <col min="3597" max="3597" width="11.42578125" style="10" customWidth="1"/>
    <col min="3598" max="3598" width="10.42578125" style="10" customWidth="1"/>
    <col min="3599" max="3599" width="11.42578125" style="10" customWidth="1"/>
    <col min="3600" max="3601" width="11.85546875" style="10" customWidth="1"/>
    <col min="3602" max="3602" width="14.28515625" style="10" customWidth="1"/>
    <col min="3603" max="3840" width="9.140625" style="10"/>
    <col min="3841" max="3841" width="11.5703125" style="10" bestFit="1" customWidth="1"/>
    <col min="3842" max="3842" width="47.140625" style="10" customWidth="1"/>
    <col min="3843" max="3843" width="15.42578125" style="10" bestFit="1" customWidth="1"/>
    <col min="3844" max="3844" width="9.85546875" style="10" customWidth="1"/>
    <col min="3845" max="3845" width="14.85546875" style="10" customWidth="1"/>
    <col min="3846" max="3846" width="15.85546875" style="10" customWidth="1"/>
    <col min="3847" max="3847" width="11.7109375" style="10" customWidth="1"/>
    <col min="3848" max="3849" width="9.140625" style="10"/>
    <col min="3850" max="3850" width="11.5703125" style="10" customWidth="1"/>
    <col min="3851" max="3851" width="10.85546875" style="10" customWidth="1"/>
    <col min="3852" max="3852" width="11" style="10" customWidth="1"/>
    <col min="3853" max="3853" width="11.42578125" style="10" customWidth="1"/>
    <col min="3854" max="3854" width="10.42578125" style="10" customWidth="1"/>
    <col min="3855" max="3855" width="11.42578125" style="10" customWidth="1"/>
    <col min="3856" max="3857" width="11.85546875" style="10" customWidth="1"/>
    <col min="3858" max="3858" width="14.28515625" style="10" customWidth="1"/>
    <col min="3859" max="4096" width="9.140625" style="10"/>
    <col min="4097" max="4097" width="11.5703125" style="10" bestFit="1" customWidth="1"/>
    <col min="4098" max="4098" width="47.140625" style="10" customWidth="1"/>
    <col min="4099" max="4099" width="15.42578125" style="10" bestFit="1" customWidth="1"/>
    <col min="4100" max="4100" width="9.85546875" style="10" customWidth="1"/>
    <col min="4101" max="4101" width="14.85546875" style="10" customWidth="1"/>
    <col min="4102" max="4102" width="15.85546875" style="10" customWidth="1"/>
    <col min="4103" max="4103" width="11.7109375" style="10" customWidth="1"/>
    <col min="4104" max="4105" width="9.140625" style="10"/>
    <col min="4106" max="4106" width="11.5703125" style="10" customWidth="1"/>
    <col min="4107" max="4107" width="10.85546875" style="10" customWidth="1"/>
    <col min="4108" max="4108" width="11" style="10" customWidth="1"/>
    <col min="4109" max="4109" width="11.42578125" style="10" customWidth="1"/>
    <col min="4110" max="4110" width="10.42578125" style="10" customWidth="1"/>
    <col min="4111" max="4111" width="11.42578125" style="10" customWidth="1"/>
    <col min="4112" max="4113" width="11.85546875" style="10" customWidth="1"/>
    <col min="4114" max="4114" width="14.28515625" style="10" customWidth="1"/>
    <col min="4115" max="4352" width="9.140625" style="10"/>
    <col min="4353" max="4353" width="11.5703125" style="10" bestFit="1" customWidth="1"/>
    <col min="4354" max="4354" width="47.140625" style="10" customWidth="1"/>
    <col min="4355" max="4355" width="15.42578125" style="10" bestFit="1" customWidth="1"/>
    <col min="4356" max="4356" width="9.85546875" style="10" customWidth="1"/>
    <col min="4357" max="4357" width="14.85546875" style="10" customWidth="1"/>
    <col min="4358" max="4358" width="15.85546875" style="10" customWidth="1"/>
    <col min="4359" max="4359" width="11.7109375" style="10" customWidth="1"/>
    <col min="4360" max="4361" width="9.140625" style="10"/>
    <col min="4362" max="4362" width="11.5703125" style="10" customWidth="1"/>
    <col min="4363" max="4363" width="10.85546875" style="10" customWidth="1"/>
    <col min="4364" max="4364" width="11" style="10" customWidth="1"/>
    <col min="4365" max="4365" width="11.42578125" style="10" customWidth="1"/>
    <col min="4366" max="4366" width="10.42578125" style="10" customWidth="1"/>
    <col min="4367" max="4367" width="11.42578125" style="10" customWidth="1"/>
    <col min="4368" max="4369" width="11.85546875" style="10" customWidth="1"/>
    <col min="4370" max="4370" width="14.28515625" style="10" customWidth="1"/>
    <col min="4371" max="4608" width="9.140625" style="10"/>
    <col min="4609" max="4609" width="11.5703125" style="10" bestFit="1" customWidth="1"/>
    <col min="4610" max="4610" width="47.140625" style="10" customWidth="1"/>
    <col min="4611" max="4611" width="15.42578125" style="10" bestFit="1" customWidth="1"/>
    <col min="4612" max="4612" width="9.85546875" style="10" customWidth="1"/>
    <col min="4613" max="4613" width="14.85546875" style="10" customWidth="1"/>
    <col min="4614" max="4614" width="15.85546875" style="10" customWidth="1"/>
    <col min="4615" max="4615" width="11.7109375" style="10" customWidth="1"/>
    <col min="4616" max="4617" width="9.140625" style="10"/>
    <col min="4618" max="4618" width="11.5703125" style="10" customWidth="1"/>
    <col min="4619" max="4619" width="10.85546875" style="10" customWidth="1"/>
    <col min="4620" max="4620" width="11" style="10" customWidth="1"/>
    <col min="4621" max="4621" width="11.42578125" style="10" customWidth="1"/>
    <col min="4622" max="4622" width="10.42578125" style="10" customWidth="1"/>
    <col min="4623" max="4623" width="11.42578125" style="10" customWidth="1"/>
    <col min="4624" max="4625" width="11.85546875" style="10" customWidth="1"/>
    <col min="4626" max="4626" width="14.28515625" style="10" customWidth="1"/>
    <col min="4627" max="4864" width="9.140625" style="10"/>
    <col min="4865" max="4865" width="11.5703125" style="10" bestFit="1" customWidth="1"/>
    <col min="4866" max="4866" width="47.140625" style="10" customWidth="1"/>
    <col min="4867" max="4867" width="15.42578125" style="10" bestFit="1" customWidth="1"/>
    <col min="4868" max="4868" width="9.85546875" style="10" customWidth="1"/>
    <col min="4869" max="4869" width="14.85546875" style="10" customWidth="1"/>
    <col min="4870" max="4870" width="15.85546875" style="10" customWidth="1"/>
    <col min="4871" max="4871" width="11.7109375" style="10" customWidth="1"/>
    <col min="4872" max="4873" width="9.140625" style="10"/>
    <col min="4874" max="4874" width="11.5703125" style="10" customWidth="1"/>
    <col min="4875" max="4875" width="10.85546875" style="10" customWidth="1"/>
    <col min="4876" max="4876" width="11" style="10" customWidth="1"/>
    <col min="4877" max="4877" width="11.42578125" style="10" customWidth="1"/>
    <col min="4878" max="4878" width="10.42578125" style="10" customWidth="1"/>
    <col min="4879" max="4879" width="11.42578125" style="10" customWidth="1"/>
    <col min="4880" max="4881" width="11.85546875" style="10" customWidth="1"/>
    <col min="4882" max="4882" width="14.28515625" style="10" customWidth="1"/>
    <col min="4883" max="5120" width="9.140625" style="10"/>
    <col min="5121" max="5121" width="11.5703125" style="10" bestFit="1" customWidth="1"/>
    <col min="5122" max="5122" width="47.140625" style="10" customWidth="1"/>
    <col min="5123" max="5123" width="15.42578125" style="10" bestFit="1" customWidth="1"/>
    <col min="5124" max="5124" width="9.85546875" style="10" customWidth="1"/>
    <col min="5125" max="5125" width="14.85546875" style="10" customWidth="1"/>
    <col min="5126" max="5126" width="15.85546875" style="10" customWidth="1"/>
    <col min="5127" max="5127" width="11.7109375" style="10" customWidth="1"/>
    <col min="5128" max="5129" width="9.140625" style="10"/>
    <col min="5130" max="5130" width="11.5703125" style="10" customWidth="1"/>
    <col min="5131" max="5131" width="10.85546875" style="10" customWidth="1"/>
    <col min="5132" max="5132" width="11" style="10" customWidth="1"/>
    <col min="5133" max="5133" width="11.42578125" style="10" customWidth="1"/>
    <col min="5134" max="5134" width="10.42578125" style="10" customWidth="1"/>
    <col min="5135" max="5135" width="11.42578125" style="10" customWidth="1"/>
    <col min="5136" max="5137" width="11.85546875" style="10" customWidth="1"/>
    <col min="5138" max="5138" width="14.28515625" style="10" customWidth="1"/>
    <col min="5139" max="5376" width="9.140625" style="10"/>
    <col min="5377" max="5377" width="11.5703125" style="10" bestFit="1" customWidth="1"/>
    <col min="5378" max="5378" width="47.140625" style="10" customWidth="1"/>
    <col min="5379" max="5379" width="15.42578125" style="10" bestFit="1" customWidth="1"/>
    <col min="5380" max="5380" width="9.85546875" style="10" customWidth="1"/>
    <col min="5381" max="5381" width="14.85546875" style="10" customWidth="1"/>
    <col min="5382" max="5382" width="15.85546875" style="10" customWidth="1"/>
    <col min="5383" max="5383" width="11.7109375" style="10" customWidth="1"/>
    <col min="5384" max="5385" width="9.140625" style="10"/>
    <col min="5386" max="5386" width="11.5703125" style="10" customWidth="1"/>
    <col min="5387" max="5387" width="10.85546875" style="10" customWidth="1"/>
    <col min="5388" max="5388" width="11" style="10" customWidth="1"/>
    <col min="5389" max="5389" width="11.42578125" style="10" customWidth="1"/>
    <col min="5390" max="5390" width="10.42578125" style="10" customWidth="1"/>
    <col min="5391" max="5391" width="11.42578125" style="10" customWidth="1"/>
    <col min="5392" max="5393" width="11.85546875" style="10" customWidth="1"/>
    <col min="5394" max="5394" width="14.28515625" style="10" customWidth="1"/>
    <col min="5395" max="5632" width="9.140625" style="10"/>
    <col min="5633" max="5633" width="11.5703125" style="10" bestFit="1" customWidth="1"/>
    <col min="5634" max="5634" width="47.140625" style="10" customWidth="1"/>
    <col min="5635" max="5635" width="15.42578125" style="10" bestFit="1" customWidth="1"/>
    <col min="5636" max="5636" width="9.85546875" style="10" customWidth="1"/>
    <col min="5637" max="5637" width="14.85546875" style="10" customWidth="1"/>
    <col min="5638" max="5638" width="15.85546875" style="10" customWidth="1"/>
    <col min="5639" max="5639" width="11.7109375" style="10" customWidth="1"/>
    <col min="5640" max="5641" width="9.140625" style="10"/>
    <col min="5642" max="5642" width="11.5703125" style="10" customWidth="1"/>
    <col min="5643" max="5643" width="10.85546875" style="10" customWidth="1"/>
    <col min="5644" max="5644" width="11" style="10" customWidth="1"/>
    <col min="5645" max="5645" width="11.42578125" style="10" customWidth="1"/>
    <col min="5646" max="5646" width="10.42578125" style="10" customWidth="1"/>
    <col min="5647" max="5647" width="11.42578125" style="10" customWidth="1"/>
    <col min="5648" max="5649" width="11.85546875" style="10" customWidth="1"/>
    <col min="5650" max="5650" width="14.28515625" style="10" customWidth="1"/>
    <col min="5651" max="5888" width="9.140625" style="10"/>
    <col min="5889" max="5889" width="11.5703125" style="10" bestFit="1" customWidth="1"/>
    <col min="5890" max="5890" width="47.140625" style="10" customWidth="1"/>
    <col min="5891" max="5891" width="15.42578125" style="10" bestFit="1" customWidth="1"/>
    <col min="5892" max="5892" width="9.85546875" style="10" customWidth="1"/>
    <col min="5893" max="5893" width="14.85546875" style="10" customWidth="1"/>
    <col min="5894" max="5894" width="15.85546875" style="10" customWidth="1"/>
    <col min="5895" max="5895" width="11.7109375" style="10" customWidth="1"/>
    <col min="5896" max="5897" width="9.140625" style="10"/>
    <col min="5898" max="5898" width="11.5703125" style="10" customWidth="1"/>
    <col min="5899" max="5899" width="10.85546875" style="10" customWidth="1"/>
    <col min="5900" max="5900" width="11" style="10" customWidth="1"/>
    <col min="5901" max="5901" width="11.42578125" style="10" customWidth="1"/>
    <col min="5902" max="5902" width="10.42578125" style="10" customWidth="1"/>
    <col min="5903" max="5903" width="11.42578125" style="10" customWidth="1"/>
    <col min="5904" max="5905" width="11.85546875" style="10" customWidth="1"/>
    <col min="5906" max="5906" width="14.28515625" style="10" customWidth="1"/>
    <col min="5907" max="6144" width="9.140625" style="10"/>
    <col min="6145" max="6145" width="11.5703125" style="10" bestFit="1" customWidth="1"/>
    <col min="6146" max="6146" width="47.140625" style="10" customWidth="1"/>
    <col min="6147" max="6147" width="15.42578125" style="10" bestFit="1" customWidth="1"/>
    <col min="6148" max="6148" width="9.85546875" style="10" customWidth="1"/>
    <col min="6149" max="6149" width="14.85546875" style="10" customWidth="1"/>
    <col min="6150" max="6150" width="15.85546875" style="10" customWidth="1"/>
    <col min="6151" max="6151" width="11.7109375" style="10" customWidth="1"/>
    <col min="6152" max="6153" width="9.140625" style="10"/>
    <col min="6154" max="6154" width="11.5703125" style="10" customWidth="1"/>
    <col min="6155" max="6155" width="10.85546875" style="10" customWidth="1"/>
    <col min="6156" max="6156" width="11" style="10" customWidth="1"/>
    <col min="6157" max="6157" width="11.42578125" style="10" customWidth="1"/>
    <col min="6158" max="6158" width="10.42578125" style="10" customWidth="1"/>
    <col min="6159" max="6159" width="11.42578125" style="10" customWidth="1"/>
    <col min="6160" max="6161" width="11.85546875" style="10" customWidth="1"/>
    <col min="6162" max="6162" width="14.28515625" style="10" customWidth="1"/>
    <col min="6163" max="6400" width="9.140625" style="10"/>
    <col min="6401" max="6401" width="11.5703125" style="10" bestFit="1" customWidth="1"/>
    <col min="6402" max="6402" width="47.140625" style="10" customWidth="1"/>
    <col min="6403" max="6403" width="15.42578125" style="10" bestFit="1" customWidth="1"/>
    <col min="6404" max="6404" width="9.85546875" style="10" customWidth="1"/>
    <col min="6405" max="6405" width="14.85546875" style="10" customWidth="1"/>
    <col min="6406" max="6406" width="15.85546875" style="10" customWidth="1"/>
    <col min="6407" max="6407" width="11.7109375" style="10" customWidth="1"/>
    <col min="6408" max="6409" width="9.140625" style="10"/>
    <col min="6410" max="6410" width="11.5703125" style="10" customWidth="1"/>
    <col min="6411" max="6411" width="10.85546875" style="10" customWidth="1"/>
    <col min="6412" max="6412" width="11" style="10" customWidth="1"/>
    <col min="6413" max="6413" width="11.42578125" style="10" customWidth="1"/>
    <col min="6414" max="6414" width="10.42578125" style="10" customWidth="1"/>
    <col min="6415" max="6415" width="11.42578125" style="10" customWidth="1"/>
    <col min="6416" max="6417" width="11.85546875" style="10" customWidth="1"/>
    <col min="6418" max="6418" width="14.28515625" style="10" customWidth="1"/>
    <col min="6419" max="6656" width="9.140625" style="10"/>
    <col min="6657" max="6657" width="11.5703125" style="10" bestFit="1" customWidth="1"/>
    <col min="6658" max="6658" width="47.140625" style="10" customWidth="1"/>
    <col min="6659" max="6659" width="15.42578125" style="10" bestFit="1" customWidth="1"/>
    <col min="6660" max="6660" width="9.85546875" style="10" customWidth="1"/>
    <col min="6661" max="6661" width="14.85546875" style="10" customWidth="1"/>
    <col min="6662" max="6662" width="15.85546875" style="10" customWidth="1"/>
    <col min="6663" max="6663" width="11.7109375" style="10" customWidth="1"/>
    <col min="6664" max="6665" width="9.140625" style="10"/>
    <col min="6666" max="6666" width="11.5703125" style="10" customWidth="1"/>
    <col min="6667" max="6667" width="10.85546875" style="10" customWidth="1"/>
    <col min="6668" max="6668" width="11" style="10" customWidth="1"/>
    <col min="6669" max="6669" width="11.42578125" style="10" customWidth="1"/>
    <col min="6670" max="6670" width="10.42578125" style="10" customWidth="1"/>
    <col min="6671" max="6671" width="11.42578125" style="10" customWidth="1"/>
    <col min="6672" max="6673" width="11.85546875" style="10" customWidth="1"/>
    <col min="6674" max="6674" width="14.28515625" style="10" customWidth="1"/>
    <col min="6675" max="6912" width="9.140625" style="10"/>
    <col min="6913" max="6913" width="11.5703125" style="10" bestFit="1" customWidth="1"/>
    <col min="6914" max="6914" width="47.140625" style="10" customWidth="1"/>
    <col min="6915" max="6915" width="15.42578125" style="10" bestFit="1" customWidth="1"/>
    <col min="6916" max="6916" width="9.85546875" style="10" customWidth="1"/>
    <col min="6917" max="6917" width="14.85546875" style="10" customWidth="1"/>
    <col min="6918" max="6918" width="15.85546875" style="10" customWidth="1"/>
    <col min="6919" max="6919" width="11.7109375" style="10" customWidth="1"/>
    <col min="6920" max="6921" width="9.140625" style="10"/>
    <col min="6922" max="6922" width="11.5703125" style="10" customWidth="1"/>
    <col min="6923" max="6923" width="10.85546875" style="10" customWidth="1"/>
    <col min="6924" max="6924" width="11" style="10" customWidth="1"/>
    <col min="6925" max="6925" width="11.42578125" style="10" customWidth="1"/>
    <col min="6926" max="6926" width="10.42578125" style="10" customWidth="1"/>
    <col min="6927" max="6927" width="11.42578125" style="10" customWidth="1"/>
    <col min="6928" max="6929" width="11.85546875" style="10" customWidth="1"/>
    <col min="6930" max="6930" width="14.28515625" style="10" customWidth="1"/>
    <col min="6931" max="7168" width="9.140625" style="10"/>
    <col min="7169" max="7169" width="11.5703125" style="10" bestFit="1" customWidth="1"/>
    <col min="7170" max="7170" width="47.140625" style="10" customWidth="1"/>
    <col min="7171" max="7171" width="15.42578125" style="10" bestFit="1" customWidth="1"/>
    <col min="7172" max="7172" width="9.85546875" style="10" customWidth="1"/>
    <col min="7173" max="7173" width="14.85546875" style="10" customWidth="1"/>
    <col min="7174" max="7174" width="15.85546875" style="10" customWidth="1"/>
    <col min="7175" max="7175" width="11.7109375" style="10" customWidth="1"/>
    <col min="7176" max="7177" width="9.140625" style="10"/>
    <col min="7178" max="7178" width="11.5703125" style="10" customWidth="1"/>
    <col min="7179" max="7179" width="10.85546875" style="10" customWidth="1"/>
    <col min="7180" max="7180" width="11" style="10" customWidth="1"/>
    <col min="7181" max="7181" width="11.42578125" style="10" customWidth="1"/>
    <col min="7182" max="7182" width="10.42578125" style="10" customWidth="1"/>
    <col min="7183" max="7183" width="11.42578125" style="10" customWidth="1"/>
    <col min="7184" max="7185" width="11.85546875" style="10" customWidth="1"/>
    <col min="7186" max="7186" width="14.28515625" style="10" customWidth="1"/>
    <col min="7187" max="7424" width="9.140625" style="10"/>
    <col min="7425" max="7425" width="11.5703125" style="10" bestFit="1" customWidth="1"/>
    <col min="7426" max="7426" width="47.140625" style="10" customWidth="1"/>
    <col min="7427" max="7427" width="15.42578125" style="10" bestFit="1" customWidth="1"/>
    <col min="7428" max="7428" width="9.85546875" style="10" customWidth="1"/>
    <col min="7429" max="7429" width="14.85546875" style="10" customWidth="1"/>
    <col min="7430" max="7430" width="15.85546875" style="10" customWidth="1"/>
    <col min="7431" max="7431" width="11.7109375" style="10" customWidth="1"/>
    <col min="7432" max="7433" width="9.140625" style="10"/>
    <col min="7434" max="7434" width="11.5703125" style="10" customWidth="1"/>
    <col min="7435" max="7435" width="10.85546875" style="10" customWidth="1"/>
    <col min="7436" max="7436" width="11" style="10" customWidth="1"/>
    <col min="7437" max="7437" width="11.42578125" style="10" customWidth="1"/>
    <col min="7438" max="7438" width="10.42578125" style="10" customWidth="1"/>
    <col min="7439" max="7439" width="11.42578125" style="10" customWidth="1"/>
    <col min="7440" max="7441" width="11.85546875" style="10" customWidth="1"/>
    <col min="7442" max="7442" width="14.28515625" style="10" customWidth="1"/>
    <col min="7443" max="7680" width="9.140625" style="10"/>
    <col min="7681" max="7681" width="11.5703125" style="10" bestFit="1" customWidth="1"/>
    <col min="7682" max="7682" width="47.140625" style="10" customWidth="1"/>
    <col min="7683" max="7683" width="15.42578125" style="10" bestFit="1" customWidth="1"/>
    <col min="7684" max="7684" width="9.85546875" style="10" customWidth="1"/>
    <col min="7685" max="7685" width="14.85546875" style="10" customWidth="1"/>
    <col min="7686" max="7686" width="15.85546875" style="10" customWidth="1"/>
    <col min="7687" max="7687" width="11.7109375" style="10" customWidth="1"/>
    <col min="7688" max="7689" width="9.140625" style="10"/>
    <col min="7690" max="7690" width="11.5703125" style="10" customWidth="1"/>
    <col min="7691" max="7691" width="10.85546875" style="10" customWidth="1"/>
    <col min="7692" max="7692" width="11" style="10" customWidth="1"/>
    <col min="7693" max="7693" width="11.42578125" style="10" customWidth="1"/>
    <col min="7694" max="7694" width="10.42578125" style="10" customWidth="1"/>
    <col min="7695" max="7695" width="11.42578125" style="10" customWidth="1"/>
    <col min="7696" max="7697" width="11.85546875" style="10" customWidth="1"/>
    <col min="7698" max="7698" width="14.28515625" style="10" customWidth="1"/>
    <col min="7699" max="7936" width="9.140625" style="10"/>
    <col min="7937" max="7937" width="11.5703125" style="10" bestFit="1" customWidth="1"/>
    <col min="7938" max="7938" width="47.140625" style="10" customWidth="1"/>
    <col min="7939" max="7939" width="15.42578125" style="10" bestFit="1" customWidth="1"/>
    <col min="7940" max="7940" width="9.85546875" style="10" customWidth="1"/>
    <col min="7941" max="7941" width="14.85546875" style="10" customWidth="1"/>
    <col min="7942" max="7942" width="15.85546875" style="10" customWidth="1"/>
    <col min="7943" max="7943" width="11.7109375" style="10" customWidth="1"/>
    <col min="7944" max="7945" width="9.140625" style="10"/>
    <col min="7946" max="7946" width="11.5703125" style="10" customWidth="1"/>
    <col min="7947" max="7947" width="10.85546875" style="10" customWidth="1"/>
    <col min="7948" max="7948" width="11" style="10" customWidth="1"/>
    <col min="7949" max="7949" width="11.42578125" style="10" customWidth="1"/>
    <col min="7950" max="7950" width="10.42578125" style="10" customWidth="1"/>
    <col min="7951" max="7951" width="11.42578125" style="10" customWidth="1"/>
    <col min="7952" max="7953" width="11.85546875" style="10" customWidth="1"/>
    <col min="7954" max="7954" width="14.28515625" style="10" customWidth="1"/>
    <col min="7955" max="8192" width="9.140625" style="10"/>
    <col min="8193" max="8193" width="11.5703125" style="10" bestFit="1" customWidth="1"/>
    <col min="8194" max="8194" width="47.140625" style="10" customWidth="1"/>
    <col min="8195" max="8195" width="15.42578125" style="10" bestFit="1" customWidth="1"/>
    <col min="8196" max="8196" width="9.85546875" style="10" customWidth="1"/>
    <col min="8197" max="8197" width="14.85546875" style="10" customWidth="1"/>
    <col min="8198" max="8198" width="15.85546875" style="10" customWidth="1"/>
    <col min="8199" max="8199" width="11.7109375" style="10" customWidth="1"/>
    <col min="8200" max="8201" width="9.140625" style="10"/>
    <col min="8202" max="8202" width="11.5703125" style="10" customWidth="1"/>
    <col min="8203" max="8203" width="10.85546875" style="10" customWidth="1"/>
    <col min="8204" max="8204" width="11" style="10" customWidth="1"/>
    <col min="8205" max="8205" width="11.42578125" style="10" customWidth="1"/>
    <col min="8206" max="8206" width="10.42578125" style="10" customWidth="1"/>
    <col min="8207" max="8207" width="11.42578125" style="10" customWidth="1"/>
    <col min="8208" max="8209" width="11.85546875" style="10" customWidth="1"/>
    <col min="8210" max="8210" width="14.28515625" style="10" customWidth="1"/>
    <col min="8211" max="8448" width="9.140625" style="10"/>
    <col min="8449" max="8449" width="11.5703125" style="10" bestFit="1" customWidth="1"/>
    <col min="8450" max="8450" width="47.140625" style="10" customWidth="1"/>
    <col min="8451" max="8451" width="15.42578125" style="10" bestFit="1" customWidth="1"/>
    <col min="8452" max="8452" width="9.85546875" style="10" customWidth="1"/>
    <col min="8453" max="8453" width="14.85546875" style="10" customWidth="1"/>
    <col min="8454" max="8454" width="15.85546875" style="10" customWidth="1"/>
    <col min="8455" max="8455" width="11.7109375" style="10" customWidth="1"/>
    <col min="8456" max="8457" width="9.140625" style="10"/>
    <col min="8458" max="8458" width="11.5703125" style="10" customWidth="1"/>
    <col min="8459" max="8459" width="10.85546875" style="10" customWidth="1"/>
    <col min="8460" max="8460" width="11" style="10" customWidth="1"/>
    <col min="8461" max="8461" width="11.42578125" style="10" customWidth="1"/>
    <col min="8462" max="8462" width="10.42578125" style="10" customWidth="1"/>
    <col min="8463" max="8463" width="11.42578125" style="10" customWidth="1"/>
    <col min="8464" max="8465" width="11.85546875" style="10" customWidth="1"/>
    <col min="8466" max="8466" width="14.28515625" style="10" customWidth="1"/>
    <col min="8467" max="8704" width="9.140625" style="10"/>
    <col min="8705" max="8705" width="11.5703125" style="10" bestFit="1" customWidth="1"/>
    <col min="8706" max="8706" width="47.140625" style="10" customWidth="1"/>
    <col min="8707" max="8707" width="15.42578125" style="10" bestFit="1" customWidth="1"/>
    <col min="8708" max="8708" width="9.85546875" style="10" customWidth="1"/>
    <col min="8709" max="8709" width="14.85546875" style="10" customWidth="1"/>
    <col min="8710" max="8710" width="15.85546875" style="10" customWidth="1"/>
    <col min="8711" max="8711" width="11.7109375" style="10" customWidth="1"/>
    <col min="8712" max="8713" width="9.140625" style="10"/>
    <col min="8714" max="8714" width="11.5703125" style="10" customWidth="1"/>
    <col min="8715" max="8715" width="10.85546875" style="10" customWidth="1"/>
    <col min="8716" max="8716" width="11" style="10" customWidth="1"/>
    <col min="8717" max="8717" width="11.42578125" style="10" customWidth="1"/>
    <col min="8718" max="8718" width="10.42578125" style="10" customWidth="1"/>
    <col min="8719" max="8719" width="11.42578125" style="10" customWidth="1"/>
    <col min="8720" max="8721" width="11.85546875" style="10" customWidth="1"/>
    <col min="8722" max="8722" width="14.28515625" style="10" customWidth="1"/>
    <col min="8723" max="8960" width="9.140625" style="10"/>
    <col min="8961" max="8961" width="11.5703125" style="10" bestFit="1" customWidth="1"/>
    <col min="8962" max="8962" width="47.140625" style="10" customWidth="1"/>
    <col min="8963" max="8963" width="15.42578125" style="10" bestFit="1" customWidth="1"/>
    <col min="8964" max="8964" width="9.85546875" style="10" customWidth="1"/>
    <col min="8965" max="8965" width="14.85546875" style="10" customWidth="1"/>
    <col min="8966" max="8966" width="15.85546875" style="10" customWidth="1"/>
    <col min="8967" max="8967" width="11.7109375" style="10" customWidth="1"/>
    <col min="8968" max="8969" width="9.140625" style="10"/>
    <col min="8970" max="8970" width="11.5703125" style="10" customWidth="1"/>
    <col min="8971" max="8971" width="10.85546875" style="10" customWidth="1"/>
    <col min="8972" max="8972" width="11" style="10" customWidth="1"/>
    <col min="8973" max="8973" width="11.42578125" style="10" customWidth="1"/>
    <col min="8974" max="8974" width="10.42578125" style="10" customWidth="1"/>
    <col min="8975" max="8975" width="11.42578125" style="10" customWidth="1"/>
    <col min="8976" max="8977" width="11.85546875" style="10" customWidth="1"/>
    <col min="8978" max="8978" width="14.28515625" style="10" customWidth="1"/>
    <col min="8979" max="9216" width="9.140625" style="10"/>
    <col min="9217" max="9217" width="11.5703125" style="10" bestFit="1" customWidth="1"/>
    <col min="9218" max="9218" width="47.140625" style="10" customWidth="1"/>
    <col min="9219" max="9219" width="15.42578125" style="10" bestFit="1" customWidth="1"/>
    <col min="9220" max="9220" width="9.85546875" style="10" customWidth="1"/>
    <col min="9221" max="9221" width="14.85546875" style="10" customWidth="1"/>
    <col min="9222" max="9222" width="15.85546875" style="10" customWidth="1"/>
    <col min="9223" max="9223" width="11.7109375" style="10" customWidth="1"/>
    <col min="9224" max="9225" width="9.140625" style="10"/>
    <col min="9226" max="9226" width="11.5703125" style="10" customWidth="1"/>
    <col min="9227" max="9227" width="10.85546875" style="10" customWidth="1"/>
    <col min="9228" max="9228" width="11" style="10" customWidth="1"/>
    <col min="9229" max="9229" width="11.42578125" style="10" customWidth="1"/>
    <col min="9230" max="9230" width="10.42578125" style="10" customWidth="1"/>
    <col min="9231" max="9231" width="11.42578125" style="10" customWidth="1"/>
    <col min="9232" max="9233" width="11.85546875" style="10" customWidth="1"/>
    <col min="9234" max="9234" width="14.28515625" style="10" customWidth="1"/>
    <col min="9235" max="9472" width="9.140625" style="10"/>
    <col min="9473" max="9473" width="11.5703125" style="10" bestFit="1" customWidth="1"/>
    <col min="9474" max="9474" width="47.140625" style="10" customWidth="1"/>
    <col min="9475" max="9475" width="15.42578125" style="10" bestFit="1" customWidth="1"/>
    <col min="9476" max="9476" width="9.85546875" style="10" customWidth="1"/>
    <col min="9477" max="9477" width="14.85546875" style="10" customWidth="1"/>
    <col min="9478" max="9478" width="15.85546875" style="10" customWidth="1"/>
    <col min="9479" max="9479" width="11.7109375" style="10" customWidth="1"/>
    <col min="9480" max="9481" width="9.140625" style="10"/>
    <col min="9482" max="9482" width="11.5703125" style="10" customWidth="1"/>
    <col min="9483" max="9483" width="10.85546875" style="10" customWidth="1"/>
    <col min="9484" max="9484" width="11" style="10" customWidth="1"/>
    <col min="9485" max="9485" width="11.42578125" style="10" customWidth="1"/>
    <col min="9486" max="9486" width="10.42578125" style="10" customWidth="1"/>
    <col min="9487" max="9487" width="11.42578125" style="10" customWidth="1"/>
    <col min="9488" max="9489" width="11.85546875" style="10" customWidth="1"/>
    <col min="9490" max="9490" width="14.28515625" style="10" customWidth="1"/>
    <col min="9491" max="9728" width="9.140625" style="10"/>
    <col min="9729" max="9729" width="11.5703125" style="10" bestFit="1" customWidth="1"/>
    <col min="9730" max="9730" width="47.140625" style="10" customWidth="1"/>
    <col min="9731" max="9731" width="15.42578125" style="10" bestFit="1" customWidth="1"/>
    <col min="9732" max="9732" width="9.85546875" style="10" customWidth="1"/>
    <col min="9733" max="9733" width="14.85546875" style="10" customWidth="1"/>
    <col min="9734" max="9734" width="15.85546875" style="10" customWidth="1"/>
    <col min="9735" max="9735" width="11.7109375" style="10" customWidth="1"/>
    <col min="9736" max="9737" width="9.140625" style="10"/>
    <col min="9738" max="9738" width="11.5703125" style="10" customWidth="1"/>
    <col min="9739" max="9739" width="10.85546875" style="10" customWidth="1"/>
    <col min="9740" max="9740" width="11" style="10" customWidth="1"/>
    <col min="9741" max="9741" width="11.42578125" style="10" customWidth="1"/>
    <col min="9742" max="9742" width="10.42578125" style="10" customWidth="1"/>
    <col min="9743" max="9743" width="11.42578125" style="10" customWidth="1"/>
    <col min="9744" max="9745" width="11.85546875" style="10" customWidth="1"/>
    <col min="9746" max="9746" width="14.28515625" style="10" customWidth="1"/>
    <col min="9747" max="9984" width="9.140625" style="10"/>
    <col min="9985" max="9985" width="11.5703125" style="10" bestFit="1" customWidth="1"/>
    <col min="9986" max="9986" width="47.140625" style="10" customWidth="1"/>
    <col min="9987" max="9987" width="15.42578125" style="10" bestFit="1" customWidth="1"/>
    <col min="9988" max="9988" width="9.85546875" style="10" customWidth="1"/>
    <col min="9989" max="9989" width="14.85546875" style="10" customWidth="1"/>
    <col min="9990" max="9990" width="15.85546875" style="10" customWidth="1"/>
    <col min="9991" max="9991" width="11.7109375" style="10" customWidth="1"/>
    <col min="9992" max="9993" width="9.140625" style="10"/>
    <col min="9994" max="9994" width="11.5703125" style="10" customWidth="1"/>
    <col min="9995" max="9995" width="10.85546875" style="10" customWidth="1"/>
    <col min="9996" max="9996" width="11" style="10" customWidth="1"/>
    <col min="9997" max="9997" width="11.42578125" style="10" customWidth="1"/>
    <col min="9998" max="9998" width="10.42578125" style="10" customWidth="1"/>
    <col min="9999" max="9999" width="11.42578125" style="10" customWidth="1"/>
    <col min="10000" max="10001" width="11.85546875" style="10" customWidth="1"/>
    <col min="10002" max="10002" width="14.28515625" style="10" customWidth="1"/>
    <col min="10003" max="10240" width="9.140625" style="10"/>
    <col min="10241" max="10241" width="11.5703125" style="10" bestFit="1" customWidth="1"/>
    <col min="10242" max="10242" width="47.140625" style="10" customWidth="1"/>
    <col min="10243" max="10243" width="15.42578125" style="10" bestFit="1" customWidth="1"/>
    <col min="10244" max="10244" width="9.85546875" style="10" customWidth="1"/>
    <col min="10245" max="10245" width="14.85546875" style="10" customWidth="1"/>
    <col min="10246" max="10246" width="15.85546875" style="10" customWidth="1"/>
    <col min="10247" max="10247" width="11.7109375" style="10" customWidth="1"/>
    <col min="10248" max="10249" width="9.140625" style="10"/>
    <col min="10250" max="10250" width="11.5703125" style="10" customWidth="1"/>
    <col min="10251" max="10251" width="10.85546875" style="10" customWidth="1"/>
    <col min="10252" max="10252" width="11" style="10" customWidth="1"/>
    <col min="10253" max="10253" width="11.42578125" style="10" customWidth="1"/>
    <col min="10254" max="10254" width="10.42578125" style="10" customWidth="1"/>
    <col min="10255" max="10255" width="11.42578125" style="10" customWidth="1"/>
    <col min="10256" max="10257" width="11.85546875" style="10" customWidth="1"/>
    <col min="10258" max="10258" width="14.28515625" style="10" customWidth="1"/>
    <col min="10259" max="10496" width="9.140625" style="10"/>
    <col min="10497" max="10497" width="11.5703125" style="10" bestFit="1" customWidth="1"/>
    <col min="10498" max="10498" width="47.140625" style="10" customWidth="1"/>
    <col min="10499" max="10499" width="15.42578125" style="10" bestFit="1" customWidth="1"/>
    <col min="10500" max="10500" width="9.85546875" style="10" customWidth="1"/>
    <col min="10501" max="10501" width="14.85546875" style="10" customWidth="1"/>
    <col min="10502" max="10502" width="15.85546875" style="10" customWidth="1"/>
    <col min="10503" max="10503" width="11.7109375" style="10" customWidth="1"/>
    <col min="10504" max="10505" width="9.140625" style="10"/>
    <col min="10506" max="10506" width="11.5703125" style="10" customWidth="1"/>
    <col min="10507" max="10507" width="10.85546875" style="10" customWidth="1"/>
    <col min="10508" max="10508" width="11" style="10" customWidth="1"/>
    <col min="10509" max="10509" width="11.42578125" style="10" customWidth="1"/>
    <col min="10510" max="10510" width="10.42578125" style="10" customWidth="1"/>
    <col min="10511" max="10511" width="11.42578125" style="10" customWidth="1"/>
    <col min="10512" max="10513" width="11.85546875" style="10" customWidth="1"/>
    <col min="10514" max="10514" width="14.28515625" style="10" customWidth="1"/>
    <col min="10515" max="10752" width="9.140625" style="10"/>
    <col min="10753" max="10753" width="11.5703125" style="10" bestFit="1" customWidth="1"/>
    <col min="10754" max="10754" width="47.140625" style="10" customWidth="1"/>
    <col min="10755" max="10755" width="15.42578125" style="10" bestFit="1" customWidth="1"/>
    <col min="10756" max="10756" width="9.85546875" style="10" customWidth="1"/>
    <col min="10757" max="10757" width="14.85546875" style="10" customWidth="1"/>
    <col min="10758" max="10758" width="15.85546875" style="10" customWidth="1"/>
    <col min="10759" max="10759" width="11.7109375" style="10" customWidth="1"/>
    <col min="10760" max="10761" width="9.140625" style="10"/>
    <col min="10762" max="10762" width="11.5703125" style="10" customWidth="1"/>
    <col min="10763" max="10763" width="10.85546875" style="10" customWidth="1"/>
    <col min="10764" max="10764" width="11" style="10" customWidth="1"/>
    <col min="10765" max="10765" width="11.42578125" style="10" customWidth="1"/>
    <col min="10766" max="10766" width="10.42578125" style="10" customWidth="1"/>
    <col min="10767" max="10767" width="11.42578125" style="10" customWidth="1"/>
    <col min="10768" max="10769" width="11.85546875" style="10" customWidth="1"/>
    <col min="10770" max="10770" width="14.28515625" style="10" customWidth="1"/>
    <col min="10771" max="11008" width="9.140625" style="10"/>
    <col min="11009" max="11009" width="11.5703125" style="10" bestFit="1" customWidth="1"/>
    <col min="11010" max="11010" width="47.140625" style="10" customWidth="1"/>
    <col min="11011" max="11011" width="15.42578125" style="10" bestFit="1" customWidth="1"/>
    <col min="11012" max="11012" width="9.85546875" style="10" customWidth="1"/>
    <col min="11013" max="11013" width="14.85546875" style="10" customWidth="1"/>
    <col min="11014" max="11014" width="15.85546875" style="10" customWidth="1"/>
    <col min="11015" max="11015" width="11.7109375" style="10" customWidth="1"/>
    <col min="11016" max="11017" width="9.140625" style="10"/>
    <col min="11018" max="11018" width="11.5703125" style="10" customWidth="1"/>
    <col min="11019" max="11019" width="10.85546875" style="10" customWidth="1"/>
    <col min="11020" max="11020" width="11" style="10" customWidth="1"/>
    <col min="11021" max="11021" width="11.42578125" style="10" customWidth="1"/>
    <col min="11022" max="11022" width="10.42578125" style="10" customWidth="1"/>
    <col min="11023" max="11023" width="11.42578125" style="10" customWidth="1"/>
    <col min="11024" max="11025" width="11.85546875" style="10" customWidth="1"/>
    <col min="11026" max="11026" width="14.28515625" style="10" customWidth="1"/>
    <col min="11027" max="11264" width="9.140625" style="10"/>
    <col min="11265" max="11265" width="11.5703125" style="10" bestFit="1" customWidth="1"/>
    <col min="11266" max="11266" width="47.140625" style="10" customWidth="1"/>
    <col min="11267" max="11267" width="15.42578125" style="10" bestFit="1" customWidth="1"/>
    <col min="11268" max="11268" width="9.85546875" style="10" customWidth="1"/>
    <col min="11269" max="11269" width="14.85546875" style="10" customWidth="1"/>
    <col min="11270" max="11270" width="15.85546875" style="10" customWidth="1"/>
    <col min="11271" max="11271" width="11.7109375" style="10" customWidth="1"/>
    <col min="11272" max="11273" width="9.140625" style="10"/>
    <col min="11274" max="11274" width="11.5703125" style="10" customWidth="1"/>
    <col min="11275" max="11275" width="10.85546875" style="10" customWidth="1"/>
    <col min="11276" max="11276" width="11" style="10" customWidth="1"/>
    <col min="11277" max="11277" width="11.42578125" style="10" customWidth="1"/>
    <col min="11278" max="11278" width="10.42578125" style="10" customWidth="1"/>
    <col min="11279" max="11279" width="11.42578125" style="10" customWidth="1"/>
    <col min="11280" max="11281" width="11.85546875" style="10" customWidth="1"/>
    <col min="11282" max="11282" width="14.28515625" style="10" customWidth="1"/>
    <col min="11283" max="11520" width="9.140625" style="10"/>
    <col min="11521" max="11521" width="11.5703125" style="10" bestFit="1" customWidth="1"/>
    <col min="11522" max="11522" width="47.140625" style="10" customWidth="1"/>
    <col min="11523" max="11523" width="15.42578125" style="10" bestFit="1" customWidth="1"/>
    <col min="11524" max="11524" width="9.85546875" style="10" customWidth="1"/>
    <col min="11525" max="11525" width="14.85546875" style="10" customWidth="1"/>
    <col min="11526" max="11526" width="15.85546875" style="10" customWidth="1"/>
    <col min="11527" max="11527" width="11.7109375" style="10" customWidth="1"/>
    <col min="11528" max="11529" width="9.140625" style="10"/>
    <col min="11530" max="11530" width="11.5703125" style="10" customWidth="1"/>
    <col min="11531" max="11531" width="10.85546875" style="10" customWidth="1"/>
    <col min="11532" max="11532" width="11" style="10" customWidth="1"/>
    <col min="11533" max="11533" width="11.42578125" style="10" customWidth="1"/>
    <col min="11534" max="11534" width="10.42578125" style="10" customWidth="1"/>
    <col min="11535" max="11535" width="11.42578125" style="10" customWidth="1"/>
    <col min="11536" max="11537" width="11.85546875" style="10" customWidth="1"/>
    <col min="11538" max="11538" width="14.28515625" style="10" customWidth="1"/>
    <col min="11539" max="11776" width="9.140625" style="10"/>
    <col min="11777" max="11777" width="11.5703125" style="10" bestFit="1" customWidth="1"/>
    <col min="11778" max="11778" width="47.140625" style="10" customWidth="1"/>
    <col min="11779" max="11779" width="15.42578125" style="10" bestFit="1" customWidth="1"/>
    <col min="11780" max="11780" width="9.85546875" style="10" customWidth="1"/>
    <col min="11781" max="11781" width="14.85546875" style="10" customWidth="1"/>
    <col min="11782" max="11782" width="15.85546875" style="10" customWidth="1"/>
    <col min="11783" max="11783" width="11.7109375" style="10" customWidth="1"/>
    <col min="11784" max="11785" width="9.140625" style="10"/>
    <col min="11786" max="11786" width="11.5703125" style="10" customWidth="1"/>
    <col min="11787" max="11787" width="10.85546875" style="10" customWidth="1"/>
    <col min="11788" max="11788" width="11" style="10" customWidth="1"/>
    <col min="11789" max="11789" width="11.42578125" style="10" customWidth="1"/>
    <col min="11790" max="11790" width="10.42578125" style="10" customWidth="1"/>
    <col min="11791" max="11791" width="11.42578125" style="10" customWidth="1"/>
    <col min="11792" max="11793" width="11.85546875" style="10" customWidth="1"/>
    <col min="11794" max="11794" width="14.28515625" style="10" customWidth="1"/>
    <col min="11795" max="12032" width="9.140625" style="10"/>
    <col min="12033" max="12033" width="11.5703125" style="10" bestFit="1" customWidth="1"/>
    <col min="12034" max="12034" width="47.140625" style="10" customWidth="1"/>
    <col min="12035" max="12035" width="15.42578125" style="10" bestFit="1" customWidth="1"/>
    <col min="12036" max="12036" width="9.85546875" style="10" customWidth="1"/>
    <col min="12037" max="12037" width="14.85546875" style="10" customWidth="1"/>
    <col min="12038" max="12038" width="15.85546875" style="10" customWidth="1"/>
    <col min="12039" max="12039" width="11.7109375" style="10" customWidth="1"/>
    <col min="12040" max="12041" width="9.140625" style="10"/>
    <col min="12042" max="12042" width="11.5703125" style="10" customWidth="1"/>
    <col min="12043" max="12043" width="10.85546875" style="10" customWidth="1"/>
    <col min="12044" max="12044" width="11" style="10" customWidth="1"/>
    <col min="12045" max="12045" width="11.42578125" style="10" customWidth="1"/>
    <col min="12046" max="12046" width="10.42578125" style="10" customWidth="1"/>
    <col min="12047" max="12047" width="11.42578125" style="10" customWidth="1"/>
    <col min="12048" max="12049" width="11.85546875" style="10" customWidth="1"/>
    <col min="12050" max="12050" width="14.28515625" style="10" customWidth="1"/>
    <col min="12051" max="12288" width="9.140625" style="10"/>
    <col min="12289" max="12289" width="11.5703125" style="10" bestFit="1" customWidth="1"/>
    <col min="12290" max="12290" width="47.140625" style="10" customWidth="1"/>
    <col min="12291" max="12291" width="15.42578125" style="10" bestFit="1" customWidth="1"/>
    <col min="12292" max="12292" width="9.85546875" style="10" customWidth="1"/>
    <col min="12293" max="12293" width="14.85546875" style="10" customWidth="1"/>
    <col min="12294" max="12294" width="15.85546875" style="10" customWidth="1"/>
    <col min="12295" max="12295" width="11.7109375" style="10" customWidth="1"/>
    <col min="12296" max="12297" width="9.140625" style="10"/>
    <col min="12298" max="12298" width="11.5703125" style="10" customWidth="1"/>
    <col min="12299" max="12299" width="10.85546875" style="10" customWidth="1"/>
    <col min="12300" max="12300" width="11" style="10" customWidth="1"/>
    <col min="12301" max="12301" width="11.42578125" style="10" customWidth="1"/>
    <col min="12302" max="12302" width="10.42578125" style="10" customWidth="1"/>
    <col min="12303" max="12303" width="11.42578125" style="10" customWidth="1"/>
    <col min="12304" max="12305" width="11.85546875" style="10" customWidth="1"/>
    <col min="12306" max="12306" width="14.28515625" style="10" customWidth="1"/>
    <col min="12307" max="12544" width="9.140625" style="10"/>
    <col min="12545" max="12545" width="11.5703125" style="10" bestFit="1" customWidth="1"/>
    <col min="12546" max="12546" width="47.140625" style="10" customWidth="1"/>
    <col min="12547" max="12547" width="15.42578125" style="10" bestFit="1" customWidth="1"/>
    <col min="12548" max="12548" width="9.85546875" style="10" customWidth="1"/>
    <col min="12549" max="12549" width="14.85546875" style="10" customWidth="1"/>
    <col min="12550" max="12550" width="15.85546875" style="10" customWidth="1"/>
    <col min="12551" max="12551" width="11.7109375" style="10" customWidth="1"/>
    <col min="12552" max="12553" width="9.140625" style="10"/>
    <col min="12554" max="12554" width="11.5703125" style="10" customWidth="1"/>
    <col min="12555" max="12555" width="10.85546875" style="10" customWidth="1"/>
    <col min="12556" max="12556" width="11" style="10" customWidth="1"/>
    <col min="12557" max="12557" width="11.42578125" style="10" customWidth="1"/>
    <col min="12558" max="12558" width="10.42578125" style="10" customWidth="1"/>
    <col min="12559" max="12559" width="11.42578125" style="10" customWidth="1"/>
    <col min="12560" max="12561" width="11.85546875" style="10" customWidth="1"/>
    <col min="12562" max="12562" width="14.28515625" style="10" customWidth="1"/>
    <col min="12563" max="12800" width="9.140625" style="10"/>
    <col min="12801" max="12801" width="11.5703125" style="10" bestFit="1" customWidth="1"/>
    <col min="12802" max="12802" width="47.140625" style="10" customWidth="1"/>
    <col min="12803" max="12803" width="15.42578125" style="10" bestFit="1" customWidth="1"/>
    <col min="12804" max="12804" width="9.85546875" style="10" customWidth="1"/>
    <col min="12805" max="12805" width="14.85546875" style="10" customWidth="1"/>
    <col min="12806" max="12806" width="15.85546875" style="10" customWidth="1"/>
    <col min="12807" max="12807" width="11.7109375" style="10" customWidth="1"/>
    <col min="12808" max="12809" width="9.140625" style="10"/>
    <col min="12810" max="12810" width="11.5703125" style="10" customWidth="1"/>
    <col min="12811" max="12811" width="10.85546875" style="10" customWidth="1"/>
    <col min="12812" max="12812" width="11" style="10" customWidth="1"/>
    <col min="12813" max="12813" width="11.42578125" style="10" customWidth="1"/>
    <col min="12814" max="12814" width="10.42578125" style="10" customWidth="1"/>
    <col min="12815" max="12815" width="11.42578125" style="10" customWidth="1"/>
    <col min="12816" max="12817" width="11.85546875" style="10" customWidth="1"/>
    <col min="12818" max="12818" width="14.28515625" style="10" customWidth="1"/>
    <col min="12819" max="13056" width="9.140625" style="10"/>
    <col min="13057" max="13057" width="11.5703125" style="10" bestFit="1" customWidth="1"/>
    <col min="13058" max="13058" width="47.140625" style="10" customWidth="1"/>
    <col min="13059" max="13059" width="15.42578125" style="10" bestFit="1" customWidth="1"/>
    <col min="13060" max="13060" width="9.85546875" style="10" customWidth="1"/>
    <col min="13061" max="13061" width="14.85546875" style="10" customWidth="1"/>
    <col min="13062" max="13062" width="15.85546875" style="10" customWidth="1"/>
    <col min="13063" max="13063" width="11.7109375" style="10" customWidth="1"/>
    <col min="13064" max="13065" width="9.140625" style="10"/>
    <col min="13066" max="13066" width="11.5703125" style="10" customWidth="1"/>
    <col min="13067" max="13067" width="10.85546875" style="10" customWidth="1"/>
    <col min="13068" max="13068" width="11" style="10" customWidth="1"/>
    <col min="13069" max="13069" width="11.42578125" style="10" customWidth="1"/>
    <col min="13070" max="13070" width="10.42578125" style="10" customWidth="1"/>
    <col min="13071" max="13071" width="11.42578125" style="10" customWidth="1"/>
    <col min="13072" max="13073" width="11.85546875" style="10" customWidth="1"/>
    <col min="13074" max="13074" width="14.28515625" style="10" customWidth="1"/>
    <col min="13075" max="13312" width="9.140625" style="10"/>
    <col min="13313" max="13313" width="11.5703125" style="10" bestFit="1" customWidth="1"/>
    <col min="13314" max="13314" width="47.140625" style="10" customWidth="1"/>
    <col min="13315" max="13315" width="15.42578125" style="10" bestFit="1" customWidth="1"/>
    <col min="13316" max="13316" width="9.85546875" style="10" customWidth="1"/>
    <col min="13317" max="13317" width="14.85546875" style="10" customWidth="1"/>
    <col min="13318" max="13318" width="15.85546875" style="10" customWidth="1"/>
    <col min="13319" max="13319" width="11.7109375" style="10" customWidth="1"/>
    <col min="13320" max="13321" width="9.140625" style="10"/>
    <col min="13322" max="13322" width="11.5703125" style="10" customWidth="1"/>
    <col min="13323" max="13323" width="10.85546875" style="10" customWidth="1"/>
    <col min="13324" max="13324" width="11" style="10" customWidth="1"/>
    <col min="13325" max="13325" width="11.42578125" style="10" customWidth="1"/>
    <col min="13326" max="13326" width="10.42578125" style="10" customWidth="1"/>
    <col min="13327" max="13327" width="11.42578125" style="10" customWidth="1"/>
    <col min="13328" max="13329" width="11.85546875" style="10" customWidth="1"/>
    <col min="13330" max="13330" width="14.28515625" style="10" customWidth="1"/>
    <col min="13331" max="13568" width="9.140625" style="10"/>
    <col min="13569" max="13569" width="11.5703125" style="10" bestFit="1" customWidth="1"/>
    <col min="13570" max="13570" width="47.140625" style="10" customWidth="1"/>
    <col min="13571" max="13571" width="15.42578125" style="10" bestFit="1" customWidth="1"/>
    <col min="13572" max="13572" width="9.85546875" style="10" customWidth="1"/>
    <col min="13573" max="13573" width="14.85546875" style="10" customWidth="1"/>
    <col min="13574" max="13574" width="15.85546875" style="10" customWidth="1"/>
    <col min="13575" max="13575" width="11.7109375" style="10" customWidth="1"/>
    <col min="13576" max="13577" width="9.140625" style="10"/>
    <col min="13578" max="13578" width="11.5703125" style="10" customWidth="1"/>
    <col min="13579" max="13579" width="10.85546875" style="10" customWidth="1"/>
    <col min="13580" max="13580" width="11" style="10" customWidth="1"/>
    <col min="13581" max="13581" width="11.42578125" style="10" customWidth="1"/>
    <col min="13582" max="13582" width="10.42578125" style="10" customWidth="1"/>
    <col min="13583" max="13583" width="11.42578125" style="10" customWidth="1"/>
    <col min="13584" max="13585" width="11.85546875" style="10" customWidth="1"/>
    <col min="13586" max="13586" width="14.28515625" style="10" customWidth="1"/>
    <col min="13587" max="13824" width="9.140625" style="10"/>
    <col min="13825" max="13825" width="11.5703125" style="10" bestFit="1" customWidth="1"/>
    <col min="13826" max="13826" width="47.140625" style="10" customWidth="1"/>
    <col min="13827" max="13827" width="15.42578125" style="10" bestFit="1" customWidth="1"/>
    <col min="13828" max="13828" width="9.85546875" style="10" customWidth="1"/>
    <col min="13829" max="13829" width="14.85546875" style="10" customWidth="1"/>
    <col min="13830" max="13830" width="15.85546875" style="10" customWidth="1"/>
    <col min="13831" max="13831" width="11.7109375" style="10" customWidth="1"/>
    <col min="13832" max="13833" width="9.140625" style="10"/>
    <col min="13834" max="13834" width="11.5703125" style="10" customWidth="1"/>
    <col min="13835" max="13835" width="10.85546875" style="10" customWidth="1"/>
    <col min="13836" max="13836" width="11" style="10" customWidth="1"/>
    <col min="13837" max="13837" width="11.42578125" style="10" customWidth="1"/>
    <col min="13838" max="13838" width="10.42578125" style="10" customWidth="1"/>
    <col min="13839" max="13839" width="11.42578125" style="10" customWidth="1"/>
    <col min="13840" max="13841" width="11.85546875" style="10" customWidth="1"/>
    <col min="13842" max="13842" width="14.28515625" style="10" customWidth="1"/>
    <col min="13843" max="14080" width="9.140625" style="10"/>
    <col min="14081" max="14081" width="11.5703125" style="10" bestFit="1" customWidth="1"/>
    <col min="14082" max="14082" width="47.140625" style="10" customWidth="1"/>
    <col min="14083" max="14083" width="15.42578125" style="10" bestFit="1" customWidth="1"/>
    <col min="14084" max="14084" width="9.85546875" style="10" customWidth="1"/>
    <col min="14085" max="14085" width="14.85546875" style="10" customWidth="1"/>
    <col min="14086" max="14086" width="15.85546875" style="10" customWidth="1"/>
    <col min="14087" max="14087" width="11.7109375" style="10" customWidth="1"/>
    <col min="14088" max="14089" width="9.140625" style="10"/>
    <col min="14090" max="14090" width="11.5703125" style="10" customWidth="1"/>
    <col min="14091" max="14091" width="10.85546875" style="10" customWidth="1"/>
    <col min="14092" max="14092" width="11" style="10" customWidth="1"/>
    <col min="14093" max="14093" width="11.42578125" style="10" customWidth="1"/>
    <col min="14094" max="14094" width="10.42578125" style="10" customWidth="1"/>
    <col min="14095" max="14095" width="11.42578125" style="10" customWidth="1"/>
    <col min="14096" max="14097" width="11.85546875" style="10" customWidth="1"/>
    <col min="14098" max="14098" width="14.28515625" style="10" customWidth="1"/>
    <col min="14099" max="14336" width="9.140625" style="10"/>
    <col min="14337" max="14337" width="11.5703125" style="10" bestFit="1" customWidth="1"/>
    <col min="14338" max="14338" width="47.140625" style="10" customWidth="1"/>
    <col min="14339" max="14339" width="15.42578125" style="10" bestFit="1" customWidth="1"/>
    <col min="14340" max="14340" width="9.85546875" style="10" customWidth="1"/>
    <col min="14341" max="14341" width="14.85546875" style="10" customWidth="1"/>
    <col min="14342" max="14342" width="15.85546875" style="10" customWidth="1"/>
    <col min="14343" max="14343" width="11.7109375" style="10" customWidth="1"/>
    <col min="14344" max="14345" width="9.140625" style="10"/>
    <col min="14346" max="14346" width="11.5703125" style="10" customWidth="1"/>
    <col min="14347" max="14347" width="10.85546875" style="10" customWidth="1"/>
    <col min="14348" max="14348" width="11" style="10" customWidth="1"/>
    <col min="14349" max="14349" width="11.42578125" style="10" customWidth="1"/>
    <col min="14350" max="14350" width="10.42578125" style="10" customWidth="1"/>
    <col min="14351" max="14351" width="11.42578125" style="10" customWidth="1"/>
    <col min="14352" max="14353" width="11.85546875" style="10" customWidth="1"/>
    <col min="14354" max="14354" width="14.28515625" style="10" customWidth="1"/>
    <col min="14355" max="14592" width="9.140625" style="10"/>
    <col min="14593" max="14593" width="11.5703125" style="10" bestFit="1" customWidth="1"/>
    <col min="14594" max="14594" width="47.140625" style="10" customWidth="1"/>
    <col min="14595" max="14595" width="15.42578125" style="10" bestFit="1" customWidth="1"/>
    <col min="14596" max="14596" width="9.85546875" style="10" customWidth="1"/>
    <col min="14597" max="14597" width="14.85546875" style="10" customWidth="1"/>
    <col min="14598" max="14598" width="15.85546875" style="10" customWidth="1"/>
    <col min="14599" max="14599" width="11.7109375" style="10" customWidth="1"/>
    <col min="14600" max="14601" width="9.140625" style="10"/>
    <col min="14602" max="14602" width="11.5703125" style="10" customWidth="1"/>
    <col min="14603" max="14603" width="10.85546875" style="10" customWidth="1"/>
    <col min="14604" max="14604" width="11" style="10" customWidth="1"/>
    <col min="14605" max="14605" width="11.42578125" style="10" customWidth="1"/>
    <col min="14606" max="14606" width="10.42578125" style="10" customWidth="1"/>
    <col min="14607" max="14607" width="11.42578125" style="10" customWidth="1"/>
    <col min="14608" max="14609" width="11.85546875" style="10" customWidth="1"/>
    <col min="14610" max="14610" width="14.28515625" style="10" customWidth="1"/>
    <col min="14611" max="14848" width="9.140625" style="10"/>
    <col min="14849" max="14849" width="11.5703125" style="10" bestFit="1" customWidth="1"/>
    <col min="14850" max="14850" width="47.140625" style="10" customWidth="1"/>
    <col min="14851" max="14851" width="15.42578125" style="10" bestFit="1" customWidth="1"/>
    <col min="14852" max="14852" width="9.85546875" style="10" customWidth="1"/>
    <col min="14853" max="14853" width="14.85546875" style="10" customWidth="1"/>
    <col min="14854" max="14854" width="15.85546875" style="10" customWidth="1"/>
    <col min="14855" max="14855" width="11.7109375" style="10" customWidth="1"/>
    <col min="14856" max="14857" width="9.140625" style="10"/>
    <col min="14858" max="14858" width="11.5703125" style="10" customWidth="1"/>
    <col min="14859" max="14859" width="10.85546875" style="10" customWidth="1"/>
    <col min="14860" max="14860" width="11" style="10" customWidth="1"/>
    <col min="14861" max="14861" width="11.42578125" style="10" customWidth="1"/>
    <col min="14862" max="14862" width="10.42578125" style="10" customWidth="1"/>
    <col min="14863" max="14863" width="11.42578125" style="10" customWidth="1"/>
    <col min="14864" max="14865" width="11.85546875" style="10" customWidth="1"/>
    <col min="14866" max="14866" width="14.28515625" style="10" customWidth="1"/>
    <col min="14867" max="15104" width="9.140625" style="10"/>
    <col min="15105" max="15105" width="11.5703125" style="10" bestFit="1" customWidth="1"/>
    <col min="15106" max="15106" width="47.140625" style="10" customWidth="1"/>
    <col min="15107" max="15107" width="15.42578125" style="10" bestFit="1" customWidth="1"/>
    <col min="15108" max="15108" width="9.85546875" style="10" customWidth="1"/>
    <col min="15109" max="15109" width="14.85546875" style="10" customWidth="1"/>
    <col min="15110" max="15110" width="15.85546875" style="10" customWidth="1"/>
    <col min="15111" max="15111" width="11.7109375" style="10" customWidth="1"/>
    <col min="15112" max="15113" width="9.140625" style="10"/>
    <col min="15114" max="15114" width="11.5703125" style="10" customWidth="1"/>
    <col min="15115" max="15115" width="10.85546875" style="10" customWidth="1"/>
    <col min="15116" max="15116" width="11" style="10" customWidth="1"/>
    <col min="15117" max="15117" width="11.42578125" style="10" customWidth="1"/>
    <col min="15118" max="15118" width="10.42578125" style="10" customWidth="1"/>
    <col min="15119" max="15119" width="11.42578125" style="10" customWidth="1"/>
    <col min="15120" max="15121" width="11.85546875" style="10" customWidth="1"/>
    <col min="15122" max="15122" width="14.28515625" style="10" customWidth="1"/>
    <col min="15123" max="15360" width="9.140625" style="10"/>
    <col min="15361" max="15361" width="11.5703125" style="10" bestFit="1" customWidth="1"/>
    <col min="15362" max="15362" width="47.140625" style="10" customWidth="1"/>
    <col min="15363" max="15363" width="15.42578125" style="10" bestFit="1" customWidth="1"/>
    <col min="15364" max="15364" width="9.85546875" style="10" customWidth="1"/>
    <col min="15365" max="15365" width="14.85546875" style="10" customWidth="1"/>
    <col min="15366" max="15366" width="15.85546875" style="10" customWidth="1"/>
    <col min="15367" max="15367" width="11.7109375" style="10" customWidth="1"/>
    <col min="15368" max="15369" width="9.140625" style="10"/>
    <col min="15370" max="15370" width="11.5703125" style="10" customWidth="1"/>
    <col min="15371" max="15371" width="10.85546875" style="10" customWidth="1"/>
    <col min="15372" max="15372" width="11" style="10" customWidth="1"/>
    <col min="15373" max="15373" width="11.42578125" style="10" customWidth="1"/>
    <col min="15374" max="15374" width="10.42578125" style="10" customWidth="1"/>
    <col min="15375" max="15375" width="11.42578125" style="10" customWidth="1"/>
    <col min="15376" max="15377" width="11.85546875" style="10" customWidth="1"/>
    <col min="15378" max="15378" width="14.28515625" style="10" customWidth="1"/>
    <col min="15379" max="15616" width="9.140625" style="10"/>
    <col min="15617" max="15617" width="11.5703125" style="10" bestFit="1" customWidth="1"/>
    <col min="15618" max="15618" width="47.140625" style="10" customWidth="1"/>
    <col min="15619" max="15619" width="15.42578125" style="10" bestFit="1" customWidth="1"/>
    <col min="15620" max="15620" width="9.85546875" style="10" customWidth="1"/>
    <col min="15621" max="15621" width="14.85546875" style="10" customWidth="1"/>
    <col min="15622" max="15622" width="15.85546875" style="10" customWidth="1"/>
    <col min="15623" max="15623" width="11.7109375" style="10" customWidth="1"/>
    <col min="15624" max="15625" width="9.140625" style="10"/>
    <col min="15626" max="15626" width="11.5703125" style="10" customWidth="1"/>
    <col min="15627" max="15627" width="10.85546875" style="10" customWidth="1"/>
    <col min="15628" max="15628" width="11" style="10" customWidth="1"/>
    <col min="15629" max="15629" width="11.42578125" style="10" customWidth="1"/>
    <col min="15630" max="15630" width="10.42578125" style="10" customWidth="1"/>
    <col min="15631" max="15631" width="11.42578125" style="10" customWidth="1"/>
    <col min="15632" max="15633" width="11.85546875" style="10" customWidth="1"/>
    <col min="15634" max="15634" width="14.28515625" style="10" customWidth="1"/>
    <col min="15635" max="15872" width="9.140625" style="10"/>
    <col min="15873" max="15873" width="11.5703125" style="10" bestFit="1" customWidth="1"/>
    <col min="15874" max="15874" width="47.140625" style="10" customWidth="1"/>
    <col min="15875" max="15875" width="15.42578125" style="10" bestFit="1" customWidth="1"/>
    <col min="15876" max="15876" width="9.85546875" style="10" customWidth="1"/>
    <col min="15877" max="15877" width="14.85546875" style="10" customWidth="1"/>
    <col min="15878" max="15878" width="15.85546875" style="10" customWidth="1"/>
    <col min="15879" max="15879" width="11.7109375" style="10" customWidth="1"/>
    <col min="15880" max="15881" width="9.140625" style="10"/>
    <col min="15882" max="15882" width="11.5703125" style="10" customWidth="1"/>
    <col min="15883" max="15883" width="10.85546875" style="10" customWidth="1"/>
    <col min="15884" max="15884" width="11" style="10" customWidth="1"/>
    <col min="15885" max="15885" width="11.42578125" style="10" customWidth="1"/>
    <col min="15886" max="15886" width="10.42578125" style="10" customWidth="1"/>
    <col min="15887" max="15887" width="11.42578125" style="10" customWidth="1"/>
    <col min="15888" max="15889" width="11.85546875" style="10" customWidth="1"/>
    <col min="15890" max="15890" width="14.28515625" style="10" customWidth="1"/>
    <col min="15891" max="16128" width="9.140625" style="10"/>
    <col min="16129" max="16129" width="11.5703125" style="10" bestFit="1" customWidth="1"/>
    <col min="16130" max="16130" width="47.140625" style="10" customWidth="1"/>
    <col min="16131" max="16131" width="15.42578125" style="10" bestFit="1" customWidth="1"/>
    <col min="16132" max="16132" width="9.85546875" style="10" customWidth="1"/>
    <col min="16133" max="16133" width="14.85546875" style="10" customWidth="1"/>
    <col min="16134" max="16134" width="15.85546875" style="10" customWidth="1"/>
    <col min="16135" max="16135" width="11.7109375" style="10" customWidth="1"/>
    <col min="16136" max="16137" width="9.140625" style="10"/>
    <col min="16138" max="16138" width="11.5703125" style="10" customWidth="1"/>
    <col min="16139" max="16139" width="10.85546875" style="10" customWidth="1"/>
    <col min="16140" max="16140" width="11" style="10" customWidth="1"/>
    <col min="16141" max="16141" width="11.42578125" style="10" customWidth="1"/>
    <col min="16142" max="16142" width="10.42578125" style="10" customWidth="1"/>
    <col min="16143" max="16143" width="11.42578125" style="10" customWidth="1"/>
    <col min="16144" max="16145" width="11.85546875" style="10" customWidth="1"/>
    <col min="16146" max="16146" width="14.28515625" style="10" customWidth="1"/>
    <col min="16147" max="16384" width="9.140625" style="10"/>
  </cols>
  <sheetData>
    <row r="1" spans="1:21" ht="21" customHeight="1">
      <c r="A1" s="79"/>
      <c r="B1" s="143" t="s">
        <v>151</v>
      </c>
      <c r="C1" s="197" t="s">
        <v>160</v>
      </c>
      <c r="D1" s="197"/>
      <c r="E1" s="197"/>
      <c r="F1" s="195" t="s">
        <v>176</v>
      </c>
      <c r="G1" s="195"/>
      <c r="H1" s="195"/>
      <c r="I1" s="195"/>
      <c r="J1" s="196"/>
    </row>
    <row r="2" spans="1:21" ht="23.25">
      <c r="A2" s="80"/>
      <c r="B2" s="138"/>
      <c r="C2" s="137"/>
      <c r="D2" s="137"/>
      <c r="E2" s="137"/>
      <c r="F2" s="137"/>
      <c r="G2" s="137"/>
      <c r="H2" s="127"/>
      <c r="I2" s="127"/>
      <c r="J2" s="87"/>
    </row>
    <row r="3" spans="1:21" ht="23.25">
      <c r="A3" s="80"/>
      <c r="B3" s="81"/>
      <c r="C3" s="187"/>
      <c r="D3" s="187"/>
      <c r="E3" s="187"/>
      <c r="F3" s="187"/>
      <c r="G3" s="127"/>
      <c r="H3" s="127"/>
      <c r="I3" s="127"/>
      <c r="J3" s="87"/>
      <c r="M3" s="106"/>
      <c r="N3" s="57">
        <f ca="1">TODAY()</f>
        <v>42150</v>
      </c>
    </row>
    <row r="4" spans="1:21" ht="23.25">
      <c r="A4" s="80"/>
      <c r="B4" s="81"/>
      <c r="C4" s="187"/>
      <c r="D4" s="187"/>
      <c r="E4" s="187"/>
      <c r="F4" s="187"/>
      <c r="G4" s="126"/>
      <c r="H4" s="126"/>
      <c r="I4" s="126"/>
      <c r="J4" s="87"/>
      <c r="R4" s="9"/>
      <c r="S4" s="9"/>
      <c r="T4" s="9"/>
    </row>
    <row r="5" spans="1:21" ht="39" thickBot="1">
      <c r="A5" s="141"/>
      <c r="B5" s="142"/>
      <c r="C5" s="194" t="s">
        <v>150</v>
      </c>
      <c r="D5" s="194"/>
      <c r="E5" s="194"/>
      <c r="F5" s="194"/>
      <c r="G5" s="140" t="s">
        <v>177</v>
      </c>
      <c r="H5" s="139"/>
      <c r="I5" s="139" t="s">
        <v>72</v>
      </c>
      <c r="J5" s="136">
        <f ca="1">TODAY()</f>
        <v>42150</v>
      </c>
      <c r="M5" s="9" t="str">
        <f ca="1">IF(H19&lt;1,"Штучная до 1 м3",IF(AND(H19&gt;=1,H19&lt;3),"Розничная от 1 до 3 м3",IF(AND(H19&gt;=3),"Оптовая более 3м3","Никогда")))</f>
        <v>Розничная от 1 до 3 м3</v>
      </c>
      <c r="R5" s="9"/>
      <c r="S5" s="9"/>
      <c r="T5" s="9"/>
    </row>
    <row r="6" spans="1:21" ht="15.75" thickBot="1">
      <c r="A6" s="176"/>
      <c r="B6" s="201" t="s">
        <v>26</v>
      </c>
      <c r="C6" s="180" t="s">
        <v>24</v>
      </c>
      <c r="D6" s="181"/>
      <c r="E6" s="182"/>
      <c r="F6" s="190" t="s">
        <v>56</v>
      </c>
      <c r="G6" s="190" t="s">
        <v>57</v>
      </c>
      <c r="H6" s="190" t="s">
        <v>6</v>
      </c>
      <c r="I6" s="190" t="s">
        <v>156</v>
      </c>
      <c r="J6" s="192" t="s">
        <v>148</v>
      </c>
      <c r="R6" s="9"/>
      <c r="S6" s="9"/>
      <c r="T6" s="9"/>
    </row>
    <row r="7" spans="1:21" ht="15.75" thickBot="1">
      <c r="A7" s="177"/>
      <c r="B7" s="202"/>
      <c r="C7" s="147" t="s">
        <v>173</v>
      </c>
      <c r="D7" s="130" t="s">
        <v>174</v>
      </c>
      <c r="E7" s="148" t="s">
        <v>175</v>
      </c>
      <c r="F7" s="191"/>
      <c r="G7" s="191"/>
      <c r="H7" s="191"/>
      <c r="I7" s="191"/>
      <c r="J7" s="193"/>
      <c r="R7" s="9"/>
      <c r="S7" s="9"/>
      <c r="T7" s="9"/>
      <c r="U7" s="9"/>
    </row>
    <row r="8" spans="1:21" ht="15.75">
      <c r="A8" s="131">
        <v>1</v>
      </c>
      <c r="B8" s="158" t="str">
        <f t="array" aca="1" ref="B8" ca="1">IFERROR(INDEX($B$28:$B$100,SMALL(IF($A$28:$A$100=$J$5,ROW($A$28:$A$100)-27),ROW(A1))),"")</f>
        <v>Доска пола сорт С</v>
      </c>
      <c r="C8" s="156">
        <f t="array" aca="1" ref="C8" ca="1">IFERROR(INDEX($C$28:$C$100,SMALL(IF($A$28:$A$100=$J$5,ROW($A$28:$A$100)-27),ROW(A1))),"")</f>
        <v>90</v>
      </c>
      <c r="D8" s="152">
        <f t="array" aca="1" ref="D8" ca="1">IFERROR(INDEX($D$28:$D$100,SMALL(IF($A$28:$A$100=$J$5,ROW($A$28:$A$100)-27),ROW(A1))),"")</f>
        <v>27</v>
      </c>
      <c r="E8" s="149">
        <f t="array" aca="1" ref="E8" ca="1">IFERROR(INDEX($E$28:$E$100,SMALL(IF($A$28:$A$100=$J$5,ROW($A$28:$A$100)-27),ROW(A1))),"")</f>
        <v>4</v>
      </c>
      <c r="F8" s="129" t="str">
        <f t="array" aca="1" ref="F8" ca="1">IFERROR(INDEX($F$28:$F$100,SMALL(IF($A$28:$A$100=$J$5,ROW($A$28:$A$100)-27),ROW(A1))),"")</f>
        <v>м3</v>
      </c>
      <c r="G8" s="128">
        <f t="array" aca="1" ref="G8" ca="1">IFERROR(INDEX($G$28:$G$100,SMALL(IF($A$28:$A$100=$J$5,ROW($A$28:$A$100)-27),ROW(A1))),"")</f>
        <v>1</v>
      </c>
      <c r="H8" s="108">
        <f t="array" aca="1" ref="H8" ca="1">IFERROR(INDEX($H$28:$H$94,SMALL(IF($A$28:$A$100=$J$5,ROW($A$28:$A$100)-27),ROW(A1))),"")</f>
        <v>1</v>
      </c>
      <c r="I8" s="109">
        <f ca="1">IF($I$6="Оптовая более 3м3",VLOOKUP(B8,Прайс!$B$2:$C$42,2,0),IF(AND($I$6="Розничная от 1 до 3 м3"),VLOOKUP(B8,Прайс!$B$2:$D$42,3,0),IF(AND($I$6="Штучная до 1 м3"),VLOOKUP(B8,Прайс!$B$2:$E$42,4,0))))</f>
        <v>10930</v>
      </c>
      <c r="J8" s="110">
        <f ca="1">I8*H8</f>
        <v>10930</v>
      </c>
      <c r="R8" s="9"/>
      <c r="S8" s="9"/>
      <c r="T8" s="9"/>
      <c r="U8" s="9"/>
    </row>
    <row r="9" spans="1:21" ht="15.75">
      <c r="A9" s="132">
        <v>2</v>
      </c>
      <c r="B9" s="159" t="str">
        <f t="array" aca="1" ref="B9" ca="1">IFERROR(INDEX($B$28:$B$100,SMALL(IF($A$28:$A$100=$J$5,ROW($A$28:$A$100)-27),ROW(A2))),"")</f>
        <v>Наличник сорт С</v>
      </c>
      <c r="C9" s="156">
        <f t="array" aca="1" ref="C9" ca="1">IFERROR(INDEX($C$28:$C$100,SMALL(IF($A$28:$A$100=$J$5,ROW($A$28:$A$100)-27),ROW(A2))),"")</f>
        <v>90</v>
      </c>
      <c r="D9" s="152">
        <f t="array" aca="1" ref="D9" ca="1">IFERROR(INDEX($D$28:$D$100,SMALL(IF($A$28:$A$100=$J$5,ROW($A$28:$A$100)-27),ROW(A2))),"")</f>
        <v>14</v>
      </c>
      <c r="E9" s="149">
        <f t="array" aca="1" ref="E9" ca="1">IFERROR(INDEX($E$28:$E$100,SMALL(IF($A$28:$A$100=$J$5,ROW($A$28:$A$100)-27),ROW(A2))),"")</f>
        <v>2</v>
      </c>
      <c r="F9" s="129" t="str">
        <f t="array" aca="1" ref="F9" ca="1">IFERROR(INDEX($F$28:$F$100,SMALL(IF($A$28:$A$100=$J$5,ROW($A$28:$A$100)-27),ROW(A2))),"")</f>
        <v>м3</v>
      </c>
      <c r="G9" s="128">
        <f t="array" aca="1" ref="G9" ca="1">IFERROR(INDEX($G$28:$G$100,SMALL(IF($A$28:$A$100=$J$5,ROW($A$28:$A$100)-27),ROW(A2))),"")</f>
        <v>1</v>
      </c>
      <c r="H9" s="108">
        <f t="array" aca="1" ref="H9" ca="1">IFERROR(INDEX($H$28:$H$94,SMALL(IF($A$28:$A$100=$J$5,ROW($A$28:$A$100)-27),ROW(A2))),"")</f>
        <v>1</v>
      </c>
      <c r="I9" s="109">
        <f ca="1">IF($I$6="Оптовая более 3м3",VLOOKUP(B9,Прайс!$B$2:$C$42,2,0),IF(AND($I$6="Розничная от 1 до 3 м3"),VLOOKUP(B9,Прайс!$B$2:$D$42,3,0),IF(AND($I$6="Штучная до 1 м3"),VLOOKUP(B9,Прайс!$B$2:$E$42,4,0))))</f>
        <v>15080</v>
      </c>
      <c r="J9" s="110">
        <f t="shared" ref="J9" ca="1" si="0">I9*H9</f>
        <v>15080</v>
      </c>
      <c r="R9" s="9"/>
      <c r="S9" s="9"/>
      <c r="T9" s="9"/>
      <c r="U9" s="9"/>
    </row>
    <row r="10" spans="1:21" ht="15.75">
      <c r="A10" s="132">
        <v>3</v>
      </c>
      <c r="B10" s="159" t="str">
        <f t="array" aca="1" ref="B10" ca="1">IFERROR(INDEX($B$28:$B$100,SMALL(IF($A$28:$A$100=$J$5,ROW($A$28:$A$100)-27),ROW(A3))),"")</f>
        <v/>
      </c>
      <c r="C10" s="155" t="str">
        <f t="array" aca="1" ref="C10" ca="1">IFERROR(INDEX($C$28:$C$100,SMALL(IF($A$29:$A$44=$J$5,ROW($A$29:$A$44)-27),ROW(A3))),"")</f>
        <v/>
      </c>
      <c r="D10" s="153" t="str">
        <f t="array" aca="1" ref="D10" ca="1">IFERROR(INDEX($D$28:$D$100,SMALL(IF($A$29:$A$44=$J$5,ROW($A$29:$A$44)-27),ROW(A3))),"")</f>
        <v/>
      </c>
      <c r="E10" s="150" t="str">
        <f t="array" aca="1" ref="E10" ca="1">IFERROR(INDEX($E$28:$E$100,SMALL(IF($A$29:$A$44=$J$5,ROW($A$29:$A$44)-27),ROW(A3))),"")</f>
        <v/>
      </c>
      <c r="F10" s="129" t="str">
        <f t="array" aca="1" ref="F10" ca="1">IFERROR(INDEX($F$28:$F$100,SMALL(IF($A$29:$A$44=$J$5,ROW($A$29:$A$44)-27),ROW(A3))),"")</f>
        <v/>
      </c>
      <c r="G10" s="128" t="str">
        <f t="array" aca="1" ref="G10" ca="1">IFERROR(INDEX($G$28:$G$100,SMALL(IF($A$29:$A$44=$J$5,ROW($A$29:$A$44)-27),ROW(A3))),"")</f>
        <v/>
      </c>
      <c r="H10" s="108" t="str">
        <f t="array" aca="1" ref="H10" ca="1">IFERROR(INDEX($H$28:$H$94,SMALL(IF($A$29:$A$44=$J$5,ROW($A$29:$A$44)-27),ROW(A3))),"")</f>
        <v/>
      </c>
      <c r="I10" s="109"/>
      <c r="J10" s="110"/>
      <c r="R10" s="9"/>
      <c r="S10" s="9"/>
      <c r="T10" s="9"/>
      <c r="U10" s="9"/>
    </row>
    <row r="11" spans="1:21" ht="15.75">
      <c r="A11" s="132">
        <v>4</v>
      </c>
      <c r="B11" s="159" t="str">
        <f t="array" aca="1" ref="B11" ca="1">IFERROR(INDEX($B$28:$B$100,SMALL(IF($A$28:$A$100=$J$5,ROW($A$28:$A$100)-27),ROW(A4))),"")</f>
        <v/>
      </c>
      <c r="C11" s="155" t="str">
        <f t="array" aca="1" ref="C11" ca="1">IFERROR(INDEX($C$28:$C$100,SMALL(IF($A$29:$A$44=$J$5,ROW($A$29:$A$44)-27),ROW(A4))),"")</f>
        <v/>
      </c>
      <c r="D11" s="153" t="str">
        <f t="array" aca="1" ref="D11" ca="1">IFERROR(INDEX($D$28:$D$100,SMALL(IF($A$29:$A$44=$J$5,ROW($A$29:$A$44)-27),ROW(A4))),"")</f>
        <v/>
      </c>
      <c r="E11" s="150" t="str">
        <f t="array" aca="1" ref="E11" ca="1">IFERROR(INDEX($E$28:$E$100,SMALL(IF($A$29:$A$44=$J$5,ROW($A$29:$A$44)-27),ROW(A4))),"")</f>
        <v/>
      </c>
      <c r="F11" s="129" t="str">
        <f t="array" aca="1" ref="F11" ca="1">IFERROR(INDEX($F$28:$F$100,SMALL(IF($A$29:$A$44=$J$5,ROW($A$29:$A$44)-27),ROW(A4))),"")</f>
        <v/>
      </c>
      <c r="G11" s="128" t="str">
        <f t="array" aca="1" ref="G11" ca="1">IFERROR(INDEX($G$28:$G$100,SMALL(IF($A$29:$A$44=$J$5,ROW($A$29:$A$44)-27),ROW(A4))),"")</f>
        <v/>
      </c>
      <c r="H11" s="108" t="str">
        <f t="array" aca="1" ref="H11" ca="1">IFERROR(INDEX($H$28:$H$94,SMALL(IF($A$29:$A$44=$J$5,ROW($A$29:$A$44)-27),ROW(A4))),"")</f>
        <v/>
      </c>
      <c r="I11" s="109"/>
      <c r="J11" s="110"/>
      <c r="R11" s="9"/>
      <c r="S11" s="9"/>
      <c r="T11" s="9"/>
      <c r="U11" s="9"/>
    </row>
    <row r="12" spans="1:21" ht="15.75">
      <c r="A12" s="132">
        <v>5</v>
      </c>
      <c r="B12" s="159" t="str">
        <f t="array" aca="1" ref="B12" ca="1">IFERROR(INDEX($B$28:$B$100,SMALL(IF($A$28:$A$100=$J$5,ROW($A$28:$A$100)-27),ROW(A5))),"")</f>
        <v/>
      </c>
      <c r="C12" s="155" t="str">
        <f t="array" aca="1" ref="C12" ca="1">IFERROR(INDEX($C$28:$C$100,SMALL(IF($A$29:$A$44=$J$5,ROW($A$29:$A$44)-27),ROW(A5))),"")</f>
        <v/>
      </c>
      <c r="D12" s="153" t="str">
        <f t="array" aca="1" ref="D12" ca="1">IFERROR(INDEX($D$28:$D$100,SMALL(IF($A$29:$A$44=$J$5,ROW($A$29:$A$44)-27),ROW(A5))),"")</f>
        <v/>
      </c>
      <c r="E12" s="150" t="str">
        <f t="array" aca="1" ref="E12" ca="1">IFERROR(INDEX($E$28:$E$100,SMALL(IF($A$29:$A$44=$J$5,ROW($A$29:$A$44)-27),ROW(A5))),"")</f>
        <v/>
      </c>
      <c r="F12" s="129" t="str">
        <f t="array" aca="1" ref="F12" ca="1">IFERROR(INDEX($F$28:$F$100,SMALL(IF($A$29:$A$44=$J$5,ROW($A$29:$A$44)-27),ROW(A5))),"")</f>
        <v/>
      </c>
      <c r="G12" s="128" t="str">
        <f t="array" aca="1" ref="G12" ca="1">IFERROR(INDEX($G$28:$G$100,SMALL(IF($A$29:$A$44=$J$5,ROW($A$29:$A$44)-27),ROW(A5))),"")</f>
        <v/>
      </c>
      <c r="H12" s="108" t="str">
        <f t="array" aca="1" ref="H12" ca="1">IFERROR(INDEX($H$28:$H$94,SMALL(IF($A$29:$A$44=$J$5,ROW($A$29:$A$44)-27),ROW(A5))),"")</f>
        <v/>
      </c>
      <c r="I12" s="109"/>
      <c r="J12" s="110"/>
      <c r="R12" s="9"/>
      <c r="S12" s="9"/>
      <c r="T12" s="9"/>
      <c r="U12" s="9"/>
    </row>
    <row r="13" spans="1:21" ht="15.75">
      <c r="A13" s="132">
        <v>6</v>
      </c>
      <c r="B13" s="159" t="str">
        <f t="array" aca="1" ref="B13" ca="1">IFERROR(INDEX($B$28:$B$100,SMALL(IF($A$28:$A$100=$J$5,ROW($A$28:$A$100)-27),ROW(A6))),"")</f>
        <v/>
      </c>
      <c r="C13" s="155" t="str">
        <f t="array" aca="1" ref="C13" ca="1">IFERROR(INDEX($C$28:$C$100,SMALL(IF($A$29:$A$44=$J$5,ROW($A$29:$A$44)-27),ROW(A6))),"")</f>
        <v/>
      </c>
      <c r="D13" s="153" t="str">
        <f t="array" aca="1" ref="D13" ca="1">IFERROR(INDEX($D$28:$D$100,SMALL(IF($A$29:$A$44=$J$5,ROW($A$29:$A$44)-27),ROW(A6))),"")</f>
        <v/>
      </c>
      <c r="E13" s="150" t="str">
        <f t="array" aca="1" ref="E13" ca="1">IFERROR(INDEX($E$28:$E$100,SMALL(IF($A$29:$A$44=$J$5,ROW($A$29:$A$44)-27),ROW(A6))),"")</f>
        <v/>
      </c>
      <c r="F13" s="129" t="str">
        <f t="array" aca="1" ref="F13" ca="1">IFERROR(INDEX($F$28:$F$100,SMALL(IF($A$29:$A$44=$J$5,ROW($A$29:$A$44)-27),ROW(A6))),"")</f>
        <v/>
      </c>
      <c r="G13" s="128" t="str">
        <f t="array" aca="1" ref="G13" ca="1">IFERROR(INDEX($G$28:$G$100,SMALL(IF($A$29:$A$44=$J$5,ROW($A$29:$A$44)-27),ROW(A6))),"")</f>
        <v/>
      </c>
      <c r="H13" s="108" t="str">
        <f t="array" aca="1" ref="H13" ca="1">IFERROR(INDEX($H$28:$H$94,SMALL(IF($A$29:$A$44=$J$5,ROW($A$29:$A$44)-27),ROW(A6))),"")</f>
        <v/>
      </c>
      <c r="I13" s="109"/>
      <c r="J13" s="110"/>
      <c r="R13" s="9"/>
      <c r="S13" s="9"/>
      <c r="T13" s="9"/>
      <c r="U13" s="9"/>
    </row>
    <row r="14" spans="1:21" ht="15.75">
      <c r="A14" s="132">
        <v>7</v>
      </c>
      <c r="B14" s="159" t="str">
        <f t="array" aca="1" ref="B14" ca="1">IFERROR(INDEX($B$28:$B$100,SMALL(IF($A$28:$A$100=$J$5,ROW($A$28:$A$100)-27),ROW(A7))),"")</f>
        <v/>
      </c>
      <c r="C14" s="155" t="str">
        <f t="array" aca="1" ref="C14" ca="1">IFERROR(INDEX($C$28:$C$100,SMALL(IF($A$29:$A$44=$J$5,ROW($A$29:$A$44)-27),ROW(A7))),"")</f>
        <v/>
      </c>
      <c r="D14" s="153" t="str">
        <f t="array" aca="1" ref="D14" ca="1">IFERROR(INDEX($D$28:$D$100,SMALL(IF($A$29:$A$44=$J$5,ROW($A$29:$A$44)-27),ROW(A7))),"")</f>
        <v/>
      </c>
      <c r="E14" s="150" t="str">
        <f t="array" aca="1" ref="E14" ca="1">IFERROR(INDEX($E$28:$E$100,SMALL(IF($A$29:$A$44=$J$5,ROW($A$29:$A$44)-27),ROW(A7))),"")</f>
        <v/>
      </c>
      <c r="F14" s="129" t="str">
        <f t="array" aca="1" ref="F14" ca="1">IFERROR(INDEX($F$28:$F$100,SMALL(IF($A$29:$A$44=$J$5,ROW($A$29:$A$44)-27),ROW(A7))),"")</f>
        <v/>
      </c>
      <c r="G14" s="128" t="str">
        <f t="array" aca="1" ref="G14" ca="1">IFERROR(INDEX($G$28:$G$100,SMALL(IF($A$29:$A$44=$J$5,ROW($A$29:$A$44)-27),ROW(A7))),"")</f>
        <v/>
      </c>
      <c r="H14" s="108" t="str">
        <f t="array" aca="1" ref="H14" ca="1">IFERROR(INDEX($H$28:$H$94,SMALL(IF($A$29:$A$44=$J$5,ROW($A$29:$A$44)-27),ROW(A7))),"")</f>
        <v/>
      </c>
      <c r="I14" s="109"/>
      <c r="J14" s="110"/>
      <c r="R14" s="9"/>
      <c r="S14" s="9"/>
      <c r="T14" s="9"/>
      <c r="U14" s="9"/>
    </row>
    <row r="15" spans="1:21" ht="15.75">
      <c r="A15" s="133"/>
      <c r="B15" s="159" t="str">
        <f t="array" aca="1" ref="B15" ca="1">IFERROR(INDEX($B$28:$B$100,SMALL(IF($A$29:$A$44=$J$5,ROW($A$29:$A$44)-27),ROW(A8))),"")</f>
        <v/>
      </c>
      <c r="C15" s="155" t="str">
        <f t="array" aca="1" ref="C15" ca="1">IFERROR(INDEX($C$28:$C$100,SMALL(IF($A$29:$A$44=$J$5,ROW($A$29:$A$44)-27),ROW(A8))),"")</f>
        <v/>
      </c>
      <c r="D15" s="153" t="str">
        <f t="array" aca="1" ref="D15" ca="1">IFERROR(INDEX($D$28:$D$100,SMALL(IF($A$29:$A$44=$J$5,ROW($A$29:$A$44)-27),ROW(A8))),"")</f>
        <v/>
      </c>
      <c r="E15" s="150" t="str">
        <f t="array" aca="1" ref="E15" ca="1">IFERROR(INDEX($E$28:$E$100,SMALL(IF($A$29:$A$44=$J$5,ROW($A$29:$A$44)-27),ROW(A8))),"")</f>
        <v/>
      </c>
      <c r="F15" s="129" t="str">
        <f t="array" aca="1" ref="F15" ca="1">IFERROR(INDEX($F$28:$F$100,SMALL(IF($A$29:$A$44=$J$5,ROW($A$29:$A$44)-27),ROW(A8))),"")</f>
        <v/>
      </c>
      <c r="G15" s="128" t="str">
        <f t="array" aca="1" ref="G15" ca="1">IFERROR(INDEX($G$28:$G$100,SMALL(IF($A$29:$A$44=$J$5,ROW($A$29:$A$44)-27),ROW(A8))),"")</f>
        <v/>
      </c>
      <c r="H15" s="108" t="str">
        <f t="array" aca="1" ref="H15" ca="1">IFERROR(INDEX($H$28:$H$94,SMALL(IF($A$29:$A$44=$J$5,ROW($A$29:$A$44)-27),ROW(A8))),"")</f>
        <v/>
      </c>
      <c r="I15" s="109"/>
      <c r="J15" s="102"/>
      <c r="R15" s="9"/>
      <c r="S15" s="9"/>
      <c r="T15" s="9"/>
      <c r="U15" s="9"/>
    </row>
    <row r="16" spans="1:21" ht="15.75">
      <c r="A16" s="133"/>
      <c r="B16" s="159" t="str">
        <f t="array" aca="1" ref="B16" ca="1">IFERROR(INDEX($B$28:$B$100,SMALL(IF($A$29:$A$44=$J$5,ROW($A$29:$A$44)-27),ROW(A9))),"")</f>
        <v/>
      </c>
      <c r="C16" s="155" t="str">
        <f t="array" aca="1" ref="C16" ca="1">IFERROR(INDEX($C$28:$C$100,SMALL(IF($A$29:$A$44=$J$5,ROW($A$29:$A$44)-27),ROW(A9))),"")</f>
        <v/>
      </c>
      <c r="D16" s="153" t="str">
        <f t="array" aca="1" ref="D16" ca="1">IFERROR(INDEX($D$28:$D$100,SMALL(IF($A$29:$A$44=$J$5,ROW($A$29:$A$44)-27),ROW(A9))),"")</f>
        <v/>
      </c>
      <c r="E16" s="150" t="str">
        <f t="array" aca="1" ref="E16" ca="1">IFERROR(INDEX($E$28:$E$100,SMALL(IF($A$29:$A$44=$J$5,ROW($A$29:$A$44)-27),ROW(A9))),"")</f>
        <v/>
      </c>
      <c r="F16" s="129" t="str">
        <f t="array" aca="1" ref="F16" ca="1">IFERROR(INDEX($F$28:$F$100,SMALL(IF($A$29:$A$44=$J$5,ROW($A$29:$A$44)-27),ROW(A9))),"")</f>
        <v/>
      </c>
      <c r="G16" s="128" t="str">
        <f t="array" aca="1" ref="G16" ca="1">IFERROR(INDEX($G$28:$G$100,SMALL(IF($A$29:$A$44=$J$5,ROW($A$29:$A$44)-27),ROW(A9))),"")</f>
        <v/>
      </c>
      <c r="H16" s="108" t="str">
        <f t="array" aca="1" ref="H16" ca="1">IFERROR(INDEX($H$28:$H$94,SMALL(IF($A$29:$A$44=$J$5,ROW($A$29:$A$44)-27),ROW(A9))),"")</f>
        <v/>
      </c>
      <c r="I16" s="109"/>
      <c r="J16" s="102"/>
      <c r="R16" s="9"/>
      <c r="S16" s="9"/>
      <c r="T16" s="9"/>
      <c r="U16" s="9"/>
    </row>
    <row r="17" spans="1:21" ht="15.75">
      <c r="A17" s="133"/>
      <c r="B17" s="159" t="str">
        <f t="array" aca="1" ref="B17" ca="1">IFERROR(INDEX($B$28:$B$100,SMALL(IF($A$29:$A$44=$J$5,ROW($A$29:$A$44)-27),ROW(A10))),"")</f>
        <v/>
      </c>
      <c r="C17" s="155" t="str">
        <f t="array" aca="1" ref="C17" ca="1">IFERROR(INDEX($C$28:$C$100,SMALL(IF($A$29:$A$44=$J$5,ROW($A$29:$A$44)-27),ROW(A10))),"")</f>
        <v/>
      </c>
      <c r="D17" s="153" t="str">
        <f t="array" aca="1" ref="D17" ca="1">IFERROR(INDEX($D$28:$D$100,SMALL(IF($A$29:$A$44=$J$5,ROW($A$29:$A$44)-27),ROW(A10))),"")</f>
        <v/>
      </c>
      <c r="E17" s="150" t="str">
        <f t="array" aca="1" ref="E17" ca="1">IFERROR(INDEX($E$28:$E$100,SMALL(IF($A$29:$A$44=$J$5,ROW($A$29:$A$44)-27),ROW(A10))),"")</f>
        <v/>
      </c>
      <c r="F17" s="129" t="str">
        <f t="array" aca="1" ref="F17" ca="1">IFERROR(INDEX($F$28:$F$100,SMALL(IF($A$29:$A$44=$J$5,ROW($A$29:$A$44)-27),ROW(A10))),"")</f>
        <v/>
      </c>
      <c r="G17" s="128" t="str">
        <f t="array" aca="1" ref="G17" ca="1">IFERROR(INDEX($G$28:$G$100,SMALL(IF($A$29:$A$44=$J$5,ROW($A$29:$A$44)-27),ROW(A10))),"")</f>
        <v/>
      </c>
      <c r="H17" s="108" t="str">
        <f t="array" aca="1" ref="H17" ca="1">IFERROR(INDEX($H$28:$H$94,SMALL(IF($A$29:$A$44=$J$5,ROW($A$29:$A$44)-27),ROW(A10))),"")</f>
        <v/>
      </c>
      <c r="I17" s="109"/>
      <c r="J17" s="102"/>
      <c r="R17" s="9"/>
      <c r="S17" s="9"/>
      <c r="T17" s="9"/>
      <c r="U17" s="9"/>
    </row>
    <row r="18" spans="1:21" ht="16.5" thickBot="1">
      <c r="A18" s="134"/>
      <c r="B18" s="135" t="str">
        <f t="array" aca="1" ref="B18" ca="1">IFERROR(INDEX($B$28:$B$100,SMALL(IF($A$29:$A$44=$J$5,ROW($A$29:$A$44)-27),ROW(A11))),"")</f>
        <v/>
      </c>
      <c r="C18" s="157" t="str">
        <f t="array" aca="1" ref="C18" ca="1">IFERROR(INDEX($C$28:$C$100,SMALL(IF($A$29:$A$44=$J$5,ROW($A$29:$A$44)-27),ROW(A11))),"")</f>
        <v/>
      </c>
      <c r="D18" s="154" t="str">
        <f t="array" aca="1" ref="D18" ca="1">IFERROR(INDEX($D$28:$D$100,SMALL(IF($A$29:$A$44=$J$5,ROW($A$29:$A$44)-27),ROW(A11))),"")</f>
        <v/>
      </c>
      <c r="E18" s="151" t="str">
        <f t="array" aca="1" ref="E18" ca="1">IFERROR(INDEX($E$28:$E$100,SMALL(IF($A$29:$A$44=$J$5,ROW($A$29:$A$44)-27),ROW(A11))),"")</f>
        <v/>
      </c>
      <c r="F18" s="129" t="str">
        <f t="array" aca="1" ref="F18" ca="1">IFERROR(INDEX($F$28:$F$100,SMALL(IF($A$29:$A$44=$J$5,ROW($A$29:$A$44)-27),ROW(A11))),"")</f>
        <v/>
      </c>
      <c r="G18" s="128" t="str">
        <f t="array" aca="1" ref="G18" ca="1">IFERROR(INDEX($G$28:$G$100,SMALL(IF($A$29:$A$44=$J$5,ROW($A$29:$A$44)-27),ROW(A11))),"")</f>
        <v/>
      </c>
      <c r="H18" s="108" t="str">
        <f t="array" aca="1" ref="H18" ca="1">IFERROR(INDEX($H$28:$H$94,SMALL(IF($A$29:$A$44=$J$5,ROW($A$29:$A$44)-27),ROW(A11))),"")</f>
        <v/>
      </c>
      <c r="I18" s="109"/>
      <c r="J18" s="102"/>
      <c r="R18" s="9"/>
      <c r="S18" s="9"/>
      <c r="T18" s="9"/>
      <c r="U18" s="9"/>
    </row>
    <row r="19" spans="1:21" ht="16.5" thickBot="1">
      <c r="A19" s="80"/>
      <c r="B19" s="89"/>
      <c r="C19" s="89"/>
      <c r="D19" s="89"/>
      <c r="E19" s="89"/>
      <c r="F19" s="95" t="s">
        <v>158</v>
      </c>
      <c r="G19" s="96"/>
      <c r="H19" s="100">
        <f ca="1">SUM(H8:H18)</f>
        <v>2</v>
      </c>
      <c r="I19" s="103"/>
      <c r="J19" s="104">
        <f ca="1">SUM(J8:J18)</f>
        <v>26010</v>
      </c>
      <c r="R19" s="9"/>
      <c r="S19" s="9"/>
      <c r="T19" s="9"/>
      <c r="U19" s="9"/>
    </row>
    <row r="20" spans="1:21">
      <c r="A20" s="80"/>
      <c r="B20" s="89"/>
      <c r="C20" s="89"/>
      <c r="D20" s="89"/>
      <c r="E20" s="89"/>
      <c r="F20" s="82"/>
      <c r="G20" s="82"/>
      <c r="H20" s="82"/>
      <c r="I20" s="82"/>
      <c r="J20" s="87"/>
      <c r="R20" s="9"/>
      <c r="S20" s="9"/>
      <c r="T20" s="9"/>
    </row>
    <row r="21" spans="1:21" ht="16.5" customHeight="1">
      <c r="A21" s="122" t="s">
        <v>152</v>
      </c>
      <c r="B21" s="125" t="s">
        <v>172</v>
      </c>
      <c r="C21" s="125"/>
      <c r="D21" s="125"/>
      <c r="E21" s="125"/>
      <c r="F21" s="82"/>
      <c r="G21" s="188" t="s">
        <v>157</v>
      </c>
      <c r="H21" s="188"/>
      <c r="I21" s="188"/>
      <c r="J21" s="87"/>
      <c r="R21" s="9"/>
      <c r="S21" s="9"/>
      <c r="T21" s="9"/>
    </row>
    <row r="22" spans="1:21" ht="17.25" customHeight="1">
      <c r="A22" s="80"/>
      <c r="B22" s="90"/>
      <c r="C22" s="90"/>
      <c r="D22" s="90"/>
      <c r="E22" s="90"/>
      <c r="F22" s="82"/>
      <c r="G22" s="82"/>
      <c r="H22" s="82"/>
      <c r="I22" s="82"/>
      <c r="J22" s="87"/>
      <c r="R22" s="9"/>
      <c r="S22" s="9"/>
      <c r="T22" s="9"/>
    </row>
    <row r="23" spans="1:21" ht="20.25" customHeight="1" thickBot="1">
      <c r="A23" s="123" t="s">
        <v>149</v>
      </c>
      <c r="B23" s="124"/>
      <c r="C23" s="124"/>
      <c r="D23" s="124"/>
      <c r="E23" s="124"/>
      <c r="F23" s="83"/>
      <c r="G23" s="189" t="s">
        <v>157</v>
      </c>
      <c r="H23" s="189"/>
      <c r="I23" s="189"/>
      <c r="J23" s="88"/>
      <c r="R23" s="9"/>
      <c r="S23" s="9"/>
      <c r="T23" s="9"/>
    </row>
    <row r="24" spans="1:21">
      <c r="A24" s="82"/>
      <c r="B24" s="89"/>
      <c r="C24" s="82"/>
      <c r="D24" s="82"/>
      <c r="E24" s="82"/>
      <c r="F24" s="82"/>
    </row>
    <row r="26" spans="1:21" ht="13.5" thickBot="1"/>
    <row r="27" spans="1:21" ht="30" customHeight="1" thickBot="1">
      <c r="A27" s="190" t="s">
        <v>72</v>
      </c>
      <c r="B27" s="190" t="s">
        <v>23</v>
      </c>
      <c r="C27" s="198" t="s">
        <v>24</v>
      </c>
      <c r="D27" s="199"/>
      <c r="E27" s="200"/>
      <c r="F27" s="85" t="s">
        <v>55</v>
      </c>
      <c r="G27" s="86" t="s">
        <v>59</v>
      </c>
      <c r="H27" s="92"/>
      <c r="I27" s="93"/>
      <c r="J27" s="93"/>
      <c r="K27" s="94"/>
      <c r="L27" s="183" t="s">
        <v>63</v>
      </c>
      <c r="M27" s="184"/>
      <c r="N27" s="185"/>
      <c r="O27" s="186" t="s">
        <v>64</v>
      </c>
      <c r="P27" s="184"/>
      <c r="Q27" s="185"/>
    </row>
    <row r="28" spans="1:21" ht="45.75" thickBot="1">
      <c r="A28" s="191"/>
      <c r="B28" s="191"/>
      <c r="C28" s="84" t="s">
        <v>60</v>
      </c>
      <c r="D28" s="84" t="s">
        <v>61</v>
      </c>
      <c r="E28" s="84" t="s">
        <v>62</v>
      </c>
      <c r="F28" s="84" t="s">
        <v>56</v>
      </c>
      <c r="G28" s="84" t="s">
        <v>57</v>
      </c>
      <c r="H28" s="97" t="s">
        <v>6</v>
      </c>
      <c r="I28" s="98" t="s">
        <v>5</v>
      </c>
      <c r="J28" s="98" t="s">
        <v>19</v>
      </c>
      <c r="K28" s="99" t="s">
        <v>159</v>
      </c>
      <c r="L28" s="14" t="s">
        <v>20</v>
      </c>
      <c r="M28" s="12" t="s">
        <v>21</v>
      </c>
      <c r="N28" s="13" t="s">
        <v>22</v>
      </c>
      <c r="O28" s="11" t="s">
        <v>20</v>
      </c>
      <c r="P28" s="12" t="s">
        <v>21</v>
      </c>
      <c r="Q28" s="13" t="s">
        <v>22</v>
      </c>
    </row>
    <row r="29" spans="1:21">
      <c r="A29" s="57"/>
      <c r="B29" s="91" t="s">
        <v>88</v>
      </c>
      <c r="C29" s="9">
        <f>IF(OR(B29="Евровагонка сорт Экстра",B29="Евровагонка сорт А",B29="Евровагонка сорт В",B29="Евровагонка сорт С"),88,IF(OR(B29="Плинтус сорт А",B29="Плинтус сорт В",B29="Плинтус сорт С"),43,IF(OR(B29="Блок-хаус сорт АВ",B29="Блок-хаус сорт С"),136,IF(OR(B29="Наличник сорт А",B29="Наличник сорт В",B29="Наличник сорт С"),90))))</f>
        <v>88</v>
      </c>
      <c r="D29" s="9">
        <f>IF(OR(B29="Евровагонка сорт Экстра",B29="Евровагонка сорт А",B29="Евровагонка сорт В",B29="Евровагонка сорт С"),12.5,IF(OR(B29="Плинтус сорт А",B29="Плинтус сорт В",B29="Плинтус сорт С"),15,IF(OR(B29="Блок-хаус сорт АВ",B29="Блок-хаус сорт С"),27,IF(OR(B29="Наличник сорт А",B29="Наличник сорт В",B29="Наличник сорт С"),14))))</f>
        <v>12.5</v>
      </c>
      <c r="E29" s="9">
        <v>2.7</v>
      </c>
      <c r="F29" s="9" t="s">
        <v>11</v>
      </c>
      <c r="G29" s="9">
        <v>40</v>
      </c>
      <c r="H29" s="56">
        <f t="shared" ref="H29:H34" si="1">IF(F29="м3",G29,IF(AND(F29="м2"),G29*D29/1000,IF(AND(F29="шт"),C29*D29*E29/1000000*G29,IF(AND(F29="м пог"),((C29*D29*E29/1000000)/E29)*G29,"ОШИБКА"))))</f>
        <v>0.1188</v>
      </c>
      <c r="I29" s="56">
        <f t="shared" ref="I29:I34" si="2">IF(F29="м2",G29,IF(AND(F29="м3"),G29/D29*1000,IF(AND(F29="шт"),C29*E29/1000*G29,IF(AND(F29="м пог"),E29*C29/E29/1000,"ОШИБКА"))))</f>
        <v>9.5040000000000013</v>
      </c>
      <c r="J29" s="56">
        <f t="shared" ref="J29:J34" si="3">IF(F29="шт",G29,IF(AND(F29="м3"),G29/((C29*D29*E29)/1000000),IF(AND(F29="м2"),G29/(C29*E29)*1000,IF(AND(F29="м пог"),G29/E29,"ОШИБКА"))))</f>
        <v>40</v>
      </c>
      <c r="K29" s="56">
        <f t="shared" ref="K29:K34" si="4">IF(F29="м пог",G29,IF(AND(F29="м3"),(I29/C29*1000),IF(AND(F29="м2"),H29/D29*1000/C29*1000,IF(AND(F29="шт"),H29/D29*1000/C29*1000,"ОШИБКА"))))</f>
        <v>108</v>
      </c>
      <c r="L29" s="56">
        <f>VLOOKUP(B29,Прайс!$B$2:$C$42,2,0)</f>
        <v>16940</v>
      </c>
      <c r="M29" s="56">
        <f>VLOOKUP(B29,Прайс!$B$2:$D$42,3,0)</f>
        <v>20500</v>
      </c>
      <c r="N29" s="56">
        <f>VLOOKUP(B29,Прайс!$B$2:$E$42,4,0)</f>
        <v>23062.5</v>
      </c>
      <c r="O29" s="101">
        <f t="shared" ref="O29:O34" si="5">L29*H29</f>
        <v>2012.472</v>
      </c>
      <c r="P29" s="101">
        <f t="shared" ref="P29:P34" si="6">M29*H29</f>
        <v>2435.4</v>
      </c>
      <c r="Q29" s="101">
        <f t="shared" ref="Q29:Q34" si="7">H29*N29</f>
        <v>2739.8250000000003</v>
      </c>
    </row>
    <row r="30" spans="1:21">
      <c r="A30" s="57"/>
      <c r="B30" s="91" t="s">
        <v>88</v>
      </c>
      <c r="C30" s="9">
        <f t="shared" ref="C30:C41" si="8">IF(OR(B30="Евровагонка сорт Экстра",B30="Евровагонка сорт А",B30="Евровагонка сорт В",B30="Евровагонка сорт С"),88,IF(OR(B30="Плинтус сорт А",B30="Плинтус сорт В",B30="Плинтус сорт С"),43,IF(OR(B30="Блок-хаус сорт АВ",B30="Блок-хаус сорт С"),136,IF(OR(B30="Наличник сорт А",B30="Наличник сорт В",B30="Наличник сорт С"),90))))</f>
        <v>88</v>
      </c>
      <c r="D30" s="9">
        <f t="shared" ref="D30:D41" si="9">IF(OR(B30="Евровагонка сорт Экстра",B30="Евровагонка сорт А",B30="Евровагонка сорт В",B30="Евровагонка сорт С"),12.5,IF(OR(B30="Плинтус сорт А",B30="Плинтус сорт В",B30="Плинтус сорт С"),15,IF(OR(B30="Блок-хаус сорт АВ",B30="Блок-хаус сорт С"),27,IF(OR(B30="Наличник сорт А",B30="Наличник сорт В",B30="Наличник сорт С"),14))))</f>
        <v>12.5</v>
      </c>
      <c r="E30" s="9">
        <v>2</v>
      </c>
      <c r="F30" s="106" t="s">
        <v>11</v>
      </c>
      <c r="G30" s="106">
        <v>100</v>
      </c>
      <c r="H30" s="107">
        <f t="shared" si="1"/>
        <v>0.22</v>
      </c>
      <c r="I30" s="56">
        <f t="shared" si="2"/>
        <v>17.599999999999998</v>
      </c>
      <c r="J30" s="56">
        <f t="shared" si="3"/>
        <v>100</v>
      </c>
      <c r="K30" s="56">
        <f t="shared" si="4"/>
        <v>200</v>
      </c>
      <c r="L30" s="56">
        <f>VLOOKUP(B30,Прайс!$B$2:$C$42,2,0)</f>
        <v>16940</v>
      </c>
      <c r="M30" s="56">
        <f>VLOOKUP(B30,Прайс!$B$2:$D$42,3,0)</f>
        <v>20500</v>
      </c>
      <c r="N30" s="56">
        <f>VLOOKUP(B30,Прайс!$B$2:$E$42,4,0)</f>
        <v>23062.5</v>
      </c>
      <c r="O30" s="101">
        <f t="shared" si="5"/>
        <v>3726.8</v>
      </c>
      <c r="P30" s="101">
        <f t="shared" si="6"/>
        <v>4510</v>
      </c>
      <c r="Q30" s="101">
        <f t="shared" si="7"/>
        <v>5073.75</v>
      </c>
    </row>
    <row r="31" spans="1:21">
      <c r="A31" s="57"/>
      <c r="B31" s="91" t="s">
        <v>88</v>
      </c>
      <c r="C31" s="9">
        <f t="shared" si="8"/>
        <v>88</v>
      </c>
      <c r="D31" s="9">
        <f t="shared" si="9"/>
        <v>12.5</v>
      </c>
      <c r="E31" s="9">
        <v>3</v>
      </c>
      <c r="F31" s="9" t="s">
        <v>11</v>
      </c>
      <c r="G31" s="9">
        <v>130</v>
      </c>
      <c r="H31" s="56">
        <f t="shared" si="1"/>
        <v>0.42899999999999999</v>
      </c>
      <c r="I31" s="56">
        <f t="shared" si="2"/>
        <v>34.32</v>
      </c>
      <c r="J31" s="56">
        <f t="shared" si="3"/>
        <v>130</v>
      </c>
      <c r="K31" s="56">
        <f t="shared" si="4"/>
        <v>389.99999999999989</v>
      </c>
      <c r="L31" s="56">
        <f>VLOOKUP(B31,Прайс!$B$2:$C$42,2,0)</f>
        <v>16940</v>
      </c>
      <c r="M31" s="56">
        <f>VLOOKUP(B31,Прайс!$B$2:$D$42,3,0)</f>
        <v>20500</v>
      </c>
      <c r="N31" s="56">
        <f>VLOOKUP(B31,Прайс!$B$2:$E$42,4,0)</f>
        <v>23062.5</v>
      </c>
      <c r="O31" s="101">
        <f t="shared" si="5"/>
        <v>7267.26</v>
      </c>
      <c r="P31" s="101">
        <f t="shared" si="6"/>
        <v>8794.5</v>
      </c>
      <c r="Q31" s="101">
        <f t="shared" si="7"/>
        <v>9893.8125</v>
      </c>
    </row>
    <row r="32" spans="1:21">
      <c r="A32" s="57"/>
      <c r="B32" s="91" t="s">
        <v>86</v>
      </c>
      <c r="C32" s="9">
        <f t="shared" ref="C32" si="10">IF(OR(B32="Евровагонка сорт Экстра",B32="Евровагонка сорт А",B32="Евровагонка сорт В",B32="Евровагонка сорт С"),88,IF(OR(B32="Плинтус сорт А",B32="Плинтус сорт В",B32="Плинтус сорт С"),43,IF(OR(B32="Блок-хаус сорт АВ",B32="Блок-хаус сорт С"),136,IF(OR(B32="Наличник сорт А",B32="Наличник сорт В",B32="Наличник сорт С"),90))))</f>
        <v>88</v>
      </c>
      <c r="D32" s="9">
        <f t="shared" ref="D32" si="11">IF(OR(B32="Евровагонка сорт Экстра",B32="Евровагонка сорт А",B32="Евровагонка сорт В",B32="Евровагонка сорт С"),12.5,IF(OR(B32="Плинтус сорт А",B32="Плинтус сорт В",B32="Плинтус сорт С"),15,IF(OR(B32="Блок-хаус сорт АВ",B32="Блок-хаус сорт С"),27,IF(OR(B32="Наличник сорт А",B32="Наличник сорт В",B32="Наличник сорт С"),14))))</f>
        <v>12.5</v>
      </c>
      <c r="E32" s="9">
        <v>2</v>
      </c>
      <c r="F32" s="9" t="s">
        <v>11</v>
      </c>
      <c r="G32" s="9">
        <v>1</v>
      </c>
      <c r="H32" s="56">
        <f t="shared" si="1"/>
        <v>2.2000000000000001E-3</v>
      </c>
      <c r="I32" s="56">
        <f t="shared" si="2"/>
        <v>0.17599999999999999</v>
      </c>
      <c r="J32" s="56">
        <f t="shared" si="3"/>
        <v>1</v>
      </c>
      <c r="K32" s="56">
        <f t="shared" si="4"/>
        <v>2</v>
      </c>
      <c r="L32" s="56">
        <f>VLOOKUP(B32,Прайс!$B$2:$C$42,2,0)</f>
        <v>12200</v>
      </c>
      <c r="M32" s="56">
        <f>VLOOKUP(B32,Прайс!$B$2:$D$42,3,0)</f>
        <v>14500</v>
      </c>
      <c r="N32" s="56">
        <f>VLOOKUP(B32,Прайс!$B$2:$E$42,4,0)</f>
        <v>16312.5</v>
      </c>
      <c r="O32" s="101">
        <f t="shared" si="5"/>
        <v>26.84</v>
      </c>
      <c r="P32" s="101">
        <f t="shared" si="6"/>
        <v>31.900000000000002</v>
      </c>
      <c r="Q32" s="101">
        <f t="shared" si="7"/>
        <v>35.887500000000003</v>
      </c>
    </row>
    <row r="33" spans="1:17">
      <c r="A33" s="57"/>
      <c r="B33" s="105" t="s">
        <v>38</v>
      </c>
      <c r="C33" s="9">
        <v>130</v>
      </c>
      <c r="D33" s="9">
        <v>36</v>
      </c>
      <c r="E33" s="9">
        <v>6</v>
      </c>
      <c r="F33" s="106" t="s">
        <v>6</v>
      </c>
      <c r="G33" s="106">
        <v>1</v>
      </c>
      <c r="H33" s="107">
        <f t="shared" si="1"/>
        <v>1</v>
      </c>
      <c r="I33" s="56">
        <f t="shared" si="2"/>
        <v>27.777777777777775</v>
      </c>
      <c r="J33" s="56">
        <f t="shared" si="3"/>
        <v>35.612535612535609</v>
      </c>
      <c r="K33" s="56">
        <f t="shared" si="4"/>
        <v>213.67521367521366</v>
      </c>
      <c r="L33" s="56">
        <f>VLOOKUP(B33,Прайс!$B$2:$C$42,2,0)</f>
        <v>10930</v>
      </c>
      <c r="M33" s="56">
        <f>VLOOKUP(B33,Прайс!$B$2:$D$42,3,0)</f>
        <v>12020</v>
      </c>
      <c r="N33" s="56">
        <f>VLOOKUP(B33,Прайс!$B$2:$E$42,4,0)</f>
        <v>13522.5</v>
      </c>
      <c r="O33" s="101">
        <f t="shared" si="5"/>
        <v>10930</v>
      </c>
      <c r="P33" s="101">
        <f t="shared" si="6"/>
        <v>12020</v>
      </c>
      <c r="Q33" s="101">
        <f t="shared" si="7"/>
        <v>13522.5</v>
      </c>
    </row>
    <row r="34" spans="1:17">
      <c r="A34" s="57"/>
      <c r="B34" s="105" t="s">
        <v>37</v>
      </c>
      <c r="C34" s="9">
        <v>90</v>
      </c>
      <c r="D34" s="9">
        <v>27</v>
      </c>
      <c r="E34" s="9">
        <v>6</v>
      </c>
      <c r="F34" s="106" t="s">
        <v>6</v>
      </c>
      <c r="G34" s="106">
        <v>1</v>
      </c>
      <c r="H34" s="107">
        <f t="shared" si="1"/>
        <v>1</v>
      </c>
      <c r="I34" s="56">
        <f t="shared" si="2"/>
        <v>37.037037037037038</v>
      </c>
      <c r="J34" s="56">
        <f t="shared" si="3"/>
        <v>68.587105624142666</v>
      </c>
      <c r="K34" s="56">
        <f t="shared" si="4"/>
        <v>411.52263374485597</v>
      </c>
      <c r="L34" s="56">
        <f>VLOOKUP(B34,Прайс!$B$2:$C$42,2,0)</f>
        <v>14380</v>
      </c>
      <c r="M34" s="56">
        <f>VLOOKUP(B34,Прайс!$B$2:$D$42,3,0)</f>
        <v>18690</v>
      </c>
      <c r="N34" s="56">
        <f>VLOOKUP(B34,Прайс!$B$2:$E$42,4,0)</f>
        <v>21026.25</v>
      </c>
      <c r="O34" s="101">
        <f t="shared" si="5"/>
        <v>14380</v>
      </c>
      <c r="P34" s="101">
        <f t="shared" si="6"/>
        <v>18690</v>
      </c>
      <c r="Q34" s="101">
        <f t="shared" si="7"/>
        <v>21026.25</v>
      </c>
    </row>
    <row r="35" spans="1:17">
      <c r="A35" s="57">
        <v>42150</v>
      </c>
      <c r="B35" s="91" t="s">
        <v>38</v>
      </c>
      <c r="C35" s="9">
        <v>90</v>
      </c>
      <c r="D35" s="9">
        <v>27</v>
      </c>
      <c r="E35" s="9">
        <v>4</v>
      </c>
      <c r="F35" s="9" t="s">
        <v>6</v>
      </c>
      <c r="G35" s="9">
        <v>1</v>
      </c>
      <c r="H35" s="56">
        <f t="shared" ref="H35:H38" si="12">IF(F35="м3",G35,IF(AND(F35="м2"),G35*D35/1000,IF(AND(F35="шт"),C35*D35*E35/1000000*G35,IF(AND(F35="м пог"),((C35*D35*E35/1000000)/E35)*G35,"ОШИБКА"))))</f>
        <v>1</v>
      </c>
      <c r="I35" s="56">
        <f t="shared" ref="I35:I38" si="13">IF(F35="м2",G35,IF(AND(F35="м3"),G35/D35*1000,IF(AND(F35="шт"),C35*E35/1000*G35,IF(AND(F35="м пог"),E35*C35/E35/1000,"ОШИБКА"))))</f>
        <v>37.037037037037038</v>
      </c>
      <c r="J35" s="56">
        <f t="shared" ref="J35:J38" si="14">IF(F35="шт",G35,IF(AND(F35="м3"),G35/((C35*D35*E35)/1000000),IF(AND(F35="м2"),G35/(C35*E35)*1000,IF(AND(F35="м пог"),G35/E35,"ОШИБКА"))))</f>
        <v>102.88065843621399</v>
      </c>
      <c r="K35" s="56">
        <f t="shared" ref="K35:K38" si="15">IF(F35="м пог",G35,IF(AND(F35="м3"),(I35/C35*1000),IF(AND(F35="м2"),H35/D35*1000/C35*1000,IF(AND(F35="шт"),H35/D35*1000/C35*1000,"ОШИБКА"))))</f>
        <v>411.52263374485597</v>
      </c>
      <c r="L35" s="56">
        <f>VLOOKUP(B35,Прайс!$B$2:$C$42,2,0)</f>
        <v>10930</v>
      </c>
      <c r="M35" s="56">
        <f>VLOOKUP(B35,Прайс!$B$2:$D$42,3,0)</f>
        <v>12020</v>
      </c>
      <c r="N35" s="56">
        <f>VLOOKUP(B35,Прайс!$B$2:$E$42,4,0)</f>
        <v>13522.5</v>
      </c>
      <c r="O35" s="101">
        <f t="shared" ref="O35:O38" si="16">L35*H35</f>
        <v>10930</v>
      </c>
      <c r="P35" s="101">
        <f t="shared" ref="P35:P38" si="17">M35*H35</f>
        <v>12020</v>
      </c>
      <c r="Q35" s="101">
        <f t="shared" ref="Q35:Q38" si="18">H35*N35</f>
        <v>13522.5</v>
      </c>
    </row>
    <row r="36" spans="1:17">
      <c r="A36" s="57"/>
      <c r="B36" s="91" t="s">
        <v>84</v>
      </c>
      <c r="C36" s="9">
        <f t="shared" si="8"/>
        <v>136</v>
      </c>
      <c r="D36" s="9">
        <f t="shared" si="9"/>
        <v>27</v>
      </c>
      <c r="E36" s="9">
        <v>3</v>
      </c>
      <c r="F36" s="9" t="s">
        <v>11</v>
      </c>
      <c r="G36" s="9">
        <v>98</v>
      </c>
      <c r="H36" s="56">
        <f t="shared" si="12"/>
        <v>1.0795680000000001</v>
      </c>
      <c r="I36" s="56">
        <f t="shared" si="13"/>
        <v>39.983999999999995</v>
      </c>
      <c r="J36" s="56">
        <f t="shared" si="14"/>
        <v>98</v>
      </c>
      <c r="K36" s="56">
        <f t="shared" si="15"/>
        <v>294.00000000000006</v>
      </c>
      <c r="L36" s="56">
        <f>VLOOKUP(B36,Прайс!$B$2:$C$42,2,0)</f>
        <v>13800</v>
      </c>
      <c r="M36" s="56">
        <f>VLOOKUP(B36,Прайс!$B$2:$D$42,3,0)</f>
        <v>17940</v>
      </c>
      <c r="N36" s="56">
        <f>VLOOKUP(B36,Прайс!$B$2:$E$42,4,0)</f>
        <v>20182.5</v>
      </c>
      <c r="O36" s="101">
        <f t="shared" si="16"/>
        <v>14898.038400000001</v>
      </c>
      <c r="P36" s="101">
        <f t="shared" si="17"/>
        <v>19367.449920000003</v>
      </c>
      <c r="Q36" s="101">
        <f t="shared" si="18"/>
        <v>21788.381160000001</v>
      </c>
    </row>
    <row r="37" spans="1:17">
      <c r="A37" s="57"/>
      <c r="B37" s="91" t="s">
        <v>85</v>
      </c>
      <c r="C37" s="9">
        <f t="shared" si="8"/>
        <v>136</v>
      </c>
      <c r="D37" s="9">
        <f t="shared" si="9"/>
        <v>27</v>
      </c>
      <c r="E37" s="9">
        <v>3</v>
      </c>
      <c r="F37" s="9" t="s">
        <v>6</v>
      </c>
      <c r="G37" s="9">
        <v>1</v>
      </c>
      <c r="H37" s="56">
        <f t="shared" si="12"/>
        <v>1</v>
      </c>
      <c r="I37" s="56">
        <f t="shared" si="13"/>
        <v>37.037037037037038</v>
      </c>
      <c r="J37" s="56">
        <f t="shared" si="14"/>
        <v>90.777051561365283</v>
      </c>
      <c r="K37" s="56">
        <f t="shared" si="15"/>
        <v>272.33115468409585</v>
      </c>
      <c r="L37" s="56">
        <f>VLOOKUP(B37,Прайс!$B$2:$C$42,2,0)</f>
        <v>10350</v>
      </c>
      <c r="M37" s="56">
        <f>VLOOKUP(B37,Прайс!$B$2:$D$42,3,0)</f>
        <v>11500</v>
      </c>
      <c r="N37" s="56">
        <f>VLOOKUP(B37,Прайс!$B$2:$E$42,4,0)</f>
        <v>12937.5</v>
      </c>
      <c r="O37" s="101">
        <f t="shared" si="16"/>
        <v>10350</v>
      </c>
      <c r="P37" s="101">
        <f t="shared" si="17"/>
        <v>11500</v>
      </c>
      <c r="Q37" s="101">
        <f t="shared" si="18"/>
        <v>12937.5</v>
      </c>
    </row>
    <row r="38" spans="1:17">
      <c r="A38" s="57"/>
      <c r="B38" s="91" t="s">
        <v>168</v>
      </c>
      <c r="C38" s="9">
        <f t="shared" si="8"/>
        <v>90</v>
      </c>
      <c r="D38" s="9">
        <f t="shared" si="9"/>
        <v>14</v>
      </c>
      <c r="E38" s="9">
        <v>2</v>
      </c>
      <c r="F38" s="9" t="s">
        <v>6</v>
      </c>
      <c r="G38" s="9">
        <v>1</v>
      </c>
      <c r="H38" s="56">
        <f t="shared" si="12"/>
        <v>1</v>
      </c>
      <c r="I38" s="56">
        <f t="shared" si="13"/>
        <v>71.428571428571431</v>
      </c>
      <c r="J38" s="56">
        <f t="shared" si="14"/>
        <v>396.82539682539681</v>
      </c>
      <c r="K38" s="56">
        <f t="shared" si="15"/>
        <v>793.65079365079373</v>
      </c>
      <c r="L38" s="56">
        <f>VLOOKUP(B38,Прайс!$B$2:$C$42,2,0)</f>
        <v>19048</v>
      </c>
      <c r="M38" s="56">
        <f>VLOOKUP(B38,Прайс!$B$2:$D$42,3,0)</f>
        <v>20106.222222222223</v>
      </c>
      <c r="N38" s="56">
        <f>VLOOKUP(B38,Прайс!$B$2:$E$42,4,0)</f>
        <v>21429</v>
      </c>
      <c r="O38" s="101">
        <f t="shared" si="16"/>
        <v>19048</v>
      </c>
      <c r="P38" s="101">
        <f t="shared" si="17"/>
        <v>20106.222222222223</v>
      </c>
      <c r="Q38" s="101">
        <f t="shared" si="18"/>
        <v>21429</v>
      </c>
    </row>
    <row r="39" spans="1:17">
      <c r="A39" s="57"/>
      <c r="B39" s="91" t="s">
        <v>169</v>
      </c>
      <c r="C39" s="9">
        <f t="shared" si="8"/>
        <v>90</v>
      </c>
      <c r="D39" s="9">
        <f t="shared" si="9"/>
        <v>14</v>
      </c>
      <c r="E39" s="9">
        <v>2</v>
      </c>
      <c r="F39" s="9" t="s">
        <v>6</v>
      </c>
      <c r="G39" s="9">
        <v>1</v>
      </c>
      <c r="H39" s="56">
        <f t="shared" ref="H39:H40" si="19">IF(F39="м3",G39,IF(AND(F39="м2"),G39*D39/1000,IF(AND(F39="шт"),C39*D39*E39/1000000*G39,IF(AND(F39="м пог"),((C39*D39*E39/1000000)/E39)*G39,"ОШИБКА"))))</f>
        <v>1</v>
      </c>
      <c r="I39" s="56">
        <f t="shared" ref="I39:I40" si="20">IF(F39="м2",G39,IF(AND(F39="м3"),G39/D39*1000,IF(AND(F39="шт"),C39*E39/1000*G39,IF(AND(F39="м пог"),E39*C39/E39/1000,"ОШИБКА"))))</f>
        <v>71.428571428571431</v>
      </c>
      <c r="J39" s="56">
        <f t="shared" ref="J39:J40" si="21">IF(F39="шт",G39,IF(AND(F39="м3"),G39/((C39*D39*E39)/1000000),IF(AND(F39="м2"),G39/(C39*E39)*1000,IF(AND(F39="м пог"),G39/E39,"ОШИБКА"))))</f>
        <v>396.82539682539681</v>
      </c>
      <c r="K39" s="56">
        <f t="shared" ref="K39:K40" si="22">IF(F39="м пог",G39,IF(AND(F39="м3"),(I39/C39*1000),IF(AND(F39="м2"),H39/D39*1000/C39*1000,IF(AND(F39="шт"),H39/D39*1000/C39*1000,"ОШИБКА"))))</f>
        <v>793.65079365079373</v>
      </c>
      <c r="L39" s="56">
        <f>VLOOKUP(B39,Прайс!$B$2:$C$42,2,0)</f>
        <v>17460</v>
      </c>
      <c r="M39" s="56">
        <f>VLOOKUP(B39,Прайс!$B$2:$D$42,3,0)</f>
        <v>18430</v>
      </c>
      <c r="N39" s="56">
        <f>VLOOKUP(B39,Прайс!$B$2:$E$42,4,0)</f>
        <v>19642.5</v>
      </c>
      <c r="O39" s="101">
        <f t="shared" ref="O39:O40" si="23">L39*H39</f>
        <v>17460</v>
      </c>
      <c r="P39" s="101">
        <f t="shared" ref="P39:P40" si="24">M39*H39</f>
        <v>18430</v>
      </c>
      <c r="Q39" s="101">
        <f t="shared" ref="Q39:Q40" si="25">H39*N39</f>
        <v>19642.5</v>
      </c>
    </row>
    <row r="40" spans="1:17">
      <c r="A40" s="57">
        <v>42150</v>
      </c>
      <c r="B40" s="91" t="s">
        <v>170</v>
      </c>
      <c r="C40" s="9">
        <f t="shared" si="8"/>
        <v>90</v>
      </c>
      <c r="D40" s="9">
        <f t="shared" si="9"/>
        <v>14</v>
      </c>
      <c r="E40" s="9">
        <v>2</v>
      </c>
      <c r="F40" s="9" t="s">
        <v>6</v>
      </c>
      <c r="G40" s="9">
        <v>1</v>
      </c>
      <c r="H40" s="56">
        <f t="shared" si="19"/>
        <v>1</v>
      </c>
      <c r="I40" s="56">
        <f t="shared" si="20"/>
        <v>71.428571428571431</v>
      </c>
      <c r="J40" s="56">
        <f t="shared" si="21"/>
        <v>396.82539682539681</v>
      </c>
      <c r="K40" s="56">
        <f t="shared" si="22"/>
        <v>793.65079365079373</v>
      </c>
      <c r="L40" s="56">
        <f>VLOOKUP(B40,Прайс!$B$2:$C$42,2,0)</f>
        <v>15080</v>
      </c>
      <c r="M40" s="56">
        <f>VLOOKUP(B40,Прайс!$B$2:$D$42,3,0)</f>
        <v>15917.777777777777</v>
      </c>
      <c r="N40" s="56">
        <f>VLOOKUP(B40,Прайс!$B$2:$E$42,4,0)</f>
        <v>16965</v>
      </c>
      <c r="O40" s="101">
        <f t="shared" si="23"/>
        <v>15080</v>
      </c>
      <c r="P40" s="101">
        <f t="shared" si="24"/>
        <v>15917.777777777777</v>
      </c>
      <c r="Q40" s="101">
        <f t="shared" si="25"/>
        <v>16965</v>
      </c>
    </row>
    <row r="41" spans="1:17">
      <c r="A41" s="57"/>
      <c r="B41" s="91" t="s">
        <v>166</v>
      </c>
      <c r="C41" s="9">
        <f t="shared" si="8"/>
        <v>43</v>
      </c>
      <c r="D41" s="9">
        <f t="shared" si="9"/>
        <v>15</v>
      </c>
      <c r="E41" s="9">
        <v>2.5</v>
      </c>
      <c r="F41" s="9" t="s">
        <v>11</v>
      </c>
      <c r="G41" s="9">
        <v>4</v>
      </c>
      <c r="H41" s="56">
        <f t="shared" ref="H41" si="26">IF(F41="м3",G41,IF(AND(F41="м2"),G41*D41/1000,IF(AND(F41="шт"),C41*D41*E41/1000000*G41,IF(AND(F41="м пог"),((C41*D41*E41/1000000)/E41)*G41,"ОШИБКА"))))</f>
        <v>6.45E-3</v>
      </c>
      <c r="I41" s="56">
        <f t="shared" ref="I41" si="27">IF(F41="м2",G41,IF(AND(F41="м3"),G41/D41*1000,IF(AND(F41="шт"),C41*E41/1000*G41,IF(AND(F41="м пог"),E41*C41/E41/1000,"ОШИБКА"))))</f>
        <v>0.43</v>
      </c>
      <c r="J41" s="56">
        <f t="shared" ref="J41" si="28">IF(F41="шт",G41,IF(AND(F41="м3"),G41/((C41*D41*E41)/1000000),IF(AND(F41="м2"),G41/(C41*E41)*1000,IF(AND(F41="м пог"),G41/E41,"ОШИБКА"))))</f>
        <v>4</v>
      </c>
      <c r="K41" s="56">
        <f t="shared" ref="K41" si="29">IF(F41="м пог",G41,IF(AND(F41="м3"),(I41/C41*1000),IF(AND(F41="м2"),H41/D41*1000/C41*1000,IF(AND(F41="шт"),H41/D41*1000/C41*1000,"ОШИБКА"))))</f>
        <v>10</v>
      </c>
      <c r="L41" s="56">
        <f>VLOOKUP(B41,Прайс!$B$2:$C$42,2,0)</f>
        <v>27907</v>
      </c>
      <c r="M41" s="56">
        <f>VLOOKUP(B41,Прайс!$B$2:$D$42,3,0)</f>
        <v>29457.388888888891</v>
      </c>
      <c r="N41" s="56">
        <f>VLOOKUP(B41,Прайс!$B$2:$E$42,4,0)</f>
        <v>31395.375</v>
      </c>
      <c r="O41" s="101">
        <f t="shared" ref="O41" si="30">L41*H41</f>
        <v>180.00014999999999</v>
      </c>
      <c r="P41" s="101">
        <f t="shared" ref="P41" si="31">M41*H41</f>
        <v>190.00015833333333</v>
      </c>
      <c r="Q41" s="101">
        <f t="shared" ref="Q41" si="32">H41*N41</f>
        <v>202.50016875</v>
      </c>
    </row>
    <row r="42" spans="1:17">
      <c r="A42" s="57"/>
      <c r="B42" s="91" t="s">
        <v>166</v>
      </c>
      <c r="C42" s="9">
        <f t="shared" ref="C42" si="33">IF(OR(B42="Евровагонка сорт Экстра",B42="Евровагонка сорт А",B42="Евровагонка сорт В",B42="Евровагонка сорт С"),88,IF(OR(B42="Плинтус сорт А",B42="Плинтус сорт В",B42="Плинтус сорт С"),43,IF(OR(B42="Блок-хаус сорт АВ",B42="Блок-хаус сорт С"),136,IF(OR(B42="Наличник сорт А",B42="Наличник сорт В",B42="Наличник сорт С"),90))))</f>
        <v>43</v>
      </c>
      <c r="D42" s="9">
        <f t="shared" ref="D42" si="34">IF(OR(B42="Евровагонка сорт Экстра",B42="Евровагонка сорт А",B42="Евровагонка сорт В",B42="Евровагонка сорт С"),12.5,IF(OR(B42="Плинтус сорт А",B42="Плинтус сорт В",B42="Плинтус сорт С"),15,IF(OR(B42="Блок-хаус сорт АВ",B42="Блок-хаус сорт С"),27,IF(OR(B42="Наличник сорт А",B42="Наличник сорт В",B42="Наличник сорт С"),14))))</f>
        <v>15</v>
      </c>
      <c r="E42" s="9">
        <v>3</v>
      </c>
      <c r="F42" s="9" t="s">
        <v>11</v>
      </c>
      <c r="G42" s="9">
        <v>4</v>
      </c>
      <c r="H42" s="56">
        <f t="shared" ref="H42:H43" si="35">IF(F42="м3",G42,IF(AND(F42="м2"),G42*D42/1000,IF(AND(F42="шт"),C42*D42*E42/1000000*G42,IF(AND(F42="м пог"),((C42*D42*E42/1000000)/E42)*G42,"ОШИБКА"))))</f>
        <v>7.7400000000000004E-3</v>
      </c>
      <c r="I42" s="56">
        <f t="shared" ref="I42:I43" si="36">IF(F42="м2",G42,IF(AND(F42="м3"),G42/D42*1000,IF(AND(F42="шт"),C42*E42/1000*G42,IF(AND(F42="м пог"),E42*C42/E42/1000,"ОШИБКА"))))</f>
        <v>0.51600000000000001</v>
      </c>
      <c r="J42" s="56">
        <f t="shared" ref="J42:J43" si="37">IF(F42="шт",G42,IF(AND(F42="м3"),G42/((C42*D42*E42)/1000000),IF(AND(F42="м2"),G42/(C42*E42)*1000,IF(AND(F42="м пог"),G42/E42,"ОШИБКА"))))</f>
        <v>4</v>
      </c>
      <c r="K42" s="56">
        <f t="shared" ref="K42:K43" si="38">IF(F42="м пог",G42,IF(AND(F42="м3"),(I42/C42*1000),IF(AND(F42="м2"),H42/D42*1000/C42*1000,IF(AND(F42="шт"),H42/D42*1000/C42*1000,"ОШИБКА"))))</f>
        <v>12.000000000000004</v>
      </c>
      <c r="L42" s="56">
        <f>VLOOKUP(B42,Прайс!$B$2:$C$42,2,0)</f>
        <v>27907</v>
      </c>
      <c r="M42" s="56">
        <f>VLOOKUP(B42,Прайс!$B$2:$D$42,3,0)</f>
        <v>29457.388888888891</v>
      </c>
      <c r="N42" s="56">
        <f>VLOOKUP(B42,Прайс!$B$2:$E$42,4,0)</f>
        <v>31395.375</v>
      </c>
      <c r="O42" s="101">
        <f t="shared" ref="O42:O43" si="39">L42*H42</f>
        <v>216.00018</v>
      </c>
      <c r="P42" s="101">
        <f t="shared" ref="P42:P43" si="40">M42*H42</f>
        <v>228.00019000000003</v>
      </c>
      <c r="Q42" s="101">
        <f t="shared" ref="Q42:Q43" si="41">H42*N42</f>
        <v>243.0002025</v>
      </c>
    </row>
    <row r="43" spans="1:17">
      <c r="A43" s="57"/>
      <c r="B43" s="91" t="s">
        <v>44</v>
      </c>
      <c r="C43" s="9">
        <f t="shared" ref="C43" si="42">IF(OR(B43="Евровагонка сорт Экстра",B43="Евровагонка сорт А",B43="Евровагонка сорт В",B43="Евровагонка сорт С"),88,IF(OR(B43="Плинтус сорт А",B43="Плинтус сорт В",B43="Плинтус сорт С"),43,IF(OR(B43="Блок-хаус сорт АВ",B43="Блок-хаус сорт С"),136,IF(OR(B43="Наличник сорт А",B43="Наличник сорт В",B43="Наличник сорт С"),90))))</f>
        <v>43</v>
      </c>
      <c r="D43" s="9">
        <f t="shared" ref="D43" si="43">IF(OR(B43="Евровагонка сорт Экстра",B43="Евровагонка сорт А",B43="Евровагонка сорт В",B43="Евровагонка сорт С"),12.5,IF(OR(B43="Плинтус сорт А",B43="Плинтус сорт В",B43="Плинтус сорт С"),15,IF(OR(B43="Блок-хаус сорт АВ",B43="Блок-хаус сорт С"),27,IF(OR(B43="Наличник сорт А",B43="Наличник сорт В",B43="Наличник сорт С"),14))))</f>
        <v>15</v>
      </c>
      <c r="E43" s="9">
        <v>2</v>
      </c>
      <c r="F43" s="9" t="s">
        <v>6</v>
      </c>
      <c r="G43" s="9">
        <v>1</v>
      </c>
      <c r="H43" s="56">
        <f t="shared" si="35"/>
        <v>1</v>
      </c>
      <c r="I43" s="56">
        <f t="shared" si="36"/>
        <v>66.666666666666671</v>
      </c>
      <c r="J43" s="56">
        <f t="shared" si="37"/>
        <v>775.19379844961247</v>
      </c>
      <c r="K43" s="56">
        <f t="shared" si="38"/>
        <v>1550.3875968992249</v>
      </c>
      <c r="L43" s="56">
        <f>VLOOKUP(B43,Прайс!$B$2:$C$42,2,0)</f>
        <v>21705</v>
      </c>
      <c r="M43" s="56">
        <f>VLOOKUP(B43,Прайс!$B$2:$D$42,3,0)</f>
        <v>22910.833333333332</v>
      </c>
      <c r="N43" s="56">
        <f>VLOOKUP(B43,Прайс!$B$2:$E$42,4,0)</f>
        <v>24418.125</v>
      </c>
      <c r="O43" s="101">
        <f t="shared" si="39"/>
        <v>21705</v>
      </c>
      <c r="P43" s="101">
        <f t="shared" si="40"/>
        <v>22910.833333333332</v>
      </c>
      <c r="Q43" s="101">
        <f t="shared" si="41"/>
        <v>24418.125</v>
      </c>
    </row>
    <row r="44" spans="1:17" ht="38.25">
      <c r="A44" s="57"/>
      <c r="B44" s="91" t="s">
        <v>30</v>
      </c>
      <c r="C44" s="9">
        <v>145</v>
      </c>
      <c r="D44" s="9">
        <v>25</v>
      </c>
      <c r="E44" s="9">
        <v>6</v>
      </c>
      <c r="F44" s="9" t="s">
        <v>6</v>
      </c>
      <c r="G44" s="9">
        <v>1</v>
      </c>
      <c r="H44" s="56">
        <f t="shared" ref="H44:H45" si="44">IF(F44="м3",G44,IF(AND(F44="м2"),G44*D44/1000,IF(AND(F44="шт"),C44*D44*E44/1000000*G44,IF(AND(F44="м пог"),((C44*D44*E44/1000000)/E44)*G44,"ОШИБКА"))))</f>
        <v>1</v>
      </c>
      <c r="I44" s="56">
        <f t="shared" ref="I44:I45" si="45">IF(F44="м2",G44,IF(AND(F44="м3"),G44/D44*1000,IF(AND(F44="шт"),C44*E44/1000*G44,IF(AND(F44="м пог"),E44*C44/E44/1000,"ОШИБКА"))))</f>
        <v>40</v>
      </c>
      <c r="J44" s="56">
        <f t="shared" ref="J44:J45" si="46">IF(F44="шт",G44,IF(AND(F44="м3"),G44/((C44*D44*E44)/1000000),IF(AND(F44="м2"),G44/(C44*E44)*1000,IF(AND(F44="м пог"),G44/E44,"ОШИБКА"))))</f>
        <v>45.977011494252878</v>
      </c>
      <c r="K44" s="56">
        <f t="shared" ref="K44:K45" si="47">IF(F44="м пог",G44,IF(AND(F44="м3"),(I44/C44*1000),IF(AND(F44="м2"),H44/D44*1000/C44*1000,IF(AND(F44="шт"),H44/D44*1000/C44*1000,"ОШИБКА"))))</f>
        <v>275.86206896551721</v>
      </c>
      <c r="L44" s="56">
        <f>VLOOKUP(B44,Прайс!$B$2:$C$42,2,0)</f>
        <v>5800</v>
      </c>
      <c r="M44" s="56">
        <f>VLOOKUP(B44,Прайс!$B$2:$D$42,3,0)</f>
        <v>7200</v>
      </c>
      <c r="N44" s="56">
        <f>VLOOKUP(B44,Прайс!$B$2:$E$42,4,0)</f>
        <v>8100</v>
      </c>
      <c r="O44" s="101">
        <f t="shared" ref="O44" si="48">L44*H44</f>
        <v>5800</v>
      </c>
      <c r="P44" s="101">
        <f t="shared" ref="P44" si="49">M44*H44</f>
        <v>7200</v>
      </c>
      <c r="Q44" s="101">
        <f t="shared" ref="Q44" si="50">H44*N44</f>
        <v>8100</v>
      </c>
    </row>
    <row r="45" spans="1:17" ht="38.25">
      <c r="A45" s="57"/>
      <c r="B45" s="91" t="s">
        <v>30</v>
      </c>
      <c r="C45" s="9">
        <v>100</v>
      </c>
      <c r="D45" s="9">
        <v>40</v>
      </c>
      <c r="E45" s="9">
        <v>6</v>
      </c>
      <c r="F45" s="9" t="s">
        <v>6</v>
      </c>
      <c r="G45" s="9">
        <v>0.5</v>
      </c>
      <c r="H45" s="56">
        <f t="shared" si="44"/>
        <v>0.5</v>
      </c>
      <c r="I45" s="56">
        <f t="shared" si="45"/>
        <v>12.5</v>
      </c>
      <c r="J45" s="56">
        <f t="shared" si="46"/>
        <v>20.833333333333332</v>
      </c>
      <c r="K45" s="56">
        <f t="shared" si="47"/>
        <v>125</v>
      </c>
      <c r="L45" s="56">
        <f>VLOOKUP(B45,Прайс!$B$2:$C$42,2,0)</f>
        <v>5800</v>
      </c>
      <c r="M45" s="56">
        <f>VLOOKUP(B45,Прайс!$B$2:$D$42,3,0)</f>
        <v>7200</v>
      </c>
      <c r="N45" s="56">
        <f>VLOOKUP(B45,Прайс!$B$2:$E$42,4,0)</f>
        <v>8100</v>
      </c>
      <c r="O45" s="101">
        <f t="shared" ref="O45" si="51">L45*H45</f>
        <v>2900</v>
      </c>
      <c r="P45" s="101">
        <f t="shared" ref="P45" si="52">M45*H45</f>
        <v>3600</v>
      </c>
      <c r="Q45" s="101">
        <f t="shared" ref="Q45" si="53">H45*N45</f>
        <v>4050</v>
      </c>
    </row>
    <row r="46" spans="1:17">
      <c r="A46" s="57"/>
      <c r="H46" s="56"/>
      <c r="I46" s="56"/>
      <c r="J46" s="56"/>
      <c r="K46" s="56"/>
      <c r="L46" s="101"/>
      <c r="M46" s="101"/>
      <c r="N46" s="101"/>
      <c r="O46" s="101"/>
      <c r="P46" s="101"/>
      <c r="Q46" s="101"/>
    </row>
    <row r="47" spans="1:17">
      <c r="A47" s="57"/>
      <c r="H47" s="56"/>
      <c r="I47" s="56"/>
      <c r="J47" s="56"/>
      <c r="K47" s="56"/>
      <c r="L47" s="101"/>
      <c r="M47" s="101"/>
      <c r="N47" s="101"/>
      <c r="O47" s="101"/>
      <c r="P47" s="101"/>
      <c r="Q47" s="101"/>
    </row>
    <row r="48" spans="1:17">
      <c r="A48" s="57"/>
      <c r="H48" s="56"/>
      <c r="I48" s="56"/>
      <c r="J48" s="56"/>
      <c r="K48" s="56"/>
      <c r="L48" s="101"/>
      <c r="M48" s="101"/>
      <c r="N48" s="101"/>
      <c r="O48" s="101"/>
      <c r="P48" s="101"/>
      <c r="Q48" s="101"/>
    </row>
    <row r="49" spans="1:17">
      <c r="A49" s="57"/>
      <c r="H49" s="56"/>
      <c r="I49" s="56"/>
      <c r="J49" s="56"/>
      <c r="K49" s="56"/>
      <c r="L49" s="101"/>
      <c r="M49" s="101"/>
      <c r="N49" s="101"/>
      <c r="O49" s="101"/>
      <c r="P49" s="101"/>
      <c r="Q49" s="101"/>
    </row>
    <row r="50" spans="1:17">
      <c r="A50" s="57"/>
      <c r="H50" s="56"/>
      <c r="I50" s="56"/>
      <c r="J50" s="56"/>
      <c r="K50" s="56"/>
      <c r="L50" s="101"/>
      <c r="M50" s="101"/>
      <c r="N50" s="101"/>
      <c r="O50" s="101"/>
      <c r="P50" s="101"/>
      <c r="Q50" s="101"/>
    </row>
    <row r="51" spans="1:17">
      <c r="A51" s="57"/>
      <c r="H51" s="56"/>
      <c r="I51" s="56"/>
      <c r="J51" s="56"/>
      <c r="K51" s="56"/>
      <c r="L51" s="101"/>
      <c r="M51" s="101"/>
      <c r="N51" s="101"/>
      <c r="O51" s="101"/>
      <c r="P51" s="101"/>
      <c r="Q51" s="101"/>
    </row>
    <row r="52" spans="1:17">
      <c r="A52" s="57"/>
      <c r="H52" s="56"/>
      <c r="I52" s="56"/>
      <c r="J52" s="56"/>
      <c r="K52" s="56"/>
      <c r="L52" s="101"/>
      <c r="M52" s="101"/>
      <c r="N52" s="101"/>
      <c r="O52" s="101"/>
      <c r="P52" s="101"/>
      <c r="Q52" s="101"/>
    </row>
    <row r="53" spans="1:17">
      <c r="A53" s="57"/>
      <c r="H53" s="56"/>
      <c r="I53" s="56"/>
      <c r="J53" s="56"/>
      <c r="K53" s="56"/>
      <c r="L53" s="101"/>
      <c r="M53" s="101"/>
      <c r="N53" s="101"/>
      <c r="O53" s="101"/>
      <c r="P53" s="101"/>
      <c r="Q53" s="101"/>
    </row>
    <row r="54" spans="1:17">
      <c r="A54" s="57"/>
      <c r="L54" s="101"/>
      <c r="M54" s="101"/>
      <c r="N54" s="101"/>
      <c r="O54" s="101"/>
      <c r="P54" s="101"/>
      <c r="Q54" s="101"/>
    </row>
    <row r="55" spans="1:17">
      <c r="A55" s="57"/>
      <c r="L55" s="101"/>
      <c r="M55" s="101"/>
      <c r="N55" s="101"/>
      <c r="O55" s="101"/>
      <c r="P55" s="101"/>
      <c r="Q55" s="101"/>
    </row>
    <row r="56" spans="1:17">
      <c r="A56" s="57"/>
      <c r="L56" s="101"/>
      <c r="M56" s="101"/>
      <c r="N56" s="101"/>
      <c r="O56" s="101"/>
      <c r="P56" s="101"/>
      <c r="Q56" s="101"/>
    </row>
    <row r="57" spans="1:17">
      <c r="A57" s="57"/>
      <c r="L57" s="101"/>
      <c r="M57" s="101"/>
      <c r="N57" s="101"/>
      <c r="O57" s="101"/>
      <c r="P57" s="101"/>
      <c r="Q57" s="101"/>
    </row>
    <row r="58" spans="1:17">
      <c r="A58" s="57"/>
      <c r="L58" s="101"/>
      <c r="M58" s="101"/>
      <c r="N58" s="101"/>
      <c r="O58" s="101"/>
      <c r="P58" s="101"/>
      <c r="Q58" s="101"/>
    </row>
    <row r="59" spans="1:17">
      <c r="A59" s="57"/>
      <c r="L59" s="101"/>
      <c r="M59" s="101"/>
      <c r="N59" s="101"/>
      <c r="O59" s="101"/>
      <c r="P59" s="101"/>
      <c r="Q59" s="101"/>
    </row>
    <row r="60" spans="1:17">
      <c r="A60" s="57"/>
      <c r="L60" s="101"/>
      <c r="M60" s="101"/>
      <c r="N60" s="101"/>
      <c r="O60" s="101"/>
      <c r="P60" s="101"/>
      <c r="Q60" s="101"/>
    </row>
    <row r="61" spans="1:17">
      <c r="A61" s="57"/>
      <c r="L61" s="101"/>
      <c r="M61" s="101"/>
      <c r="N61" s="101"/>
      <c r="O61" s="101"/>
      <c r="P61" s="101"/>
      <c r="Q61" s="101"/>
    </row>
    <row r="62" spans="1:17">
      <c r="A62" s="57"/>
      <c r="L62" s="101"/>
      <c r="M62" s="101"/>
      <c r="N62" s="101"/>
      <c r="O62" s="101"/>
      <c r="P62" s="101"/>
      <c r="Q62" s="101"/>
    </row>
    <row r="63" spans="1:17">
      <c r="A63" s="57"/>
      <c r="L63" s="101"/>
      <c r="M63" s="101"/>
      <c r="N63" s="101"/>
      <c r="O63" s="101"/>
      <c r="P63" s="101"/>
      <c r="Q63" s="101"/>
    </row>
    <row r="64" spans="1:17">
      <c r="A64" s="57"/>
      <c r="L64" s="101"/>
      <c r="M64" s="101"/>
      <c r="N64" s="101"/>
      <c r="O64" s="101"/>
      <c r="P64" s="101"/>
      <c r="Q64" s="101"/>
    </row>
    <row r="65" spans="1:17">
      <c r="A65" s="57"/>
      <c r="L65" s="101"/>
      <c r="M65" s="101"/>
      <c r="N65" s="101"/>
      <c r="O65" s="101"/>
      <c r="P65" s="101"/>
      <c r="Q65" s="101"/>
    </row>
    <row r="66" spans="1:17">
      <c r="A66" s="57"/>
      <c r="L66" s="101"/>
      <c r="M66" s="101"/>
      <c r="N66" s="101"/>
      <c r="O66" s="101"/>
      <c r="P66" s="101"/>
      <c r="Q66" s="101"/>
    </row>
    <row r="67" spans="1:17">
      <c r="A67" s="57"/>
      <c r="L67" s="101"/>
      <c r="M67" s="101"/>
      <c r="N67" s="101"/>
      <c r="O67" s="101"/>
      <c r="P67" s="101"/>
      <c r="Q67" s="101"/>
    </row>
    <row r="68" spans="1:17">
      <c r="A68" s="57"/>
      <c r="L68" s="101"/>
      <c r="M68" s="101"/>
      <c r="N68" s="101"/>
      <c r="O68" s="101"/>
      <c r="P68" s="101"/>
      <c r="Q68" s="101"/>
    </row>
    <row r="69" spans="1:17">
      <c r="A69" s="57"/>
      <c r="L69" s="101"/>
      <c r="M69" s="101"/>
      <c r="N69" s="101"/>
      <c r="O69" s="101"/>
      <c r="P69" s="101"/>
      <c r="Q69" s="101"/>
    </row>
    <row r="70" spans="1:17">
      <c r="A70" s="57"/>
      <c r="L70" s="101"/>
      <c r="M70" s="101"/>
      <c r="N70" s="101"/>
      <c r="O70" s="101"/>
      <c r="P70" s="101"/>
      <c r="Q70" s="101"/>
    </row>
    <row r="71" spans="1:17">
      <c r="A71" s="57"/>
      <c r="L71" s="101"/>
      <c r="M71" s="101"/>
      <c r="N71" s="101"/>
      <c r="O71" s="101"/>
      <c r="P71" s="101"/>
      <c r="Q71" s="101"/>
    </row>
    <row r="72" spans="1:17">
      <c r="A72" s="57"/>
      <c r="L72" s="101"/>
      <c r="M72" s="101"/>
      <c r="N72" s="101"/>
      <c r="O72" s="101"/>
      <c r="P72" s="101"/>
      <c r="Q72" s="101"/>
    </row>
    <row r="73" spans="1:17">
      <c r="A73" s="57"/>
      <c r="L73" s="101"/>
      <c r="M73" s="101"/>
      <c r="N73" s="101"/>
      <c r="O73" s="101"/>
      <c r="P73" s="101"/>
      <c r="Q73" s="101"/>
    </row>
    <row r="74" spans="1:17">
      <c r="A74" s="57"/>
      <c r="L74" s="101"/>
      <c r="M74" s="101"/>
      <c r="N74" s="101"/>
      <c r="O74" s="101"/>
      <c r="P74" s="101"/>
      <c r="Q74" s="101"/>
    </row>
    <row r="75" spans="1:17">
      <c r="A75" s="57"/>
      <c r="L75" s="101"/>
      <c r="M75" s="101"/>
      <c r="N75" s="101"/>
      <c r="O75" s="101"/>
      <c r="P75" s="101"/>
      <c r="Q75" s="101"/>
    </row>
    <row r="76" spans="1:17">
      <c r="A76" s="57"/>
      <c r="L76" s="101"/>
      <c r="M76" s="101"/>
      <c r="N76" s="101"/>
      <c r="O76" s="101"/>
      <c r="P76" s="101"/>
      <c r="Q76" s="101"/>
    </row>
    <row r="77" spans="1:17">
      <c r="A77" s="57"/>
      <c r="L77" s="101"/>
      <c r="M77" s="101"/>
      <c r="N77" s="101"/>
      <c r="O77" s="101"/>
      <c r="P77" s="101"/>
      <c r="Q77" s="101"/>
    </row>
    <row r="78" spans="1:17">
      <c r="A78" s="57"/>
      <c r="L78" s="101"/>
      <c r="M78" s="101"/>
      <c r="N78" s="101"/>
      <c r="O78" s="101"/>
      <c r="P78" s="101"/>
      <c r="Q78" s="101"/>
    </row>
    <row r="79" spans="1:17">
      <c r="A79" s="57"/>
      <c r="L79" s="101"/>
      <c r="M79" s="101"/>
      <c r="N79" s="101"/>
      <c r="O79" s="101"/>
      <c r="P79" s="101"/>
      <c r="Q79" s="101"/>
    </row>
    <row r="80" spans="1:17">
      <c r="A80" s="57"/>
      <c r="L80" s="101"/>
      <c r="M80" s="101"/>
      <c r="N80" s="101"/>
      <c r="O80" s="101"/>
      <c r="P80" s="101"/>
      <c r="Q80" s="101"/>
    </row>
    <row r="81" spans="1:17">
      <c r="A81" s="57"/>
      <c r="L81" s="101"/>
      <c r="M81" s="101"/>
      <c r="N81" s="101"/>
      <c r="O81" s="101"/>
      <c r="P81" s="101"/>
      <c r="Q81" s="101"/>
    </row>
    <row r="82" spans="1:17">
      <c r="A82" s="57"/>
      <c r="L82" s="101"/>
      <c r="M82" s="101"/>
      <c r="N82" s="101"/>
      <c r="O82" s="101"/>
      <c r="P82" s="101"/>
      <c r="Q82" s="101"/>
    </row>
    <row r="83" spans="1:17">
      <c r="A83" s="57"/>
      <c r="L83" s="101"/>
      <c r="M83" s="101"/>
      <c r="N83" s="101"/>
      <c r="O83" s="101"/>
      <c r="P83" s="101"/>
      <c r="Q83" s="101"/>
    </row>
    <row r="84" spans="1:17">
      <c r="A84" s="57"/>
      <c r="L84" s="101"/>
      <c r="M84" s="101"/>
      <c r="N84" s="101"/>
      <c r="O84" s="101"/>
      <c r="P84" s="101"/>
      <c r="Q84" s="101"/>
    </row>
    <row r="85" spans="1:17">
      <c r="A85" s="57"/>
      <c r="L85" s="101"/>
      <c r="M85" s="101"/>
      <c r="N85" s="101"/>
      <c r="O85" s="101"/>
      <c r="P85" s="101"/>
      <c r="Q85" s="101"/>
    </row>
    <row r="86" spans="1:17">
      <c r="A86" s="57"/>
      <c r="L86" s="101"/>
      <c r="M86" s="101"/>
      <c r="N86" s="101"/>
      <c r="O86" s="101"/>
      <c r="P86" s="101"/>
      <c r="Q86" s="101"/>
    </row>
    <row r="87" spans="1:17">
      <c r="A87" s="57"/>
      <c r="L87" s="101"/>
      <c r="M87" s="101"/>
      <c r="N87" s="101"/>
      <c r="O87" s="101"/>
      <c r="P87" s="101"/>
      <c r="Q87" s="101"/>
    </row>
    <row r="88" spans="1:17">
      <c r="A88" s="57"/>
      <c r="L88" s="101"/>
      <c r="M88" s="101"/>
      <c r="N88" s="101"/>
      <c r="O88" s="101"/>
      <c r="P88" s="101"/>
      <c r="Q88" s="101"/>
    </row>
    <row r="89" spans="1:17">
      <c r="A89" s="57"/>
      <c r="L89" s="101"/>
      <c r="M89" s="101"/>
      <c r="N89" s="101"/>
      <c r="O89" s="101"/>
      <c r="P89" s="101"/>
      <c r="Q89" s="101"/>
    </row>
    <row r="90" spans="1:17">
      <c r="A90" s="57"/>
      <c r="L90" s="101"/>
      <c r="M90" s="101"/>
      <c r="N90" s="101"/>
      <c r="O90" s="101"/>
      <c r="P90" s="101"/>
      <c r="Q90" s="101"/>
    </row>
    <row r="91" spans="1:17">
      <c r="A91" s="57"/>
      <c r="L91" s="101"/>
      <c r="M91" s="101"/>
      <c r="N91" s="101"/>
      <c r="O91" s="101"/>
      <c r="P91" s="101"/>
      <c r="Q91" s="101"/>
    </row>
    <row r="92" spans="1:17">
      <c r="A92" s="57"/>
      <c r="L92" s="101"/>
      <c r="M92" s="101"/>
      <c r="N92" s="101"/>
      <c r="O92" s="101"/>
      <c r="P92" s="101"/>
      <c r="Q92" s="101"/>
    </row>
    <row r="93" spans="1:17">
      <c r="A93" s="57"/>
      <c r="L93" s="101"/>
      <c r="M93" s="101"/>
      <c r="N93" s="101"/>
      <c r="O93" s="101"/>
      <c r="P93" s="101"/>
      <c r="Q93" s="101"/>
    </row>
    <row r="94" spans="1:17">
      <c r="A94" s="57"/>
      <c r="L94" s="101"/>
      <c r="M94" s="101"/>
      <c r="N94" s="101"/>
      <c r="O94" s="101"/>
      <c r="P94" s="101"/>
      <c r="Q94" s="101"/>
    </row>
    <row r="95" spans="1:17">
      <c r="A95" s="57"/>
      <c r="L95" s="101"/>
      <c r="M95" s="101"/>
      <c r="N95" s="101"/>
      <c r="O95" s="101"/>
      <c r="P95" s="101"/>
      <c r="Q95" s="101"/>
    </row>
    <row r="96" spans="1:17">
      <c r="A96" s="57"/>
      <c r="L96" s="101"/>
      <c r="M96" s="101"/>
      <c r="N96" s="101"/>
      <c r="O96" s="101"/>
      <c r="P96" s="101"/>
      <c r="Q96" s="101"/>
    </row>
    <row r="97" spans="1:17">
      <c r="A97" s="57"/>
      <c r="L97" s="101"/>
      <c r="M97" s="101"/>
      <c r="N97" s="101"/>
      <c r="O97" s="101"/>
      <c r="P97" s="101"/>
      <c r="Q97" s="101"/>
    </row>
    <row r="98" spans="1:17">
      <c r="A98" s="57"/>
      <c r="L98" s="101"/>
      <c r="M98" s="101"/>
      <c r="N98" s="101"/>
      <c r="O98" s="101"/>
      <c r="P98" s="101"/>
      <c r="Q98" s="101"/>
    </row>
    <row r="99" spans="1:17">
      <c r="A99" s="57"/>
      <c r="L99" s="101"/>
      <c r="M99" s="101"/>
      <c r="N99" s="101"/>
      <c r="O99" s="101"/>
      <c r="P99" s="101"/>
      <c r="Q99" s="101"/>
    </row>
    <row r="100" spans="1:17">
      <c r="A100" s="57"/>
      <c r="L100" s="101"/>
      <c r="M100" s="101"/>
      <c r="N100" s="101"/>
      <c r="O100" s="101"/>
      <c r="P100" s="101"/>
      <c r="Q100" s="101"/>
    </row>
    <row r="101" spans="1:17">
      <c r="A101" s="57"/>
      <c r="L101" s="101"/>
      <c r="M101" s="101"/>
      <c r="N101" s="101"/>
      <c r="O101" s="101"/>
      <c r="P101" s="101"/>
      <c r="Q101" s="101"/>
    </row>
    <row r="102" spans="1:17">
      <c r="A102" s="57"/>
      <c r="L102" s="101"/>
      <c r="M102" s="101"/>
      <c r="N102" s="101"/>
      <c r="O102" s="101"/>
      <c r="P102" s="101"/>
      <c r="Q102" s="101"/>
    </row>
    <row r="103" spans="1:17">
      <c r="A103" s="57"/>
      <c r="L103" s="101"/>
      <c r="M103" s="101"/>
      <c r="N103" s="101"/>
      <c r="O103" s="101"/>
      <c r="P103" s="101"/>
      <c r="Q103" s="101"/>
    </row>
    <row r="104" spans="1:17">
      <c r="A104" s="57"/>
      <c r="L104" s="101"/>
      <c r="M104" s="101"/>
      <c r="N104" s="101"/>
      <c r="O104" s="101"/>
      <c r="P104" s="101"/>
      <c r="Q104" s="101"/>
    </row>
    <row r="105" spans="1:17">
      <c r="A105" s="57"/>
      <c r="L105" s="101"/>
      <c r="M105" s="101"/>
      <c r="N105" s="101"/>
      <c r="O105" s="101"/>
      <c r="P105" s="101"/>
      <c r="Q105" s="101"/>
    </row>
    <row r="106" spans="1:17">
      <c r="A106" s="57"/>
      <c r="L106" s="101"/>
      <c r="M106" s="101"/>
      <c r="N106" s="101"/>
      <c r="O106" s="101"/>
      <c r="P106" s="101"/>
      <c r="Q106" s="101"/>
    </row>
    <row r="107" spans="1:17">
      <c r="A107" s="57"/>
      <c r="L107" s="101"/>
      <c r="M107" s="101"/>
      <c r="N107" s="101"/>
      <c r="O107" s="101"/>
      <c r="P107" s="101"/>
      <c r="Q107" s="101"/>
    </row>
    <row r="108" spans="1:17">
      <c r="A108" s="57"/>
      <c r="L108" s="101"/>
      <c r="M108" s="101"/>
      <c r="N108" s="101"/>
      <c r="O108" s="101"/>
      <c r="P108" s="101"/>
      <c r="Q108" s="101"/>
    </row>
    <row r="109" spans="1:17">
      <c r="A109" s="57"/>
      <c r="L109" s="101"/>
      <c r="M109" s="101"/>
      <c r="N109" s="101"/>
      <c r="O109" s="101"/>
      <c r="P109" s="101"/>
      <c r="Q109" s="101"/>
    </row>
    <row r="110" spans="1:17">
      <c r="A110" s="57"/>
      <c r="L110" s="101"/>
      <c r="M110" s="101"/>
      <c r="N110" s="101"/>
      <c r="O110" s="101"/>
      <c r="P110" s="101"/>
      <c r="Q110" s="101"/>
    </row>
    <row r="111" spans="1:17">
      <c r="A111" s="57"/>
      <c r="L111" s="101"/>
      <c r="M111" s="101"/>
      <c r="N111" s="101"/>
      <c r="O111" s="101"/>
      <c r="P111" s="101"/>
      <c r="Q111" s="101"/>
    </row>
    <row r="112" spans="1:17">
      <c r="A112" s="57"/>
      <c r="L112" s="101"/>
      <c r="M112" s="101"/>
      <c r="N112" s="101"/>
      <c r="O112" s="101"/>
      <c r="P112" s="101"/>
      <c r="Q112" s="101"/>
    </row>
    <row r="113" spans="1:17">
      <c r="A113" s="57"/>
      <c r="L113" s="101"/>
      <c r="M113" s="101"/>
      <c r="N113" s="101"/>
      <c r="O113" s="101"/>
      <c r="P113" s="101"/>
      <c r="Q113" s="101"/>
    </row>
    <row r="114" spans="1:17">
      <c r="A114" s="57"/>
      <c r="L114" s="101"/>
      <c r="M114" s="101"/>
      <c r="N114" s="101"/>
      <c r="O114" s="101"/>
      <c r="P114" s="101"/>
      <c r="Q114" s="101"/>
    </row>
    <row r="115" spans="1:17">
      <c r="A115" s="57"/>
      <c r="L115" s="101"/>
      <c r="M115" s="101"/>
      <c r="N115" s="101"/>
      <c r="O115" s="101"/>
      <c r="P115" s="101"/>
      <c r="Q115" s="101"/>
    </row>
    <row r="116" spans="1:17">
      <c r="A116" s="57"/>
      <c r="L116" s="101"/>
      <c r="M116" s="101"/>
      <c r="N116" s="101"/>
      <c r="O116" s="101"/>
      <c r="P116" s="101"/>
      <c r="Q116" s="101"/>
    </row>
    <row r="117" spans="1:17">
      <c r="A117" s="57"/>
      <c r="L117" s="101"/>
      <c r="M117" s="101"/>
      <c r="N117" s="101"/>
      <c r="O117" s="101"/>
      <c r="P117" s="101"/>
      <c r="Q117" s="101"/>
    </row>
    <row r="118" spans="1:17">
      <c r="A118" s="57"/>
      <c r="L118" s="101"/>
      <c r="M118" s="101"/>
      <c r="N118" s="101"/>
      <c r="O118" s="101"/>
      <c r="P118" s="101"/>
      <c r="Q118" s="101"/>
    </row>
    <row r="119" spans="1:17">
      <c r="A119" s="57"/>
      <c r="L119" s="101"/>
      <c r="M119" s="101"/>
      <c r="N119" s="101"/>
      <c r="O119" s="101"/>
      <c r="P119" s="101"/>
      <c r="Q119" s="101"/>
    </row>
    <row r="120" spans="1:17">
      <c r="A120" s="57"/>
      <c r="L120" s="101"/>
      <c r="M120" s="101"/>
      <c r="N120" s="101"/>
      <c r="O120" s="101"/>
      <c r="P120" s="101"/>
      <c r="Q120" s="101"/>
    </row>
    <row r="121" spans="1:17">
      <c r="A121" s="57"/>
      <c r="L121" s="101"/>
      <c r="M121" s="101"/>
      <c r="N121" s="101"/>
      <c r="O121" s="101"/>
      <c r="P121" s="101"/>
      <c r="Q121" s="101"/>
    </row>
    <row r="122" spans="1:17">
      <c r="A122" s="57"/>
      <c r="L122" s="101"/>
      <c r="M122" s="101"/>
      <c r="N122" s="101"/>
      <c r="O122" s="101"/>
      <c r="P122" s="101"/>
      <c r="Q122" s="101"/>
    </row>
    <row r="123" spans="1:17">
      <c r="A123" s="57"/>
      <c r="L123" s="101"/>
      <c r="M123" s="101"/>
      <c r="N123" s="101"/>
      <c r="O123" s="101"/>
      <c r="P123" s="101"/>
      <c r="Q123" s="101"/>
    </row>
    <row r="124" spans="1:17">
      <c r="A124" s="57"/>
      <c r="L124" s="101"/>
      <c r="M124" s="101"/>
      <c r="N124" s="101"/>
      <c r="O124" s="101"/>
      <c r="P124" s="101"/>
      <c r="Q124" s="101"/>
    </row>
    <row r="125" spans="1:17">
      <c r="A125" s="57"/>
      <c r="L125" s="101"/>
      <c r="M125" s="101"/>
      <c r="N125" s="101"/>
      <c r="O125" s="101"/>
      <c r="P125" s="101"/>
      <c r="Q125" s="101"/>
    </row>
    <row r="126" spans="1:17">
      <c r="A126" s="57"/>
      <c r="L126" s="101"/>
      <c r="M126" s="101"/>
      <c r="N126" s="101"/>
      <c r="O126" s="101"/>
      <c r="P126" s="101"/>
      <c r="Q126" s="101"/>
    </row>
    <row r="127" spans="1:17">
      <c r="A127" s="57"/>
      <c r="L127" s="101"/>
      <c r="M127" s="101"/>
      <c r="N127" s="101"/>
      <c r="O127" s="101"/>
      <c r="P127" s="101"/>
      <c r="Q127" s="101"/>
    </row>
    <row r="128" spans="1:17">
      <c r="A128" s="57"/>
      <c r="L128" s="101"/>
      <c r="M128" s="101"/>
      <c r="N128" s="101"/>
      <c r="O128" s="101"/>
      <c r="P128" s="101"/>
      <c r="Q128" s="101"/>
    </row>
    <row r="129" spans="1:17">
      <c r="A129" s="57"/>
      <c r="L129" s="101"/>
      <c r="M129" s="101"/>
      <c r="N129" s="101"/>
      <c r="O129" s="101"/>
      <c r="P129" s="101"/>
      <c r="Q129" s="101"/>
    </row>
    <row r="130" spans="1:17">
      <c r="A130" s="57"/>
      <c r="L130" s="101"/>
      <c r="M130" s="101"/>
      <c r="N130" s="101"/>
      <c r="O130" s="101"/>
      <c r="P130" s="101"/>
      <c r="Q130" s="101"/>
    </row>
    <row r="131" spans="1:17">
      <c r="A131" s="57"/>
      <c r="L131" s="101"/>
      <c r="M131" s="101"/>
      <c r="N131" s="101"/>
      <c r="O131" s="101"/>
      <c r="P131" s="101"/>
      <c r="Q131" s="101"/>
    </row>
    <row r="132" spans="1:17">
      <c r="A132" s="57"/>
      <c r="L132" s="101"/>
      <c r="M132" s="101"/>
      <c r="N132" s="101"/>
      <c r="O132" s="101"/>
      <c r="P132" s="101"/>
      <c r="Q132" s="101"/>
    </row>
    <row r="133" spans="1:17">
      <c r="A133" s="57"/>
      <c r="L133" s="101"/>
      <c r="M133" s="101"/>
      <c r="N133" s="101"/>
      <c r="O133" s="101"/>
      <c r="P133" s="101"/>
      <c r="Q133" s="101"/>
    </row>
    <row r="134" spans="1:17">
      <c r="A134" s="57"/>
      <c r="L134" s="101"/>
      <c r="M134" s="101"/>
      <c r="N134" s="101"/>
      <c r="O134" s="101"/>
      <c r="P134" s="101"/>
      <c r="Q134" s="101"/>
    </row>
    <row r="135" spans="1:17">
      <c r="A135" s="57"/>
      <c r="L135" s="101"/>
      <c r="M135" s="101"/>
      <c r="N135" s="101"/>
      <c r="O135" s="101"/>
      <c r="P135" s="101"/>
      <c r="Q135" s="101"/>
    </row>
    <row r="136" spans="1:17">
      <c r="A136" s="57"/>
      <c r="L136" s="101"/>
      <c r="M136" s="101"/>
      <c r="N136" s="101"/>
      <c r="O136" s="101"/>
      <c r="P136" s="101"/>
      <c r="Q136" s="101"/>
    </row>
    <row r="137" spans="1:17">
      <c r="A137" s="57"/>
      <c r="L137" s="101"/>
      <c r="M137" s="101"/>
      <c r="N137" s="101"/>
      <c r="O137" s="101"/>
      <c r="P137" s="101"/>
      <c r="Q137" s="101"/>
    </row>
    <row r="138" spans="1:17">
      <c r="A138" s="57"/>
      <c r="L138" s="101"/>
      <c r="M138" s="101"/>
      <c r="N138" s="101"/>
      <c r="O138" s="101"/>
      <c r="P138" s="101"/>
      <c r="Q138" s="101"/>
    </row>
    <row r="139" spans="1:17">
      <c r="A139" s="57"/>
      <c r="L139" s="101"/>
      <c r="M139" s="101"/>
      <c r="N139" s="101"/>
      <c r="O139" s="101"/>
      <c r="P139" s="101"/>
      <c r="Q139" s="101"/>
    </row>
    <row r="140" spans="1:17">
      <c r="A140" s="57"/>
      <c r="L140" s="101"/>
      <c r="M140" s="101"/>
      <c r="N140" s="101"/>
      <c r="O140" s="101"/>
      <c r="P140" s="101"/>
      <c r="Q140" s="101"/>
    </row>
    <row r="141" spans="1:17">
      <c r="A141" s="57"/>
      <c r="L141" s="101"/>
      <c r="M141" s="101"/>
      <c r="N141" s="101"/>
      <c r="O141" s="101"/>
      <c r="P141" s="101"/>
      <c r="Q141" s="101"/>
    </row>
    <row r="142" spans="1:17">
      <c r="A142" s="57"/>
      <c r="L142" s="101"/>
      <c r="M142" s="101"/>
      <c r="N142" s="101"/>
      <c r="O142" s="101"/>
      <c r="P142" s="101"/>
      <c r="Q142" s="101"/>
    </row>
    <row r="143" spans="1:17">
      <c r="A143" s="57"/>
      <c r="L143" s="101"/>
      <c r="M143" s="101"/>
      <c r="N143" s="101"/>
      <c r="O143" s="101"/>
      <c r="P143" s="101"/>
      <c r="Q143" s="101"/>
    </row>
    <row r="144" spans="1:17">
      <c r="A144" s="57"/>
      <c r="L144" s="101"/>
      <c r="M144" s="101"/>
      <c r="N144" s="101"/>
      <c r="O144" s="101"/>
      <c r="P144" s="101"/>
      <c r="Q144" s="101"/>
    </row>
    <row r="145" spans="1:17">
      <c r="A145" s="57"/>
      <c r="L145" s="101"/>
      <c r="M145" s="101"/>
      <c r="N145" s="101"/>
      <c r="O145" s="101"/>
      <c r="P145" s="101"/>
      <c r="Q145" s="101"/>
    </row>
    <row r="146" spans="1:17">
      <c r="A146" s="57"/>
      <c r="L146" s="101"/>
      <c r="M146" s="101"/>
      <c r="N146" s="101"/>
      <c r="O146" s="101"/>
      <c r="P146" s="101"/>
      <c r="Q146" s="101"/>
    </row>
    <row r="147" spans="1:17">
      <c r="A147" s="57"/>
      <c r="L147" s="101"/>
      <c r="M147" s="101"/>
      <c r="N147" s="101"/>
      <c r="O147" s="101"/>
      <c r="P147" s="101"/>
      <c r="Q147" s="101"/>
    </row>
    <row r="148" spans="1:17">
      <c r="A148" s="57"/>
      <c r="L148" s="101"/>
      <c r="M148" s="101"/>
      <c r="N148" s="101"/>
      <c r="O148" s="101"/>
      <c r="P148" s="101"/>
      <c r="Q148" s="101"/>
    </row>
    <row r="149" spans="1:17">
      <c r="A149" s="57"/>
      <c r="L149" s="101"/>
      <c r="M149" s="101"/>
      <c r="N149" s="101"/>
      <c r="O149" s="101"/>
      <c r="P149" s="101"/>
      <c r="Q149" s="101"/>
    </row>
    <row r="150" spans="1:17">
      <c r="A150" s="57"/>
      <c r="L150" s="101"/>
      <c r="M150" s="101"/>
      <c r="N150" s="101"/>
      <c r="O150" s="101"/>
      <c r="P150" s="101"/>
      <c r="Q150" s="101"/>
    </row>
    <row r="151" spans="1:17">
      <c r="A151" s="57"/>
      <c r="L151" s="101"/>
      <c r="M151" s="101"/>
      <c r="N151" s="101"/>
      <c r="O151" s="101"/>
      <c r="P151" s="101"/>
      <c r="Q151" s="101"/>
    </row>
    <row r="152" spans="1:17">
      <c r="A152" s="57"/>
      <c r="L152" s="101"/>
      <c r="M152" s="101"/>
      <c r="N152" s="101"/>
      <c r="O152" s="101"/>
      <c r="P152" s="101"/>
      <c r="Q152" s="101"/>
    </row>
    <row r="153" spans="1:17">
      <c r="A153" s="57"/>
      <c r="L153" s="101"/>
      <c r="M153" s="101"/>
      <c r="N153" s="101"/>
      <c r="O153" s="101"/>
      <c r="P153" s="101"/>
      <c r="Q153" s="101"/>
    </row>
    <row r="154" spans="1:17">
      <c r="A154" s="57"/>
      <c r="L154" s="101"/>
      <c r="M154" s="101"/>
      <c r="N154" s="101"/>
      <c r="O154" s="101"/>
      <c r="P154" s="101"/>
      <c r="Q154" s="101"/>
    </row>
    <row r="155" spans="1:17">
      <c r="A155" s="57"/>
      <c r="L155" s="101"/>
      <c r="M155" s="101"/>
      <c r="N155" s="101"/>
      <c r="O155" s="101"/>
      <c r="P155" s="101"/>
      <c r="Q155" s="101"/>
    </row>
    <row r="156" spans="1:17">
      <c r="A156" s="57"/>
      <c r="L156" s="101"/>
      <c r="M156" s="101"/>
      <c r="N156" s="101"/>
      <c r="O156" s="101"/>
      <c r="P156" s="101"/>
      <c r="Q156" s="101"/>
    </row>
    <row r="157" spans="1:17">
      <c r="A157" s="57"/>
      <c r="L157" s="101"/>
      <c r="M157" s="101"/>
      <c r="N157" s="101"/>
      <c r="O157" s="101"/>
      <c r="P157" s="101"/>
      <c r="Q157" s="101"/>
    </row>
    <row r="158" spans="1:17">
      <c r="A158" s="57"/>
      <c r="L158" s="101"/>
      <c r="M158" s="101"/>
      <c r="N158" s="101"/>
      <c r="O158" s="101"/>
      <c r="P158" s="101"/>
      <c r="Q158" s="101"/>
    </row>
    <row r="159" spans="1:17">
      <c r="A159" s="57"/>
      <c r="L159" s="101"/>
      <c r="M159" s="101"/>
      <c r="N159" s="101"/>
      <c r="O159" s="101"/>
      <c r="P159" s="101"/>
      <c r="Q159" s="101"/>
    </row>
    <row r="160" spans="1:17">
      <c r="A160" s="57"/>
      <c r="L160" s="101"/>
      <c r="M160" s="101"/>
      <c r="N160" s="101"/>
      <c r="O160" s="101"/>
      <c r="P160" s="101"/>
      <c r="Q160" s="101"/>
    </row>
    <row r="161" spans="1:17">
      <c r="A161" s="57"/>
      <c r="L161" s="101"/>
      <c r="M161" s="101"/>
      <c r="N161" s="101"/>
      <c r="O161" s="101"/>
      <c r="P161" s="101"/>
      <c r="Q161" s="101"/>
    </row>
    <row r="162" spans="1:17">
      <c r="A162" s="57"/>
      <c r="L162" s="101"/>
      <c r="M162" s="101"/>
      <c r="N162" s="101"/>
      <c r="O162" s="101"/>
      <c r="P162" s="101"/>
      <c r="Q162" s="101"/>
    </row>
    <row r="163" spans="1:17">
      <c r="A163" s="57"/>
      <c r="L163" s="101"/>
      <c r="M163" s="101"/>
      <c r="N163" s="101"/>
      <c r="O163" s="101"/>
      <c r="P163" s="101"/>
      <c r="Q163" s="101"/>
    </row>
    <row r="164" spans="1:17">
      <c r="A164" s="57"/>
      <c r="L164" s="101"/>
      <c r="M164" s="101"/>
      <c r="N164" s="101"/>
      <c r="O164" s="101"/>
      <c r="P164" s="101"/>
      <c r="Q164" s="101"/>
    </row>
    <row r="165" spans="1:17">
      <c r="A165" s="57"/>
      <c r="L165" s="101"/>
      <c r="M165" s="101"/>
      <c r="N165" s="101"/>
      <c r="O165" s="101"/>
      <c r="P165" s="101"/>
      <c r="Q165" s="101"/>
    </row>
    <row r="166" spans="1:17">
      <c r="A166" s="57"/>
      <c r="L166" s="101"/>
      <c r="M166" s="101"/>
      <c r="N166" s="101"/>
      <c r="O166" s="101"/>
      <c r="P166" s="101"/>
      <c r="Q166" s="101"/>
    </row>
    <row r="167" spans="1:17">
      <c r="A167" s="57"/>
      <c r="L167" s="101"/>
      <c r="M167" s="101"/>
      <c r="N167" s="101"/>
      <c r="O167" s="101"/>
      <c r="P167" s="101"/>
      <c r="Q167" s="101"/>
    </row>
    <row r="168" spans="1:17">
      <c r="A168" s="57"/>
      <c r="L168" s="101"/>
      <c r="M168" s="101"/>
      <c r="N168" s="101"/>
      <c r="O168" s="101"/>
      <c r="P168" s="101"/>
      <c r="Q168" s="101"/>
    </row>
    <row r="169" spans="1:17">
      <c r="A169" s="57"/>
      <c r="L169" s="101"/>
      <c r="M169" s="101"/>
      <c r="N169" s="101"/>
      <c r="O169" s="101"/>
      <c r="P169" s="101"/>
      <c r="Q169" s="101"/>
    </row>
    <row r="170" spans="1:17">
      <c r="A170" s="57"/>
      <c r="L170" s="101"/>
      <c r="M170" s="101"/>
      <c r="N170" s="101"/>
      <c r="O170" s="101"/>
      <c r="P170" s="101"/>
      <c r="Q170" s="101"/>
    </row>
    <row r="171" spans="1:17">
      <c r="A171" s="57"/>
      <c r="L171" s="101"/>
      <c r="M171" s="101"/>
      <c r="N171" s="101"/>
      <c r="O171" s="101"/>
      <c r="P171" s="101"/>
      <c r="Q171" s="101"/>
    </row>
    <row r="172" spans="1:17">
      <c r="A172" s="57"/>
      <c r="L172" s="101"/>
      <c r="M172" s="101"/>
      <c r="N172" s="101"/>
      <c r="O172" s="101"/>
      <c r="P172" s="101"/>
      <c r="Q172" s="101"/>
    </row>
    <row r="173" spans="1:17">
      <c r="A173" s="57"/>
      <c r="L173" s="101"/>
      <c r="M173" s="101"/>
      <c r="N173" s="101"/>
      <c r="O173" s="101"/>
      <c r="P173" s="101"/>
      <c r="Q173" s="101"/>
    </row>
    <row r="174" spans="1:17">
      <c r="A174" s="57"/>
      <c r="L174" s="101"/>
      <c r="M174" s="101"/>
      <c r="N174" s="101"/>
      <c r="O174" s="101"/>
      <c r="P174" s="101"/>
      <c r="Q174" s="101"/>
    </row>
    <row r="175" spans="1:17">
      <c r="A175" s="57"/>
      <c r="L175" s="101"/>
      <c r="M175" s="101"/>
      <c r="N175" s="101"/>
      <c r="O175" s="101"/>
      <c r="P175" s="101"/>
      <c r="Q175" s="101"/>
    </row>
    <row r="176" spans="1:17">
      <c r="A176" s="57"/>
      <c r="L176" s="101"/>
      <c r="M176" s="101"/>
      <c r="N176" s="101"/>
      <c r="O176" s="101"/>
      <c r="P176" s="101"/>
      <c r="Q176" s="101"/>
    </row>
    <row r="177" spans="1:17">
      <c r="A177" s="57"/>
      <c r="L177" s="101"/>
      <c r="M177" s="101"/>
      <c r="N177" s="101"/>
      <c r="O177" s="101"/>
      <c r="P177" s="101"/>
      <c r="Q177" s="101"/>
    </row>
    <row r="178" spans="1:17">
      <c r="A178" s="57"/>
      <c r="L178" s="101"/>
      <c r="M178" s="101"/>
      <c r="N178" s="101"/>
      <c r="O178" s="101"/>
      <c r="P178" s="101"/>
      <c r="Q178" s="101"/>
    </row>
    <row r="179" spans="1:17">
      <c r="A179" s="57"/>
      <c r="L179" s="101"/>
      <c r="M179" s="101"/>
      <c r="N179" s="101"/>
      <c r="O179" s="101"/>
      <c r="P179" s="101"/>
      <c r="Q179" s="101"/>
    </row>
    <row r="180" spans="1:17">
      <c r="A180" s="57"/>
      <c r="L180" s="101"/>
      <c r="M180" s="101"/>
      <c r="N180" s="101"/>
      <c r="O180" s="101"/>
      <c r="P180" s="101"/>
      <c r="Q180" s="101"/>
    </row>
    <row r="181" spans="1:17">
      <c r="A181" s="57"/>
      <c r="L181" s="101"/>
      <c r="M181" s="101"/>
      <c r="N181" s="101"/>
      <c r="O181" s="101"/>
      <c r="P181" s="101"/>
      <c r="Q181" s="101"/>
    </row>
    <row r="182" spans="1:17">
      <c r="A182" s="57"/>
      <c r="L182" s="101"/>
      <c r="M182" s="101"/>
      <c r="N182" s="101"/>
      <c r="O182" s="101"/>
      <c r="P182" s="101"/>
      <c r="Q182" s="101"/>
    </row>
    <row r="183" spans="1:17">
      <c r="A183" s="57"/>
      <c r="L183" s="101"/>
      <c r="M183" s="101"/>
      <c r="N183" s="101"/>
      <c r="O183" s="101"/>
      <c r="P183" s="101"/>
      <c r="Q183" s="101"/>
    </row>
    <row r="184" spans="1:17">
      <c r="A184" s="57"/>
      <c r="L184" s="101"/>
      <c r="M184" s="101"/>
      <c r="N184" s="101"/>
      <c r="O184" s="101"/>
      <c r="P184" s="101"/>
      <c r="Q184" s="101"/>
    </row>
    <row r="185" spans="1:17">
      <c r="A185" s="57"/>
      <c r="L185" s="101"/>
      <c r="M185" s="101"/>
      <c r="N185" s="101"/>
      <c r="O185" s="101"/>
      <c r="P185" s="101"/>
      <c r="Q185" s="101"/>
    </row>
    <row r="186" spans="1:17">
      <c r="A186" s="57"/>
      <c r="L186" s="101"/>
      <c r="M186" s="101"/>
      <c r="N186" s="101"/>
      <c r="O186" s="101"/>
      <c r="P186" s="101"/>
      <c r="Q186" s="101"/>
    </row>
    <row r="187" spans="1:17">
      <c r="A187" s="57"/>
      <c r="L187" s="101"/>
      <c r="M187" s="101"/>
      <c r="N187" s="101"/>
      <c r="O187" s="101"/>
      <c r="P187" s="101"/>
      <c r="Q187" s="101"/>
    </row>
    <row r="188" spans="1:17">
      <c r="A188" s="57"/>
      <c r="L188" s="101"/>
      <c r="M188" s="101"/>
      <c r="N188" s="101"/>
      <c r="O188" s="101"/>
      <c r="P188" s="101"/>
      <c r="Q188" s="101"/>
    </row>
    <row r="189" spans="1:17">
      <c r="A189" s="57"/>
      <c r="L189" s="101"/>
      <c r="M189" s="101"/>
      <c r="N189" s="101"/>
      <c r="O189" s="101"/>
      <c r="P189" s="101"/>
      <c r="Q189" s="101"/>
    </row>
    <row r="190" spans="1:17">
      <c r="A190" s="57"/>
      <c r="L190" s="101"/>
      <c r="M190" s="101"/>
      <c r="N190" s="101"/>
      <c r="O190" s="101"/>
      <c r="P190" s="101"/>
      <c r="Q190" s="101"/>
    </row>
    <row r="191" spans="1:17">
      <c r="A191" s="57"/>
      <c r="L191" s="101"/>
      <c r="M191" s="101"/>
      <c r="N191" s="101"/>
      <c r="O191" s="101"/>
      <c r="P191" s="101"/>
      <c r="Q191" s="101"/>
    </row>
    <row r="192" spans="1:17">
      <c r="A192" s="57"/>
      <c r="L192" s="101"/>
      <c r="M192" s="101"/>
      <c r="N192" s="101"/>
      <c r="O192" s="101"/>
      <c r="P192" s="101"/>
      <c r="Q192" s="101"/>
    </row>
    <row r="193" spans="1:17">
      <c r="A193" s="57"/>
      <c r="L193" s="101"/>
      <c r="M193" s="101"/>
      <c r="N193" s="101"/>
      <c r="O193" s="101"/>
      <c r="P193" s="101"/>
      <c r="Q193" s="101"/>
    </row>
    <row r="194" spans="1:17">
      <c r="A194" s="57"/>
      <c r="L194" s="101"/>
      <c r="M194" s="101"/>
      <c r="N194" s="101"/>
      <c r="O194" s="101"/>
      <c r="P194" s="101"/>
      <c r="Q194" s="101"/>
    </row>
    <row r="195" spans="1:17">
      <c r="A195" s="57"/>
      <c r="L195" s="101"/>
      <c r="M195" s="101"/>
      <c r="N195" s="101"/>
      <c r="O195" s="101"/>
      <c r="P195" s="101"/>
      <c r="Q195" s="101"/>
    </row>
    <row r="196" spans="1:17">
      <c r="A196" s="57"/>
      <c r="L196" s="101"/>
      <c r="M196" s="101"/>
      <c r="N196" s="101"/>
      <c r="O196" s="101"/>
      <c r="P196" s="101"/>
      <c r="Q196" s="101"/>
    </row>
    <row r="197" spans="1:17">
      <c r="A197" s="57"/>
      <c r="L197" s="101"/>
      <c r="M197" s="101"/>
      <c r="N197" s="101"/>
      <c r="O197" s="101"/>
      <c r="P197" s="101"/>
      <c r="Q197" s="101"/>
    </row>
    <row r="198" spans="1:17">
      <c r="A198" s="57"/>
      <c r="L198" s="101"/>
      <c r="M198" s="101"/>
      <c r="N198" s="101"/>
      <c r="O198" s="101"/>
      <c r="P198" s="101"/>
      <c r="Q198" s="101"/>
    </row>
    <row r="199" spans="1:17">
      <c r="A199" s="57"/>
      <c r="L199" s="101"/>
      <c r="M199" s="101"/>
      <c r="N199" s="101"/>
      <c r="O199" s="101"/>
      <c r="P199" s="101"/>
      <c r="Q199" s="101"/>
    </row>
    <row r="200" spans="1:17">
      <c r="A200" s="57"/>
      <c r="L200" s="101"/>
      <c r="M200" s="101"/>
      <c r="N200" s="101"/>
      <c r="O200" s="101"/>
      <c r="P200" s="101"/>
      <c r="Q200" s="101"/>
    </row>
    <row r="201" spans="1:17">
      <c r="A201" s="57"/>
      <c r="L201" s="101"/>
      <c r="M201" s="101"/>
      <c r="N201" s="101"/>
      <c r="O201" s="101"/>
      <c r="P201" s="101"/>
      <c r="Q201" s="101"/>
    </row>
    <row r="202" spans="1:17">
      <c r="A202" s="57"/>
      <c r="L202" s="101"/>
      <c r="M202" s="101"/>
      <c r="N202" s="101"/>
      <c r="O202" s="101"/>
      <c r="P202" s="101"/>
      <c r="Q202" s="101"/>
    </row>
    <row r="203" spans="1:17">
      <c r="A203" s="57"/>
      <c r="L203" s="101"/>
      <c r="M203" s="101"/>
      <c r="N203" s="101"/>
      <c r="O203" s="101"/>
      <c r="P203" s="101"/>
      <c r="Q203" s="101"/>
    </row>
    <row r="204" spans="1:17">
      <c r="A204" s="57"/>
      <c r="L204" s="101"/>
      <c r="M204" s="101"/>
      <c r="N204" s="101"/>
      <c r="O204" s="101"/>
      <c r="P204" s="101"/>
      <c r="Q204" s="101"/>
    </row>
    <row r="205" spans="1:17">
      <c r="A205" s="57"/>
      <c r="L205" s="101"/>
      <c r="M205" s="101"/>
      <c r="N205" s="101"/>
      <c r="O205" s="101"/>
      <c r="P205" s="101"/>
      <c r="Q205" s="101"/>
    </row>
    <row r="206" spans="1:17">
      <c r="A206" s="57"/>
      <c r="L206" s="101"/>
      <c r="M206" s="101"/>
      <c r="N206" s="101"/>
      <c r="O206" s="101"/>
      <c r="P206" s="101"/>
      <c r="Q206" s="101"/>
    </row>
    <row r="207" spans="1:17">
      <c r="A207" s="57"/>
      <c r="L207" s="101"/>
      <c r="M207" s="101"/>
      <c r="N207" s="101"/>
      <c r="O207" s="101"/>
      <c r="P207" s="101"/>
      <c r="Q207" s="101"/>
    </row>
    <row r="208" spans="1:17">
      <c r="A208" s="57"/>
      <c r="L208" s="101"/>
      <c r="M208" s="101"/>
      <c r="N208" s="101"/>
      <c r="O208" s="101"/>
      <c r="P208" s="101"/>
      <c r="Q208" s="101"/>
    </row>
    <row r="209" spans="1:17">
      <c r="A209" s="57"/>
      <c r="L209" s="101"/>
      <c r="M209" s="101"/>
      <c r="N209" s="101"/>
      <c r="O209" s="101"/>
      <c r="P209" s="101"/>
      <c r="Q209" s="101"/>
    </row>
    <row r="210" spans="1:17">
      <c r="A210" s="57"/>
      <c r="L210" s="101"/>
      <c r="M210" s="101"/>
      <c r="N210" s="101"/>
      <c r="O210" s="101"/>
      <c r="P210" s="101"/>
      <c r="Q210" s="101"/>
    </row>
    <row r="211" spans="1:17">
      <c r="A211" s="57"/>
      <c r="L211" s="101"/>
      <c r="M211" s="101"/>
      <c r="N211" s="101"/>
      <c r="O211" s="101"/>
      <c r="P211" s="101"/>
      <c r="Q211" s="101"/>
    </row>
    <row r="212" spans="1:17">
      <c r="A212" s="57"/>
      <c r="L212" s="101"/>
      <c r="M212" s="101"/>
      <c r="N212" s="101"/>
      <c r="O212" s="101"/>
      <c r="P212" s="101"/>
      <c r="Q212" s="101"/>
    </row>
    <row r="213" spans="1:17">
      <c r="A213" s="57"/>
      <c r="L213" s="101"/>
      <c r="M213" s="101"/>
      <c r="N213" s="101"/>
      <c r="O213" s="101"/>
      <c r="P213" s="101"/>
      <c r="Q213" s="101"/>
    </row>
    <row r="214" spans="1:17">
      <c r="A214" s="57"/>
      <c r="L214" s="101"/>
      <c r="M214" s="101"/>
      <c r="N214" s="101"/>
      <c r="O214" s="101"/>
      <c r="P214" s="101"/>
      <c r="Q214" s="101"/>
    </row>
    <row r="215" spans="1:17">
      <c r="A215" s="57"/>
      <c r="L215" s="101"/>
      <c r="M215" s="101"/>
      <c r="N215" s="101"/>
      <c r="O215" s="101"/>
      <c r="P215" s="101"/>
      <c r="Q215" s="101"/>
    </row>
    <row r="216" spans="1:17">
      <c r="A216" s="57"/>
      <c r="L216" s="101"/>
      <c r="M216" s="101"/>
      <c r="N216" s="101"/>
      <c r="O216" s="101"/>
      <c r="P216" s="101"/>
      <c r="Q216" s="101"/>
    </row>
    <row r="217" spans="1:17">
      <c r="A217" s="57"/>
      <c r="L217" s="101"/>
      <c r="M217" s="101"/>
      <c r="N217" s="101"/>
      <c r="O217" s="101"/>
      <c r="P217" s="101"/>
      <c r="Q217" s="101"/>
    </row>
    <row r="218" spans="1:17">
      <c r="A218" s="57"/>
      <c r="L218" s="101"/>
      <c r="M218" s="101"/>
      <c r="N218" s="101"/>
      <c r="O218" s="101"/>
      <c r="P218" s="101"/>
      <c r="Q218" s="101"/>
    </row>
    <row r="219" spans="1:17">
      <c r="A219" s="57"/>
      <c r="L219" s="101"/>
      <c r="M219" s="101"/>
      <c r="N219" s="101"/>
      <c r="O219" s="101"/>
      <c r="P219" s="101"/>
      <c r="Q219" s="101"/>
    </row>
    <row r="220" spans="1:17">
      <c r="A220" s="57"/>
      <c r="L220" s="101"/>
      <c r="M220" s="101"/>
      <c r="N220" s="101"/>
      <c r="O220" s="101"/>
      <c r="P220" s="101"/>
      <c r="Q220" s="101"/>
    </row>
    <row r="221" spans="1:17">
      <c r="A221" s="57"/>
      <c r="L221" s="101"/>
      <c r="M221" s="101"/>
      <c r="N221" s="101"/>
      <c r="O221" s="101"/>
      <c r="P221" s="101"/>
      <c r="Q221" s="101"/>
    </row>
    <row r="222" spans="1:17">
      <c r="A222" s="57"/>
      <c r="L222" s="101"/>
      <c r="M222" s="101"/>
      <c r="N222" s="101"/>
      <c r="O222" s="101"/>
      <c r="P222" s="101"/>
      <c r="Q222" s="101"/>
    </row>
    <row r="223" spans="1:17">
      <c r="A223" s="57"/>
      <c r="L223" s="101"/>
      <c r="M223" s="101"/>
      <c r="N223" s="101"/>
      <c r="O223" s="101"/>
      <c r="P223" s="101"/>
      <c r="Q223" s="101"/>
    </row>
    <row r="224" spans="1:17">
      <c r="A224" s="57"/>
      <c r="L224" s="101"/>
      <c r="M224" s="101"/>
      <c r="N224" s="101"/>
      <c r="O224" s="101"/>
      <c r="P224" s="101"/>
      <c r="Q224" s="101"/>
    </row>
    <row r="225" spans="1:17">
      <c r="A225" s="57"/>
      <c r="L225" s="101"/>
      <c r="M225" s="101"/>
      <c r="N225" s="101"/>
      <c r="O225" s="101"/>
      <c r="P225" s="101"/>
      <c r="Q225" s="101"/>
    </row>
    <row r="226" spans="1:17">
      <c r="A226" s="57"/>
      <c r="L226" s="101"/>
      <c r="M226" s="101"/>
      <c r="N226" s="101"/>
      <c r="O226" s="101"/>
      <c r="P226" s="101"/>
      <c r="Q226" s="101"/>
    </row>
    <row r="227" spans="1:17">
      <c r="A227" s="57"/>
      <c r="L227" s="101"/>
      <c r="M227" s="101"/>
      <c r="N227" s="101"/>
      <c r="O227" s="101"/>
      <c r="P227" s="101"/>
      <c r="Q227" s="101"/>
    </row>
    <row r="228" spans="1:17">
      <c r="A228" s="57"/>
      <c r="L228" s="101"/>
      <c r="M228" s="101"/>
      <c r="N228" s="101"/>
      <c r="O228" s="101"/>
      <c r="P228" s="101"/>
      <c r="Q228" s="101"/>
    </row>
    <row r="229" spans="1:17">
      <c r="A229" s="57"/>
      <c r="L229" s="101"/>
      <c r="M229" s="101"/>
      <c r="N229" s="101"/>
      <c r="O229" s="101"/>
      <c r="P229" s="101"/>
      <c r="Q229" s="101"/>
    </row>
    <row r="230" spans="1:17">
      <c r="A230" s="57"/>
      <c r="L230" s="101"/>
      <c r="M230" s="101"/>
      <c r="N230" s="101"/>
      <c r="O230" s="101"/>
      <c r="P230" s="101"/>
      <c r="Q230" s="101"/>
    </row>
    <row r="231" spans="1:17">
      <c r="A231" s="57"/>
      <c r="L231" s="101"/>
      <c r="M231" s="101"/>
      <c r="N231" s="101"/>
      <c r="O231" s="101"/>
      <c r="P231" s="101"/>
      <c r="Q231" s="101"/>
    </row>
    <row r="232" spans="1:17">
      <c r="A232" s="57"/>
      <c r="L232" s="101"/>
      <c r="M232" s="101"/>
      <c r="N232" s="101"/>
      <c r="O232" s="101"/>
      <c r="P232" s="101"/>
      <c r="Q232" s="101"/>
    </row>
    <row r="233" spans="1:17">
      <c r="A233" s="57"/>
      <c r="L233" s="101"/>
      <c r="M233" s="101"/>
      <c r="N233" s="101"/>
      <c r="O233" s="101"/>
      <c r="P233" s="101"/>
      <c r="Q233" s="101"/>
    </row>
    <row r="234" spans="1:17">
      <c r="A234" s="57"/>
      <c r="L234" s="101"/>
      <c r="M234" s="101"/>
      <c r="N234" s="101"/>
      <c r="O234" s="101"/>
      <c r="P234" s="101"/>
      <c r="Q234" s="101"/>
    </row>
    <row r="235" spans="1:17">
      <c r="A235" s="57"/>
      <c r="L235" s="101"/>
      <c r="M235" s="101"/>
      <c r="N235" s="101"/>
      <c r="O235" s="101"/>
      <c r="P235" s="101"/>
      <c r="Q235" s="101"/>
    </row>
    <row r="236" spans="1:17">
      <c r="A236" s="57"/>
      <c r="L236" s="101"/>
      <c r="M236" s="101"/>
      <c r="N236" s="101"/>
      <c r="O236" s="101"/>
      <c r="P236" s="101"/>
      <c r="Q236" s="101"/>
    </row>
    <row r="237" spans="1:17">
      <c r="A237" s="57"/>
      <c r="L237" s="101"/>
      <c r="M237" s="101"/>
      <c r="N237" s="101"/>
      <c r="O237" s="101"/>
      <c r="P237" s="101"/>
      <c r="Q237" s="101"/>
    </row>
    <row r="238" spans="1:17">
      <c r="A238" s="57"/>
      <c r="L238" s="101"/>
      <c r="M238" s="101"/>
      <c r="N238" s="101"/>
      <c r="O238" s="101"/>
      <c r="P238" s="101"/>
      <c r="Q238" s="101"/>
    </row>
    <row r="239" spans="1:17">
      <c r="A239" s="57"/>
      <c r="L239" s="101"/>
      <c r="M239" s="101"/>
      <c r="N239" s="101"/>
      <c r="O239" s="101"/>
      <c r="P239" s="101"/>
      <c r="Q239" s="101"/>
    </row>
    <row r="240" spans="1:17">
      <c r="A240" s="57"/>
      <c r="L240" s="101"/>
      <c r="M240" s="101"/>
      <c r="N240" s="101"/>
      <c r="O240" s="101"/>
      <c r="P240" s="101"/>
      <c r="Q240" s="101"/>
    </row>
    <row r="241" spans="1:17">
      <c r="A241" s="57"/>
      <c r="L241" s="101"/>
      <c r="M241" s="101"/>
      <c r="N241" s="101"/>
      <c r="O241" s="101"/>
      <c r="P241" s="101"/>
      <c r="Q241" s="101"/>
    </row>
    <row r="242" spans="1:17">
      <c r="A242" s="57"/>
      <c r="L242" s="101"/>
      <c r="M242" s="101"/>
      <c r="N242" s="101"/>
      <c r="O242" s="101"/>
      <c r="P242" s="101"/>
      <c r="Q242" s="101"/>
    </row>
    <row r="243" spans="1:17">
      <c r="A243" s="57"/>
      <c r="L243" s="101"/>
      <c r="M243" s="101"/>
      <c r="N243" s="101"/>
      <c r="O243" s="101"/>
      <c r="P243" s="101"/>
      <c r="Q243" s="101"/>
    </row>
    <row r="244" spans="1:17">
      <c r="A244" s="57"/>
      <c r="L244" s="101"/>
      <c r="M244" s="101"/>
      <c r="N244" s="101"/>
      <c r="O244" s="101"/>
      <c r="P244" s="101"/>
      <c r="Q244" s="101"/>
    </row>
    <row r="245" spans="1:17">
      <c r="A245" s="57"/>
      <c r="L245" s="101"/>
      <c r="M245" s="101"/>
      <c r="N245" s="101"/>
      <c r="O245" s="101"/>
      <c r="P245" s="101"/>
      <c r="Q245" s="101"/>
    </row>
    <row r="246" spans="1:17">
      <c r="A246" s="57"/>
      <c r="L246" s="101"/>
      <c r="M246" s="101"/>
      <c r="N246" s="101"/>
      <c r="O246" s="101"/>
      <c r="P246" s="101"/>
      <c r="Q246" s="101"/>
    </row>
    <row r="247" spans="1:17">
      <c r="A247" s="57"/>
      <c r="L247" s="101"/>
      <c r="M247" s="101"/>
      <c r="N247" s="101"/>
      <c r="O247" s="101"/>
      <c r="P247" s="101"/>
      <c r="Q247" s="101"/>
    </row>
    <row r="248" spans="1:17">
      <c r="A248" s="57"/>
      <c r="L248" s="101"/>
      <c r="M248" s="101"/>
      <c r="N248" s="101"/>
      <c r="O248" s="101"/>
      <c r="P248" s="101"/>
      <c r="Q248" s="101"/>
    </row>
    <row r="249" spans="1:17">
      <c r="A249" s="57"/>
      <c r="L249" s="101"/>
      <c r="M249" s="101"/>
      <c r="N249" s="101"/>
      <c r="O249" s="101"/>
      <c r="P249" s="101"/>
      <c r="Q249" s="101"/>
    </row>
    <row r="250" spans="1:17">
      <c r="A250" s="57"/>
      <c r="L250" s="101"/>
      <c r="M250" s="101"/>
      <c r="N250" s="101"/>
      <c r="O250" s="101"/>
      <c r="P250" s="101"/>
      <c r="Q250" s="101"/>
    </row>
    <row r="251" spans="1:17">
      <c r="A251" s="57"/>
      <c r="L251" s="101"/>
      <c r="M251" s="101"/>
      <c r="N251" s="101"/>
      <c r="O251" s="101"/>
      <c r="P251" s="101"/>
      <c r="Q251" s="101"/>
    </row>
    <row r="252" spans="1:17">
      <c r="A252" s="57"/>
      <c r="L252" s="101"/>
      <c r="M252" s="101"/>
      <c r="N252" s="101"/>
      <c r="O252" s="101"/>
      <c r="P252" s="101"/>
      <c r="Q252" s="101"/>
    </row>
    <row r="253" spans="1:17">
      <c r="A253" s="57"/>
      <c r="L253" s="101"/>
      <c r="M253" s="101"/>
      <c r="N253" s="101"/>
      <c r="O253" s="101"/>
      <c r="P253" s="101"/>
      <c r="Q253" s="101"/>
    </row>
    <row r="254" spans="1:17">
      <c r="A254" s="57"/>
      <c r="L254" s="101"/>
      <c r="M254" s="101"/>
      <c r="N254" s="101"/>
      <c r="O254" s="101"/>
      <c r="P254" s="101"/>
      <c r="Q254" s="101"/>
    </row>
    <row r="255" spans="1:17">
      <c r="A255" s="57"/>
      <c r="L255" s="101"/>
      <c r="M255" s="101"/>
      <c r="N255" s="101"/>
      <c r="O255" s="101"/>
      <c r="P255" s="101"/>
      <c r="Q255" s="101"/>
    </row>
    <row r="256" spans="1:17">
      <c r="A256" s="57"/>
      <c r="L256" s="101"/>
      <c r="M256" s="101"/>
      <c r="N256" s="101"/>
      <c r="O256" s="101"/>
      <c r="P256" s="101"/>
      <c r="Q256" s="101"/>
    </row>
    <row r="257" spans="1:17">
      <c r="A257" s="57"/>
      <c r="L257" s="101"/>
      <c r="M257" s="101"/>
      <c r="N257" s="101"/>
      <c r="O257" s="101"/>
      <c r="P257" s="101"/>
      <c r="Q257" s="101"/>
    </row>
    <row r="258" spans="1:17">
      <c r="A258" s="57"/>
      <c r="L258" s="101"/>
      <c r="M258" s="101"/>
      <c r="N258" s="101"/>
      <c r="O258" s="101"/>
      <c r="P258" s="101"/>
      <c r="Q258" s="101"/>
    </row>
    <row r="259" spans="1:17">
      <c r="A259" s="57"/>
      <c r="L259" s="101"/>
      <c r="M259" s="101"/>
      <c r="N259" s="101"/>
      <c r="O259" s="101"/>
      <c r="P259" s="101"/>
      <c r="Q259" s="101"/>
    </row>
    <row r="260" spans="1:17">
      <c r="A260" s="57"/>
      <c r="L260" s="101"/>
      <c r="M260" s="101"/>
      <c r="N260" s="101"/>
      <c r="O260" s="101"/>
      <c r="P260" s="101"/>
      <c r="Q260" s="101"/>
    </row>
    <row r="261" spans="1:17">
      <c r="A261" s="57"/>
      <c r="L261" s="101"/>
      <c r="M261" s="101"/>
      <c r="N261" s="101"/>
      <c r="O261" s="101"/>
      <c r="P261" s="101"/>
      <c r="Q261" s="101"/>
    </row>
    <row r="262" spans="1:17">
      <c r="A262" s="57"/>
      <c r="L262" s="101"/>
      <c r="M262" s="101"/>
      <c r="N262" s="101"/>
      <c r="O262" s="101"/>
      <c r="P262" s="101"/>
      <c r="Q262" s="101"/>
    </row>
    <row r="263" spans="1:17">
      <c r="A263" s="57"/>
      <c r="L263" s="101"/>
      <c r="M263" s="101"/>
      <c r="N263" s="101"/>
      <c r="O263" s="101"/>
      <c r="P263" s="101"/>
      <c r="Q263" s="101"/>
    </row>
    <row r="264" spans="1:17">
      <c r="A264" s="57"/>
      <c r="L264" s="101"/>
      <c r="M264" s="101"/>
      <c r="N264" s="101"/>
      <c r="O264" s="101"/>
      <c r="P264" s="101"/>
      <c r="Q264" s="101"/>
    </row>
    <row r="265" spans="1:17">
      <c r="A265" s="57"/>
      <c r="L265" s="101"/>
      <c r="M265" s="101"/>
      <c r="N265" s="101"/>
      <c r="O265" s="101"/>
      <c r="P265" s="101"/>
      <c r="Q265" s="101"/>
    </row>
    <row r="266" spans="1:17">
      <c r="A266" s="57"/>
      <c r="L266" s="101"/>
      <c r="M266" s="101"/>
      <c r="N266" s="101"/>
      <c r="O266" s="101"/>
      <c r="P266" s="101"/>
      <c r="Q266" s="101"/>
    </row>
    <row r="267" spans="1:17">
      <c r="A267" s="57"/>
      <c r="L267" s="101"/>
      <c r="M267" s="101"/>
      <c r="N267" s="101"/>
      <c r="O267" s="101"/>
      <c r="P267" s="101"/>
      <c r="Q267" s="101"/>
    </row>
    <row r="268" spans="1:17">
      <c r="A268" s="57"/>
      <c r="L268" s="101"/>
      <c r="M268" s="101"/>
      <c r="N268" s="101"/>
      <c r="O268" s="101"/>
      <c r="P268" s="101"/>
      <c r="Q268" s="101"/>
    </row>
    <row r="269" spans="1:17">
      <c r="A269" s="57"/>
      <c r="L269" s="101"/>
      <c r="M269" s="101"/>
      <c r="N269" s="101"/>
      <c r="O269" s="101"/>
      <c r="P269" s="101"/>
      <c r="Q269" s="101"/>
    </row>
    <row r="270" spans="1:17">
      <c r="A270" s="57"/>
      <c r="L270" s="101"/>
      <c r="M270" s="101"/>
      <c r="N270" s="101"/>
      <c r="O270" s="101"/>
      <c r="P270" s="101"/>
      <c r="Q270" s="101"/>
    </row>
    <row r="271" spans="1:17">
      <c r="A271" s="57"/>
      <c r="L271" s="101"/>
      <c r="M271" s="101"/>
      <c r="N271" s="101"/>
      <c r="O271" s="101"/>
      <c r="P271" s="101"/>
      <c r="Q271" s="101"/>
    </row>
    <row r="272" spans="1:17">
      <c r="A272" s="57"/>
      <c r="L272" s="101"/>
      <c r="M272" s="101"/>
      <c r="N272" s="101"/>
      <c r="O272" s="101"/>
      <c r="P272" s="101"/>
      <c r="Q272" s="101"/>
    </row>
    <row r="273" spans="1:17">
      <c r="A273" s="57"/>
      <c r="L273" s="101"/>
      <c r="M273" s="101"/>
      <c r="N273" s="101"/>
      <c r="O273" s="101"/>
      <c r="P273" s="101"/>
      <c r="Q273" s="101"/>
    </row>
    <row r="274" spans="1:17">
      <c r="A274" s="57"/>
      <c r="L274" s="101"/>
      <c r="M274" s="101"/>
      <c r="N274" s="101"/>
      <c r="O274" s="101"/>
      <c r="P274" s="101"/>
      <c r="Q274" s="101"/>
    </row>
    <row r="275" spans="1:17">
      <c r="A275" s="57"/>
      <c r="L275" s="101"/>
      <c r="M275" s="101"/>
      <c r="N275" s="101"/>
      <c r="O275" s="101"/>
      <c r="P275" s="101"/>
      <c r="Q275" s="101"/>
    </row>
    <row r="276" spans="1:17">
      <c r="A276" s="57"/>
      <c r="L276" s="101"/>
      <c r="M276" s="101"/>
      <c r="N276" s="101"/>
      <c r="O276" s="101"/>
      <c r="P276" s="101"/>
      <c r="Q276" s="101"/>
    </row>
    <row r="277" spans="1:17">
      <c r="A277" s="57"/>
      <c r="L277" s="101"/>
      <c r="M277" s="101"/>
      <c r="N277" s="101"/>
      <c r="O277" s="101"/>
      <c r="P277" s="101"/>
      <c r="Q277" s="101"/>
    </row>
    <row r="278" spans="1:17">
      <c r="A278" s="57"/>
      <c r="L278" s="101"/>
      <c r="M278" s="101"/>
      <c r="N278" s="101"/>
      <c r="O278" s="101"/>
      <c r="P278" s="101"/>
      <c r="Q278" s="101"/>
    </row>
    <row r="279" spans="1:17">
      <c r="A279" s="57"/>
      <c r="L279" s="101"/>
      <c r="M279" s="101"/>
      <c r="N279" s="101"/>
      <c r="O279" s="101"/>
      <c r="P279" s="101"/>
      <c r="Q279" s="101"/>
    </row>
    <row r="280" spans="1:17">
      <c r="A280" s="57"/>
      <c r="L280" s="101"/>
      <c r="M280" s="101"/>
      <c r="N280" s="101"/>
      <c r="O280" s="101"/>
      <c r="P280" s="101"/>
      <c r="Q280" s="101"/>
    </row>
    <row r="281" spans="1:17">
      <c r="A281" s="57"/>
      <c r="L281" s="101"/>
      <c r="M281" s="101"/>
      <c r="N281" s="101"/>
      <c r="O281" s="101"/>
      <c r="P281" s="101"/>
      <c r="Q281" s="101"/>
    </row>
    <row r="282" spans="1:17">
      <c r="A282" s="57"/>
      <c r="L282" s="101"/>
      <c r="M282" s="101"/>
      <c r="N282" s="101"/>
      <c r="O282" s="101"/>
      <c r="P282" s="101"/>
      <c r="Q282" s="101"/>
    </row>
    <row r="283" spans="1:17">
      <c r="A283" s="57"/>
      <c r="L283" s="101"/>
      <c r="M283" s="101"/>
      <c r="N283" s="101"/>
      <c r="O283" s="101"/>
      <c r="P283" s="101"/>
      <c r="Q283" s="101"/>
    </row>
    <row r="284" spans="1:17">
      <c r="A284" s="57"/>
      <c r="L284" s="101"/>
      <c r="M284" s="101"/>
      <c r="N284" s="101"/>
      <c r="O284" s="101"/>
      <c r="P284" s="101"/>
      <c r="Q284" s="101"/>
    </row>
    <row r="285" spans="1:17">
      <c r="A285" s="57"/>
      <c r="L285" s="101"/>
      <c r="M285" s="101"/>
      <c r="N285" s="101"/>
      <c r="O285" s="101"/>
      <c r="P285" s="101"/>
      <c r="Q285" s="101"/>
    </row>
    <row r="286" spans="1:17">
      <c r="A286" s="57"/>
      <c r="L286" s="101"/>
      <c r="M286" s="101"/>
      <c r="N286" s="101"/>
      <c r="O286" s="101"/>
      <c r="P286" s="101"/>
      <c r="Q286" s="101"/>
    </row>
    <row r="287" spans="1:17">
      <c r="A287" s="57"/>
      <c r="L287" s="101"/>
      <c r="M287" s="101"/>
      <c r="N287" s="101"/>
      <c r="O287" s="101"/>
      <c r="P287" s="101"/>
      <c r="Q287" s="101"/>
    </row>
    <row r="288" spans="1:17">
      <c r="A288" s="57"/>
      <c r="L288" s="101"/>
      <c r="M288" s="101"/>
      <c r="N288" s="101"/>
      <c r="O288" s="101"/>
      <c r="P288" s="101"/>
      <c r="Q288" s="101"/>
    </row>
    <row r="289" spans="1:17">
      <c r="A289" s="57"/>
      <c r="L289" s="101"/>
      <c r="M289" s="101"/>
      <c r="N289" s="101"/>
      <c r="O289" s="101"/>
      <c r="P289" s="101"/>
      <c r="Q289" s="101"/>
    </row>
    <row r="290" spans="1:17">
      <c r="A290" s="57"/>
      <c r="L290" s="101"/>
      <c r="M290" s="101"/>
      <c r="N290" s="101"/>
      <c r="O290" s="101"/>
      <c r="P290" s="101"/>
      <c r="Q290" s="101"/>
    </row>
    <row r="291" spans="1:17">
      <c r="A291" s="57"/>
      <c r="L291" s="101"/>
      <c r="M291" s="101"/>
      <c r="N291" s="101"/>
      <c r="O291" s="101"/>
      <c r="P291" s="101"/>
      <c r="Q291" s="101"/>
    </row>
    <row r="292" spans="1:17">
      <c r="A292" s="57"/>
      <c r="L292" s="101"/>
      <c r="M292" s="101"/>
      <c r="N292" s="101"/>
      <c r="O292" s="101"/>
      <c r="P292" s="101"/>
      <c r="Q292" s="101"/>
    </row>
    <row r="293" spans="1:17">
      <c r="A293" s="57"/>
      <c r="L293" s="101"/>
      <c r="M293" s="101"/>
      <c r="N293" s="101"/>
      <c r="O293" s="101"/>
      <c r="P293" s="101"/>
      <c r="Q293" s="101"/>
    </row>
    <row r="294" spans="1:17">
      <c r="A294" s="57"/>
      <c r="L294" s="101"/>
      <c r="M294" s="101"/>
      <c r="N294" s="101"/>
      <c r="O294" s="101"/>
      <c r="P294" s="101"/>
      <c r="Q294" s="101"/>
    </row>
    <row r="295" spans="1:17">
      <c r="A295" s="57"/>
      <c r="L295" s="101"/>
      <c r="M295" s="101"/>
      <c r="N295" s="101"/>
      <c r="O295" s="101"/>
      <c r="P295" s="101"/>
      <c r="Q295" s="101"/>
    </row>
    <row r="296" spans="1:17">
      <c r="A296" s="57"/>
      <c r="L296" s="101"/>
      <c r="M296" s="101"/>
      <c r="N296" s="101"/>
      <c r="O296" s="101"/>
      <c r="P296" s="101"/>
      <c r="Q296" s="101"/>
    </row>
    <row r="297" spans="1:17">
      <c r="A297" s="57"/>
      <c r="L297" s="101"/>
      <c r="M297" s="101"/>
      <c r="N297" s="101"/>
      <c r="O297" s="101"/>
      <c r="P297" s="101"/>
      <c r="Q297" s="101"/>
    </row>
    <row r="298" spans="1:17">
      <c r="A298" s="57"/>
      <c r="L298" s="101"/>
      <c r="M298" s="101"/>
      <c r="N298" s="101"/>
      <c r="O298" s="101"/>
      <c r="P298" s="101"/>
      <c r="Q298" s="101"/>
    </row>
    <row r="299" spans="1:17">
      <c r="A299" s="57"/>
      <c r="L299" s="101"/>
      <c r="M299" s="101"/>
      <c r="N299" s="101"/>
      <c r="O299" s="101"/>
      <c r="P299" s="101"/>
      <c r="Q299" s="101"/>
    </row>
    <row r="300" spans="1:17">
      <c r="A300" s="57"/>
      <c r="L300" s="101"/>
      <c r="M300" s="101"/>
      <c r="N300" s="101"/>
      <c r="O300" s="101"/>
      <c r="P300" s="101"/>
      <c r="Q300" s="101"/>
    </row>
    <row r="301" spans="1:17">
      <c r="A301" s="57"/>
      <c r="L301" s="101"/>
      <c r="M301" s="101"/>
      <c r="N301" s="101"/>
      <c r="O301" s="101"/>
      <c r="P301" s="101"/>
      <c r="Q301" s="101"/>
    </row>
    <row r="302" spans="1:17">
      <c r="A302" s="57"/>
      <c r="L302" s="101"/>
      <c r="M302" s="101"/>
      <c r="N302" s="101"/>
      <c r="O302" s="101"/>
      <c r="P302" s="101"/>
      <c r="Q302" s="101"/>
    </row>
    <row r="303" spans="1:17">
      <c r="A303" s="57"/>
      <c r="L303" s="101"/>
      <c r="M303" s="101"/>
      <c r="N303" s="101"/>
      <c r="O303" s="101"/>
      <c r="P303" s="101"/>
      <c r="Q303" s="101"/>
    </row>
    <row r="304" spans="1:17">
      <c r="A304" s="57"/>
      <c r="L304" s="101"/>
      <c r="M304" s="101"/>
      <c r="N304" s="101"/>
      <c r="O304" s="101"/>
      <c r="P304" s="101"/>
      <c r="Q304" s="101"/>
    </row>
    <row r="305" spans="1:17">
      <c r="A305" s="57"/>
      <c r="L305" s="101"/>
      <c r="M305" s="101"/>
      <c r="N305" s="101"/>
      <c r="O305" s="101"/>
      <c r="P305" s="101"/>
      <c r="Q305" s="101"/>
    </row>
    <row r="306" spans="1:17">
      <c r="A306" s="57"/>
      <c r="L306" s="101"/>
      <c r="M306" s="101"/>
      <c r="N306" s="101"/>
      <c r="O306" s="101"/>
      <c r="P306" s="101"/>
      <c r="Q306" s="101"/>
    </row>
    <row r="307" spans="1:17">
      <c r="A307" s="57"/>
      <c r="L307" s="101"/>
      <c r="M307" s="101"/>
      <c r="N307" s="101"/>
      <c r="O307" s="101"/>
      <c r="P307" s="101"/>
      <c r="Q307" s="101"/>
    </row>
    <row r="308" spans="1:17">
      <c r="A308" s="57"/>
      <c r="L308" s="101"/>
      <c r="M308" s="101"/>
      <c r="N308" s="101"/>
      <c r="O308" s="101"/>
      <c r="P308" s="101"/>
      <c r="Q308" s="101"/>
    </row>
    <row r="309" spans="1:17">
      <c r="A309" s="57"/>
      <c r="L309" s="101"/>
      <c r="M309" s="101"/>
      <c r="N309" s="101"/>
      <c r="O309" s="101"/>
      <c r="P309" s="101"/>
      <c r="Q309" s="101"/>
    </row>
    <row r="310" spans="1:17">
      <c r="A310" s="57"/>
      <c r="L310" s="101"/>
      <c r="M310" s="101"/>
      <c r="N310" s="101"/>
      <c r="O310" s="101"/>
      <c r="P310" s="101"/>
      <c r="Q310" s="101"/>
    </row>
    <row r="311" spans="1:17">
      <c r="A311" s="57"/>
      <c r="L311" s="101"/>
      <c r="M311" s="101"/>
      <c r="N311" s="101"/>
      <c r="O311" s="101"/>
      <c r="P311" s="101"/>
      <c r="Q311" s="101"/>
    </row>
    <row r="312" spans="1:17">
      <c r="A312" s="57"/>
      <c r="L312" s="101"/>
      <c r="M312" s="101"/>
      <c r="N312" s="101"/>
      <c r="O312" s="101"/>
      <c r="P312" s="101"/>
      <c r="Q312" s="101"/>
    </row>
    <row r="313" spans="1:17">
      <c r="A313" s="57"/>
      <c r="L313" s="101"/>
      <c r="M313" s="101"/>
      <c r="N313" s="101"/>
      <c r="O313" s="101"/>
      <c r="P313" s="101"/>
      <c r="Q313" s="101"/>
    </row>
    <row r="314" spans="1:17">
      <c r="A314" s="57"/>
      <c r="L314" s="101"/>
      <c r="M314" s="101"/>
      <c r="N314" s="101"/>
      <c r="O314" s="101"/>
      <c r="P314" s="101"/>
      <c r="Q314" s="101"/>
    </row>
    <row r="315" spans="1:17">
      <c r="A315" s="57"/>
      <c r="L315" s="101"/>
      <c r="M315" s="101"/>
      <c r="N315" s="101"/>
      <c r="O315" s="101"/>
      <c r="P315" s="101"/>
      <c r="Q315" s="101"/>
    </row>
    <row r="316" spans="1:17">
      <c r="A316" s="57"/>
      <c r="L316" s="101"/>
      <c r="M316" s="101"/>
      <c r="N316" s="101"/>
      <c r="O316" s="101"/>
      <c r="P316" s="101"/>
      <c r="Q316" s="101"/>
    </row>
    <row r="317" spans="1:17">
      <c r="A317" s="57"/>
      <c r="L317" s="101"/>
      <c r="M317" s="101"/>
      <c r="N317" s="101"/>
      <c r="O317" s="101"/>
      <c r="P317" s="101"/>
      <c r="Q317" s="101"/>
    </row>
    <row r="318" spans="1:17">
      <c r="A318" s="57"/>
      <c r="L318" s="101"/>
      <c r="M318" s="101"/>
      <c r="N318" s="101"/>
      <c r="O318" s="101"/>
      <c r="P318" s="101"/>
      <c r="Q318" s="101"/>
    </row>
    <row r="319" spans="1:17">
      <c r="A319" s="57"/>
      <c r="L319" s="101"/>
      <c r="M319" s="101"/>
      <c r="N319" s="101"/>
      <c r="O319" s="101"/>
      <c r="P319" s="101"/>
      <c r="Q319" s="101"/>
    </row>
    <row r="320" spans="1:17">
      <c r="A320" s="57"/>
      <c r="L320" s="101"/>
      <c r="M320" s="101"/>
      <c r="N320" s="101"/>
      <c r="O320" s="101"/>
      <c r="P320" s="101"/>
      <c r="Q320" s="101"/>
    </row>
    <row r="321" spans="1:17">
      <c r="A321" s="57"/>
      <c r="L321" s="101"/>
      <c r="M321" s="101"/>
      <c r="N321" s="101"/>
      <c r="O321" s="101"/>
      <c r="P321" s="101"/>
      <c r="Q321" s="101"/>
    </row>
    <row r="322" spans="1:17">
      <c r="A322" s="57"/>
      <c r="L322" s="101"/>
      <c r="M322" s="101"/>
      <c r="N322" s="101"/>
      <c r="O322" s="101"/>
      <c r="P322" s="101"/>
      <c r="Q322" s="101"/>
    </row>
    <row r="323" spans="1:17">
      <c r="A323" s="57"/>
      <c r="L323" s="101"/>
      <c r="M323" s="101"/>
      <c r="N323" s="101"/>
      <c r="O323" s="101"/>
      <c r="P323" s="101"/>
      <c r="Q323" s="101"/>
    </row>
    <row r="324" spans="1:17">
      <c r="A324" s="57"/>
      <c r="L324" s="101"/>
      <c r="M324" s="101"/>
      <c r="N324" s="101"/>
      <c r="O324" s="101"/>
      <c r="P324" s="101"/>
      <c r="Q324" s="101"/>
    </row>
    <row r="325" spans="1:17">
      <c r="A325" s="57"/>
      <c r="L325" s="101"/>
      <c r="M325" s="101"/>
      <c r="N325" s="101"/>
      <c r="O325" s="101"/>
      <c r="P325" s="101"/>
      <c r="Q325" s="101"/>
    </row>
    <row r="326" spans="1:17">
      <c r="A326" s="57"/>
      <c r="L326" s="101"/>
      <c r="M326" s="101"/>
      <c r="N326" s="101"/>
      <c r="O326" s="101"/>
      <c r="P326" s="101"/>
      <c r="Q326" s="101"/>
    </row>
    <row r="327" spans="1:17">
      <c r="A327" s="57"/>
      <c r="L327" s="101"/>
      <c r="M327" s="101"/>
      <c r="N327" s="101"/>
      <c r="O327" s="101"/>
      <c r="P327" s="101"/>
      <c r="Q327" s="101"/>
    </row>
    <row r="328" spans="1:17">
      <c r="A328" s="57"/>
      <c r="L328" s="101"/>
      <c r="M328" s="101"/>
      <c r="N328" s="101"/>
      <c r="O328" s="101"/>
      <c r="P328" s="101"/>
      <c r="Q328" s="101"/>
    </row>
    <row r="329" spans="1:17">
      <c r="A329" s="57"/>
      <c r="L329" s="101"/>
      <c r="M329" s="101"/>
      <c r="N329" s="101"/>
      <c r="O329" s="101"/>
      <c r="P329" s="101"/>
      <c r="Q329" s="101"/>
    </row>
    <row r="330" spans="1:17">
      <c r="A330" s="57"/>
      <c r="L330" s="101"/>
      <c r="M330" s="101"/>
      <c r="N330" s="101"/>
      <c r="O330" s="101"/>
      <c r="P330" s="101"/>
      <c r="Q330" s="101"/>
    </row>
    <row r="331" spans="1:17">
      <c r="A331" s="57"/>
      <c r="L331" s="101"/>
      <c r="M331" s="101"/>
      <c r="N331" s="101"/>
      <c r="O331" s="101"/>
      <c r="P331" s="101"/>
      <c r="Q331" s="101"/>
    </row>
    <row r="332" spans="1:17">
      <c r="A332" s="57"/>
      <c r="L332" s="101"/>
      <c r="M332" s="101"/>
      <c r="N332" s="101"/>
      <c r="O332" s="101"/>
      <c r="P332" s="101"/>
      <c r="Q332" s="101"/>
    </row>
    <row r="333" spans="1:17">
      <c r="A333" s="57"/>
      <c r="L333" s="101"/>
      <c r="M333" s="101"/>
      <c r="N333" s="101"/>
      <c r="O333" s="101"/>
      <c r="P333" s="101"/>
      <c r="Q333" s="101"/>
    </row>
    <row r="334" spans="1:17">
      <c r="A334" s="57"/>
      <c r="L334" s="101"/>
      <c r="M334" s="101"/>
      <c r="N334" s="101"/>
      <c r="O334" s="101"/>
      <c r="P334" s="101"/>
      <c r="Q334" s="101"/>
    </row>
    <row r="335" spans="1:17">
      <c r="A335" s="57"/>
      <c r="L335" s="101"/>
      <c r="M335" s="101"/>
      <c r="N335" s="101"/>
      <c r="O335" s="101"/>
      <c r="P335" s="101"/>
      <c r="Q335" s="101"/>
    </row>
    <row r="336" spans="1:17">
      <c r="A336" s="57"/>
      <c r="L336" s="101"/>
      <c r="M336" s="101"/>
      <c r="N336" s="101"/>
      <c r="O336" s="101"/>
      <c r="P336" s="101"/>
      <c r="Q336" s="101"/>
    </row>
    <row r="337" spans="1:17">
      <c r="A337" s="57"/>
      <c r="L337" s="101"/>
      <c r="M337" s="101"/>
      <c r="N337" s="101"/>
      <c r="O337" s="101"/>
      <c r="P337" s="101"/>
      <c r="Q337" s="101"/>
    </row>
    <row r="338" spans="1:17">
      <c r="A338" s="57"/>
      <c r="L338" s="101"/>
      <c r="M338" s="101"/>
      <c r="N338" s="101"/>
      <c r="O338" s="101"/>
      <c r="P338" s="101"/>
      <c r="Q338" s="101"/>
    </row>
    <row r="339" spans="1:17">
      <c r="A339" s="57"/>
      <c r="L339" s="101"/>
      <c r="M339" s="101"/>
      <c r="N339" s="101"/>
      <c r="O339" s="101"/>
      <c r="P339" s="101"/>
      <c r="Q339" s="101"/>
    </row>
    <row r="340" spans="1:17">
      <c r="A340" s="57"/>
      <c r="L340" s="101"/>
      <c r="M340" s="101"/>
      <c r="N340" s="101"/>
      <c r="O340" s="101"/>
      <c r="P340" s="101"/>
      <c r="Q340" s="101"/>
    </row>
    <row r="341" spans="1:17">
      <c r="A341" s="57"/>
      <c r="L341" s="101"/>
      <c r="M341" s="101"/>
      <c r="N341" s="101"/>
      <c r="O341" s="101"/>
      <c r="P341" s="101"/>
      <c r="Q341" s="101"/>
    </row>
    <row r="342" spans="1:17">
      <c r="A342" s="57"/>
      <c r="L342" s="101"/>
      <c r="M342" s="101"/>
      <c r="N342" s="101"/>
      <c r="O342" s="101"/>
      <c r="P342" s="101"/>
      <c r="Q342" s="101"/>
    </row>
    <row r="343" spans="1:17">
      <c r="A343" s="57"/>
      <c r="L343" s="101"/>
      <c r="M343" s="101"/>
      <c r="N343" s="101"/>
      <c r="O343" s="101"/>
      <c r="P343" s="101"/>
      <c r="Q343" s="101"/>
    </row>
    <row r="344" spans="1:17">
      <c r="A344" s="57"/>
      <c r="L344" s="101"/>
      <c r="M344" s="101"/>
      <c r="N344" s="101"/>
      <c r="O344" s="101"/>
      <c r="P344" s="101"/>
      <c r="Q344" s="101"/>
    </row>
    <row r="345" spans="1:17">
      <c r="A345" s="57"/>
      <c r="L345" s="101"/>
      <c r="M345" s="101"/>
      <c r="N345" s="101"/>
      <c r="O345" s="101"/>
      <c r="P345" s="101"/>
      <c r="Q345" s="101"/>
    </row>
    <row r="346" spans="1:17">
      <c r="A346" s="57"/>
      <c r="L346" s="101"/>
      <c r="M346" s="101"/>
      <c r="N346" s="101"/>
      <c r="O346" s="101"/>
      <c r="P346" s="101"/>
      <c r="Q346" s="101"/>
    </row>
    <row r="347" spans="1:17">
      <c r="A347" s="57"/>
      <c r="L347" s="101"/>
      <c r="M347" s="101"/>
      <c r="N347" s="101"/>
      <c r="O347" s="101"/>
      <c r="P347" s="101"/>
      <c r="Q347" s="101"/>
    </row>
    <row r="348" spans="1:17">
      <c r="A348" s="57"/>
      <c r="L348" s="101"/>
      <c r="M348" s="101"/>
      <c r="N348" s="101"/>
      <c r="O348" s="101"/>
      <c r="P348" s="101"/>
      <c r="Q348" s="101"/>
    </row>
    <row r="349" spans="1:17">
      <c r="A349" s="57"/>
      <c r="L349" s="101"/>
      <c r="M349" s="101"/>
      <c r="N349" s="101"/>
      <c r="O349" s="101"/>
      <c r="P349" s="101"/>
      <c r="Q349" s="101"/>
    </row>
    <row r="350" spans="1:17">
      <c r="A350" s="57"/>
      <c r="L350" s="101"/>
      <c r="M350" s="101"/>
      <c r="N350" s="101"/>
      <c r="O350" s="101"/>
      <c r="P350" s="101"/>
      <c r="Q350" s="101"/>
    </row>
    <row r="351" spans="1:17">
      <c r="A351" s="57"/>
      <c r="L351" s="101"/>
      <c r="M351" s="101"/>
      <c r="N351" s="101"/>
      <c r="O351" s="101"/>
      <c r="P351" s="101"/>
      <c r="Q351" s="101"/>
    </row>
    <row r="352" spans="1:17">
      <c r="A352" s="57"/>
      <c r="L352" s="101"/>
      <c r="M352" s="101"/>
      <c r="N352" s="101"/>
      <c r="O352" s="101"/>
      <c r="P352" s="101"/>
      <c r="Q352" s="101"/>
    </row>
    <row r="353" spans="1:17">
      <c r="A353" s="57"/>
      <c r="L353" s="101"/>
      <c r="M353" s="101"/>
      <c r="N353" s="101"/>
      <c r="O353" s="101"/>
      <c r="P353" s="101"/>
      <c r="Q353" s="101"/>
    </row>
    <row r="354" spans="1:17">
      <c r="A354" s="57"/>
      <c r="L354" s="101"/>
      <c r="M354" s="101"/>
      <c r="N354" s="101"/>
      <c r="O354" s="101"/>
      <c r="P354" s="101"/>
      <c r="Q354" s="101"/>
    </row>
    <row r="355" spans="1:17">
      <c r="A355" s="57"/>
      <c r="L355" s="101"/>
      <c r="M355" s="101"/>
      <c r="N355" s="101"/>
      <c r="O355" s="101"/>
      <c r="P355" s="101"/>
      <c r="Q355" s="101"/>
    </row>
    <row r="356" spans="1:17">
      <c r="A356" s="57"/>
      <c r="L356" s="101"/>
      <c r="M356" s="101"/>
      <c r="N356" s="101"/>
      <c r="O356" s="101"/>
      <c r="P356" s="101"/>
      <c r="Q356" s="101"/>
    </row>
    <row r="357" spans="1:17">
      <c r="A357" s="57"/>
      <c r="L357" s="101"/>
      <c r="M357" s="101"/>
      <c r="N357" s="101"/>
      <c r="O357" s="101"/>
      <c r="P357" s="101"/>
      <c r="Q357" s="101"/>
    </row>
    <row r="358" spans="1:17">
      <c r="A358" s="57"/>
      <c r="L358" s="101"/>
      <c r="M358" s="101"/>
      <c r="N358" s="101"/>
      <c r="O358" s="101"/>
      <c r="P358" s="101"/>
      <c r="Q358" s="101"/>
    </row>
    <row r="359" spans="1:17">
      <c r="A359" s="57"/>
      <c r="L359" s="101"/>
      <c r="M359" s="101"/>
      <c r="N359" s="101"/>
      <c r="O359" s="101"/>
      <c r="P359" s="101"/>
      <c r="Q359" s="101"/>
    </row>
    <row r="360" spans="1:17">
      <c r="A360" s="57"/>
      <c r="L360" s="101"/>
      <c r="M360" s="101"/>
      <c r="N360" s="101"/>
      <c r="O360" s="101"/>
      <c r="P360" s="101"/>
      <c r="Q360" s="101"/>
    </row>
    <row r="361" spans="1:17">
      <c r="A361" s="57"/>
      <c r="L361" s="101"/>
      <c r="M361" s="101"/>
      <c r="N361" s="101"/>
      <c r="O361" s="101"/>
      <c r="P361" s="101"/>
      <c r="Q361" s="101"/>
    </row>
    <row r="362" spans="1:17">
      <c r="A362" s="57"/>
      <c r="L362" s="101"/>
      <c r="M362" s="101"/>
      <c r="N362" s="101"/>
      <c r="O362" s="101"/>
      <c r="P362" s="101"/>
      <c r="Q362" s="101"/>
    </row>
    <row r="363" spans="1:17">
      <c r="A363" s="57"/>
      <c r="L363" s="101"/>
      <c r="M363" s="101"/>
      <c r="N363" s="101"/>
      <c r="O363" s="101"/>
      <c r="P363" s="101"/>
      <c r="Q363" s="101"/>
    </row>
    <row r="364" spans="1:17">
      <c r="A364" s="57"/>
      <c r="L364" s="101"/>
      <c r="M364" s="101"/>
      <c r="N364" s="101"/>
      <c r="O364" s="101"/>
      <c r="P364" s="101"/>
      <c r="Q364" s="101"/>
    </row>
    <row r="365" spans="1:17">
      <c r="A365" s="57"/>
      <c r="L365" s="101"/>
      <c r="M365" s="101"/>
      <c r="N365" s="101"/>
      <c r="O365" s="101"/>
      <c r="P365" s="101"/>
      <c r="Q365" s="101"/>
    </row>
    <row r="366" spans="1:17">
      <c r="A366" s="57"/>
      <c r="L366" s="101"/>
      <c r="M366" s="101"/>
      <c r="N366" s="101"/>
      <c r="O366" s="101"/>
      <c r="P366" s="101"/>
      <c r="Q366" s="101"/>
    </row>
    <row r="367" spans="1:17">
      <c r="A367" s="57"/>
      <c r="L367" s="101"/>
      <c r="M367" s="101"/>
      <c r="N367" s="101"/>
      <c r="O367" s="101"/>
      <c r="P367" s="101"/>
      <c r="Q367" s="101"/>
    </row>
    <row r="368" spans="1:17">
      <c r="A368" s="57"/>
      <c r="L368" s="101"/>
      <c r="M368" s="101"/>
      <c r="N368" s="101"/>
      <c r="O368" s="101"/>
      <c r="P368" s="101"/>
      <c r="Q368" s="101"/>
    </row>
    <row r="369" spans="1:17">
      <c r="A369" s="57"/>
      <c r="L369" s="101"/>
      <c r="M369" s="101"/>
      <c r="N369" s="101"/>
      <c r="O369" s="101"/>
      <c r="P369" s="101"/>
      <c r="Q369" s="101"/>
    </row>
    <row r="370" spans="1:17">
      <c r="A370" s="57"/>
      <c r="L370" s="101"/>
      <c r="M370" s="101"/>
      <c r="N370" s="101"/>
      <c r="O370" s="101"/>
      <c r="P370" s="101"/>
      <c r="Q370" s="101"/>
    </row>
    <row r="371" spans="1:17">
      <c r="A371" s="57"/>
      <c r="L371" s="101"/>
      <c r="M371" s="101"/>
      <c r="N371" s="101"/>
      <c r="O371" s="101"/>
      <c r="P371" s="101"/>
      <c r="Q371" s="101"/>
    </row>
    <row r="372" spans="1:17">
      <c r="A372" s="57"/>
      <c r="L372" s="101"/>
      <c r="M372" s="101"/>
      <c r="N372" s="101"/>
      <c r="O372" s="101"/>
      <c r="P372" s="101"/>
      <c r="Q372" s="101"/>
    </row>
    <row r="373" spans="1:17">
      <c r="A373" s="57"/>
      <c r="L373" s="101"/>
      <c r="M373" s="101"/>
      <c r="N373" s="101"/>
      <c r="O373" s="101"/>
      <c r="P373" s="101"/>
      <c r="Q373" s="101"/>
    </row>
    <row r="374" spans="1:17">
      <c r="A374" s="57"/>
      <c r="L374" s="101"/>
      <c r="M374" s="101"/>
      <c r="N374" s="101"/>
      <c r="O374" s="101"/>
      <c r="P374" s="101"/>
      <c r="Q374" s="101"/>
    </row>
    <row r="375" spans="1:17">
      <c r="A375" s="57"/>
      <c r="L375" s="101"/>
      <c r="M375" s="101"/>
      <c r="N375" s="101"/>
      <c r="O375" s="101"/>
      <c r="P375" s="101"/>
      <c r="Q375" s="101"/>
    </row>
    <row r="376" spans="1:17">
      <c r="A376" s="57"/>
      <c r="L376" s="101"/>
      <c r="M376" s="101"/>
      <c r="N376" s="101"/>
      <c r="O376" s="101"/>
      <c r="P376" s="101"/>
      <c r="Q376" s="101"/>
    </row>
    <row r="377" spans="1:17">
      <c r="A377" s="57"/>
      <c r="L377" s="101"/>
      <c r="M377" s="101"/>
      <c r="N377" s="101"/>
      <c r="O377" s="101"/>
      <c r="P377" s="101"/>
      <c r="Q377" s="101"/>
    </row>
    <row r="378" spans="1:17">
      <c r="A378" s="57"/>
      <c r="L378" s="101"/>
      <c r="M378" s="101"/>
      <c r="N378" s="101"/>
      <c r="O378" s="101"/>
      <c r="P378" s="101"/>
      <c r="Q378" s="101"/>
    </row>
    <row r="379" spans="1:17">
      <c r="A379" s="57"/>
      <c r="L379" s="101"/>
      <c r="M379" s="101"/>
      <c r="N379" s="101"/>
      <c r="O379" s="101"/>
      <c r="P379" s="101"/>
      <c r="Q379" s="101"/>
    </row>
    <row r="380" spans="1:17">
      <c r="A380" s="57"/>
      <c r="L380" s="101"/>
      <c r="M380" s="101"/>
      <c r="N380" s="101"/>
      <c r="O380" s="101"/>
      <c r="P380" s="101"/>
      <c r="Q380" s="101"/>
    </row>
    <row r="381" spans="1:17">
      <c r="A381" s="57"/>
      <c r="L381" s="101"/>
      <c r="M381" s="101"/>
      <c r="N381" s="101"/>
      <c r="O381" s="101"/>
      <c r="P381" s="101"/>
      <c r="Q381" s="101"/>
    </row>
    <row r="382" spans="1:17">
      <c r="A382" s="57"/>
      <c r="L382" s="101"/>
      <c r="M382" s="101"/>
      <c r="N382" s="101"/>
      <c r="O382" s="101"/>
      <c r="P382" s="101"/>
      <c r="Q382" s="101"/>
    </row>
    <row r="383" spans="1:17">
      <c r="A383" s="57"/>
      <c r="L383" s="101"/>
      <c r="M383" s="101"/>
      <c r="N383" s="101"/>
      <c r="O383" s="101"/>
      <c r="P383" s="101"/>
      <c r="Q383" s="101"/>
    </row>
    <row r="384" spans="1:17">
      <c r="A384" s="57"/>
      <c r="L384" s="101"/>
      <c r="M384" s="101"/>
      <c r="N384" s="101"/>
      <c r="O384" s="101"/>
      <c r="P384" s="101"/>
      <c r="Q384" s="101"/>
    </row>
    <row r="385" spans="1:17">
      <c r="A385" s="57"/>
      <c r="L385" s="101"/>
      <c r="M385" s="101"/>
      <c r="N385" s="101"/>
      <c r="O385" s="101"/>
      <c r="P385" s="101"/>
      <c r="Q385" s="101"/>
    </row>
    <row r="386" spans="1:17">
      <c r="A386" s="57"/>
      <c r="L386" s="101"/>
      <c r="M386" s="101"/>
      <c r="N386" s="101"/>
      <c r="O386" s="101"/>
      <c r="P386" s="101"/>
      <c r="Q386" s="101"/>
    </row>
    <row r="387" spans="1:17">
      <c r="A387" s="57"/>
      <c r="L387" s="101"/>
      <c r="M387" s="101"/>
      <c r="N387" s="101"/>
      <c r="O387" s="101"/>
      <c r="P387" s="101"/>
      <c r="Q387" s="101"/>
    </row>
    <row r="388" spans="1:17">
      <c r="A388" s="57"/>
      <c r="L388" s="101"/>
      <c r="M388" s="101"/>
      <c r="N388" s="101"/>
      <c r="O388" s="101"/>
      <c r="P388" s="101"/>
      <c r="Q388" s="101"/>
    </row>
    <row r="389" spans="1:17">
      <c r="A389" s="57"/>
      <c r="L389" s="101"/>
      <c r="M389" s="101"/>
      <c r="N389" s="101"/>
      <c r="O389" s="101"/>
      <c r="P389" s="101"/>
      <c r="Q389" s="101"/>
    </row>
    <row r="390" spans="1:17">
      <c r="A390" s="57"/>
      <c r="L390" s="101"/>
      <c r="M390" s="101"/>
      <c r="N390" s="101"/>
      <c r="O390" s="101"/>
      <c r="P390" s="101"/>
      <c r="Q390" s="101"/>
    </row>
    <row r="391" spans="1:17">
      <c r="A391" s="57"/>
      <c r="L391" s="101"/>
      <c r="M391" s="101"/>
      <c r="N391" s="101"/>
      <c r="O391" s="101"/>
      <c r="P391" s="101"/>
      <c r="Q391" s="101"/>
    </row>
    <row r="392" spans="1:17">
      <c r="A392" s="57"/>
      <c r="L392" s="101"/>
      <c r="M392" s="101"/>
      <c r="N392" s="101"/>
      <c r="O392" s="101"/>
      <c r="P392" s="101"/>
      <c r="Q392" s="101"/>
    </row>
    <row r="393" spans="1:17">
      <c r="A393" s="57"/>
      <c r="L393" s="101"/>
      <c r="M393" s="101"/>
      <c r="N393" s="101"/>
      <c r="O393" s="101"/>
      <c r="P393" s="101"/>
      <c r="Q393" s="101"/>
    </row>
    <row r="394" spans="1:17">
      <c r="A394" s="57"/>
      <c r="L394" s="101"/>
      <c r="M394" s="101"/>
      <c r="N394" s="101"/>
      <c r="O394" s="101"/>
      <c r="P394" s="101"/>
      <c r="Q394" s="101"/>
    </row>
    <row r="395" spans="1:17">
      <c r="A395" s="57"/>
      <c r="L395" s="101"/>
      <c r="M395" s="101"/>
      <c r="N395" s="101"/>
      <c r="O395" s="101"/>
      <c r="P395" s="101"/>
      <c r="Q395" s="101"/>
    </row>
    <row r="396" spans="1:17">
      <c r="A396" s="57"/>
      <c r="L396" s="101"/>
      <c r="M396" s="101"/>
      <c r="N396" s="101"/>
      <c r="O396" s="101"/>
      <c r="P396" s="101"/>
      <c r="Q396" s="101"/>
    </row>
    <row r="397" spans="1:17">
      <c r="A397" s="57"/>
      <c r="L397" s="101"/>
      <c r="M397" s="101"/>
      <c r="N397" s="101"/>
      <c r="O397" s="101"/>
      <c r="P397" s="101"/>
      <c r="Q397" s="101"/>
    </row>
    <row r="398" spans="1:17">
      <c r="A398" s="57"/>
      <c r="L398" s="101"/>
      <c r="M398" s="101"/>
      <c r="N398" s="101"/>
      <c r="O398" s="101"/>
      <c r="P398" s="101"/>
      <c r="Q398" s="101"/>
    </row>
    <row r="399" spans="1:17">
      <c r="A399" s="57"/>
      <c r="L399" s="101"/>
      <c r="M399" s="101"/>
      <c r="N399" s="101"/>
      <c r="O399" s="101"/>
      <c r="P399" s="101"/>
      <c r="Q399" s="101"/>
    </row>
    <row r="400" spans="1:17">
      <c r="A400" s="57"/>
      <c r="L400" s="101"/>
      <c r="M400" s="101"/>
      <c r="N400" s="101"/>
      <c r="O400" s="101"/>
      <c r="P400" s="101"/>
      <c r="Q400" s="101"/>
    </row>
    <row r="401" spans="1:17">
      <c r="A401" s="57"/>
      <c r="L401" s="101"/>
      <c r="M401" s="101"/>
      <c r="N401" s="101"/>
      <c r="O401" s="101"/>
      <c r="P401" s="101"/>
      <c r="Q401" s="101"/>
    </row>
    <row r="402" spans="1:17">
      <c r="A402" s="57"/>
      <c r="L402" s="101"/>
      <c r="M402" s="101"/>
      <c r="N402" s="101"/>
      <c r="O402" s="101"/>
      <c r="P402" s="101"/>
      <c r="Q402" s="101"/>
    </row>
    <row r="403" spans="1:17">
      <c r="A403" s="57"/>
      <c r="L403" s="101"/>
      <c r="M403" s="101"/>
      <c r="N403" s="101"/>
      <c r="O403" s="101"/>
      <c r="P403" s="101"/>
      <c r="Q403" s="101"/>
    </row>
    <row r="404" spans="1:17">
      <c r="A404" s="57"/>
      <c r="L404" s="101"/>
      <c r="M404" s="101"/>
      <c r="N404" s="101"/>
      <c r="O404" s="101"/>
      <c r="P404" s="101"/>
      <c r="Q404" s="101"/>
    </row>
    <row r="405" spans="1:17">
      <c r="A405" s="57"/>
      <c r="L405" s="101"/>
      <c r="M405" s="101"/>
      <c r="N405" s="101"/>
      <c r="O405" s="101"/>
      <c r="P405" s="101"/>
      <c r="Q405" s="101"/>
    </row>
    <row r="406" spans="1:17">
      <c r="A406" s="57"/>
      <c r="L406" s="101"/>
      <c r="M406" s="101"/>
      <c r="N406" s="101"/>
      <c r="O406" s="101"/>
      <c r="P406" s="101"/>
      <c r="Q406" s="101"/>
    </row>
    <row r="407" spans="1:17">
      <c r="A407" s="57"/>
      <c r="L407" s="101"/>
      <c r="M407" s="101"/>
      <c r="N407" s="101"/>
      <c r="O407" s="101"/>
      <c r="P407" s="101"/>
      <c r="Q407" s="101"/>
    </row>
    <row r="408" spans="1:17">
      <c r="A408" s="57"/>
      <c r="L408" s="101"/>
      <c r="M408" s="101"/>
      <c r="N408" s="101"/>
      <c r="O408" s="101"/>
      <c r="P408" s="101"/>
      <c r="Q408" s="101"/>
    </row>
    <row r="409" spans="1:17">
      <c r="A409" s="57"/>
      <c r="L409" s="101"/>
      <c r="M409" s="101"/>
      <c r="N409" s="101"/>
      <c r="O409" s="101"/>
      <c r="P409" s="101"/>
      <c r="Q409" s="101"/>
    </row>
    <row r="410" spans="1:17">
      <c r="A410" s="57"/>
      <c r="L410" s="101"/>
      <c r="M410" s="101"/>
      <c r="N410" s="101"/>
      <c r="O410" s="101"/>
      <c r="P410" s="101"/>
      <c r="Q410" s="101"/>
    </row>
    <row r="411" spans="1:17">
      <c r="A411" s="57"/>
      <c r="L411" s="101"/>
      <c r="M411" s="101"/>
      <c r="N411" s="101"/>
      <c r="O411" s="101"/>
      <c r="P411" s="101"/>
      <c r="Q411" s="101"/>
    </row>
    <row r="412" spans="1:17">
      <c r="A412" s="57"/>
      <c r="L412" s="101"/>
      <c r="M412" s="101"/>
      <c r="N412" s="101"/>
      <c r="O412" s="101"/>
      <c r="P412" s="101"/>
      <c r="Q412" s="101"/>
    </row>
    <row r="413" spans="1:17">
      <c r="A413" s="57"/>
      <c r="L413" s="101"/>
      <c r="M413" s="101"/>
      <c r="N413" s="101"/>
      <c r="O413" s="101"/>
      <c r="P413" s="101"/>
      <c r="Q413" s="101"/>
    </row>
    <row r="414" spans="1:17">
      <c r="A414" s="57"/>
      <c r="L414" s="101"/>
      <c r="M414" s="101"/>
      <c r="N414" s="101"/>
      <c r="O414" s="101"/>
      <c r="P414" s="101"/>
      <c r="Q414" s="101"/>
    </row>
    <row r="415" spans="1:17">
      <c r="A415" s="57"/>
      <c r="L415" s="101"/>
      <c r="M415" s="101"/>
      <c r="N415" s="101"/>
      <c r="O415" s="101"/>
      <c r="P415" s="101"/>
      <c r="Q415" s="101"/>
    </row>
    <row r="416" spans="1:17">
      <c r="A416" s="57"/>
      <c r="L416" s="101"/>
      <c r="M416" s="101"/>
      <c r="N416" s="101"/>
      <c r="O416" s="101"/>
      <c r="P416" s="101"/>
      <c r="Q416" s="101"/>
    </row>
    <row r="417" spans="1:17">
      <c r="A417" s="57"/>
      <c r="L417" s="101"/>
      <c r="M417" s="101"/>
      <c r="N417" s="101"/>
      <c r="O417" s="101"/>
      <c r="P417" s="101"/>
      <c r="Q417" s="101"/>
    </row>
    <row r="418" spans="1:17">
      <c r="A418" s="57"/>
      <c r="L418" s="101"/>
      <c r="M418" s="101"/>
      <c r="N418" s="101"/>
      <c r="O418" s="101"/>
      <c r="P418" s="101"/>
      <c r="Q418" s="101"/>
    </row>
    <row r="419" spans="1:17">
      <c r="A419" s="57"/>
      <c r="L419" s="101"/>
      <c r="M419" s="101"/>
      <c r="N419" s="101"/>
      <c r="O419" s="101"/>
      <c r="P419" s="101"/>
      <c r="Q419" s="101"/>
    </row>
    <row r="420" spans="1:17">
      <c r="A420" s="57"/>
      <c r="L420" s="101"/>
      <c r="M420" s="101"/>
      <c r="N420" s="101"/>
      <c r="O420" s="101"/>
      <c r="P420" s="101"/>
      <c r="Q420" s="101"/>
    </row>
    <row r="421" spans="1:17">
      <c r="A421" s="57"/>
      <c r="L421" s="101"/>
      <c r="M421" s="101"/>
      <c r="N421" s="101"/>
      <c r="O421" s="101"/>
      <c r="P421" s="101"/>
      <c r="Q421" s="101"/>
    </row>
    <row r="422" spans="1:17">
      <c r="A422" s="57"/>
      <c r="L422" s="101"/>
      <c r="M422" s="101"/>
      <c r="N422" s="101"/>
      <c r="O422" s="101"/>
      <c r="P422" s="101"/>
      <c r="Q422" s="101"/>
    </row>
    <row r="423" spans="1:17">
      <c r="A423" s="57"/>
      <c r="L423" s="101"/>
      <c r="M423" s="101"/>
      <c r="N423" s="101"/>
      <c r="O423" s="101"/>
      <c r="P423" s="101"/>
      <c r="Q423" s="101"/>
    </row>
    <row r="424" spans="1:17">
      <c r="A424" s="57"/>
      <c r="L424" s="101"/>
      <c r="M424" s="101"/>
      <c r="N424" s="101"/>
      <c r="O424" s="101"/>
      <c r="P424" s="101"/>
      <c r="Q424" s="101"/>
    </row>
    <row r="425" spans="1:17">
      <c r="A425" s="57"/>
      <c r="L425" s="101"/>
      <c r="M425" s="101"/>
      <c r="N425" s="101"/>
      <c r="O425" s="101"/>
      <c r="P425" s="101"/>
      <c r="Q425" s="101"/>
    </row>
    <row r="426" spans="1:17">
      <c r="A426" s="57"/>
      <c r="L426" s="101"/>
      <c r="M426" s="101"/>
      <c r="N426" s="101"/>
      <c r="O426" s="101"/>
      <c r="P426" s="101"/>
      <c r="Q426" s="101"/>
    </row>
    <row r="427" spans="1:17">
      <c r="A427" s="57"/>
      <c r="L427" s="101"/>
      <c r="M427" s="101"/>
      <c r="N427" s="101"/>
      <c r="O427" s="101"/>
      <c r="P427" s="101"/>
      <c r="Q427" s="101"/>
    </row>
    <row r="428" spans="1:17">
      <c r="A428" s="57"/>
      <c r="L428" s="101"/>
      <c r="M428" s="101"/>
      <c r="N428" s="101"/>
      <c r="O428" s="101"/>
      <c r="P428" s="101"/>
      <c r="Q428" s="101"/>
    </row>
    <row r="429" spans="1:17">
      <c r="A429" s="57"/>
      <c r="L429" s="101"/>
      <c r="M429" s="101"/>
      <c r="N429" s="101"/>
      <c r="O429" s="101"/>
      <c r="P429" s="101"/>
      <c r="Q429" s="101"/>
    </row>
    <row r="430" spans="1:17">
      <c r="A430" s="57"/>
      <c r="L430" s="101"/>
      <c r="M430" s="101"/>
      <c r="N430" s="101"/>
      <c r="O430" s="101"/>
      <c r="P430" s="101"/>
      <c r="Q430" s="101"/>
    </row>
    <row r="431" spans="1:17">
      <c r="A431" s="57"/>
      <c r="L431" s="101"/>
      <c r="M431" s="101"/>
      <c r="N431" s="101"/>
      <c r="O431" s="101"/>
      <c r="P431" s="101"/>
      <c r="Q431" s="101"/>
    </row>
    <row r="432" spans="1:17">
      <c r="A432" s="57"/>
      <c r="L432" s="101"/>
      <c r="M432" s="101"/>
      <c r="N432" s="101"/>
      <c r="O432" s="101"/>
      <c r="P432" s="101"/>
      <c r="Q432" s="101"/>
    </row>
    <row r="433" spans="1:17">
      <c r="A433" s="57"/>
      <c r="L433" s="101"/>
      <c r="M433" s="101"/>
      <c r="N433" s="101"/>
      <c r="O433" s="101"/>
      <c r="P433" s="101"/>
      <c r="Q433" s="101"/>
    </row>
    <row r="434" spans="1:17">
      <c r="A434" s="57"/>
      <c r="L434" s="101"/>
      <c r="M434" s="101"/>
      <c r="N434" s="101"/>
      <c r="O434" s="101"/>
      <c r="P434" s="101"/>
      <c r="Q434" s="101"/>
    </row>
    <row r="435" spans="1:17">
      <c r="A435" s="57"/>
      <c r="L435" s="101"/>
      <c r="M435" s="101"/>
      <c r="N435" s="101"/>
      <c r="O435" s="101"/>
      <c r="P435" s="101"/>
      <c r="Q435" s="101"/>
    </row>
    <row r="436" spans="1:17">
      <c r="A436" s="57"/>
      <c r="L436" s="101"/>
      <c r="M436" s="101"/>
      <c r="N436" s="101"/>
      <c r="O436" s="101"/>
      <c r="P436" s="101"/>
      <c r="Q436" s="101"/>
    </row>
    <row r="437" spans="1:17">
      <c r="A437" s="57"/>
      <c r="L437" s="101"/>
      <c r="M437" s="101"/>
      <c r="N437" s="101"/>
      <c r="O437" s="101"/>
      <c r="P437" s="101"/>
      <c r="Q437" s="101"/>
    </row>
    <row r="438" spans="1:17">
      <c r="A438" s="57"/>
      <c r="L438" s="101"/>
      <c r="M438" s="101"/>
      <c r="N438" s="101"/>
      <c r="O438" s="101"/>
      <c r="P438" s="101"/>
      <c r="Q438" s="101"/>
    </row>
    <row r="439" spans="1:17">
      <c r="A439" s="57"/>
      <c r="L439" s="101"/>
      <c r="M439" s="101"/>
      <c r="N439" s="101"/>
      <c r="O439" s="101"/>
      <c r="P439" s="101"/>
      <c r="Q439" s="101"/>
    </row>
    <row r="440" spans="1:17">
      <c r="A440" s="57"/>
      <c r="L440" s="101"/>
      <c r="M440" s="101"/>
      <c r="N440" s="101"/>
      <c r="O440" s="101"/>
      <c r="P440" s="101"/>
      <c r="Q440" s="101"/>
    </row>
    <row r="441" spans="1:17">
      <c r="A441" s="57"/>
      <c r="L441" s="101"/>
      <c r="M441" s="101"/>
      <c r="N441" s="101"/>
      <c r="O441" s="101"/>
      <c r="P441" s="101"/>
      <c r="Q441" s="101"/>
    </row>
    <row r="442" spans="1:17">
      <c r="A442" s="57"/>
      <c r="L442" s="101"/>
      <c r="M442" s="101"/>
      <c r="N442" s="101"/>
      <c r="O442" s="101"/>
      <c r="P442" s="101"/>
      <c r="Q442" s="101"/>
    </row>
    <row r="443" spans="1:17">
      <c r="A443" s="57"/>
      <c r="L443" s="101"/>
      <c r="M443" s="101"/>
      <c r="N443" s="101"/>
      <c r="O443" s="101"/>
      <c r="P443" s="101"/>
      <c r="Q443" s="101"/>
    </row>
    <row r="444" spans="1:17">
      <c r="A444" s="57"/>
      <c r="L444" s="101"/>
      <c r="M444" s="101"/>
      <c r="N444" s="101"/>
      <c r="O444" s="101"/>
      <c r="P444" s="101"/>
      <c r="Q444" s="101"/>
    </row>
    <row r="445" spans="1:17">
      <c r="A445" s="57"/>
      <c r="L445" s="101"/>
      <c r="M445" s="101"/>
      <c r="N445" s="101"/>
      <c r="O445" s="101"/>
      <c r="P445" s="101"/>
      <c r="Q445" s="101"/>
    </row>
    <row r="446" spans="1:17">
      <c r="A446" s="57"/>
      <c r="L446" s="101"/>
      <c r="M446" s="101"/>
      <c r="N446" s="101"/>
      <c r="O446" s="101"/>
      <c r="P446" s="101"/>
      <c r="Q446" s="101"/>
    </row>
    <row r="447" spans="1:17">
      <c r="A447" s="57"/>
      <c r="L447" s="101"/>
      <c r="M447" s="101"/>
      <c r="N447" s="101"/>
      <c r="O447" s="101"/>
      <c r="P447" s="101"/>
      <c r="Q447" s="101"/>
    </row>
    <row r="448" spans="1:17">
      <c r="A448" s="57"/>
      <c r="L448" s="101"/>
      <c r="M448" s="101"/>
      <c r="N448" s="101"/>
      <c r="O448" s="101"/>
      <c r="P448" s="101"/>
      <c r="Q448" s="101"/>
    </row>
    <row r="449" spans="1:17">
      <c r="A449" s="57"/>
      <c r="L449" s="101"/>
      <c r="M449" s="101"/>
      <c r="N449" s="101"/>
      <c r="O449" s="101"/>
      <c r="P449" s="101"/>
      <c r="Q449" s="101"/>
    </row>
    <row r="450" spans="1:17">
      <c r="A450" s="57"/>
      <c r="L450" s="101"/>
      <c r="M450" s="101"/>
      <c r="N450" s="101"/>
      <c r="O450" s="101"/>
      <c r="P450" s="101"/>
      <c r="Q450" s="101"/>
    </row>
    <row r="451" spans="1:17">
      <c r="A451" s="57"/>
      <c r="L451" s="101"/>
      <c r="M451" s="101"/>
      <c r="N451" s="101"/>
      <c r="O451" s="101"/>
      <c r="P451" s="101"/>
      <c r="Q451" s="101"/>
    </row>
    <row r="452" spans="1:17">
      <c r="A452" s="57"/>
      <c r="L452" s="101"/>
      <c r="M452" s="101"/>
      <c r="N452" s="101"/>
      <c r="O452" s="101"/>
      <c r="P452" s="101"/>
      <c r="Q452" s="101"/>
    </row>
    <row r="453" spans="1:17">
      <c r="A453" s="57"/>
      <c r="L453" s="101"/>
      <c r="M453" s="101"/>
      <c r="N453" s="101"/>
      <c r="O453" s="101"/>
      <c r="P453" s="101"/>
      <c r="Q453" s="101"/>
    </row>
    <row r="454" spans="1:17">
      <c r="A454" s="57"/>
      <c r="L454" s="101"/>
      <c r="M454" s="101"/>
      <c r="N454" s="101"/>
      <c r="O454" s="101"/>
      <c r="P454" s="101"/>
      <c r="Q454" s="101"/>
    </row>
    <row r="455" spans="1:17">
      <c r="A455" s="57"/>
      <c r="L455" s="101"/>
      <c r="M455" s="101"/>
      <c r="N455" s="101"/>
      <c r="O455" s="101"/>
      <c r="P455" s="101"/>
      <c r="Q455" s="101"/>
    </row>
    <row r="456" spans="1:17">
      <c r="A456" s="57"/>
      <c r="L456" s="101"/>
      <c r="M456" s="101"/>
      <c r="N456" s="101"/>
      <c r="O456" s="101"/>
      <c r="P456" s="101"/>
      <c r="Q456" s="101"/>
    </row>
    <row r="457" spans="1:17">
      <c r="A457" s="57"/>
      <c r="L457" s="101"/>
      <c r="M457" s="101"/>
      <c r="N457" s="101"/>
      <c r="O457" s="101"/>
      <c r="P457" s="101"/>
      <c r="Q457" s="101"/>
    </row>
    <row r="458" spans="1:17">
      <c r="A458" s="57"/>
      <c r="L458" s="101"/>
      <c r="M458" s="101"/>
      <c r="N458" s="101"/>
      <c r="O458" s="101"/>
      <c r="P458" s="101"/>
      <c r="Q458" s="101"/>
    </row>
    <row r="459" spans="1:17">
      <c r="A459" s="57"/>
      <c r="L459" s="101"/>
      <c r="M459" s="101"/>
      <c r="N459" s="101"/>
      <c r="O459" s="101"/>
      <c r="P459" s="101"/>
      <c r="Q459" s="101"/>
    </row>
    <row r="460" spans="1:17">
      <c r="A460" s="57"/>
      <c r="L460" s="101"/>
      <c r="M460" s="101"/>
      <c r="N460" s="101"/>
      <c r="O460" s="101"/>
      <c r="P460" s="101"/>
      <c r="Q460" s="101"/>
    </row>
    <row r="461" spans="1:17">
      <c r="A461" s="57"/>
      <c r="L461" s="101"/>
      <c r="M461" s="101"/>
      <c r="N461" s="101"/>
      <c r="O461" s="101"/>
      <c r="P461" s="101"/>
      <c r="Q461" s="101"/>
    </row>
    <row r="462" spans="1:17">
      <c r="A462" s="57"/>
      <c r="L462" s="101"/>
      <c r="M462" s="101"/>
      <c r="N462" s="101"/>
      <c r="O462" s="101"/>
      <c r="P462" s="101"/>
      <c r="Q462" s="101"/>
    </row>
    <row r="463" spans="1:17">
      <c r="A463" s="57"/>
      <c r="L463" s="101"/>
      <c r="M463" s="101"/>
      <c r="N463" s="101"/>
      <c r="O463" s="101"/>
      <c r="P463" s="101"/>
      <c r="Q463" s="101"/>
    </row>
    <row r="464" spans="1:17">
      <c r="A464" s="57"/>
      <c r="L464" s="101"/>
      <c r="M464" s="101"/>
      <c r="N464" s="101"/>
      <c r="O464" s="101"/>
      <c r="P464" s="101"/>
      <c r="Q464" s="101"/>
    </row>
    <row r="465" spans="1:17">
      <c r="A465" s="57"/>
      <c r="L465" s="101"/>
      <c r="M465" s="101"/>
      <c r="N465" s="101"/>
      <c r="O465" s="101"/>
      <c r="P465" s="101"/>
      <c r="Q465" s="101"/>
    </row>
    <row r="466" spans="1:17">
      <c r="A466" s="57"/>
      <c r="L466" s="101"/>
      <c r="M466" s="101"/>
      <c r="N466" s="101"/>
      <c r="O466" s="101"/>
      <c r="P466" s="101"/>
      <c r="Q466" s="101"/>
    </row>
    <row r="467" spans="1:17">
      <c r="A467" s="57"/>
      <c r="L467" s="101"/>
      <c r="M467" s="101"/>
      <c r="N467" s="101"/>
      <c r="O467" s="101"/>
      <c r="P467" s="101"/>
      <c r="Q467" s="101"/>
    </row>
    <row r="468" spans="1:17">
      <c r="A468" s="57"/>
      <c r="L468" s="101"/>
      <c r="M468" s="101"/>
      <c r="N468" s="101"/>
      <c r="O468" s="101"/>
      <c r="P468" s="101"/>
      <c r="Q468" s="101"/>
    </row>
    <row r="469" spans="1:17">
      <c r="A469" s="57"/>
      <c r="L469" s="101"/>
      <c r="M469" s="101"/>
      <c r="N469" s="101"/>
      <c r="O469" s="101"/>
      <c r="P469" s="101"/>
      <c r="Q469" s="101"/>
    </row>
    <row r="470" spans="1:17">
      <c r="A470" s="57"/>
      <c r="L470" s="101"/>
      <c r="M470" s="101"/>
      <c r="N470" s="101"/>
      <c r="O470" s="101"/>
      <c r="P470" s="101"/>
      <c r="Q470" s="101"/>
    </row>
    <row r="471" spans="1:17">
      <c r="A471" s="57"/>
      <c r="L471" s="101"/>
      <c r="M471" s="101"/>
      <c r="N471" s="101"/>
      <c r="O471" s="101"/>
      <c r="P471" s="101"/>
      <c r="Q471" s="101"/>
    </row>
    <row r="472" spans="1:17">
      <c r="A472" s="57"/>
      <c r="L472" s="101"/>
      <c r="M472" s="101"/>
      <c r="N472" s="101"/>
      <c r="O472" s="101"/>
      <c r="P472" s="101"/>
      <c r="Q472" s="101"/>
    </row>
    <row r="473" spans="1:17">
      <c r="A473" s="57"/>
      <c r="L473" s="101"/>
      <c r="M473" s="101"/>
      <c r="N473" s="101"/>
      <c r="O473" s="101"/>
      <c r="P473" s="101"/>
      <c r="Q473" s="101"/>
    </row>
    <row r="474" spans="1:17">
      <c r="A474" s="57"/>
      <c r="L474" s="101"/>
      <c r="M474" s="101"/>
      <c r="N474" s="101"/>
      <c r="O474" s="101"/>
      <c r="P474" s="101"/>
      <c r="Q474" s="101"/>
    </row>
    <row r="475" spans="1:17">
      <c r="A475" s="57"/>
      <c r="L475" s="101"/>
      <c r="M475" s="101"/>
      <c r="N475" s="101"/>
      <c r="O475" s="101"/>
      <c r="P475" s="101"/>
      <c r="Q475" s="101"/>
    </row>
    <row r="476" spans="1:17">
      <c r="A476" s="57"/>
      <c r="L476" s="101"/>
      <c r="M476" s="101"/>
      <c r="N476" s="101"/>
      <c r="O476" s="101"/>
      <c r="P476" s="101"/>
      <c r="Q476" s="101"/>
    </row>
    <row r="477" spans="1:17">
      <c r="A477" s="57"/>
      <c r="L477" s="101"/>
      <c r="M477" s="101"/>
      <c r="N477" s="101"/>
      <c r="O477" s="101"/>
      <c r="P477" s="101"/>
      <c r="Q477" s="101"/>
    </row>
    <row r="478" spans="1:17">
      <c r="A478" s="57"/>
      <c r="L478" s="101"/>
      <c r="M478" s="101"/>
      <c r="N478" s="101"/>
      <c r="O478" s="101"/>
      <c r="P478" s="101"/>
      <c r="Q478" s="101"/>
    </row>
    <row r="479" spans="1:17">
      <c r="A479" s="57"/>
      <c r="L479" s="101"/>
      <c r="M479" s="101"/>
      <c r="N479" s="101"/>
      <c r="O479" s="101"/>
      <c r="P479" s="101"/>
      <c r="Q479" s="101"/>
    </row>
    <row r="480" spans="1:17">
      <c r="A480" s="57"/>
      <c r="L480" s="101"/>
      <c r="M480" s="101"/>
      <c r="N480" s="101"/>
      <c r="O480" s="101"/>
      <c r="P480" s="101"/>
      <c r="Q480" s="101"/>
    </row>
    <row r="481" spans="1:17">
      <c r="A481" s="57"/>
      <c r="L481" s="101"/>
      <c r="M481" s="101"/>
      <c r="N481" s="101"/>
      <c r="O481" s="101"/>
      <c r="P481" s="101"/>
      <c r="Q481" s="101"/>
    </row>
    <row r="482" spans="1:17">
      <c r="A482" s="57"/>
      <c r="L482" s="101"/>
      <c r="M482" s="101"/>
      <c r="N482" s="101"/>
      <c r="O482" s="101"/>
      <c r="P482" s="101"/>
      <c r="Q482" s="101"/>
    </row>
    <row r="483" spans="1:17">
      <c r="A483" s="57"/>
      <c r="L483" s="101"/>
      <c r="M483" s="101"/>
      <c r="N483" s="101"/>
      <c r="O483" s="101"/>
      <c r="P483" s="101"/>
      <c r="Q483" s="101"/>
    </row>
    <row r="484" spans="1:17">
      <c r="A484" s="57"/>
      <c r="L484" s="101"/>
      <c r="M484" s="101"/>
      <c r="N484" s="101"/>
      <c r="O484" s="101"/>
      <c r="P484" s="101"/>
      <c r="Q484" s="101"/>
    </row>
    <row r="485" spans="1:17">
      <c r="A485" s="57"/>
      <c r="L485" s="101"/>
      <c r="M485" s="101"/>
      <c r="N485" s="101"/>
      <c r="O485" s="101"/>
      <c r="P485" s="101"/>
      <c r="Q485" s="101"/>
    </row>
    <row r="486" spans="1:17">
      <c r="A486" s="57"/>
      <c r="L486" s="101"/>
      <c r="M486" s="101"/>
      <c r="N486" s="101"/>
      <c r="O486" s="101"/>
      <c r="P486" s="101"/>
      <c r="Q486" s="101"/>
    </row>
    <row r="487" spans="1:17">
      <c r="A487" s="57"/>
      <c r="L487" s="101"/>
      <c r="M487" s="101"/>
      <c r="N487" s="101"/>
      <c r="O487" s="101"/>
      <c r="P487" s="101"/>
      <c r="Q487" s="101"/>
    </row>
    <row r="488" spans="1:17">
      <c r="A488" s="57"/>
      <c r="L488" s="101"/>
      <c r="M488" s="101"/>
      <c r="N488" s="101"/>
      <c r="O488" s="101"/>
      <c r="P488" s="101"/>
      <c r="Q488" s="101"/>
    </row>
    <row r="489" spans="1:17">
      <c r="A489" s="57"/>
      <c r="L489" s="101"/>
      <c r="M489" s="101"/>
      <c r="N489" s="101"/>
      <c r="O489" s="101"/>
      <c r="P489" s="101"/>
      <c r="Q489" s="101"/>
    </row>
    <row r="490" spans="1:17">
      <c r="A490" s="57"/>
      <c r="L490" s="101"/>
      <c r="M490" s="101"/>
      <c r="N490" s="101"/>
      <c r="O490" s="101"/>
      <c r="P490" s="101"/>
      <c r="Q490" s="101"/>
    </row>
    <row r="491" spans="1:17">
      <c r="A491" s="57"/>
      <c r="L491" s="101"/>
      <c r="M491" s="101"/>
      <c r="N491" s="101"/>
      <c r="O491" s="101"/>
      <c r="P491" s="101"/>
      <c r="Q491" s="101"/>
    </row>
    <row r="492" spans="1:17">
      <c r="A492" s="57"/>
      <c r="L492" s="101"/>
      <c r="M492" s="101"/>
      <c r="N492" s="101"/>
      <c r="O492" s="101"/>
      <c r="P492" s="101"/>
      <c r="Q492" s="101"/>
    </row>
    <row r="493" spans="1:17">
      <c r="A493" s="57"/>
      <c r="L493" s="101"/>
      <c r="M493" s="101"/>
      <c r="N493" s="101"/>
      <c r="O493" s="101"/>
      <c r="P493" s="101"/>
      <c r="Q493" s="101"/>
    </row>
    <row r="494" spans="1:17">
      <c r="A494" s="57"/>
      <c r="L494" s="101"/>
      <c r="M494" s="101"/>
      <c r="N494" s="101"/>
      <c r="O494" s="101"/>
      <c r="P494" s="101"/>
      <c r="Q494" s="101"/>
    </row>
    <row r="495" spans="1:17">
      <c r="A495" s="57"/>
      <c r="L495" s="101"/>
      <c r="M495" s="101"/>
      <c r="N495" s="101"/>
      <c r="O495" s="101"/>
      <c r="P495" s="101"/>
      <c r="Q495" s="101"/>
    </row>
    <row r="496" spans="1:17">
      <c r="A496" s="57"/>
      <c r="L496" s="101"/>
      <c r="M496" s="101"/>
      <c r="N496" s="101"/>
      <c r="O496" s="101"/>
      <c r="P496" s="101"/>
      <c r="Q496" s="101"/>
    </row>
    <row r="497" spans="1:17">
      <c r="A497" s="57"/>
      <c r="L497" s="101"/>
      <c r="M497" s="101"/>
      <c r="N497" s="101"/>
      <c r="O497" s="101"/>
      <c r="P497" s="101"/>
      <c r="Q497" s="101"/>
    </row>
    <row r="498" spans="1:17">
      <c r="A498" s="57"/>
      <c r="L498" s="101"/>
      <c r="M498" s="101"/>
      <c r="N498" s="101"/>
      <c r="O498" s="101"/>
      <c r="P498" s="101"/>
      <c r="Q498" s="101"/>
    </row>
    <row r="499" spans="1:17">
      <c r="A499" s="57"/>
      <c r="L499" s="101"/>
      <c r="M499" s="101"/>
      <c r="N499" s="101"/>
      <c r="O499" s="101"/>
      <c r="P499" s="101"/>
      <c r="Q499" s="101"/>
    </row>
    <row r="500" spans="1:17">
      <c r="A500" s="57"/>
      <c r="L500" s="101"/>
      <c r="M500" s="101"/>
      <c r="N500" s="101"/>
      <c r="O500" s="101"/>
      <c r="P500" s="101"/>
      <c r="Q500" s="101"/>
    </row>
    <row r="501" spans="1:17">
      <c r="A501" s="57"/>
      <c r="L501" s="101"/>
      <c r="M501" s="101"/>
      <c r="N501" s="101"/>
      <c r="O501" s="101"/>
      <c r="P501" s="101"/>
      <c r="Q501" s="101"/>
    </row>
    <row r="502" spans="1:17">
      <c r="A502" s="57"/>
      <c r="L502" s="101"/>
      <c r="M502" s="101"/>
      <c r="N502" s="101"/>
      <c r="O502" s="101"/>
      <c r="P502" s="101"/>
      <c r="Q502" s="101"/>
    </row>
    <row r="503" spans="1:17">
      <c r="A503" s="57"/>
      <c r="L503" s="101"/>
      <c r="M503" s="101"/>
      <c r="N503" s="101"/>
      <c r="O503" s="101"/>
      <c r="P503" s="101"/>
      <c r="Q503" s="101"/>
    </row>
    <row r="504" spans="1:17">
      <c r="A504" s="57"/>
      <c r="L504" s="101"/>
      <c r="M504" s="101"/>
      <c r="N504" s="101"/>
      <c r="O504" s="101"/>
      <c r="P504" s="101"/>
      <c r="Q504" s="101"/>
    </row>
    <row r="505" spans="1:17">
      <c r="A505" s="57"/>
      <c r="L505" s="101"/>
      <c r="M505" s="101"/>
      <c r="N505" s="101"/>
      <c r="O505" s="101"/>
      <c r="P505" s="101"/>
      <c r="Q505" s="101"/>
    </row>
    <row r="506" spans="1:17">
      <c r="A506" s="57"/>
      <c r="L506" s="101"/>
      <c r="M506" s="101"/>
      <c r="N506" s="101"/>
      <c r="O506" s="101"/>
      <c r="P506" s="101"/>
      <c r="Q506" s="101"/>
    </row>
    <row r="507" spans="1:17">
      <c r="A507" s="57"/>
      <c r="L507" s="101"/>
      <c r="M507" s="101"/>
      <c r="N507" s="101"/>
      <c r="O507" s="101"/>
      <c r="P507" s="101"/>
      <c r="Q507" s="101"/>
    </row>
    <row r="508" spans="1:17">
      <c r="A508" s="57"/>
      <c r="L508" s="101"/>
      <c r="M508" s="101"/>
      <c r="N508" s="101"/>
      <c r="O508" s="101"/>
      <c r="P508" s="101"/>
      <c r="Q508" s="101"/>
    </row>
    <row r="509" spans="1:17">
      <c r="A509" s="57"/>
      <c r="L509" s="101"/>
      <c r="M509" s="101"/>
      <c r="N509" s="101"/>
      <c r="O509" s="101"/>
      <c r="P509" s="101"/>
      <c r="Q509" s="101"/>
    </row>
    <row r="510" spans="1:17">
      <c r="A510" s="57"/>
      <c r="L510" s="101"/>
      <c r="M510" s="101"/>
      <c r="N510" s="101"/>
      <c r="O510" s="101"/>
      <c r="P510" s="101"/>
      <c r="Q510" s="101"/>
    </row>
    <row r="511" spans="1:17">
      <c r="A511" s="57"/>
      <c r="L511" s="101"/>
      <c r="M511" s="101"/>
      <c r="N511" s="101"/>
      <c r="O511" s="101"/>
      <c r="P511" s="101"/>
      <c r="Q511" s="101"/>
    </row>
    <row r="512" spans="1:17">
      <c r="A512" s="57"/>
      <c r="L512" s="101"/>
      <c r="M512" s="101"/>
      <c r="N512" s="101"/>
      <c r="O512" s="101"/>
      <c r="P512" s="101"/>
      <c r="Q512" s="101"/>
    </row>
    <row r="513" spans="1:17">
      <c r="A513" s="57"/>
      <c r="L513" s="101"/>
      <c r="M513" s="101"/>
      <c r="N513" s="101"/>
      <c r="O513" s="101"/>
      <c r="P513" s="101"/>
      <c r="Q513" s="101"/>
    </row>
    <row r="514" spans="1:17">
      <c r="A514" s="57"/>
      <c r="L514" s="101"/>
      <c r="M514" s="101"/>
      <c r="N514" s="101"/>
      <c r="O514" s="101"/>
      <c r="P514" s="101"/>
      <c r="Q514" s="101"/>
    </row>
    <row r="515" spans="1:17">
      <c r="A515" s="57"/>
      <c r="L515" s="101"/>
      <c r="M515" s="101"/>
      <c r="N515" s="101"/>
      <c r="O515" s="101"/>
      <c r="P515" s="101"/>
      <c r="Q515" s="101"/>
    </row>
    <row r="516" spans="1:17">
      <c r="A516" s="57"/>
      <c r="L516" s="101"/>
      <c r="M516" s="101"/>
      <c r="N516" s="101"/>
      <c r="O516" s="101"/>
      <c r="P516" s="101"/>
      <c r="Q516" s="101"/>
    </row>
    <row r="517" spans="1:17">
      <c r="A517" s="57"/>
      <c r="L517" s="101"/>
      <c r="M517" s="101"/>
      <c r="N517" s="101"/>
      <c r="O517" s="101"/>
      <c r="P517" s="101"/>
      <c r="Q517" s="101"/>
    </row>
    <row r="518" spans="1:17">
      <c r="A518" s="57"/>
      <c r="L518" s="101"/>
      <c r="M518" s="101"/>
      <c r="N518" s="101"/>
      <c r="O518" s="101"/>
      <c r="P518" s="101"/>
      <c r="Q518" s="101"/>
    </row>
    <row r="519" spans="1:17">
      <c r="A519" s="57"/>
      <c r="L519" s="101"/>
      <c r="M519" s="101"/>
      <c r="N519" s="101"/>
      <c r="O519" s="101"/>
      <c r="P519" s="101"/>
      <c r="Q519" s="101"/>
    </row>
    <row r="520" spans="1:17">
      <c r="A520" s="57"/>
      <c r="L520" s="101"/>
      <c r="M520" s="101"/>
      <c r="N520" s="101"/>
      <c r="O520" s="101"/>
      <c r="P520" s="101"/>
      <c r="Q520" s="101"/>
    </row>
    <row r="521" spans="1:17">
      <c r="A521" s="57"/>
      <c r="L521" s="101"/>
      <c r="M521" s="101"/>
      <c r="N521" s="101"/>
      <c r="O521" s="101"/>
      <c r="P521" s="101"/>
      <c r="Q521" s="101"/>
    </row>
    <row r="522" spans="1:17">
      <c r="A522" s="57"/>
      <c r="L522" s="101"/>
      <c r="M522" s="101"/>
      <c r="N522" s="101"/>
      <c r="O522" s="101"/>
      <c r="P522" s="101"/>
      <c r="Q522" s="101"/>
    </row>
    <row r="523" spans="1:17">
      <c r="A523" s="57"/>
      <c r="L523" s="101"/>
      <c r="M523" s="101"/>
      <c r="N523" s="101"/>
      <c r="O523" s="101"/>
      <c r="P523" s="101"/>
      <c r="Q523" s="101"/>
    </row>
    <row r="524" spans="1:17">
      <c r="A524" s="57"/>
      <c r="L524" s="101"/>
      <c r="M524" s="101"/>
      <c r="N524" s="101"/>
      <c r="O524" s="101"/>
      <c r="P524" s="101"/>
      <c r="Q524" s="101"/>
    </row>
    <row r="525" spans="1:17">
      <c r="A525" s="57"/>
      <c r="L525" s="101"/>
      <c r="M525" s="101"/>
      <c r="N525" s="101"/>
      <c r="O525" s="101"/>
      <c r="P525" s="101"/>
      <c r="Q525" s="101"/>
    </row>
    <row r="526" spans="1:17">
      <c r="A526" s="57"/>
      <c r="L526" s="101"/>
      <c r="M526" s="101"/>
      <c r="N526" s="101"/>
      <c r="O526" s="101"/>
      <c r="P526" s="101"/>
      <c r="Q526" s="101"/>
    </row>
    <row r="527" spans="1:17">
      <c r="A527" s="57"/>
      <c r="L527" s="101"/>
      <c r="M527" s="101"/>
      <c r="N527" s="101"/>
      <c r="O527" s="101"/>
      <c r="P527" s="101"/>
      <c r="Q527" s="101"/>
    </row>
    <row r="528" spans="1:17">
      <c r="A528" s="57"/>
      <c r="L528" s="101"/>
      <c r="M528" s="101"/>
      <c r="N528" s="101"/>
      <c r="O528" s="101"/>
      <c r="P528" s="101"/>
      <c r="Q528" s="101"/>
    </row>
    <row r="529" spans="1:17">
      <c r="A529" s="57"/>
      <c r="L529" s="101"/>
      <c r="M529" s="101"/>
      <c r="N529" s="101"/>
      <c r="O529" s="101"/>
      <c r="P529" s="101"/>
      <c r="Q529" s="101"/>
    </row>
    <row r="530" spans="1:17">
      <c r="A530" s="57"/>
      <c r="L530" s="101"/>
      <c r="M530" s="101"/>
      <c r="N530" s="101"/>
      <c r="O530" s="101"/>
      <c r="P530" s="101"/>
      <c r="Q530" s="101"/>
    </row>
    <row r="531" spans="1:17">
      <c r="A531" s="57"/>
      <c r="L531" s="101"/>
      <c r="M531" s="101"/>
      <c r="N531" s="101"/>
      <c r="O531" s="101"/>
      <c r="P531" s="101"/>
      <c r="Q531" s="101"/>
    </row>
    <row r="532" spans="1:17">
      <c r="A532" s="57"/>
      <c r="L532" s="101"/>
      <c r="M532" s="101"/>
      <c r="N532" s="101"/>
      <c r="O532" s="101"/>
      <c r="P532" s="101"/>
      <c r="Q532" s="101"/>
    </row>
    <row r="533" spans="1:17">
      <c r="A533" s="57"/>
      <c r="L533" s="101"/>
      <c r="M533" s="101"/>
      <c r="N533" s="101"/>
      <c r="O533" s="101"/>
      <c r="P533" s="101"/>
      <c r="Q533" s="101"/>
    </row>
    <row r="534" spans="1:17">
      <c r="A534" s="57"/>
      <c r="L534" s="101"/>
      <c r="M534" s="101"/>
      <c r="N534" s="101"/>
      <c r="O534" s="101"/>
      <c r="P534" s="101"/>
      <c r="Q534" s="101"/>
    </row>
    <row r="535" spans="1:17">
      <c r="A535" s="57"/>
      <c r="L535" s="101"/>
      <c r="M535" s="101"/>
      <c r="N535" s="101"/>
      <c r="O535" s="101"/>
      <c r="P535" s="101"/>
      <c r="Q535" s="101"/>
    </row>
    <row r="536" spans="1:17">
      <c r="A536" s="57"/>
      <c r="L536" s="101"/>
      <c r="M536" s="101"/>
      <c r="N536" s="101"/>
      <c r="O536" s="101"/>
      <c r="P536" s="101"/>
      <c r="Q536" s="101"/>
    </row>
    <row r="537" spans="1:17">
      <c r="A537" s="57"/>
      <c r="L537" s="101"/>
      <c r="M537" s="101"/>
      <c r="N537" s="101"/>
      <c r="O537" s="101"/>
      <c r="P537" s="101"/>
      <c r="Q537" s="101"/>
    </row>
    <row r="538" spans="1:17">
      <c r="A538" s="57"/>
      <c r="L538" s="101"/>
      <c r="M538" s="101"/>
      <c r="N538" s="101"/>
      <c r="O538" s="101"/>
      <c r="P538" s="101"/>
      <c r="Q538" s="101"/>
    </row>
    <row r="539" spans="1:17">
      <c r="A539" s="57"/>
      <c r="L539" s="101"/>
      <c r="M539" s="101"/>
      <c r="N539" s="101"/>
      <c r="O539" s="101"/>
      <c r="P539" s="101"/>
      <c r="Q539" s="101"/>
    </row>
    <row r="540" spans="1:17">
      <c r="A540" s="57"/>
      <c r="L540" s="101"/>
      <c r="M540" s="101"/>
      <c r="N540" s="101"/>
      <c r="O540" s="101"/>
      <c r="P540" s="101"/>
      <c r="Q540" s="101"/>
    </row>
    <row r="541" spans="1:17">
      <c r="A541" s="57"/>
      <c r="L541" s="101"/>
      <c r="M541" s="101"/>
      <c r="N541" s="101"/>
      <c r="O541" s="101"/>
      <c r="P541" s="101"/>
      <c r="Q541" s="101"/>
    </row>
    <row r="542" spans="1:17">
      <c r="A542" s="57"/>
      <c r="L542" s="101"/>
      <c r="M542" s="101"/>
      <c r="N542" s="101"/>
      <c r="O542" s="101"/>
      <c r="P542" s="101"/>
      <c r="Q542" s="101"/>
    </row>
    <row r="543" spans="1:17">
      <c r="A543" s="57"/>
      <c r="L543" s="101"/>
      <c r="M543" s="101"/>
      <c r="N543" s="101"/>
      <c r="O543" s="101"/>
      <c r="P543" s="101"/>
      <c r="Q543" s="101"/>
    </row>
    <row r="544" spans="1:17">
      <c r="A544" s="57"/>
      <c r="L544" s="101"/>
      <c r="M544" s="101"/>
      <c r="N544" s="101"/>
      <c r="O544" s="101"/>
      <c r="P544" s="101"/>
      <c r="Q544" s="101"/>
    </row>
    <row r="545" spans="1:17">
      <c r="A545" s="57"/>
      <c r="L545" s="101"/>
      <c r="M545" s="101"/>
      <c r="N545" s="101"/>
      <c r="O545" s="101"/>
      <c r="P545" s="101"/>
      <c r="Q545" s="101"/>
    </row>
    <row r="546" spans="1:17">
      <c r="A546" s="57"/>
      <c r="L546" s="101"/>
      <c r="M546" s="101"/>
      <c r="N546" s="101"/>
      <c r="O546" s="101"/>
      <c r="P546" s="101"/>
      <c r="Q546" s="101"/>
    </row>
    <row r="547" spans="1:17">
      <c r="A547" s="57"/>
      <c r="L547" s="101"/>
      <c r="M547" s="101"/>
      <c r="N547" s="101"/>
      <c r="O547" s="101"/>
      <c r="P547" s="101"/>
      <c r="Q547" s="101"/>
    </row>
    <row r="548" spans="1:17">
      <c r="A548" s="57"/>
      <c r="L548" s="101"/>
      <c r="M548" s="101"/>
      <c r="N548" s="101"/>
      <c r="O548" s="101"/>
      <c r="P548" s="101"/>
      <c r="Q548" s="101"/>
    </row>
    <row r="549" spans="1:17">
      <c r="A549" s="57"/>
      <c r="L549" s="101"/>
      <c r="M549" s="101"/>
      <c r="N549" s="101"/>
      <c r="O549" s="101"/>
      <c r="P549" s="101"/>
      <c r="Q549" s="101"/>
    </row>
    <row r="550" spans="1:17">
      <c r="A550" s="57"/>
      <c r="L550" s="101"/>
      <c r="M550" s="101"/>
      <c r="N550" s="101"/>
      <c r="O550" s="101"/>
      <c r="P550" s="101"/>
      <c r="Q550" s="101"/>
    </row>
    <row r="551" spans="1:17">
      <c r="A551" s="57"/>
      <c r="L551" s="101"/>
      <c r="M551" s="101"/>
      <c r="N551" s="101"/>
      <c r="O551" s="101"/>
      <c r="P551" s="101"/>
      <c r="Q551" s="101"/>
    </row>
    <row r="552" spans="1:17">
      <c r="A552" s="57"/>
      <c r="L552" s="101"/>
      <c r="M552" s="101"/>
      <c r="N552" s="101"/>
      <c r="O552" s="101"/>
      <c r="P552" s="101"/>
      <c r="Q552" s="101"/>
    </row>
    <row r="553" spans="1:17">
      <c r="A553" s="57"/>
      <c r="L553" s="101"/>
      <c r="M553" s="101"/>
      <c r="N553" s="101"/>
      <c r="O553" s="101"/>
      <c r="P553" s="101"/>
      <c r="Q553" s="101"/>
    </row>
    <row r="554" spans="1:17">
      <c r="A554" s="57"/>
      <c r="L554" s="101"/>
      <c r="M554" s="101"/>
      <c r="N554" s="101"/>
      <c r="O554" s="101"/>
      <c r="P554" s="101"/>
      <c r="Q554" s="101"/>
    </row>
    <row r="555" spans="1:17">
      <c r="A555" s="57"/>
      <c r="L555" s="101"/>
      <c r="M555" s="101"/>
      <c r="N555" s="101"/>
      <c r="O555" s="101"/>
      <c r="P555" s="101"/>
      <c r="Q555" s="101"/>
    </row>
    <row r="556" spans="1:17">
      <c r="A556" s="57"/>
      <c r="L556" s="101"/>
      <c r="M556" s="101"/>
      <c r="N556" s="101"/>
      <c r="O556" s="101"/>
      <c r="P556" s="101"/>
      <c r="Q556" s="101"/>
    </row>
    <row r="557" spans="1:17">
      <c r="A557" s="57"/>
      <c r="L557" s="101"/>
      <c r="M557" s="101"/>
      <c r="N557" s="101"/>
      <c r="O557" s="101"/>
      <c r="P557" s="101"/>
      <c r="Q557" s="101"/>
    </row>
    <row r="558" spans="1:17">
      <c r="A558" s="57"/>
      <c r="L558" s="101"/>
      <c r="M558" s="101"/>
      <c r="N558" s="101"/>
      <c r="O558" s="101"/>
      <c r="P558" s="101"/>
      <c r="Q558" s="101"/>
    </row>
    <row r="559" spans="1:17">
      <c r="A559" s="57"/>
      <c r="L559" s="101"/>
      <c r="M559" s="101"/>
      <c r="N559" s="101"/>
      <c r="O559" s="101"/>
      <c r="P559" s="101"/>
      <c r="Q559" s="101"/>
    </row>
    <row r="560" spans="1:17">
      <c r="A560" s="57"/>
      <c r="L560" s="101"/>
      <c r="M560" s="101"/>
      <c r="N560" s="101"/>
      <c r="O560" s="101"/>
      <c r="P560" s="101"/>
      <c r="Q560" s="101"/>
    </row>
    <row r="561" spans="1:17">
      <c r="A561" s="57"/>
      <c r="L561" s="101"/>
      <c r="M561" s="101"/>
      <c r="N561" s="101"/>
      <c r="O561" s="101"/>
      <c r="P561" s="101"/>
      <c r="Q561" s="101"/>
    </row>
    <row r="562" spans="1:17">
      <c r="A562" s="57"/>
      <c r="L562" s="101"/>
      <c r="M562" s="101"/>
      <c r="N562" s="101"/>
      <c r="O562" s="101"/>
      <c r="P562" s="101"/>
      <c r="Q562" s="101"/>
    </row>
    <row r="563" spans="1:17">
      <c r="A563" s="57"/>
      <c r="L563" s="101"/>
      <c r="M563" s="101"/>
      <c r="N563" s="101"/>
      <c r="O563" s="101"/>
      <c r="P563" s="101"/>
      <c r="Q563" s="101"/>
    </row>
    <row r="564" spans="1:17">
      <c r="A564" s="57"/>
      <c r="L564" s="101"/>
      <c r="M564" s="101"/>
      <c r="N564" s="101"/>
      <c r="O564" s="101"/>
      <c r="P564" s="101"/>
      <c r="Q564" s="101"/>
    </row>
    <row r="565" spans="1:17">
      <c r="A565" s="57"/>
      <c r="L565" s="101"/>
      <c r="M565" s="101"/>
      <c r="N565" s="101"/>
      <c r="O565" s="101"/>
      <c r="P565" s="101"/>
      <c r="Q565" s="101"/>
    </row>
    <row r="566" spans="1:17">
      <c r="A566" s="57"/>
      <c r="L566" s="101"/>
      <c r="M566" s="101"/>
      <c r="N566" s="101"/>
      <c r="O566" s="101"/>
      <c r="P566" s="101"/>
      <c r="Q566" s="101"/>
    </row>
    <row r="567" spans="1:17">
      <c r="A567" s="57"/>
      <c r="L567" s="101"/>
      <c r="M567" s="101"/>
      <c r="N567" s="101"/>
      <c r="O567" s="101"/>
      <c r="P567" s="101"/>
      <c r="Q567" s="101"/>
    </row>
    <row r="568" spans="1:17">
      <c r="A568" s="57"/>
      <c r="L568" s="101"/>
      <c r="M568" s="101"/>
      <c r="N568" s="101"/>
      <c r="O568" s="101"/>
      <c r="P568" s="101"/>
      <c r="Q568" s="101"/>
    </row>
    <row r="569" spans="1:17">
      <c r="A569" s="57"/>
      <c r="L569" s="101"/>
      <c r="M569" s="101"/>
      <c r="N569" s="101"/>
      <c r="O569" s="101"/>
      <c r="P569" s="101"/>
      <c r="Q569" s="101"/>
    </row>
    <row r="570" spans="1:17">
      <c r="A570" s="57"/>
      <c r="L570" s="101"/>
      <c r="M570" s="101"/>
      <c r="N570" s="101"/>
      <c r="O570" s="101"/>
      <c r="P570" s="101"/>
      <c r="Q570" s="101"/>
    </row>
    <row r="571" spans="1:17">
      <c r="A571" s="57"/>
      <c r="L571" s="101"/>
      <c r="M571" s="101"/>
      <c r="N571" s="101"/>
      <c r="O571" s="101"/>
      <c r="P571" s="101"/>
      <c r="Q571" s="101"/>
    </row>
    <row r="572" spans="1:17">
      <c r="A572" s="57"/>
      <c r="L572" s="101"/>
      <c r="M572" s="101"/>
      <c r="N572" s="101"/>
      <c r="O572" s="101"/>
      <c r="P572" s="101"/>
      <c r="Q572" s="101"/>
    </row>
    <row r="573" spans="1:17">
      <c r="A573" s="57"/>
      <c r="L573" s="101"/>
      <c r="M573" s="101"/>
      <c r="N573" s="101"/>
      <c r="O573" s="101"/>
      <c r="P573" s="101"/>
      <c r="Q573" s="101"/>
    </row>
    <row r="574" spans="1:17">
      <c r="A574" s="57"/>
      <c r="L574" s="101"/>
      <c r="M574" s="101"/>
      <c r="N574" s="101"/>
      <c r="O574" s="101"/>
      <c r="P574" s="101"/>
      <c r="Q574" s="101"/>
    </row>
    <row r="575" spans="1:17">
      <c r="A575" s="57"/>
      <c r="L575" s="101"/>
      <c r="M575" s="101"/>
      <c r="N575" s="101"/>
      <c r="O575" s="101"/>
      <c r="P575" s="101"/>
      <c r="Q575" s="101"/>
    </row>
    <row r="576" spans="1:17">
      <c r="A576" s="57"/>
      <c r="L576" s="101"/>
      <c r="M576" s="101"/>
      <c r="N576" s="101"/>
      <c r="O576" s="101"/>
      <c r="P576" s="101"/>
      <c r="Q576" s="101"/>
    </row>
    <row r="577" spans="1:17">
      <c r="A577" s="57"/>
      <c r="L577" s="101"/>
      <c r="M577" s="101"/>
      <c r="N577" s="101"/>
      <c r="O577" s="101"/>
      <c r="P577" s="101"/>
      <c r="Q577" s="101"/>
    </row>
    <row r="578" spans="1:17">
      <c r="A578" s="57"/>
      <c r="L578" s="101"/>
      <c r="M578" s="101"/>
      <c r="N578" s="101"/>
      <c r="O578" s="101"/>
      <c r="P578" s="101"/>
      <c r="Q578" s="101"/>
    </row>
    <row r="579" spans="1:17">
      <c r="A579" s="57"/>
      <c r="L579" s="101"/>
      <c r="M579" s="101"/>
      <c r="N579" s="101"/>
      <c r="O579" s="101"/>
      <c r="P579" s="101"/>
      <c r="Q579" s="101"/>
    </row>
    <row r="580" spans="1:17">
      <c r="A580" s="57"/>
      <c r="L580" s="101"/>
      <c r="M580" s="101"/>
      <c r="N580" s="101"/>
      <c r="O580" s="101"/>
      <c r="P580" s="101"/>
      <c r="Q580" s="101"/>
    </row>
    <row r="581" spans="1:17">
      <c r="A581" s="57"/>
      <c r="L581" s="101"/>
      <c r="M581" s="101"/>
      <c r="N581" s="101"/>
      <c r="O581" s="101"/>
      <c r="P581" s="101"/>
      <c r="Q581" s="101"/>
    </row>
    <row r="582" spans="1:17">
      <c r="A582" s="57"/>
      <c r="L582" s="101"/>
      <c r="M582" s="101"/>
      <c r="N582" s="101"/>
      <c r="O582" s="101"/>
      <c r="P582" s="101"/>
      <c r="Q582" s="101"/>
    </row>
    <row r="583" spans="1:17">
      <c r="A583" s="57"/>
      <c r="L583" s="101"/>
      <c r="M583" s="101"/>
      <c r="N583" s="101"/>
      <c r="O583" s="101"/>
      <c r="P583" s="101"/>
      <c r="Q583" s="101"/>
    </row>
    <row r="584" spans="1:17">
      <c r="A584" s="57"/>
      <c r="L584" s="101"/>
      <c r="M584" s="101"/>
      <c r="N584" s="101"/>
      <c r="O584" s="101"/>
      <c r="P584" s="101"/>
      <c r="Q584" s="101"/>
    </row>
    <row r="585" spans="1:17">
      <c r="A585" s="57"/>
      <c r="L585" s="101"/>
      <c r="M585" s="101"/>
      <c r="N585" s="101"/>
      <c r="O585" s="101"/>
      <c r="P585" s="101"/>
      <c r="Q585" s="101"/>
    </row>
    <row r="586" spans="1:17">
      <c r="A586" s="57"/>
      <c r="L586" s="101"/>
      <c r="M586" s="101"/>
      <c r="N586" s="101"/>
      <c r="O586" s="101"/>
      <c r="P586" s="101"/>
      <c r="Q586" s="101"/>
    </row>
    <row r="587" spans="1:17">
      <c r="A587" s="57"/>
      <c r="L587" s="101"/>
      <c r="M587" s="101"/>
      <c r="N587" s="101"/>
      <c r="O587" s="101"/>
      <c r="P587" s="101"/>
      <c r="Q587" s="101"/>
    </row>
    <row r="588" spans="1:17">
      <c r="A588" s="57"/>
      <c r="L588" s="101"/>
      <c r="M588" s="101"/>
      <c r="N588" s="101"/>
      <c r="O588" s="101"/>
      <c r="P588" s="101"/>
      <c r="Q588" s="101"/>
    </row>
    <row r="589" spans="1:17">
      <c r="A589" s="57"/>
      <c r="L589" s="101"/>
      <c r="M589" s="101"/>
      <c r="N589" s="101"/>
      <c r="O589" s="101"/>
      <c r="P589" s="101"/>
      <c r="Q589" s="101"/>
    </row>
    <row r="590" spans="1:17">
      <c r="A590" s="57"/>
      <c r="L590" s="101"/>
      <c r="M590" s="101"/>
      <c r="N590" s="101"/>
      <c r="O590" s="101"/>
      <c r="P590" s="101"/>
      <c r="Q590" s="101"/>
    </row>
    <row r="591" spans="1:17">
      <c r="A591" s="57"/>
      <c r="L591" s="101"/>
      <c r="M591" s="101"/>
      <c r="N591" s="101"/>
      <c r="O591" s="101"/>
      <c r="P591" s="101"/>
      <c r="Q591" s="101"/>
    </row>
    <row r="592" spans="1:17">
      <c r="A592" s="57"/>
      <c r="L592" s="101"/>
      <c r="M592" s="101"/>
      <c r="N592" s="101"/>
      <c r="O592" s="101"/>
      <c r="P592" s="101"/>
      <c r="Q592" s="101"/>
    </row>
    <row r="593" spans="1:17">
      <c r="A593" s="57"/>
      <c r="L593" s="101"/>
      <c r="M593" s="101"/>
      <c r="N593" s="101"/>
      <c r="O593" s="101"/>
      <c r="P593" s="101"/>
      <c r="Q593" s="101"/>
    </row>
    <row r="594" spans="1:17">
      <c r="A594" s="57"/>
      <c r="L594" s="101"/>
      <c r="M594" s="101"/>
      <c r="N594" s="101"/>
      <c r="O594" s="101"/>
      <c r="P594" s="101"/>
      <c r="Q594" s="101"/>
    </row>
    <row r="595" spans="1:17">
      <c r="A595" s="57"/>
      <c r="L595" s="101"/>
      <c r="M595" s="101"/>
      <c r="N595" s="101"/>
      <c r="O595" s="101"/>
      <c r="P595" s="101"/>
      <c r="Q595" s="101"/>
    </row>
    <row r="596" spans="1:17">
      <c r="A596" s="57"/>
      <c r="L596" s="101"/>
      <c r="M596" s="101"/>
      <c r="N596" s="101"/>
      <c r="O596" s="101"/>
      <c r="P596" s="101"/>
      <c r="Q596" s="101"/>
    </row>
    <row r="597" spans="1:17">
      <c r="A597" s="57"/>
      <c r="L597" s="101"/>
      <c r="M597" s="101"/>
      <c r="N597" s="101"/>
      <c r="O597" s="101"/>
      <c r="P597" s="101"/>
      <c r="Q597" s="101"/>
    </row>
    <row r="598" spans="1:17">
      <c r="A598" s="57"/>
      <c r="L598" s="101"/>
      <c r="M598" s="101"/>
      <c r="N598" s="101"/>
      <c r="O598" s="101"/>
      <c r="P598" s="101"/>
      <c r="Q598" s="101"/>
    </row>
    <row r="599" spans="1:17">
      <c r="A599" s="57"/>
      <c r="L599" s="101"/>
      <c r="M599" s="101"/>
      <c r="N599" s="101"/>
      <c r="O599" s="101"/>
      <c r="P599" s="101"/>
      <c r="Q599" s="101"/>
    </row>
    <row r="600" spans="1:17">
      <c r="A600" s="57"/>
      <c r="L600" s="101"/>
      <c r="M600" s="101"/>
      <c r="N600" s="101"/>
      <c r="O600" s="101"/>
      <c r="P600" s="101"/>
      <c r="Q600" s="101"/>
    </row>
    <row r="601" spans="1:17">
      <c r="A601" s="57"/>
      <c r="L601" s="101"/>
      <c r="M601" s="101"/>
      <c r="N601" s="101"/>
      <c r="O601" s="101"/>
      <c r="P601" s="101"/>
      <c r="Q601" s="101"/>
    </row>
    <row r="602" spans="1:17">
      <c r="A602" s="57"/>
      <c r="L602" s="101"/>
      <c r="M602" s="101"/>
      <c r="N602" s="101"/>
      <c r="O602" s="101"/>
      <c r="P602" s="101"/>
      <c r="Q602" s="101"/>
    </row>
    <row r="603" spans="1:17">
      <c r="A603" s="57"/>
      <c r="L603" s="101"/>
      <c r="M603" s="101"/>
      <c r="N603" s="101"/>
      <c r="O603" s="101"/>
      <c r="P603" s="101"/>
      <c r="Q603" s="101"/>
    </row>
    <row r="604" spans="1:17">
      <c r="A604" s="57"/>
      <c r="L604" s="101"/>
      <c r="M604" s="101"/>
      <c r="N604" s="101"/>
      <c r="O604" s="101"/>
      <c r="P604" s="101"/>
      <c r="Q604" s="101"/>
    </row>
    <row r="605" spans="1:17">
      <c r="A605" s="57"/>
      <c r="L605" s="101"/>
      <c r="M605" s="101"/>
      <c r="N605" s="101"/>
      <c r="O605" s="101"/>
      <c r="P605" s="101"/>
      <c r="Q605" s="101"/>
    </row>
    <row r="606" spans="1:17">
      <c r="A606" s="57"/>
      <c r="L606" s="101"/>
      <c r="M606" s="101"/>
      <c r="N606" s="101"/>
      <c r="O606" s="101"/>
      <c r="P606" s="101"/>
      <c r="Q606" s="101"/>
    </row>
    <row r="607" spans="1:17">
      <c r="A607" s="57"/>
      <c r="L607" s="101"/>
      <c r="M607" s="101"/>
      <c r="N607" s="101"/>
      <c r="O607" s="101"/>
      <c r="P607" s="101"/>
      <c r="Q607" s="101"/>
    </row>
    <row r="608" spans="1:17">
      <c r="A608" s="57"/>
      <c r="L608" s="101"/>
      <c r="M608" s="101"/>
      <c r="N608" s="101"/>
      <c r="O608" s="101"/>
      <c r="P608" s="101"/>
      <c r="Q608" s="101"/>
    </row>
    <row r="609" spans="1:17">
      <c r="A609" s="57"/>
      <c r="L609" s="101"/>
      <c r="M609" s="101"/>
      <c r="N609" s="101"/>
      <c r="O609" s="101"/>
      <c r="P609" s="101"/>
      <c r="Q609" s="101"/>
    </row>
    <row r="610" spans="1:17">
      <c r="A610" s="57"/>
      <c r="L610" s="101"/>
      <c r="M610" s="101"/>
      <c r="N610" s="101"/>
      <c r="O610" s="101"/>
      <c r="P610" s="101"/>
      <c r="Q610" s="101"/>
    </row>
    <row r="611" spans="1:17">
      <c r="A611" s="57"/>
      <c r="L611" s="101"/>
      <c r="M611" s="101"/>
      <c r="N611" s="101"/>
      <c r="O611" s="101"/>
      <c r="P611" s="101"/>
      <c r="Q611" s="101"/>
    </row>
    <row r="612" spans="1:17">
      <c r="A612" s="57"/>
      <c r="L612" s="101"/>
      <c r="M612" s="101"/>
      <c r="N612" s="101"/>
      <c r="O612" s="101"/>
      <c r="P612" s="101"/>
      <c r="Q612" s="101"/>
    </row>
    <row r="613" spans="1:17">
      <c r="A613" s="57"/>
      <c r="L613" s="101"/>
      <c r="M613" s="101"/>
      <c r="N613" s="101"/>
      <c r="O613" s="101"/>
      <c r="P613" s="101"/>
      <c r="Q613" s="101"/>
    </row>
    <row r="614" spans="1:17">
      <c r="A614" s="57"/>
      <c r="L614" s="101"/>
      <c r="M614" s="101"/>
      <c r="N614" s="101"/>
      <c r="O614" s="101"/>
      <c r="P614" s="101"/>
      <c r="Q614" s="101"/>
    </row>
    <row r="615" spans="1:17">
      <c r="A615" s="57"/>
      <c r="L615" s="101"/>
      <c r="M615" s="101"/>
      <c r="N615" s="101"/>
      <c r="O615" s="101"/>
      <c r="P615" s="101"/>
      <c r="Q615" s="101"/>
    </row>
    <row r="616" spans="1:17">
      <c r="A616" s="57"/>
      <c r="L616" s="101"/>
      <c r="M616" s="101"/>
      <c r="N616" s="101"/>
      <c r="O616" s="101"/>
      <c r="P616" s="101"/>
      <c r="Q616" s="101"/>
    </row>
    <row r="617" spans="1:17">
      <c r="A617" s="57"/>
      <c r="L617" s="101"/>
      <c r="M617" s="101"/>
      <c r="N617" s="101"/>
      <c r="O617" s="101"/>
      <c r="P617" s="101"/>
      <c r="Q617" s="101"/>
    </row>
    <row r="618" spans="1:17">
      <c r="A618" s="57"/>
      <c r="L618" s="101"/>
      <c r="M618" s="101"/>
      <c r="N618" s="101"/>
      <c r="O618" s="101"/>
      <c r="P618" s="101"/>
      <c r="Q618" s="101"/>
    </row>
    <row r="619" spans="1:17">
      <c r="A619" s="57"/>
      <c r="L619" s="101"/>
      <c r="M619" s="101"/>
      <c r="N619" s="101"/>
      <c r="O619" s="101"/>
      <c r="P619" s="101"/>
      <c r="Q619" s="101"/>
    </row>
    <row r="620" spans="1:17">
      <c r="A620" s="57"/>
      <c r="L620" s="101"/>
      <c r="M620" s="101"/>
      <c r="N620" s="101"/>
      <c r="O620" s="101"/>
      <c r="P620" s="101"/>
      <c r="Q620" s="101"/>
    </row>
    <row r="621" spans="1:17">
      <c r="A621" s="57"/>
      <c r="L621" s="101"/>
      <c r="M621" s="101"/>
      <c r="N621" s="101"/>
      <c r="O621" s="101"/>
      <c r="P621" s="101"/>
      <c r="Q621" s="101"/>
    </row>
    <row r="622" spans="1:17">
      <c r="A622" s="57"/>
      <c r="L622" s="101"/>
      <c r="M622" s="101"/>
      <c r="N622" s="101"/>
      <c r="O622" s="101"/>
      <c r="P622" s="101"/>
      <c r="Q622" s="101"/>
    </row>
    <row r="623" spans="1:17">
      <c r="A623" s="57"/>
      <c r="L623" s="101"/>
      <c r="M623" s="101"/>
      <c r="N623" s="101"/>
      <c r="O623" s="101"/>
      <c r="P623" s="101"/>
      <c r="Q623" s="101"/>
    </row>
    <row r="624" spans="1:17">
      <c r="A624" s="57"/>
      <c r="L624" s="101"/>
      <c r="M624" s="101"/>
      <c r="N624" s="101"/>
      <c r="O624" s="101"/>
      <c r="P624" s="101"/>
      <c r="Q624" s="101"/>
    </row>
    <row r="625" spans="1:17">
      <c r="A625" s="57"/>
      <c r="L625" s="101"/>
      <c r="M625" s="101"/>
      <c r="N625" s="101"/>
      <c r="O625" s="101"/>
      <c r="P625" s="101"/>
      <c r="Q625" s="101"/>
    </row>
    <row r="626" spans="1:17">
      <c r="A626" s="57"/>
      <c r="L626" s="101"/>
      <c r="M626" s="101"/>
      <c r="N626" s="101"/>
      <c r="O626" s="101"/>
      <c r="P626" s="101"/>
      <c r="Q626" s="101"/>
    </row>
    <row r="627" spans="1:17">
      <c r="A627" s="57"/>
      <c r="L627" s="101"/>
      <c r="M627" s="101"/>
      <c r="N627" s="101"/>
      <c r="O627" s="101"/>
      <c r="P627" s="101"/>
      <c r="Q627" s="101"/>
    </row>
    <row r="628" spans="1:17">
      <c r="A628" s="57"/>
      <c r="L628" s="101"/>
      <c r="M628" s="101"/>
      <c r="N628" s="101"/>
      <c r="O628" s="101"/>
      <c r="P628" s="101"/>
      <c r="Q628" s="101"/>
    </row>
    <row r="629" spans="1:17">
      <c r="A629" s="57"/>
      <c r="L629" s="101"/>
      <c r="M629" s="101"/>
      <c r="N629" s="101"/>
      <c r="O629" s="101"/>
      <c r="P629" s="101"/>
      <c r="Q629" s="101"/>
    </row>
    <row r="630" spans="1:17">
      <c r="A630" s="57"/>
      <c r="L630" s="101"/>
      <c r="M630" s="101"/>
      <c r="N630" s="101"/>
      <c r="O630" s="101"/>
      <c r="P630" s="101"/>
      <c r="Q630" s="101"/>
    </row>
    <row r="631" spans="1:17">
      <c r="A631" s="57"/>
      <c r="L631" s="101"/>
      <c r="M631" s="101"/>
      <c r="N631" s="101"/>
      <c r="O631" s="101"/>
      <c r="P631" s="101"/>
      <c r="Q631" s="101"/>
    </row>
    <row r="632" spans="1:17">
      <c r="A632" s="57"/>
      <c r="L632" s="101"/>
      <c r="M632" s="101"/>
      <c r="N632" s="101"/>
      <c r="O632" s="101"/>
      <c r="P632" s="101"/>
      <c r="Q632" s="101"/>
    </row>
    <row r="633" spans="1:17">
      <c r="A633" s="57"/>
      <c r="L633" s="101"/>
      <c r="M633" s="101"/>
      <c r="N633" s="101"/>
      <c r="O633" s="101"/>
      <c r="P633" s="101"/>
      <c r="Q633" s="101"/>
    </row>
    <row r="634" spans="1:17">
      <c r="A634" s="57"/>
      <c r="L634" s="101"/>
      <c r="M634" s="101"/>
      <c r="N634" s="101"/>
      <c r="O634" s="101"/>
      <c r="P634" s="101"/>
      <c r="Q634" s="101"/>
    </row>
    <row r="635" spans="1:17">
      <c r="A635" s="57"/>
      <c r="L635" s="101"/>
      <c r="M635" s="101"/>
      <c r="N635" s="101"/>
      <c r="O635" s="101"/>
      <c r="P635" s="101"/>
      <c r="Q635" s="101"/>
    </row>
    <row r="636" spans="1:17">
      <c r="A636" s="57"/>
      <c r="L636" s="101"/>
      <c r="M636" s="101"/>
      <c r="N636" s="101"/>
      <c r="O636" s="101"/>
      <c r="P636" s="101"/>
      <c r="Q636" s="101"/>
    </row>
    <row r="637" spans="1:17">
      <c r="A637" s="57"/>
      <c r="L637" s="101"/>
      <c r="M637" s="101"/>
      <c r="N637" s="101"/>
      <c r="O637" s="101"/>
      <c r="P637" s="101"/>
      <c r="Q637" s="101"/>
    </row>
    <row r="638" spans="1:17">
      <c r="A638" s="57"/>
      <c r="L638" s="101"/>
      <c r="M638" s="101"/>
      <c r="N638" s="101"/>
      <c r="O638" s="101"/>
      <c r="P638" s="101"/>
      <c r="Q638" s="101"/>
    </row>
    <row r="639" spans="1:17">
      <c r="A639" s="57"/>
      <c r="L639" s="101"/>
      <c r="M639" s="101"/>
      <c r="N639" s="101"/>
      <c r="O639" s="101"/>
      <c r="P639" s="101"/>
      <c r="Q639" s="101"/>
    </row>
    <row r="640" spans="1:17">
      <c r="A640" s="57"/>
      <c r="L640" s="101"/>
      <c r="M640" s="101"/>
      <c r="N640" s="101"/>
      <c r="O640" s="101"/>
      <c r="P640" s="101"/>
      <c r="Q640" s="101"/>
    </row>
    <row r="641" spans="1:17">
      <c r="A641" s="57"/>
      <c r="L641" s="101"/>
      <c r="M641" s="101"/>
      <c r="N641" s="101"/>
      <c r="O641" s="101"/>
      <c r="P641" s="101"/>
      <c r="Q641" s="101"/>
    </row>
    <row r="642" spans="1:17">
      <c r="A642" s="57"/>
      <c r="L642" s="101"/>
      <c r="M642" s="101"/>
      <c r="N642" s="101"/>
      <c r="O642" s="101"/>
      <c r="P642" s="101"/>
      <c r="Q642" s="101"/>
    </row>
    <row r="643" spans="1:17">
      <c r="A643" s="57"/>
      <c r="L643" s="101"/>
      <c r="M643" s="101"/>
      <c r="N643" s="101"/>
      <c r="O643" s="101"/>
      <c r="P643" s="101"/>
      <c r="Q643" s="101"/>
    </row>
    <row r="644" spans="1:17">
      <c r="A644" s="57"/>
      <c r="L644" s="101"/>
      <c r="M644" s="101"/>
      <c r="N644" s="101"/>
      <c r="O644" s="101"/>
      <c r="P644" s="101"/>
      <c r="Q644" s="101"/>
    </row>
    <row r="645" spans="1:17">
      <c r="A645" s="57"/>
      <c r="L645" s="101"/>
      <c r="M645" s="101"/>
      <c r="N645" s="101"/>
      <c r="O645" s="101"/>
      <c r="P645" s="101"/>
      <c r="Q645" s="101"/>
    </row>
    <row r="646" spans="1:17">
      <c r="A646" s="57"/>
      <c r="L646" s="101"/>
      <c r="M646" s="101"/>
      <c r="N646" s="101"/>
      <c r="O646" s="101"/>
      <c r="P646" s="101"/>
      <c r="Q646" s="101"/>
    </row>
    <row r="647" spans="1:17">
      <c r="A647" s="57"/>
      <c r="L647" s="101"/>
      <c r="M647" s="101"/>
      <c r="N647" s="101"/>
      <c r="O647" s="101"/>
      <c r="P647" s="101"/>
      <c r="Q647" s="101"/>
    </row>
    <row r="648" spans="1:17">
      <c r="A648" s="57"/>
      <c r="L648" s="101"/>
      <c r="M648" s="101"/>
      <c r="N648" s="101"/>
      <c r="O648" s="101"/>
      <c r="P648" s="101"/>
      <c r="Q648" s="101"/>
    </row>
    <row r="649" spans="1:17">
      <c r="A649" s="57"/>
      <c r="L649" s="101"/>
      <c r="M649" s="101"/>
      <c r="N649" s="101"/>
      <c r="O649" s="101"/>
      <c r="P649" s="101"/>
      <c r="Q649" s="101"/>
    </row>
    <row r="650" spans="1:17">
      <c r="A650" s="57"/>
      <c r="L650" s="101"/>
      <c r="M650" s="101"/>
      <c r="N650" s="101"/>
      <c r="O650" s="101"/>
      <c r="P650" s="101"/>
      <c r="Q650" s="101"/>
    </row>
    <row r="651" spans="1:17">
      <c r="A651" s="57"/>
      <c r="L651" s="101"/>
      <c r="M651" s="101"/>
      <c r="N651" s="101"/>
      <c r="O651" s="101"/>
      <c r="P651" s="101"/>
      <c r="Q651" s="101"/>
    </row>
    <row r="652" spans="1:17">
      <c r="A652" s="57"/>
      <c r="L652" s="101"/>
      <c r="M652" s="101"/>
      <c r="N652" s="101"/>
      <c r="O652" s="101"/>
      <c r="P652" s="101"/>
      <c r="Q652" s="101"/>
    </row>
    <row r="653" spans="1:17">
      <c r="A653" s="57"/>
      <c r="L653" s="101"/>
      <c r="M653" s="101"/>
      <c r="N653" s="101"/>
      <c r="O653" s="101"/>
      <c r="P653" s="101"/>
      <c r="Q653" s="101"/>
    </row>
    <row r="654" spans="1:17">
      <c r="A654" s="57"/>
      <c r="L654" s="101"/>
      <c r="M654" s="101"/>
      <c r="N654" s="101"/>
      <c r="O654" s="101"/>
      <c r="P654" s="101"/>
      <c r="Q654" s="101"/>
    </row>
    <row r="655" spans="1:17">
      <c r="A655" s="57"/>
      <c r="L655" s="101"/>
      <c r="M655" s="101"/>
      <c r="N655" s="101"/>
      <c r="O655" s="101"/>
      <c r="P655" s="101"/>
      <c r="Q655" s="101"/>
    </row>
    <row r="656" spans="1:17">
      <c r="A656" s="57"/>
      <c r="L656" s="101"/>
      <c r="M656" s="101"/>
      <c r="N656" s="101"/>
      <c r="O656" s="101"/>
      <c r="P656" s="101"/>
      <c r="Q656" s="101"/>
    </row>
    <row r="657" spans="1:17">
      <c r="A657" s="57"/>
      <c r="L657" s="101"/>
      <c r="M657" s="101"/>
      <c r="N657" s="101"/>
      <c r="O657" s="101"/>
      <c r="P657" s="101"/>
      <c r="Q657" s="101"/>
    </row>
    <row r="658" spans="1:17">
      <c r="A658" s="57"/>
      <c r="L658" s="101"/>
      <c r="M658" s="101"/>
      <c r="N658" s="101"/>
      <c r="O658" s="101"/>
      <c r="P658" s="101"/>
      <c r="Q658" s="101"/>
    </row>
    <row r="659" spans="1:17">
      <c r="A659" s="57"/>
      <c r="L659" s="101"/>
      <c r="M659" s="101"/>
      <c r="N659" s="101"/>
      <c r="O659" s="101"/>
      <c r="P659" s="101"/>
      <c r="Q659" s="101"/>
    </row>
    <row r="660" spans="1:17">
      <c r="A660" s="57"/>
      <c r="L660" s="101"/>
      <c r="M660" s="101"/>
      <c r="N660" s="101"/>
      <c r="O660" s="101"/>
      <c r="P660" s="101"/>
      <c r="Q660" s="101"/>
    </row>
    <row r="661" spans="1:17">
      <c r="A661" s="57"/>
      <c r="L661" s="101"/>
      <c r="M661" s="101"/>
      <c r="N661" s="101"/>
      <c r="O661" s="101"/>
      <c r="P661" s="101"/>
      <c r="Q661" s="101"/>
    </row>
    <row r="662" spans="1:17">
      <c r="A662" s="57"/>
      <c r="L662" s="101"/>
      <c r="M662" s="101"/>
      <c r="N662" s="101"/>
      <c r="O662" s="101"/>
      <c r="P662" s="101"/>
      <c r="Q662" s="101"/>
    </row>
    <row r="663" spans="1:17">
      <c r="A663" s="57"/>
      <c r="L663" s="101"/>
      <c r="M663" s="101"/>
      <c r="N663" s="101"/>
      <c r="O663" s="101"/>
      <c r="P663" s="101"/>
      <c r="Q663" s="101"/>
    </row>
    <row r="664" spans="1:17">
      <c r="A664" s="57"/>
      <c r="L664" s="101"/>
      <c r="M664" s="101"/>
      <c r="N664" s="101"/>
      <c r="O664" s="101"/>
      <c r="P664" s="101"/>
      <c r="Q664" s="101"/>
    </row>
    <row r="665" spans="1:17">
      <c r="A665" s="57"/>
      <c r="L665" s="101"/>
      <c r="M665" s="101"/>
      <c r="N665" s="101"/>
      <c r="O665" s="101"/>
      <c r="P665" s="101"/>
      <c r="Q665" s="101"/>
    </row>
    <row r="666" spans="1:17">
      <c r="A666" s="57"/>
      <c r="L666" s="101"/>
      <c r="M666" s="101"/>
      <c r="N666" s="101"/>
      <c r="O666" s="101"/>
      <c r="P666" s="101"/>
      <c r="Q666" s="101"/>
    </row>
    <row r="667" spans="1:17">
      <c r="A667" s="57"/>
      <c r="L667" s="101"/>
      <c r="M667" s="101"/>
      <c r="N667" s="101"/>
      <c r="O667" s="101"/>
      <c r="P667" s="101"/>
      <c r="Q667" s="101"/>
    </row>
    <row r="668" spans="1:17">
      <c r="A668" s="57"/>
      <c r="L668" s="101"/>
      <c r="M668" s="101"/>
      <c r="N668" s="101"/>
      <c r="O668" s="101"/>
      <c r="P668" s="101"/>
      <c r="Q668" s="101"/>
    </row>
    <row r="669" spans="1:17">
      <c r="A669" s="57"/>
      <c r="L669" s="101"/>
      <c r="M669" s="101"/>
      <c r="N669" s="101"/>
      <c r="O669" s="101"/>
      <c r="P669" s="101"/>
      <c r="Q669" s="101"/>
    </row>
    <row r="670" spans="1:17">
      <c r="A670" s="57"/>
      <c r="L670" s="101"/>
      <c r="M670" s="101"/>
      <c r="N670" s="101"/>
      <c r="O670" s="101"/>
      <c r="P670" s="101"/>
      <c r="Q670" s="101"/>
    </row>
    <row r="671" spans="1:17">
      <c r="A671" s="57"/>
      <c r="L671" s="101"/>
      <c r="M671" s="101"/>
      <c r="N671" s="101"/>
      <c r="O671" s="101"/>
      <c r="P671" s="101"/>
      <c r="Q671" s="101"/>
    </row>
    <row r="672" spans="1:17">
      <c r="A672" s="57"/>
      <c r="L672" s="101"/>
      <c r="M672" s="101"/>
      <c r="N672" s="101"/>
      <c r="O672" s="101"/>
      <c r="P672" s="101"/>
      <c r="Q672" s="101"/>
    </row>
    <row r="673" spans="1:17">
      <c r="A673" s="57"/>
      <c r="L673" s="101"/>
      <c r="M673" s="101"/>
      <c r="N673" s="101"/>
      <c r="O673" s="101"/>
      <c r="P673" s="101"/>
      <c r="Q673" s="101"/>
    </row>
    <row r="674" spans="1:17">
      <c r="A674" s="57"/>
      <c r="L674" s="101"/>
      <c r="M674" s="101"/>
      <c r="N674" s="101"/>
      <c r="O674" s="101"/>
      <c r="P674" s="101"/>
      <c r="Q674" s="101"/>
    </row>
    <row r="675" spans="1:17">
      <c r="A675" s="57"/>
      <c r="L675" s="101"/>
      <c r="M675" s="101"/>
      <c r="N675" s="101"/>
      <c r="O675" s="101"/>
      <c r="P675" s="101"/>
      <c r="Q675" s="101"/>
    </row>
    <row r="676" spans="1:17">
      <c r="A676" s="57"/>
      <c r="L676" s="101"/>
      <c r="M676" s="101"/>
      <c r="N676" s="101"/>
      <c r="O676" s="101"/>
      <c r="P676" s="101"/>
      <c r="Q676" s="101"/>
    </row>
    <row r="677" spans="1:17">
      <c r="A677" s="57"/>
      <c r="L677" s="101"/>
      <c r="M677" s="101"/>
      <c r="N677" s="101"/>
      <c r="O677" s="101"/>
      <c r="P677" s="101"/>
      <c r="Q677" s="101"/>
    </row>
    <row r="678" spans="1:17">
      <c r="A678" s="57"/>
      <c r="L678" s="101"/>
      <c r="M678" s="101"/>
      <c r="N678" s="101"/>
      <c r="O678" s="101"/>
      <c r="P678" s="101"/>
      <c r="Q678" s="101"/>
    </row>
    <row r="679" spans="1:17">
      <c r="A679" s="57"/>
      <c r="L679" s="101"/>
      <c r="M679" s="101"/>
      <c r="N679" s="101"/>
      <c r="O679" s="101"/>
      <c r="P679" s="101"/>
      <c r="Q679" s="101"/>
    </row>
    <row r="680" spans="1:17">
      <c r="A680" s="57"/>
      <c r="L680" s="101"/>
      <c r="M680" s="101"/>
      <c r="N680" s="101"/>
      <c r="O680" s="101"/>
      <c r="P680" s="101"/>
      <c r="Q680" s="101"/>
    </row>
    <row r="681" spans="1:17">
      <c r="A681" s="57"/>
      <c r="L681" s="101"/>
      <c r="M681" s="101"/>
      <c r="N681" s="101"/>
      <c r="O681" s="101"/>
      <c r="P681" s="101"/>
      <c r="Q681" s="101"/>
    </row>
    <row r="682" spans="1:17">
      <c r="A682" s="57"/>
      <c r="L682" s="101"/>
      <c r="M682" s="101"/>
      <c r="N682" s="101"/>
      <c r="O682" s="101"/>
      <c r="P682" s="101"/>
      <c r="Q682" s="101"/>
    </row>
    <row r="683" spans="1:17">
      <c r="A683" s="57"/>
      <c r="L683" s="101"/>
      <c r="M683" s="101"/>
      <c r="N683" s="101"/>
      <c r="O683" s="101"/>
      <c r="P683" s="101"/>
      <c r="Q683" s="101"/>
    </row>
    <row r="684" spans="1:17">
      <c r="A684" s="57"/>
      <c r="L684" s="101"/>
      <c r="M684" s="101"/>
      <c r="N684" s="101"/>
      <c r="O684" s="101"/>
      <c r="P684" s="101"/>
      <c r="Q684" s="101"/>
    </row>
    <row r="685" spans="1:17">
      <c r="A685" s="57"/>
      <c r="L685" s="101"/>
      <c r="M685" s="101"/>
      <c r="N685" s="101"/>
      <c r="O685" s="101"/>
      <c r="P685" s="101"/>
      <c r="Q685" s="101"/>
    </row>
    <row r="686" spans="1:17">
      <c r="A686" s="57"/>
      <c r="L686" s="101"/>
      <c r="M686" s="101"/>
      <c r="N686" s="101"/>
      <c r="O686" s="101"/>
      <c r="P686" s="101"/>
      <c r="Q686" s="101"/>
    </row>
    <row r="687" spans="1:17">
      <c r="A687" s="57"/>
      <c r="L687" s="101"/>
      <c r="M687" s="101"/>
      <c r="N687" s="101"/>
      <c r="O687" s="101"/>
      <c r="P687" s="101"/>
      <c r="Q687" s="101"/>
    </row>
    <row r="688" spans="1:17">
      <c r="A688" s="57"/>
      <c r="L688" s="101"/>
      <c r="M688" s="101"/>
      <c r="N688" s="101"/>
      <c r="O688" s="101"/>
      <c r="P688" s="101"/>
      <c r="Q688" s="101"/>
    </row>
    <row r="689" spans="1:17">
      <c r="A689" s="57"/>
      <c r="L689" s="101"/>
      <c r="M689" s="101"/>
      <c r="N689" s="101"/>
      <c r="O689" s="101"/>
      <c r="P689" s="101"/>
      <c r="Q689" s="101"/>
    </row>
    <row r="690" spans="1:17">
      <c r="A690" s="57"/>
      <c r="L690" s="101"/>
      <c r="M690" s="101"/>
      <c r="N690" s="101"/>
      <c r="O690" s="101"/>
      <c r="P690" s="101"/>
      <c r="Q690" s="101"/>
    </row>
    <row r="691" spans="1:17">
      <c r="A691" s="57"/>
      <c r="L691" s="101"/>
      <c r="M691" s="101"/>
      <c r="N691" s="101"/>
      <c r="O691" s="101"/>
      <c r="P691" s="101"/>
      <c r="Q691" s="101"/>
    </row>
    <row r="692" spans="1:17">
      <c r="A692" s="57"/>
      <c r="L692" s="101"/>
      <c r="M692" s="101"/>
      <c r="N692" s="101"/>
      <c r="O692" s="101"/>
      <c r="P692" s="101"/>
      <c r="Q692" s="101"/>
    </row>
    <row r="693" spans="1:17">
      <c r="A693" s="57"/>
      <c r="L693" s="101"/>
      <c r="M693" s="101"/>
      <c r="N693" s="101"/>
      <c r="O693" s="101"/>
      <c r="P693" s="101"/>
      <c r="Q693" s="101"/>
    </row>
    <row r="694" spans="1:17">
      <c r="A694" s="57"/>
      <c r="L694" s="101"/>
      <c r="M694" s="101"/>
      <c r="N694" s="101"/>
      <c r="O694" s="101"/>
      <c r="P694" s="101"/>
      <c r="Q694" s="101"/>
    </row>
    <row r="695" spans="1:17">
      <c r="A695" s="57"/>
      <c r="L695" s="101"/>
      <c r="M695" s="101"/>
      <c r="N695" s="101"/>
      <c r="O695" s="101"/>
      <c r="P695" s="101"/>
      <c r="Q695" s="101"/>
    </row>
    <row r="696" spans="1:17">
      <c r="A696" s="57"/>
      <c r="L696" s="101"/>
      <c r="M696" s="101"/>
      <c r="N696" s="101"/>
      <c r="O696" s="101"/>
      <c r="P696" s="101"/>
      <c r="Q696" s="101"/>
    </row>
    <row r="697" spans="1:17">
      <c r="A697" s="57"/>
      <c r="L697" s="101"/>
      <c r="M697" s="101"/>
      <c r="N697" s="101"/>
      <c r="O697" s="101"/>
      <c r="P697" s="101"/>
      <c r="Q697" s="101"/>
    </row>
    <row r="698" spans="1:17">
      <c r="A698" s="57"/>
      <c r="L698" s="101"/>
      <c r="M698" s="101"/>
      <c r="N698" s="101"/>
      <c r="O698" s="101"/>
      <c r="P698" s="101"/>
      <c r="Q698" s="101"/>
    </row>
    <row r="699" spans="1:17">
      <c r="A699" s="57"/>
      <c r="L699" s="101"/>
      <c r="M699" s="101"/>
      <c r="N699" s="101"/>
      <c r="O699" s="101"/>
      <c r="P699" s="101"/>
      <c r="Q699" s="101"/>
    </row>
    <row r="700" spans="1:17">
      <c r="A700" s="57"/>
      <c r="L700" s="101"/>
      <c r="M700" s="101"/>
      <c r="N700" s="101"/>
      <c r="O700" s="101"/>
      <c r="P700" s="101"/>
      <c r="Q700" s="101"/>
    </row>
    <row r="701" spans="1:17">
      <c r="A701" s="57"/>
      <c r="L701" s="101"/>
      <c r="M701" s="101"/>
      <c r="N701" s="101"/>
      <c r="O701" s="101"/>
      <c r="P701" s="101"/>
      <c r="Q701" s="101"/>
    </row>
    <row r="702" spans="1:17">
      <c r="A702" s="57"/>
      <c r="L702" s="101"/>
      <c r="M702" s="101"/>
      <c r="N702" s="101"/>
      <c r="O702" s="101"/>
      <c r="P702" s="101"/>
      <c r="Q702" s="101"/>
    </row>
    <row r="703" spans="1:17">
      <c r="A703" s="57"/>
      <c r="L703" s="101"/>
      <c r="M703" s="101"/>
      <c r="N703" s="101"/>
      <c r="O703" s="101"/>
      <c r="P703" s="101"/>
      <c r="Q703" s="101"/>
    </row>
    <row r="704" spans="1:17">
      <c r="A704" s="57"/>
      <c r="L704" s="101"/>
      <c r="M704" s="101"/>
      <c r="N704" s="101"/>
      <c r="O704" s="101"/>
      <c r="P704" s="101"/>
      <c r="Q704" s="101"/>
    </row>
    <row r="705" spans="1:17">
      <c r="A705" s="57"/>
      <c r="L705" s="101"/>
      <c r="M705" s="101"/>
      <c r="N705" s="101"/>
      <c r="O705" s="101"/>
      <c r="P705" s="101"/>
      <c r="Q705" s="101"/>
    </row>
    <row r="706" spans="1:17">
      <c r="A706" s="57"/>
      <c r="L706" s="101"/>
      <c r="M706" s="101"/>
      <c r="N706" s="101"/>
      <c r="O706" s="101"/>
      <c r="P706" s="101"/>
      <c r="Q706" s="101"/>
    </row>
    <row r="707" spans="1:17">
      <c r="A707" s="57"/>
      <c r="L707" s="101"/>
      <c r="M707" s="101"/>
      <c r="N707" s="101"/>
      <c r="O707" s="101"/>
      <c r="P707" s="101"/>
      <c r="Q707" s="101"/>
    </row>
    <row r="708" spans="1:17">
      <c r="A708" s="57"/>
      <c r="L708" s="101"/>
      <c r="M708" s="101"/>
      <c r="N708" s="101"/>
      <c r="O708" s="101"/>
      <c r="P708" s="101"/>
      <c r="Q708" s="101"/>
    </row>
    <row r="709" spans="1:17">
      <c r="A709" s="57"/>
      <c r="L709" s="101"/>
      <c r="M709" s="101"/>
      <c r="N709" s="101"/>
      <c r="O709" s="101"/>
      <c r="P709" s="101"/>
      <c r="Q709" s="101"/>
    </row>
    <row r="710" spans="1:17">
      <c r="A710" s="57"/>
      <c r="L710" s="101"/>
      <c r="M710" s="101"/>
      <c r="N710" s="101"/>
      <c r="O710" s="101"/>
      <c r="P710" s="101"/>
      <c r="Q710" s="101"/>
    </row>
    <row r="711" spans="1:17">
      <c r="A711" s="57"/>
      <c r="L711" s="101"/>
      <c r="M711" s="101"/>
      <c r="N711" s="101"/>
      <c r="O711" s="101"/>
      <c r="P711" s="101"/>
      <c r="Q711" s="101"/>
    </row>
    <row r="712" spans="1:17">
      <c r="A712" s="57"/>
      <c r="L712" s="101"/>
      <c r="M712" s="101"/>
      <c r="N712" s="101"/>
      <c r="O712" s="101"/>
      <c r="P712" s="101"/>
      <c r="Q712" s="101"/>
    </row>
    <row r="713" spans="1:17">
      <c r="A713" s="57"/>
      <c r="L713" s="101"/>
      <c r="M713" s="101"/>
      <c r="N713" s="101"/>
      <c r="O713" s="101"/>
      <c r="P713" s="101"/>
      <c r="Q713" s="101"/>
    </row>
    <row r="714" spans="1:17">
      <c r="A714" s="57"/>
      <c r="L714" s="101"/>
      <c r="M714" s="101"/>
      <c r="N714" s="101"/>
      <c r="O714" s="101"/>
      <c r="P714" s="101"/>
      <c r="Q714" s="101"/>
    </row>
    <row r="715" spans="1:17">
      <c r="A715" s="57"/>
      <c r="L715" s="101"/>
      <c r="M715" s="101"/>
      <c r="N715" s="101"/>
      <c r="O715" s="101"/>
      <c r="P715" s="101"/>
      <c r="Q715" s="101"/>
    </row>
    <row r="716" spans="1:17">
      <c r="A716" s="57"/>
      <c r="L716" s="101"/>
      <c r="M716" s="101"/>
      <c r="N716" s="101"/>
      <c r="O716" s="101"/>
      <c r="P716" s="101"/>
      <c r="Q716" s="101"/>
    </row>
    <row r="717" spans="1:17">
      <c r="A717" s="57"/>
      <c r="L717" s="101"/>
      <c r="M717" s="101"/>
      <c r="N717" s="101"/>
      <c r="O717" s="101"/>
      <c r="P717" s="101"/>
      <c r="Q717" s="101"/>
    </row>
    <row r="718" spans="1:17">
      <c r="A718" s="57"/>
      <c r="L718" s="101"/>
      <c r="M718" s="101"/>
      <c r="N718" s="101"/>
      <c r="O718" s="101"/>
      <c r="P718" s="101"/>
      <c r="Q718" s="101"/>
    </row>
    <row r="719" spans="1:17">
      <c r="A719" s="57"/>
      <c r="L719" s="101"/>
      <c r="M719" s="101"/>
      <c r="N719" s="101"/>
      <c r="O719" s="101"/>
      <c r="P719" s="101"/>
      <c r="Q719" s="101"/>
    </row>
    <row r="720" spans="1:17">
      <c r="A720" s="57"/>
      <c r="L720" s="101"/>
      <c r="M720" s="101"/>
      <c r="N720" s="101"/>
      <c r="O720" s="101"/>
      <c r="P720" s="101"/>
      <c r="Q720" s="101"/>
    </row>
    <row r="721" spans="1:17">
      <c r="A721" s="57"/>
      <c r="L721" s="101"/>
      <c r="M721" s="101"/>
      <c r="N721" s="101"/>
      <c r="O721" s="101"/>
      <c r="P721" s="101"/>
      <c r="Q721" s="101"/>
    </row>
    <row r="722" spans="1:17">
      <c r="A722" s="57"/>
      <c r="L722" s="101"/>
      <c r="M722" s="101"/>
      <c r="N722" s="101"/>
      <c r="O722" s="101"/>
      <c r="P722" s="101"/>
      <c r="Q722" s="101"/>
    </row>
    <row r="723" spans="1:17">
      <c r="A723" s="57"/>
      <c r="L723" s="101"/>
      <c r="M723" s="101"/>
      <c r="N723" s="101"/>
      <c r="O723" s="101"/>
      <c r="P723" s="101"/>
      <c r="Q723" s="101"/>
    </row>
    <row r="724" spans="1:17">
      <c r="A724" s="57"/>
      <c r="L724" s="101"/>
      <c r="M724" s="101"/>
      <c r="N724" s="101"/>
      <c r="O724" s="101"/>
      <c r="P724" s="101"/>
      <c r="Q724" s="101"/>
    </row>
    <row r="725" spans="1:17">
      <c r="A725" s="57"/>
      <c r="L725" s="101"/>
      <c r="M725" s="101"/>
      <c r="N725" s="101"/>
      <c r="O725" s="101"/>
      <c r="P725" s="101"/>
      <c r="Q725" s="101"/>
    </row>
    <row r="726" spans="1:17">
      <c r="A726" s="57"/>
      <c r="L726" s="101"/>
      <c r="M726" s="101"/>
      <c r="N726" s="101"/>
      <c r="O726" s="101"/>
      <c r="P726" s="101"/>
      <c r="Q726" s="101"/>
    </row>
    <row r="727" spans="1:17">
      <c r="A727" s="57"/>
      <c r="L727" s="101"/>
      <c r="M727" s="101"/>
      <c r="N727" s="101"/>
      <c r="O727" s="101"/>
      <c r="P727" s="101"/>
      <c r="Q727" s="101"/>
    </row>
    <row r="728" spans="1:17">
      <c r="A728" s="57"/>
      <c r="L728" s="101"/>
      <c r="M728" s="101"/>
      <c r="N728" s="101"/>
      <c r="O728" s="101"/>
      <c r="P728" s="101"/>
      <c r="Q728" s="101"/>
    </row>
    <row r="729" spans="1:17">
      <c r="A729" s="57"/>
      <c r="L729" s="101"/>
      <c r="M729" s="101"/>
      <c r="N729" s="101"/>
      <c r="O729" s="101"/>
      <c r="P729" s="101"/>
      <c r="Q729" s="101"/>
    </row>
    <row r="730" spans="1:17">
      <c r="A730" s="57"/>
      <c r="L730" s="101"/>
      <c r="M730" s="101"/>
      <c r="N730" s="101"/>
      <c r="O730" s="101"/>
      <c r="P730" s="101"/>
      <c r="Q730" s="101"/>
    </row>
    <row r="731" spans="1:17">
      <c r="A731" s="57"/>
      <c r="L731" s="101"/>
      <c r="M731" s="101"/>
      <c r="N731" s="101"/>
      <c r="O731" s="101"/>
      <c r="P731" s="101"/>
      <c r="Q731" s="101"/>
    </row>
    <row r="732" spans="1:17">
      <c r="A732" s="57"/>
      <c r="L732" s="101"/>
      <c r="M732" s="101"/>
      <c r="N732" s="101"/>
      <c r="O732" s="101"/>
      <c r="P732" s="101"/>
      <c r="Q732" s="101"/>
    </row>
    <row r="733" spans="1:17">
      <c r="A733" s="57"/>
      <c r="L733" s="101"/>
      <c r="M733" s="101"/>
      <c r="N733" s="101"/>
      <c r="O733" s="101"/>
      <c r="P733" s="101"/>
      <c r="Q733" s="101"/>
    </row>
    <row r="734" spans="1:17">
      <c r="A734" s="57"/>
      <c r="L734" s="101"/>
      <c r="M734" s="101"/>
      <c r="N734" s="101"/>
      <c r="O734" s="101"/>
      <c r="P734" s="101"/>
      <c r="Q734" s="101"/>
    </row>
    <row r="735" spans="1:17">
      <c r="A735" s="57"/>
      <c r="L735" s="101"/>
      <c r="M735" s="101"/>
      <c r="N735" s="101"/>
      <c r="O735" s="101"/>
      <c r="P735" s="101"/>
      <c r="Q735" s="101"/>
    </row>
    <row r="736" spans="1:17">
      <c r="A736" s="57"/>
      <c r="L736" s="101"/>
      <c r="M736" s="101"/>
      <c r="N736" s="101"/>
      <c r="O736" s="101"/>
      <c r="P736" s="101"/>
      <c r="Q736" s="101"/>
    </row>
    <row r="737" spans="1:17">
      <c r="A737" s="57"/>
      <c r="L737" s="101"/>
      <c r="M737" s="101"/>
      <c r="N737" s="101"/>
      <c r="O737" s="101"/>
      <c r="P737" s="101"/>
      <c r="Q737" s="101"/>
    </row>
    <row r="738" spans="1:17">
      <c r="A738" s="57"/>
      <c r="L738" s="101"/>
      <c r="M738" s="101"/>
      <c r="N738" s="101"/>
      <c r="O738" s="101"/>
      <c r="P738" s="101"/>
      <c r="Q738" s="101"/>
    </row>
    <row r="739" spans="1:17">
      <c r="A739" s="57"/>
      <c r="L739" s="101"/>
      <c r="M739" s="101"/>
      <c r="N739" s="101"/>
      <c r="O739" s="101"/>
      <c r="P739" s="101"/>
      <c r="Q739" s="101"/>
    </row>
    <row r="740" spans="1:17">
      <c r="A740" s="57"/>
      <c r="L740" s="101"/>
      <c r="M740" s="101"/>
      <c r="N740" s="101"/>
      <c r="O740" s="101"/>
      <c r="P740" s="101"/>
      <c r="Q740" s="101"/>
    </row>
    <row r="741" spans="1:17">
      <c r="A741" s="57"/>
      <c r="L741" s="101"/>
      <c r="M741" s="101"/>
      <c r="N741" s="101"/>
      <c r="O741" s="101"/>
      <c r="P741" s="101"/>
      <c r="Q741" s="101"/>
    </row>
    <row r="742" spans="1:17">
      <c r="A742" s="57"/>
      <c r="L742" s="101"/>
      <c r="M742" s="101"/>
      <c r="N742" s="101"/>
      <c r="O742" s="101"/>
      <c r="P742" s="101"/>
      <c r="Q742" s="101"/>
    </row>
    <row r="743" spans="1:17">
      <c r="A743" s="57"/>
      <c r="L743" s="101"/>
      <c r="M743" s="101"/>
      <c r="N743" s="101"/>
      <c r="O743" s="101"/>
      <c r="P743" s="101"/>
      <c r="Q743" s="101"/>
    </row>
    <row r="744" spans="1:17">
      <c r="A744" s="57"/>
      <c r="L744" s="101"/>
      <c r="M744" s="101"/>
      <c r="N744" s="101"/>
      <c r="O744" s="101"/>
      <c r="P744" s="101"/>
      <c r="Q744" s="101"/>
    </row>
    <row r="745" spans="1:17">
      <c r="A745" s="57"/>
      <c r="L745" s="101"/>
      <c r="M745" s="101"/>
      <c r="N745" s="101"/>
      <c r="O745" s="101"/>
      <c r="P745" s="101"/>
      <c r="Q745" s="101"/>
    </row>
    <row r="746" spans="1:17">
      <c r="A746" s="57"/>
      <c r="L746" s="101"/>
      <c r="M746" s="101"/>
      <c r="N746" s="101"/>
      <c r="O746" s="101"/>
      <c r="P746" s="101"/>
      <c r="Q746" s="101"/>
    </row>
    <row r="747" spans="1:17">
      <c r="A747" s="57"/>
      <c r="L747" s="101"/>
      <c r="M747" s="101"/>
      <c r="N747" s="101"/>
      <c r="O747" s="101"/>
      <c r="P747" s="101"/>
      <c r="Q747" s="101"/>
    </row>
    <row r="748" spans="1:17">
      <c r="A748" s="57"/>
      <c r="L748" s="101"/>
      <c r="M748" s="101"/>
      <c r="N748" s="101"/>
      <c r="O748" s="101"/>
      <c r="P748" s="101"/>
      <c r="Q748" s="101"/>
    </row>
    <row r="749" spans="1:17">
      <c r="A749" s="57"/>
      <c r="L749" s="101"/>
      <c r="M749" s="101"/>
      <c r="N749" s="101"/>
      <c r="O749" s="101"/>
      <c r="P749" s="101"/>
      <c r="Q749" s="101"/>
    </row>
    <row r="750" spans="1:17">
      <c r="A750" s="57"/>
      <c r="L750" s="101"/>
      <c r="M750" s="101"/>
      <c r="N750" s="101"/>
      <c r="O750" s="101"/>
      <c r="P750" s="101"/>
      <c r="Q750" s="101"/>
    </row>
    <row r="751" spans="1:17">
      <c r="A751" s="57"/>
      <c r="L751" s="101"/>
      <c r="M751" s="101"/>
      <c r="N751" s="101"/>
      <c r="O751" s="101"/>
      <c r="P751" s="101"/>
      <c r="Q751" s="101"/>
    </row>
    <row r="752" spans="1:17">
      <c r="A752" s="57"/>
      <c r="L752" s="101"/>
      <c r="M752" s="101"/>
      <c r="N752" s="101"/>
      <c r="O752" s="101"/>
      <c r="P752" s="101"/>
      <c r="Q752" s="101"/>
    </row>
    <row r="753" spans="1:17">
      <c r="A753" s="57"/>
      <c r="L753" s="101"/>
      <c r="M753" s="101"/>
      <c r="N753" s="101"/>
      <c r="O753" s="101"/>
      <c r="P753" s="101"/>
      <c r="Q753" s="101"/>
    </row>
    <row r="754" spans="1:17">
      <c r="A754" s="57"/>
      <c r="L754" s="101"/>
      <c r="M754" s="101"/>
      <c r="N754" s="101"/>
      <c r="O754" s="101"/>
      <c r="P754" s="101"/>
      <c r="Q754" s="101"/>
    </row>
    <row r="755" spans="1:17">
      <c r="A755" s="57"/>
      <c r="L755" s="101"/>
      <c r="M755" s="101"/>
      <c r="N755" s="101"/>
      <c r="O755" s="101"/>
      <c r="P755" s="101"/>
      <c r="Q755" s="101"/>
    </row>
    <row r="756" spans="1:17">
      <c r="A756" s="57"/>
      <c r="L756" s="101"/>
      <c r="M756" s="101"/>
      <c r="N756" s="101"/>
      <c r="O756" s="101"/>
      <c r="P756" s="101"/>
      <c r="Q756" s="101"/>
    </row>
    <row r="757" spans="1:17">
      <c r="A757" s="57"/>
      <c r="L757" s="101"/>
      <c r="M757" s="101"/>
      <c r="N757" s="101"/>
      <c r="O757" s="101"/>
      <c r="P757" s="101"/>
      <c r="Q757" s="101"/>
    </row>
    <row r="758" spans="1:17">
      <c r="A758" s="57"/>
      <c r="L758" s="101"/>
      <c r="M758" s="101"/>
      <c r="N758" s="101"/>
      <c r="O758" s="101"/>
      <c r="P758" s="101"/>
      <c r="Q758" s="101"/>
    </row>
    <row r="759" spans="1:17">
      <c r="A759" s="57"/>
      <c r="L759" s="101"/>
      <c r="M759" s="101"/>
      <c r="N759" s="101"/>
      <c r="O759" s="101"/>
      <c r="P759" s="101"/>
      <c r="Q759" s="101"/>
    </row>
    <row r="760" spans="1:17">
      <c r="A760" s="57"/>
      <c r="L760" s="101"/>
      <c r="M760" s="101"/>
      <c r="N760" s="101"/>
      <c r="O760" s="101"/>
      <c r="P760" s="101"/>
      <c r="Q760" s="101"/>
    </row>
    <row r="761" spans="1:17">
      <c r="A761" s="57"/>
      <c r="L761" s="101"/>
      <c r="M761" s="101"/>
      <c r="N761" s="101"/>
      <c r="O761" s="101"/>
      <c r="P761" s="101"/>
      <c r="Q761" s="101"/>
    </row>
    <row r="762" spans="1:17">
      <c r="A762" s="57"/>
      <c r="L762" s="101"/>
      <c r="M762" s="101"/>
      <c r="N762" s="101"/>
      <c r="O762" s="101"/>
      <c r="P762" s="101"/>
      <c r="Q762" s="101"/>
    </row>
    <row r="763" spans="1:17">
      <c r="A763" s="57"/>
      <c r="L763" s="101"/>
      <c r="M763" s="101"/>
      <c r="N763" s="101"/>
      <c r="O763" s="101"/>
      <c r="P763" s="101"/>
      <c r="Q763" s="101"/>
    </row>
    <row r="764" spans="1:17">
      <c r="A764" s="57"/>
      <c r="L764" s="101"/>
      <c r="M764" s="101"/>
      <c r="N764" s="101"/>
      <c r="O764" s="101"/>
      <c r="P764" s="101"/>
      <c r="Q764" s="101"/>
    </row>
  </sheetData>
  <dataConsolidate/>
  <mergeCells count="20">
    <mergeCell ref="F1:J1"/>
    <mergeCell ref="C4:F4"/>
    <mergeCell ref="C1:E1"/>
    <mergeCell ref="A27:A28"/>
    <mergeCell ref="B27:B28"/>
    <mergeCell ref="C27:E27"/>
    <mergeCell ref="B6:B7"/>
    <mergeCell ref="A6:A7"/>
    <mergeCell ref="C6:E6"/>
    <mergeCell ref="L27:N27"/>
    <mergeCell ref="O27:Q27"/>
    <mergeCell ref="C3:F3"/>
    <mergeCell ref="G21:I21"/>
    <mergeCell ref="G23:I23"/>
    <mergeCell ref="F6:F7"/>
    <mergeCell ref="G6:G7"/>
    <mergeCell ref="H6:H7"/>
    <mergeCell ref="I6:I7"/>
    <mergeCell ref="J6:J7"/>
    <mergeCell ref="C5:F5"/>
  </mergeCells>
  <dataValidations count="3">
    <dataValidation type="list" allowBlank="1" showInputMessage="1" showErrorMessage="1" promptTitle="Выберите" prompt="продукцию" sqref="B29:B660">
      <formula1>Прайс!$B$2:$B$42</formula1>
    </dataValidation>
    <dataValidation type="list" allowBlank="1" showInputMessage="1" showErrorMessage="1" promptTitle="Выберите" prompt="единицу" sqref="F29:F760">
      <formula1>Прайс!$G$2:$G$5</formula1>
    </dataValidation>
    <dataValidation type="list" allowBlank="1" showInputMessage="1" showErrorMessage="1" promptTitle="Выберите из списка" prompt="Менеджеры" sqref="B21:E21">
      <formula1>Прайс!$G$13:$G$14</formula1>
    </dataValidation>
  </dataValidations>
  <pageMargins left="0.7" right="0.7" top="0.75" bottom="0.75" header="0.3" footer="0.3"/>
  <pageSetup paperSize="9" scale="72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5"/>
  <dimension ref="A1:AB43"/>
  <sheetViews>
    <sheetView workbookViewId="0">
      <selection activeCell="I2" sqref="I2"/>
    </sheetView>
  </sheetViews>
  <sheetFormatPr defaultRowHeight="12.75"/>
  <cols>
    <col min="1" max="1" width="9.140625" style="1"/>
    <col min="2" max="2" width="47" style="1" customWidth="1"/>
    <col min="3" max="3" width="23.140625" style="1" customWidth="1"/>
    <col min="4" max="4" width="21.5703125" style="1" customWidth="1"/>
    <col min="5" max="5" width="16.42578125" style="1" customWidth="1"/>
    <col min="6" max="8" width="9.140625" style="1"/>
    <col min="9" max="9" width="22.140625" style="1" customWidth="1"/>
    <col min="10" max="10" width="8" style="112" customWidth="1"/>
    <col min="11" max="13" width="5.85546875" style="1" customWidth="1"/>
    <col min="14" max="14" width="5.85546875" style="112" customWidth="1"/>
    <col min="15" max="16" width="5.85546875" style="1" customWidth="1"/>
    <col min="17" max="17" width="5.85546875" style="112" customWidth="1"/>
    <col min="18" max="19" width="5.85546875" style="1" customWidth="1"/>
    <col min="20" max="20" width="5.85546875" style="112" customWidth="1"/>
    <col min="21" max="22" width="5.85546875" style="1" customWidth="1"/>
    <col min="23" max="23" width="5.85546875" style="112" customWidth="1"/>
    <col min="24" max="25" width="5.85546875" style="1" customWidth="1"/>
    <col min="26" max="26" width="6" style="1" customWidth="1"/>
    <col min="27" max="27" width="7.7109375" style="1" customWidth="1"/>
    <col min="28" max="28" width="6.140625" style="1" customWidth="1"/>
    <col min="29" max="16384" width="9.140625" style="1"/>
  </cols>
  <sheetData>
    <row r="1" spans="1:28" s="64" customFormat="1" ht="47.25" customHeight="1" thickBot="1">
      <c r="A1" s="61" t="s">
        <v>25</v>
      </c>
      <c r="B1" s="62" t="s">
        <v>26</v>
      </c>
      <c r="C1" s="62" t="s">
        <v>48</v>
      </c>
      <c r="D1" s="62" t="s">
        <v>47</v>
      </c>
      <c r="E1" s="63" t="s">
        <v>49</v>
      </c>
      <c r="G1" s="64" t="s">
        <v>58</v>
      </c>
      <c r="I1" s="64" t="s">
        <v>153</v>
      </c>
      <c r="J1" s="111"/>
      <c r="K1" s="203" t="s">
        <v>2</v>
      </c>
      <c r="L1" s="204"/>
      <c r="M1" s="205"/>
      <c r="N1" s="203" t="s">
        <v>81</v>
      </c>
      <c r="O1" s="204"/>
      <c r="P1" s="205"/>
      <c r="Q1" s="203" t="s">
        <v>83</v>
      </c>
      <c r="R1" s="204"/>
      <c r="S1" s="205"/>
      <c r="T1" s="203" t="s">
        <v>82</v>
      </c>
      <c r="U1" s="204"/>
      <c r="V1" s="205"/>
      <c r="W1" s="203" t="s">
        <v>1</v>
      </c>
      <c r="X1" s="204"/>
      <c r="Y1" s="205"/>
      <c r="Z1" s="203" t="s">
        <v>171</v>
      </c>
      <c r="AA1" s="204"/>
      <c r="AB1" s="205"/>
    </row>
    <row r="2" spans="1:28" s="64" customFormat="1" ht="24.75" customHeight="1">
      <c r="A2" s="65">
        <v>1</v>
      </c>
      <c r="B2" s="66" t="s">
        <v>65</v>
      </c>
      <c r="C2" s="58">
        <v>1320</v>
      </c>
      <c r="D2" s="58">
        <v>1610</v>
      </c>
      <c r="E2" s="59">
        <f t="shared" ref="E2:E35" si="0">D2/8+D2</f>
        <v>1811.25</v>
      </c>
      <c r="G2" s="67" t="s">
        <v>6</v>
      </c>
      <c r="H2" s="78"/>
      <c r="I2" s="144" t="s">
        <v>156</v>
      </c>
      <c r="J2" s="78"/>
      <c r="K2" s="119" t="s">
        <v>161</v>
      </c>
      <c r="L2" s="120" t="s">
        <v>162</v>
      </c>
      <c r="M2" s="121" t="s">
        <v>163</v>
      </c>
      <c r="N2" s="119" t="s">
        <v>161</v>
      </c>
      <c r="O2" s="120" t="s">
        <v>162</v>
      </c>
      <c r="P2" s="121" t="s">
        <v>163</v>
      </c>
      <c r="Q2" s="119" t="s">
        <v>161</v>
      </c>
      <c r="R2" s="120" t="s">
        <v>162</v>
      </c>
      <c r="S2" s="121" t="s">
        <v>163</v>
      </c>
      <c r="T2" s="119" t="s">
        <v>161</v>
      </c>
      <c r="U2" s="120" t="s">
        <v>162</v>
      </c>
      <c r="V2" s="121" t="s">
        <v>163</v>
      </c>
      <c r="W2" s="119" t="s">
        <v>161</v>
      </c>
      <c r="X2" s="120" t="s">
        <v>162</v>
      </c>
      <c r="Y2" s="121" t="s">
        <v>163</v>
      </c>
      <c r="Z2" s="119" t="s">
        <v>161</v>
      </c>
      <c r="AA2" s="120" t="s">
        <v>162</v>
      </c>
      <c r="AB2" s="121" t="s">
        <v>163</v>
      </c>
    </row>
    <row r="3" spans="1:28" s="64" customFormat="1" ht="24.75" customHeight="1">
      <c r="A3" s="68">
        <f>A2+1</f>
        <v>2</v>
      </c>
      <c r="B3" s="69" t="s">
        <v>76</v>
      </c>
      <c r="C3" s="60">
        <v>1200</v>
      </c>
      <c r="D3" s="60">
        <v>1450</v>
      </c>
      <c r="E3" s="59">
        <f t="shared" si="0"/>
        <v>1631.25</v>
      </c>
      <c r="G3" s="67" t="s">
        <v>5</v>
      </c>
      <c r="H3" s="78"/>
      <c r="I3" s="78" t="s">
        <v>154</v>
      </c>
      <c r="J3" s="78"/>
      <c r="K3" s="113">
        <v>12.5</v>
      </c>
      <c r="L3" s="114">
        <v>88</v>
      </c>
      <c r="M3" s="115">
        <v>2</v>
      </c>
      <c r="N3" s="113">
        <v>14</v>
      </c>
      <c r="O3" s="114">
        <v>90</v>
      </c>
      <c r="P3" s="115">
        <v>1</v>
      </c>
      <c r="Q3" s="113">
        <v>27</v>
      </c>
      <c r="R3" s="114">
        <v>136</v>
      </c>
      <c r="S3" s="115">
        <v>2</v>
      </c>
      <c r="T3" s="113"/>
      <c r="U3" s="114"/>
      <c r="V3" s="115">
        <v>4</v>
      </c>
      <c r="W3" s="113">
        <v>27</v>
      </c>
      <c r="X3" s="114">
        <v>90</v>
      </c>
      <c r="Y3" s="115">
        <v>4</v>
      </c>
      <c r="Z3" s="113">
        <v>15</v>
      </c>
      <c r="AA3" s="114">
        <v>43</v>
      </c>
      <c r="AB3" s="115">
        <v>2</v>
      </c>
    </row>
    <row r="4" spans="1:28" s="64" customFormat="1" ht="26.25" customHeight="1">
      <c r="A4" s="68">
        <f t="shared" ref="A4:A43" si="1">A3+1</f>
        <v>3</v>
      </c>
      <c r="B4" s="69" t="s">
        <v>27</v>
      </c>
      <c r="C4" s="60">
        <v>690</v>
      </c>
      <c r="D4" s="60">
        <v>900</v>
      </c>
      <c r="E4" s="59">
        <f t="shared" si="0"/>
        <v>1012.5</v>
      </c>
      <c r="G4" s="67" t="s">
        <v>73</v>
      </c>
      <c r="H4" s="78"/>
      <c r="I4" s="78" t="s">
        <v>155</v>
      </c>
      <c r="J4" s="78"/>
      <c r="K4" s="113"/>
      <c r="L4" s="114"/>
      <c r="M4" s="115">
        <v>2.2000000000000002</v>
      </c>
      <c r="N4" s="113"/>
      <c r="O4" s="114"/>
      <c r="P4" s="115">
        <v>1.5</v>
      </c>
      <c r="Q4" s="113"/>
      <c r="R4" s="114"/>
      <c r="S4" s="115">
        <v>2.5</v>
      </c>
      <c r="T4" s="113"/>
      <c r="U4" s="114"/>
      <c r="V4" s="115">
        <v>6</v>
      </c>
      <c r="W4" s="113">
        <v>36</v>
      </c>
      <c r="X4" s="114">
        <v>130</v>
      </c>
      <c r="Y4" s="115">
        <v>5.92</v>
      </c>
      <c r="Z4" s="113"/>
      <c r="AA4" s="114"/>
      <c r="AB4" s="115">
        <v>2.5</v>
      </c>
    </row>
    <row r="5" spans="1:28" s="64" customFormat="1" ht="24.75" customHeight="1">
      <c r="A5" s="68">
        <f t="shared" si="1"/>
        <v>4</v>
      </c>
      <c r="B5" s="69" t="s">
        <v>28</v>
      </c>
      <c r="C5" s="60">
        <v>1758</v>
      </c>
      <c r="D5" s="60">
        <v>2300</v>
      </c>
      <c r="E5" s="59">
        <f t="shared" si="0"/>
        <v>2587.5</v>
      </c>
      <c r="G5" s="67" t="s">
        <v>11</v>
      </c>
      <c r="H5" s="78"/>
      <c r="I5" s="78"/>
      <c r="J5" s="78"/>
      <c r="K5" s="113"/>
      <c r="L5" s="114"/>
      <c r="M5" s="115">
        <v>2.5</v>
      </c>
      <c r="N5" s="113"/>
      <c r="O5" s="114"/>
      <c r="P5" s="115">
        <v>2.2000000000000002</v>
      </c>
      <c r="Q5" s="113"/>
      <c r="R5" s="114"/>
      <c r="S5" s="115">
        <v>3</v>
      </c>
      <c r="T5" s="113"/>
      <c r="U5" s="114"/>
      <c r="V5" s="115"/>
      <c r="W5" s="113">
        <v>43</v>
      </c>
      <c r="X5" s="114"/>
      <c r="Y5" s="115">
        <v>6</v>
      </c>
      <c r="Z5" s="113"/>
      <c r="AA5" s="114"/>
      <c r="AB5" s="115">
        <v>3</v>
      </c>
    </row>
    <row r="6" spans="1:28" s="64" customFormat="1" ht="24.75" customHeight="1">
      <c r="A6" s="68">
        <f t="shared" si="1"/>
        <v>5</v>
      </c>
      <c r="B6" s="69" t="s">
        <v>29</v>
      </c>
      <c r="C6" s="60">
        <v>520</v>
      </c>
      <c r="D6" s="60">
        <v>520</v>
      </c>
      <c r="E6" s="59">
        <f t="shared" si="0"/>
        <v>585</v>
      </c>
      <c r="H6" s="78"/>
      <c r="I6" s="78"/>
      <c r="J6" s="78"/>
      <c r="K6" s="113"/>
      <c r="L6" s="114"/>
      <c r="M6" s="115">
        <v>2.7</v>
      </c>
      <c r="N6" s="113"/>
      <c r="O6" s="114"/>
      <c r="P6" s="115">
        <v>3</v>
      </c>
      <c r="Q6" s="113"/>
      <c r="R6" s="114"/>
      <c r="S6" s="115"/>
      <c r="T6" s="113"/>
      <c r="U6" s="114"/>
      <c r="V6" s="115"/>
      <c r="W6" s="113"/>
      <c r="X6" s="114"/>
      <c r="Y6" s="115"/>
      <c r="Z6" s="113"/>
      <c r="AA6" s="114"/>
      <c r="AB6" s="115"/>
    </row>
    <row r="7" spans="1:28" s="64" customFormat="1" ht="24.75" customHeight="1">
      <c r="A7" s="68">
        <f t="shared" si="1"/>
        <v>6</v>
      </c>
      <c r="B7" s="69" t="s">
        <v>66</v>
      </c>
      <c r="C7" s="60">
        <v>2200</v>
      </c>
      <c r="D7" s="60">
        <v>2750</v>
      </c>
      <c r="E7" s="59">
        <f t="shared" si="0"/>
        <v>3093.75</v>
      </c>
      <c r="J7" s="111"/>
      <c r="K7" s="113"/>
      <c r="L7" s="114"/>
      <c r="M7" s="115">
        <v>3</v>
      </c>
      <c r="N7" s="113"/>
      <c r="O7" s="114"/>
      <c r="P7" s="115"/>
      <c r="Q7" s="113"/>
      <c r="R7" s="114"/>
      <c r="S7" s="115"/>
      <c r="T7" s="113"/>
      <c r="U7" s="114"/>
      <c r="V7" s="115"/>
      <c r="W7" s="113"/>
      <c r="X7" s="114"/>
      <c r="Y7" s="115"/>
      <c r="Z7" s="113"/>
      <c r="AA7" s="114"/>
      <c r="AB7" s="115"/>
    </row>
    <row r="8" spans="1:28" s="64" customFormat="1" ht="24.75" customHeight="1">
      <c r="A8" s="68">
        <f t="shared" si="1"/>
        <v>7</v>
      </c>
      <c r="B8" s="69" t="s">
        <v>67</v>
      </c>
      <c r="C8" s="60">
        <v>2500</v>
      </c>
      <c r="D8" s="60">
        <v>2950</v>
      </c>
      <c r="E8" s="59">
        <f t="shared" si="0"/>
        <v>3318.75</v>
      </c>
      <c r="J8" s="111"/>
      <c r="K8" s="113"/>
      <c r="L8" s="114"/>
      <c r="M8" s="115"/>
      <c r="N8" s="113"/>
      <c r="O8" s="114"/>
      <c r="P8" s="115"/>
      <c r="Q8" s="113"/>
      <c r="R8" s="114"/>
      <c r="S8" s="115"/>
      <c r="T8" s="113"/>
      <c r="U8" s="114"/>
      <c r="V8" s="115"/>
      <c r="W8" s="113"/>
      <c r="X8" s="114"/>
      <c r="Y8" s="115"/>
      <c r="Z8" s="113"/>
      <c r="AA8" s="114"/>
      <c r="AB8" s="115"/>
    </row>
    <row r="9" spans="1:28" s="64" customFormat="1" ht="24.75" customHeight="1">
      <c r="A9" s="68">
        <f t="shared" si="1"/>
        <v>8</v>
      </c>
      <c r="B9" s="69" t="s">
        <v>68</v>
      </c>
      <c r="C9" s="60">
        <v>2800</v>
      </c>
      <c r="D9" s="60">
        <v>3300</v>
      </c>
      <c r="E9" s="59">
        <f t="shared" si="0"/>
        <v>3712.5</v>
      </c>
      <c r="J9" s="111"/>
      <c r="K9" s="113"/>
      <c r="L9" s="114"/>
      <c r="M9" s="115"/>
      <c r="N9" s="113"/>
      <c r="O9" s="114"/>
      <c r="P9" s="115"/>
      <c r="Q9" s="113"/>
      <c r="R9" s="114"/>
      <c r="S9" s="115"/>
      <c r="T9" s="113"/>
      <c r="U9" s="114"/>
      <c r="V9" s="115"/>
      <c r="W9" s="113"/>
      <c r="X9" s="114"/>
      <c r="Y9" s="115"/>
      <c r="Z9" s="113"/>
      <c r="AA9" s="114"/>
      <c r="AB9" s="115"/>
    </row>
    <row r="10" spans="1:28" s="64" customFormat="1" ht="36" customHeight="1">
      <c r="A10" s="68">
        <f t="shared" si="1"/>
        <v>9</v>
      </c>
      <c r="B10" s="69" t="s">
        <v>30</v>
      </c>
      <c r="C10" s="60">
        <v>5800</v>
      </c>
      <c r="D10" s="60">
        <v>7200</v>
      </c>
      <c r="E10" s="59">
        <f t="shared" si="0"/>
        <v>8100</v>
      </c>
      <c r="J10" s="111"/>
      <c r="K10" s="113"/>
      <c r="L10" s="114"/>
      <c r="M10" s="115"/>
      <c r="N10" s="113"/>
      <c r="O10" s="114"/>
      <c r="P10" s="115"/>
      <c r="Q10" s="113"/>
      <c r="R10" s="114"/>
      <c r="S10" s="115"/>
      <c r="T10" s="113"/>
      <c r="U10" s="114"/>
      <c r="V10" s="115"/>
      <c r="W10" s="113"/>
      <c r="X10" s="114"/>
      <c r="Y10" s="115"/>
      <c r="Z10" s="113"/>
      <c r="AA10" s="114"/>
      <c r="AB10" s="115"/>
    </row>
    <row r="11" spans="1:28" s="64" customFormat="1" ht="40.5" customHeight="1" thickBot="1">
      <c r="A11" s="68">
        <f t="shared" si="1"/>
        <v>10</v>
      </c>
      <c r="B11" s="69" t="s">
        <v>31</v>
      </c>
      <c r="C11" s="60">
        <v>5410</v>
      </c>
      <c r="D11" s="60">
        <v>6400</v>
      </c>
      <c r="E11" s="59">
        <f t="shared" si="0"/>
        <v>7200</v>
      </c>
      <c r="J11" s="111"/>
      <c r="K11" s="116"/>
      <c r="L11" s="117"/>
      <c r="M11" s="118"/>
      <c r="N11" s="116"/>
      <c r="O11" s="117"/>
      <c r="P11" s="118"/>
      <c r="Q11" s="116"/>
      <c r="R11" s="117"/>
      <c r="S11" s="118"/>
      <c r="T11" s="116"/>
      <c r="U11" s="117"/>
      <c r="V11" s="118"/>
      <c r="W11" s="116"/>
      <c r="X11" s="117"/>
      <c r="Y11" s="118"/>
      <c r="Z11" s="116"/>
      <c r="AA11" s="117"/>
      <c r="AB11" s="118"/>
    </row>
    <row r="12" spans="1:28" s="64" customFormat="1" ht="24.75" customHeight="1">
      <c r="A12" s="68">
        <f t="shared" si="1"/>
        <v>11</v>
      </c>
      <c r="B12" s="69" t="s">
        <v>32</v>
      </c>
      <c r="C12" s="60">
        <v>3900</v>
      </c>
      <c r="D12" s="60">
        <v>4600</v>
      </c>
      <c r="E12" s="59">
        <f t="shared" si="0"/>
        <v>5175</v>
      </c>
      <c r="G12" s="111" t="s">
        <v>165</v>
      </c>
      <c r="J12" s="111"/>
      <c r="N12" s="111"/>
      <c r="Q12" s="111"/>
      <c r="T12" s="111"/>
      <c r="W12" s="111"/>
    </row>
    <row r="13" spans="1:28" s="64" customFormat="1" ht="41.25" customHeight="1">
      <c r="A13" s="68">
        <f t="shared" si="1"/>
        <v>12</v>
      </c>
      <c r="B13" s="69" t="s">
        <v>33</v>
      </c>
      <c r="C13" s="60">
        <v>8860</v>
      </c>
      <c r="D13" s="60">
        <v>11490</v>
      </c>
      <c r="E13" s="59">
        <f t="shared" si="0"/>
        <v>12926.25</v>
      </c>
      <c r="G13" s="111" t="s">
        <v>172</v>
      </c>
      <c r="J13" s="111"/>
      <c r="N13" s="111"/>
      <c r="Q13" s="111"/>
      <c r="T13" s="111"/>
      <c r="W13" s="111"/>
    </row>
    <row r="14" spans="1:28" s="64" customFormat="1" ht="40.5" customHeight="1">
      <c r="A14" s="68">
        <f t="shared" si="1"/>
        <v>13</v>
      </c>
      <c r="B14" s="69" t="s">
        <v>34</v>
      </c>
      <c r="C14" s="60">
        <v>7250</v>
      </c>
      <c r="D14" s="60">
        <v>9430</v>
      </c>
      <c r="E14" s="59">
        <f t="shared" si="0"/>
        <v>10608.75</v>
      </c>
      <c r="G14" s="111" t="s">
        <v>164</v>
      </c>
      <c r="J14" s="111"/>
      <c r="N14" s="111"/>
      <c r="Q14" s="111"/>
      <c r="T14" s="111"/>
      <c r="W14" s="111"/>
    </row>
    <row r="15" spans="1:28" s="64" customFormat="1" ht="36.75" customHeight="1">
      <c r="A15" s="68">
        <f t="shared" si="1"/>
        <v>14</v>
      </c>
      <c r="B15" s="69" t="s">
        <v>35</v>
      </c>
      <c r="C15" s="60">
        <v>3800</v>
      </c>
      <c r="D15" s="60">
        <v>4500</v>
      </c>
      <c r="E15" s="59">
        <f t="shared" si="0"/>
        <v>5062.5</v>
      </c>
      <c r="J15" s="111"/>
      <c r="N15" s="111"/>
      <c r="Q15" s="111"/>
      <c r="T15" s="111"/>
      <c r="W15" s="111"/>
    </row>
    <row r="16" spans="1:28" s="64" customFormat="1" ht="33.75" customHeight="1">
      <c r="A16" s="68">
        <f t="shared" si="1"/>
        <v>15</v>
      </c>
      <c r="B16" s="69" t="s">
        <v>36</v>
      </c>
      <c r="C16" s="60">
        <v>2200</v>
      </c>
      <c r="D16" s="60">
        <v>2700</v>
      </c>
      <c r="E16" s="59">
        <f t="shared" si="0"/>
        <v>3037.5</v>
      </c>
      <c r="J16" s="111"/>
      <c r="N16" s="111"/>
      <c r="Q16" s="111"/>
      <c r="T16" s="111"/>
      <c r="W16" s="111"/>
    </row>
    <row r="17" spans="1:23" s="64" customFormat="1" ht="24.75" customHeight="1">
      <c r="A17" s="68">
        <f t="shared" si="1"/>
        <v>16</v>
      </c>
      <c r="B17" s="69" t="s">
        <v>89</v>
      </c>
      <c r="C17" s="60">
        <v>19700</v>
      </c>
      <c r="D17" s="60">
        <v>22730</v>
      </c>
      <c r="E17" s="59">
        <f t="shared" si="0"/>
        <v>25571.25</v>
      </c>
      <c r="J17" s="111"/>
      <c r="N17" s="111"/>
      <c r="Q17" s="111"/>
      <c r="T17" s="111"/>
      <c r="W17" s="111"/>
    </row>
    <row r="18" spans="1:23" s="64" customFormat="1" ht="24.75" customHeight="1">
      <c r="A18" s="68">
        <f t="shared" si="1"/>
        <v>17</v>
      </c>
      <c r="B18" s="69" t="s">
        <v>88</v>
      </c>
      <c r="C18" s="60">
        <v>16940</v>
      </c>
      <c r="D18" s="60">
        <v>20500</v>
      </c>
      <c r="E18" s="59">
        <f t="shared" si="0"/>
        <v>23062.5</v>
      </c>
      <c r="J18" s="111"/>
      <c r="N18" s="111"/>
      <c r="Q18" s="111"/>
      <c r="T18" s="111"/>
      <c r="W18" s="111"/>
    </row>
    <row r="19" spans="1:23" s="64" customFormat="1" ht="24.75" customHeight="1">
      <c r="A19" s="68">
        <f t="shared" si="1"/>
        <v>18</v>
      </c>
      <c r="B19" s="69" t="s">
        <v>87</v>
      </c>
      <c r="C19" s="60">
        <v>15100</v>
      </c>
      <c r="D19" s="60">
        <v>16540</v>
      </c>
      <c r="E19" s="59">
        <f t="shared" si="0"/>
        <v>18607.5</v>
      </c>
      <c r="J19" s="111"/>
      <c r="N19" s="111"/>
      <c r="Q19" s="111"/>
      <c r="T19" s="111"/>
      <c r="W19" s="111"/>
    </row>
    <row r="20" spans="1:23" s="64" customFormat="1" ht="24.75" customHeight="1">
      <c r="A20" s="68">
        <f t="shared" si="1"/>
        <v>19</v>
      </c>
      <c r="B20" s="69" t="s">
        <v>86</v>
      </c>
      <c r="C20" s="60">
        <v>12200</v>
      </c>
      <c r="D20" s="60">
        <v>14500</v>
      </c>
      <c r="E20" s="59">
        <f t="shared" si="0"/>
        <v>16312.5</v>
      </c>
      <c r="J20" s="111"/>
      <c r="N20" s="111"/>
      <c r="Q20" s="111"/>
      <c r="T20" s="111"/>
      <c r="W20" s="111"/>
    </row>
    <row r="21" spans="1:23" s="64" customFormat="1" ht="24.75" customHeight="1">
      <c r="A21" s="68">
        <f t="shared" si="1"/>
        <v>20</v>
      </c>
      <c r="B21" s="69" t="s">
        <v>37</v>
      </c>
      <c r="C21" s="60">
        <v>14380</v>
      </c>
      <c r="D21" s="60">
        <v>18690</v>
      </c>
      <c r="E21" s="59">
        <f t="shared" si="0"/>
        <v>21026.25</v>
      </c>
      <c r="J21" s="111"/>
      <c r="N21" s="111"/>
      <c r="Q21" s="111"/>
      <c r="T21" s="111"/>
      <c r="W21" s="111"/>
    </row>
    <row r="22" spans="1:23" s="64" customFormat="1" ht="24.75" customHeight="1">
      <c r="A22" s="68">
        <f t="shared" si="1"/>
        <v>21</v>
      </c>
      <c r="B22" s="69" t="s">
        <v>38</v>
      </c>
      <c r="C22" s="60">
        <v>10930</v>
      </c>
      <c r="D22" s="60">
        <v>12020</v>
      </c>
      <c r="E22" s="59">
        <f t="shared" si="0"/>
        <v>13522.5</v>
      </c>
      <c r="J22" s="111"/>
      <c r="N22" s="111"/>
      <c r="Q22" s="111"/>
      <c r="T22" s="111"/>
      <c r="W22" s="111"/>
    </row>
    <row r="23" spans="1:23" s="64" customFormat="1" ht="24.75" customHeight="1">
      <c r="A23" s="68">
        <f t="shared" si="1"/>
        <v>22</v>
      </c>
      <c r="B23" s="69" t="s">
        <v>84</v>
      </c>
      <c r="C23" s="60">
        <v>13800</v>
      </c>
      <c r="D23" s="60">
        <v>17940</v>
      </c>
      <c r="E23" s="59">
        <f t="shared" si="0"/>
        <v>20182.5</v>
      </c>
      <c r="J23" s="111"/>
      <c r="N23" s="111"/>
      <c r="Q23" s="111"/>
      <c r="T23" s="111"/>
      <c r="W23" s="111"/>
    </row>
    <row r="24" spans="1:23" s="64" customFormat="1" ht="24.75" customHeight="1">
      <c r="A24" s="68">
        <f t="shared" si="1"/>
        <v>23</v>
      </c>
      <c r="B24" s="69" t="s">
        <v>85</v>
      </c>
      <c r="C24" s="60">
        <v>10350</v>
      </c>
      <c r="D24" s="60">
        <v>11500</v>
      </c>
      <c r="E24" s="59">
        <f t="shared" si="0"/>
        <v>12937.5</v>
      </c>
      <c r="J24" s="111"/>
      <c r="N24" s="111"/>
      <c r="Q24" s="111"/>
      <c r="T24" s="111"/>
      <c r="W24" s="111"/>
    </row>
    <row r="25" spans="1:23" s="64" customFormat="1" ht="24.75" customHeight="1">
      <c r="A25" s="68">
        <f t="shared" si="1"/>
        <v>24</v>
      </c>
      <c r="B25" s="69" t="s">
        <v>39</v>
      </c>
      <c r="C25" s="60">
        <v>14380</v>
      </c>
      <c r="D25" s="60">
        <v>18690</v>
      </c>
      <c r="E25" s="59">
        <f t="shared" si="0"/>
        <v>21026.25</v>
      </c>
      <c r="J25" s="111"/>
      <c r="N25" s="111"/>
      <c r="Q25" s="111"/>
      <c r="T25" s="111"/>
      <c r="W25" s="111"/>
    </row>
    <row r="26" spans="1:23" s="64" customFormat="1" ht="24.75" customHeight="1">
      <c r="A26" s="68">
        <f t="shared" si="1"/>
        <v>25</v>
      </c>
      <c r="B26" s="69" t="s">
        <v>40</v>
      </c>
      <c r="C26" s="60">
        <v>10930</v>
      </c>
      <c r="D26" s="60">
        <v>12020</v>
      </c>
      <c r="E26" s="59">
        <f t="shared" si="0"/>
        <v>13522.5</v>
      </c>
      <c r="J26" s="111"/>
      <c r="N26" s="111"/>
      <c r="Q26" s="111"/>
      <c r="T26" s="111"/>
      <c r="W26" s="111"/>
    </row>
    <row r="27" spans="1:23" s="64" customFormat="1" ht="24.75" customHeight="1">
      <c r="A27" s="68">
        <f t="shared" si="1"/>
        <v>26</v>
      </c>
      <c r="B27" s="69" t="s">
        <v>41</v>
      </c>
      <c r="C27" s="60">
        <v>7820</v>
      </c>
      <c r="D27" s="60">
        <v>10120</v>
      </c>
      <c r="E27" s="59">
        <f t="shared" si="0"/>
        <v>11385</v>
      </c>
      <c r="J27" s="111"/>
      <c r="N27" s="111"/>
      <c r="Q27" s="111"/>
      <c r="T27" s="111"/>
      <c r="W27" s="111"/>
    </row>
    <row r="28" spans="1:23" s="64" customFormat="1" ht="24.75" customHeight="1">
      <c r="A28" s="68">
        <f t="shared" si="1"/>
        <v>27</v>
      </c>
      <c r="B28" s="69" t="s">
        <v>16</v>
      </c>
      <c r="C28" s="60">
        <v>5800</v>
      </c>
      <c r="D28" s="60">
        <v>7200</v>
      </c>
      <c r="E28" s="59">
        <f t="shared" si="0"/>
        <v>8100</v>
      </c>
      <c r="J28" s="111"/>
      <c r="N28" s="111"/>
      <c r="Q28" s="111"/>
      <c r="T28" s="111"/>
      <c r="W28" s="111"/>
    </row>
    <row r="29" spans="1:23" s="64" customFormat="1" ht="24.75" customHeight="1">
      <c r="A29" s="68">
        <f t="shared" si="1"/>
        <v>28</v>
      </c>
      <c r="B29" s="69" t="s">
        <v>42</v>
      </c>
      <c r="C29" s="60">
        <v>12650</v>
      </c>
      <c r="D29" s="60">
        <v>14380</v>
      </c>
      <c r="E29" s="59">
        <f t="shared" si="0"/>
        <v>16177.5</v>
      </c>
      <c r="J29" s="111"/>
      <c r="N29" s="111"/>
      <c r="Q29" s="111"/>
      <c r="T29" s="111"/>
      <c r="W29" s="111"/>
    </row>
    <row r="30" spans="1:23" s="64" customFormat="1" ht="24.75" customHeight="1">
      <c r="A30" s="68">
        <f t="shared" si="1"/>
        <v>29</v>
      </c>
      <c r="B30" s="69" t="s">
        <v>43</v>
      </c>
      <c r="C30" s="60">
        <v>5520</v>
      </c>
      <c r="D30" s="60"/>
      <c r="E30" s="59">
        <f t="shared" si="0"/>
        <v>0</v>
      </c>
      <c r="J30" s="111"/>
      <c r="N30" s="111"/>
      <c r="Q30" s="111"/>
      <c r="T30" s="111"/>
      <c r="W30" s="111"/>
    </row>
    <row r="31" spans="1:23" s="64" customFormat="1" ht="24.75" customHeight="1">
      <c r="A31" s="68">
        <f t="shared" si="1"/>
        <v>30</v>
      </c>
      <c r="B31" s="69" t="s">
        <v>166</v>
      </c>
      <c r="C31" s="60">
        <v>27907</v>
      </c>
      <c r="D31" s="60">
        <f>C31/18+C31</f>
        <v>29457.388888888891</v>
      </c>
      <c r="E31" s="59">
        <f>C31/8+C31</f>
        <v>31395.375</v>
      </c>
      <c r="J31" s="111"/>
      <c r="N31" s="111"/>
      <c r="Q31" s="111"/>
      <c r="T31" s="111"/>
      <c r="W31" s="111"/>
    </row>
    <row r="32" spans="1:23" s="64" customFormat="1" ht="24.75" customHeight="1">
      <c r="A32" s="68">
        <f t="shared" si="1"/>
        <v>31</v>
      </c>
      <c r="B32" s="69" t="s">
        <v>167</v>
      </c>
      <c r="C32" s="60">
        <v>24806</v>
      </c>
      <c r="D32" s="60">
        <f t="shared" ref="D32:D33" si="2">C32/18+C32</f>
        <v>26184.111111111109</v>
      </c>
      <c r="E32" s="59">
        <f t="shared" ref="E32:E33" si="3">C32/8+C32</f>
        <v>27906.75</v>
      </c>
      <c r="J32" s="111"/>
      <c r="N32" s="111"/>
      <c r="Q32" s="111"/>
      <c r="T32" s="111"/>
      <c r="W32" s="111"/>
    </row>
    <row r="33" spans="1:23" s="111" customFormat="1" ht="24.75" customHeight="1">
      <c r="A33" s="68">
        <v>32</v>
      </c>
      <c r="B33" s="69" t="s">
        <v>44</v>
      </c>
      <c r="C33" s="60">
        <v>21705</v>
      </c>
      <c r="D33" s="60">
        <f t="shared" si="2"/>
        <v>22910.833333333332</v>
      </c>
      <c r="E33" s="59">
        <f t="shared" si="3"/>
        <v>24418.125</v>
      </c>
    </row>
    <row r="34" spans="1:23" s="64" customFormat="1" ht="24.75" customHeight="1">
      <c r="A34" s="68">
        <v>33</v>
      </c>
      <c r="B34" s="69" t="s">
        <v>45</v>
      </c>
      <c r="C34" s="60">
        <v>1380</v>
      </c>
      <c r="D34" s="60"/>
      <c r="E34" s="59">
        <f t="shared" si="0"/>
        <v>0</v>
      </c>
      <c r="J34" s="111"/>
      <c r="N34" s="111"/>
      <c r="Q34" s="111"/>
      <c r="T34" s="111"/>
      <c r="W34" s="111"/>
    </row>
    <row r="35" spans="1:23" s="64" customFormat="1" ht="24.75" customHeight="1">
      <c r="A35" s="68">
        <v>34</v>
      </c>
      <c r="B35" s="69" t="s">
        <v>46</v>
      </c>
      <c r="C35" s="60">
        <v>1350</v>
      </c>
      <c r="D35" s="60">
        <v>1680</v>
      </c>
      <c r="E35" s="59">
        <f t="shared" si="0"/>
        <v>1890</v>
      </c>
      <c r="J35" s="111"/>
      <c r="N35" s="111"/>
      <c r="Q35" s="111"/>
      <c r="T35" s="111"/>
      <c r="W35" s="111"/>
    </row>
    <row r="36" spans="1:23" s="64" customFormat="1" ht="24.75" customHeight="1">
      <c r="A36" s="68">
        <v>35</v>
      </c>
      <c r="B36" s="69" t="s">
        <v>168</v>
      </c>
      <c r="C36" s="60">
        <v>19048</v>
      </c>
      <c r="D36" s="60">
        <f>C36/18+C36</f>
        <v>20106.222222222223</v>
      </c>
      <c r="E36" s="59">
        <f>C36/8+C36</f>
        <v>21429</v>
      </c>
      <c r="J36" s="111"/>
      <c r="N36" s="111"/>
      <c r="Q36" s="111"/>
      <c r="T36" s="111"/>
      <c r="W36" s="111"/>
    </row>
    <row r="37" spans="1:23" s="64" customFormat="1" ht="24.75" customHeight="1">
      <c r="A37" s="68">
        <v>36</v>
      </c>
      <c r="B37" s="69" t="s">
        <v>169</v>
      </c>
      <c r="C37" s="60">
        <v>17460</v>
      </c>
      <c r="D37" s="60">
        <f t="shared" ref="D37:D38" si="4">C37/18+C37</f>
        <v>18430</v>
      </c>
      <c r="E37" s="59">
        <f>C37/8+C37</f>
        <v>19642.5</v>
      </c>
      <c r="J37" s="111"/>
      <c r="N37" s="111"/>
      <c r="Q37" s="111"/>
      <c r="T37" s="111"/>
      <c r="W37" s="111"/>
    </row>
    <row r="38" spans="1:23" s="64" customFormat="1" ht="24.75" customHeight="1">
      <c r="A38" s="68">
        <v>37</v>
      </c>
      <c r="B38" s="69" t="s">
        <v>170</v>
      </c>
      <c r="C38" s="60">
        <v>15080</v>
      </c>
      <c r="D38" s="60">
        <f t="shared" si="4"/>
        <v>15917.777777777777</v>
      </c>
      <c r="E38" s="59">
        <f>C38/8+C38</f>
        <v>16965</v>
      </c>
      <c r="J38" s="111"/>
      <c r="N38" s="111"/>
      <c r="Q38" s="111"/>
      <c r="T38" s="111"/>
      <c r="W38" s="111"/>
    </row>
    <row r="39" spans="1:23" s="64" customFormat="1" ht="15">
      <c r="A39" s="68">
        <f t="shared" si="1"/>
        <v>38</v>
      </c>
      <c r="B39" s="72" t="s">
        <v>75</v>
      </c>
      <c r="C39" s="70">
        <v>3000</v>
      </c>
      <c r="D39" s="70"/>
      <c r="E39" s="70"/>
      <c r="J39" s="111"/>
      <c r="N39" s="111"/>
      <c r="Q39" s="111"/>
      <c r="T39" s="111"/>
      <c r="W39" s="111"/>
    </row>
    <row r="40" spans="1:23" ht="15.75">
      <c r="A40" s="68">
        <f t="shared" si="1"/>
        <v>39</v>
      </c>
      <c r="B40" s="73" t="s">
        <v>77</v>
      </c>
      <c r="C40" s="71"/>
      <c r="D40" s="19"/>
      <c r="E40" s="19">
        <v>751.42</v>
      </c>
    </row>
    <row r="41" spans="1:23" ht="15.75">
      <c r="A41" s="68">
        <f t="shared" si="1"/>
        <v>40</v>
      </c>
      <c r="B41" s="73" t="s">
        <v>78</v>
      </c>
      <c r="C41" s="71"/>
      <c r="D41" s="19"/>
      <c r="E41" s="19">
        <v>751.42</v>
      </c>
    </row>
    <row r="42" spans="1:23" ht="31.5">
      <c r="A42" s="68">
        <f t="shared" si="1"/>
        <v>41</v>
      </c>
      <c r="B42" s="73" t="s">
        <v>79</v>
      </c>
      <c r="C42" s="71"/>
      <c r="D42" s="19"/>
      <c r="E42" s="19">
        <v>844.65</v>
      </c>
    </row>
    <row r="43" spans="1:23" ht="15.75">
      <c r="A43" s="68">
        <f t="shared" si="1"/>
        <v>42</v>
      </c>
      <c r="B43" s="73" t="s">
        <v>80</v>
      </c>
      <c r="C43" s="71"/>
      <c r="D43" s="19"/>
      <c r="E43" s="19">
        <v>466.13</v>
      </c>
    </row>
  </sheetData>
  <mergeCells count="6">
    <mergeCell ref="Z1:AB1"/>
    <mergeCell ref="W1:Y1"/>
    <mergeCell ref="K1:M1"/>
    <mergeCell ref="N1:P1"/>
    <mergeCell ref="Q1:S1"/>
    <mergeCell ref="T1:V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CA54"/>
  <sheetViews>
    <sheetView view="pageBreakPreview" zoomScaleSheetLayoutView="100" workbookViewId="0">
      <selection activeCell="F51" sqref="F51:T51"/>
    </sheetView>
  </sheetViews>
  <sheetFormatPr defaultRowHeight="15"/>
  <cols>
    <col min="1" max="1" width="0.7109375" style="74" customWidth="1"/>
    <col min="2" max="2" width="2.28515625" style="74" customWidth="1"/>
    <col min="3" max="3" width="0.28515625" style="74" customWidth="1"/>
    <col min="4" max="4" width="2.85546875" style="74" customWidth="1"/>
    <col min="5" max="5" width="0.42578125" style="74" customWidth="1"/>
    <col min="6" max="6" width="4.42578125" style="74" customWidth="1"/>
    <col min="7" max="7" width="4" style="74" customWidth="1"/>
    <col min="8" max="9" width="0.28515625" style="74" customWidth="1"/>
    <col min="10" max="10" width="1.28515625" style="74" customWidth="1"/>
    <col min="11" max="11" width="5.5703125" style="74" customWidth="1"/>
    <col min="12" max="12" width="0.7109375" style="74" customWidth="1"/>
    <col min="13" max="13" width="14.28515625" style="74" customWidth="1"/>
    <col min="14" max="14" width="1.5703125" style="74" customWidth="1"/>
    <col min="15" max="15" width="4.28515625" style="74" customWidth="1"/>
    <col min="16" max="16" width="2.28515625" style="74" customWidth="1"/>
    <col min="17" max="17" width="0.42578125" style="74" customWidth="1"/>
    <col min="18" max="18" width="5.28515625" style="74" customWidth="1"/>
    <col min="19" max="19" width="1.5703125" style="74" customWidth="1"/>
    <col min="20" max="20" width="3.42578125" style="74" customWidth="1"/>
    <col min="21" max="21" width="4.140625" style="74" customWidth="1"/>
    <col min="22" max="22" width="3.85546875" style="74" customWidth="1"/>
    <col min="23" max="23" width="2" style="74" customWidth="1"/>
    <col min="24" max="24" width="0.7109375" style="74" customWidth="1"/>
    <col min="25" max="25" width="0.28515625" style="74" customWidth="1"/>
    <col min="26" max="26" width="3.5703125" style="74" customWidth="1"/>
    <col min="27" max="27" width="1.28515625" style="74" customWidth="1"/>
    <col min="28" max="28" width="3.85546875" style="74" customWidth="1"/>
    <col min="29" max="29" width="1" style="74" customWidth="1"/>
    <col min="30" max="30" width="1.28515625" style="74" customWidth="1"/>
    <col min="31" max="31" width="0.7109375" style="74" customWidth="1"/>
    <col min="32" max="32" width="0.42578125" style="74" customWidth="1"/>
    <col min="33" max="33" width="4.28515625" style="74" customWidth="1"/>
    <col min="34" max="34" width="0.28515625" style="74" customWidth="1"/>
    <col min="35" max="35" width="2.28515625" style="74" customWidth="1"/>
    <col min="36" max="36" width="1.140625" style="74" customWidth="1"/>
    <col min="37" max="37" width="1.7109375" style="74" customWidth="1"/>
    <col min="38" max="38" width="0.7109375" style="74" customWidth="1"/>
    <col min="39" max="39" width="0.28515625" style="74" customWidth="1"/>
    <col min="40" max="40" width="0.85546875" style="74" customWidth="1"/>
    <col min="41" max="41" width="1.85546875" style="74" customWidth="1"/>
    <col min="42" max="42" width="3.85546875" style="74" customWidth="1"/>
    <col min="43" max="43" width="1.85546875" style="74" customWidth="1"/>
    <col min="44" max="44" width="0.7109375" style="74" customWidth="1"/>
    <col min="45" max="45" width="1.140625" style="74" customWidth="1"/>
    <col min="46" max="46" width="0.28515625" style="74" customWidth="1"/>
    <col min="47" max="47" width="6" style="74" customWidth="1"/>
    <col min="48" max="48" width="1.7109375" style="74" customWidth="1"/>
    <col min="49" max="49" width="1.28515625" style="74" customWidth="1"/>
    <col min="50" max="50" width="6.5703125" style="74" customWidth="1"/>
    <col min="51" max="51" width="0.28515625" style="74" customWidth="1"/>
    <col min="52" max="52" width="1.5703125" style="74" customWidth="1"/>
    <col min="53" max="53" width="2.7109375" style="74" customWidth="1"/>
    <col min="54" max="54" width="1.7109375" style="74" customWidth="1"/>
    <col min="55" max="55" width="7.5703125" style="74" customWidth="1"/>
    <col min="56" max="56" width="0.85546875" style="74" customWidth="1"/>
    <col min="57" max="57" width="0.42578125" style="74" customWidth="1"/>
    <col min="58" max="58" width="2.7109375" style="74" customWidth="1"/>
    <col min="59" max="60" width="0.42578125" style="74" customWidth="1"/>
    <col min="61" max="61" width="1.28515625" style="74" customWidth="1"/>
    <col min="62" max="62" width="2" style="74" customWidth="1"/>
    <col min="63" max="63" width="0.28515625" style="74" customWidth="1"/>
    <col min="64" max="64" width="2.140625" style="74" customWidth="1"/>
    <col min="65" max="65" width="1.28515625" style="74" customWidth="1"/>
    <col min="66" max="66" width="0.42578125" style="74" customWidth="1"/>
    <col min="67" max="67" width="0.85546875" style="74" customWidth="1"/>
    <col min="68" max="68" width="1.28515625" style="74" customWidth="1"/>
    <col min="69" max="69" width="0.28515625" style="74" customWidth="1"/>
    <col min="70" max="70" width="2.85546875" style="74" customWidth="1"/>
    <col min="71" max="71" width="1" style="74" customWidth="1"/>
    <col min="72" max="72" width="2.28515625" style="74" customWidth="1"/>
    <col min="73" max="73" width="7" style="74" customWidth="1"/>
    <col min="74" max="74" width="0.7109375" style="74" customWidth="1"/>
    <col min="75" max="75" width="0.42578125" style="74" customWidth="1"/>
    <col min="76" max="76" width="4.28515625" style="74" customWidth="1"/>
    <col min="77" max="78" width="2.28515625" style="74" customWidth="1"/>
    <col min="79" max="79" width="4" style="74" customWidth="1"/>
    <col min="80" max="16384" width="9.140625" style="74"/>
  </cols>
  <sheetData>
    <row r="1" spans="1:79" ht="14.45" customHeight="1">
      <c r="AY1" s="206" t="s">
        <v>90</v>
      </c>
      <c r="AZ1" s="207"/>
      <c r="BA1" s="207"/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  <c r="BM1" s="207"/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</row>
    <row r="2" spans="1:79" ht="3" customHeight="1"/>
    <row r="3" spans="1:79" ht="14.45" customHeight="1">
      <c r="A3" s="208"/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X3" s="210" t="s">
        <v>91</v>
      </c>
      <c r="BY3" s="211"/>
      <c r="BZ3" s="211"/>
      <c r="CA3" s="212"/>
    </row>
    <row r="4" spans="1:79" ht="14.45" customHeight="1">
      <c r="A4" s="208"/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  <c r="AO4" s="209"/>
      <c r="AP4" s="209"/>
      <c r="AQ4" s="209"/>
      <c r="AR4" s="209"/>
      <c r="AS4" s="209"/>
      <c r="AT4" s="209"/>
      <c r="AU4" s="209"/>
      <c r="AV4" s="209"/>
      <c r="AW4" s="209"/>
      <c r="AX4" s="209"/>
      <c r="AY4" s="209"/>
      <c r="AZ4" s="209"/>
      <c r="BA4" s="209"/>
      <c r="BB4" s="209"/>
      <c r="BC4" s="209"/>
      <c r="BD4" s="209"/>
      <c r="BE4" s="209"/>
      <c r="BF4" s="209"/>
      <c r="BG4" s="209"/>
      <c r="BH4" s="209"/>
      <c r="BI4" s="209"/>
      <c r="BJ4" s="209"/>
      <c r="BK4" s="209"/>
      <c r="BL4" s="209"/>
      <c r="BM4" s="209"/>
      <c r="BN4" s="209"/>
      <c r="BO4" s="209"/>
      <c r="BP4" s="213" t="s">
        <v>92</v>
      </c>
      <c r="BQ4" s="214"/>
      <c r="BR4" s="214"/>
      <c r="BS4" s="214"/>
      <c r="BT4" s="214"/>
      <c r="BU4" s="214"/>
      <c r="BV4" s="214"/>
      <c r="BW4" s="214"/>
      <c r="BX4" s="215" t="s">
        <v>93</v>
      </c>
      <c r="BY4" s="211"/>
      <c r="BZ4" s="211"/>
      <c r="CA4" s="212"/>
    </row>
    <row r="5" spans="1:79" ht="12.2" customHeight="1">
      <c r="A5" s="209"/>
      <c r="B5" s="209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  <c r="AC5" s="209"/>
      <c r="AD5" s="209"/>
      <c r="AE5" s="209"/>
      <c r="AF5" s="209"/>
      <c r="AG5" s="209"/>
      <c r="AH5" s="209"/>
      <c r="AI5" s="209"/>
      <c r="AJ5" s="209"/>
      <c r="AK5" s="209"/>
      <c r="AL5" s="209"/>
      <c r="AM5" s="209"/>
      <c r="AN5" s="209"/>
      <c r="AO5" s="209"/>
      <c r="AP5" s="209"/>
      <c r="AQ5" s="209"/>
      <c r="AR5" s="209"/>
      <c r="AS5" s="209"/>
      <c r="AT5" s="209"/>
      <c r="AU5" s="209"/>
      <c r="AV5" s="209"/>
      <c r="AW5" s="209"/>
      <c r="AX5" s="209"/>
      <c r="AY5" s="209"/>
      <c r="AZ5" s="209"/>
      <c r="BA5" s="209"/>
      <c r="BB5" s="209"/>
      <c r="BC5" s="209"/>
      <c r="BD5" s="209"/>
      <c r="BE5" s="209"/>
      <c r="BF5" s="209"/>
      <c r="BG5" s="209"/>
      <c r="BH5" s="209"/>
      <c r="BI5" s="209"/>
      <c r="BJ5" s="209"/>
      <c r="BK5" s="209"/>
      <c r="BL5" s="209"/>
      <c r="BM5" s="209"/>
      <c r="BN5" s="209"/>
      <c r="BO5" s="209"/>
      <c r="BP5" s="208"/>
      <c r="BQ5" s="209"/>
      <c r="BU5" s="216" t="s">
        <v>94</v>
      </c>
      <c r="BV5" s="214"/>
      <c r="BW5" s="214"/>
      <c r="BX5" s="217"/>
      <c r="BY5" s="218"/>
      <c r="BZ5" s="218"/>
      <c r="CA5" s="219"/>
    </row>
    <row r="6" spans="1:79" ht="2.25" customHeight="1">
      <c r="BU6" s="214"/>
      <c r="BV6" s="214"/>
      <c r="BW6" s="214"/>
      <c r="BX6" s="220"/>
      <c r="BY6" s="221"/>
      <c r="BZ6" s="221"/>
      <c r="CA6" s="222"/>
    </row>
    <row r="7" spans="1:79" ht="6.95" customHeight="1">
      <c r="A7" s="223" t="s">
        <v>95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X7" s="225"/>
      <c r="BY7" s="226"/>
      <c r="BZ7" s="226"/>
      <c r="CA7" s="227"/>
    </row>
    <row r="8" spans="1:79" ht="0.75" customHeight="1">
      <c r="A8" s="234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5"/>
      <c r="AR8" s="235"/>
      <c r="AS8" s="235"/>
      <c r="AT8" s="235"/>
      <c r="AU8" s="235"/>
      <c r="AV8" s="235"/>
      <c r="AW8" s="235"/>
      <c r="AX8" s="235"/>
      <c r="AY8" s="235"/>
      <c r="AZ8" s="235"/>
      <c r="BA8" s="235"/>
      <c r="BB8" s="235"/>
      <c r="BC8" s="235"/>
      <c r="BD8" s="235"/>
      <c r="BE8" s="235"/>
      <c r="BF8" s="235"/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235"/>
      <c r="BR8" s="235"/>
      <c r="BS8" s="235"/>
      <c r="BT8" s="235"/>
      <c r="BU8" s="235"/>
      <c r="BV8" s="235"/>
      <c r="BW8" s="236"/>
      <c r="BX8" s="228"/>
      <c r="BY8" s="229"/>
      <c r="BZ8" s="229"/>
      <c r="CA8" s="230"/>
    </row>
    <row r="9" spans="1:79" ht="13.7" customHeight="1">
      <c r="A9" s="237"/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  <c r="AA9" s="237"/>
      <c r="AB9" s="237"/>
      <c r="AC9" s="237"/>
      <c r="AD9" s="237"/>
      <c r="AE9" s="237"/>
      <c r="AF9" s="237"/>
      <c r="AG9" s="237"/>
      <c r="AH9" s="237"/>
      <c r="AI9" s="237"/>
      <c r="AJ9" s="237"/>
      <c r="AK9" s="237"/>
      <c r="AL9" s="237"/>
      <c r="AM9" s="237"/>
      <c r="AN9" s="237"/>
      <c r="AO9" s="237"/>
      <c r="AP9" s="237"/>
      <c r="AQ9" s="237"/>
      <c r="AR9" s="237"/>
      <c r="AS9" s="237"/>
      <c r="AT9" s="237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8"/>
      <c r="BX9" s="231"/>
      <c r="BY9" s="232"/>
      <c r="BZ9" s="232"/>
      <c r="CA9" s="233"/>
    </row>
    <row r="10" spans="1:79" ht="7.7" customHeight="1">
      <c r="A10" s="239" t="s">
        <v>96</v>
      </c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24"/>
      <c r="AE10" s="224"/>
      <c r="AF10" s="224"/>
      <c r="AG10" s="224"/>
      <c r="AH10" s="224"/>
      <c r="AI10" s="224"/>
      <c r="AJ10" s="224"/>
      <c r="AK10" s="224"/>
      <c r="AL10" s="224"/>
      <c r="AM10" s="224"/>
      <c r="AN10" s="224"/>
      <c r="AO10" s="224"/>
      <c r="AP10" s="224"/>
      <c r="AQ10" s="224"/>
      <c r="AR10" s="224"/>
      <c r="AS10" s="224"/>
      <c r="AT10" s="224"/>
      <c r="AU10" s="224"/>
      <c r="AV10" s="224"/>
      <c r="AW10" s="224"/>
      <c r="AX10" s="224"/>
      <c r="AY10" s="224"/>
      <c r="AZ10" s="224"/>
      <c r="BA10" s="224"/>
      <c r="BB10" s="224"/>
      <c r="BC10" s="224"/>
      <c r="BD10" s="240" t="s">
        <v>97</v>
      </c>
      <c r="BE10" s="241"/>
      <c r="BF10" s="241"/>
      <c r="BG10" s="241"/>
      <c r="BH10" s="241"/>
      <c r="BI10" s="241"/>
      <c r="BJ10" s="241"/>
      <c r="BK10" s="241"/>
      <c r="BL10" s="241"/>
      <c r="BM10" s="241"/>
      <c r="BN10" s="241"/>
      <c r="BO10" s="241"/>
      <c r="BP10" s="241"/>
      <c r="BQ10" s="241"/>
      <c r="BR10" s="241"/>
      <c r="BS10" s="241"/>
      <c r="BT10" s="241"/>
      <c r="BU10" s="241"/>
      <c r="BV10" s="241"/>
      <c r="BW10" s="241"/>
      <c r="BX10" s="225"/>
      <c r="BY10" s="226"/>
      <c r="BZ10" s="226"/>
      <c r="CA10" s="227"/>
    </row>
    <row r="11" spans="1:79" ht="3.75" customHeight="1"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28"/>
      <c r="BY11" s="229"/>
      <c r="BZ11" s="229"/>
      <c r="CA11" s="230"/>
    </row>
    <row r="12" spans="1:79" ht="0.75" customHeight="1">
      <c r="K12" s="243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  <c r="BI12" s="209"/>
      <c r="BJ12" s="209"/>
      <c r="BK12" s="209"/>
      <c r="BL12" s="209"/>
      <c r="BM12" s="209"/>
      <c r="BN12" s="209"/>
      <c r="BO12" s="209"/>
      <c r="BP12" s="209"/>
      <c r="BQ12" s="209"/>
      <c r="BR12" s="209"/>
      <c r="BS12" s="209"/>
      <c r="BX12" s="228"/>
      <c r="BY12" s="229"/>
      <c r="BZ12" s="229"/>
      <c r="CA12" s="230"/>
    </row>
    <row r="13" spans="1:79" ht="2.25" customHeight="1"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  <c r="AB13" s="209"/>
      <c r="AC13" s="209"/>
      <c r="AD13" s="209"/>
      <c r="AE13" s="209"/>
      <c r="AF13" s="209"/>
      <c r="AG13" s="209"/>
      <c r="AH13" s="209"/>
      <c r="AI13" s="209"/>
      <c r="AJ13" s="209"/>
      <c r="AK13" s="209"/>
      <c r="AL13" s="209"/>
      <c r="AM13" s="209"/>
      <c r="AN13" s="209"/>
      <c r="AO13" s="209"/>
      <c r="AP13" s="209"/>
      <c r="AQ13" s="209"/>
      <c r="AR13" s="209"/>
      <c r="AS13" s="209"/>
      <c r="AT13" s="209"/>
      <c r="AU13" s="209"/>
      <c r="AV13" s="209"/>
      <c r="AW13" s="209"/>
      <c r="AX13" s="209"/>
      <c r="AY13" s="209"/>
      <c r="AZ13" s="209"/>
      <c r="BA13" s="209"/>
      <c r="BB13" s="209"/>
      <c r="BC13" s="209"/>
      <c r="BD13" s="209"/>
      <c r="BE13" s="209"/>
      <c r="BF13" s="209"/>
      <c r="BG13" s="209"/>
      <c r="BH13" s="209"/>
      <c r="BI13" s="209"/>
      <c r="BJ13" s="209"/>
      <c r="BK13" s="209"/>
      <c r="BL13" s="209"/>
      <c r="BM13" s="209"/>
      <c r="BN13" s="209"/>
      <c r="BO13" s="209"/>
      <c r="BP13" s="209"/>
      <c r="BQ13" s="209"/>
      <c r="BR13" s="209"/>
      <c r="BS13" s="209"/>
      <c r="BU13" s="216" t="s">
        <v>94</v>
      </c>
      <c r="BV13" s="214"/>
      <c r="BW13" s="214"/>
      <c r="BX13" s="231"/>
      <c r="BY13" s="232"/>
      <c r="BZ13" s="232"/>
      <c r="CA13" s="233"/>
    </row>
    <row r="14" spans="1:79" ht="3.75" customHeight="1"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  <c r="AB14" s="209"/>
      <c r="AC14" s="209"/>
      <c r="AD14" s="209"/>
      <c r="AE14" s="209"/>
      <c r="AF14" s="209"/>
      <c r="AG14" s="209"/>
      <c r="AH14" s="209"/>
      <c r="AI14" s="209"/>
      <c r="AJ14" s="209"/>
      <c r="AK14" s="209"/>
      <c r="AL14" s="209"/>
      <c r="AM14" s="209"/>
      <c r="AN14" s="209"/>
      <c r="AO14" s="209"/>
      <c r="AP14" s="209"/>
      <c r="AQ14" s="209"/>
      <c r="AR14" s="209"/>
      <c r="AS14" s="209"/>
      <c r="AT14" s="209"/>
      <c r="AU14" s="209"/>
      <c r="AV14" s="209"/>
      <c r="AW14" s="209"/>
      <c r="AX14" s="209"/>
      <c r="AY14" s="209"/>
      <c r="AZ14" s="209"/>
      <c r="BA14" s="209"/>
      <c r="BB14" s="209"/>
      <c r="BC14" s="209"/>
      <c r="BD14" s="209"/>
      <c r="BE14" s="209"/>
      <c r="BF14" s="209"/>
      <c r="BG14" s="209"/>
      <c r="BH14" s="209"/>
      <c r="BI14" s="209"/>
      <c r="BJ14" s="209"/>
      <c r="BK14" s="209"/>
      <c r="BL14" s="209"/>
      <c r="BM14" s="209"/>
      <c r="BN14" s="209"/>
      <c r="BO14" s="209"/>
      <c r="BP14" s="209"/>
      <c r="BQ14" s="209"/>
      <c r="BR14" s="209"/>
      <c r="BS14" s="209"/>
      <c r="BU14" s="214"/>
      <c r="BV14" s="214"/>
      <c r="BW14" s="214"/>
      <c r="BX14" s="217"/>
      <c r="BY14" s="218"/>
      <c r="BZ14" s="218"/>
      <c r="CA14" s="219"/>
    </row>
    <row r="15" spans="1:79" ht="18.2" customHeight="1">
      <c r="A15" s="247" t="s">
        <v>98</v>
      </c>
      <c r="B15" s="248"/>
      <c r="C15" s="248"/>
      <c r="D15" s="248"/>
      <c r="E15" s="248"/>
      <c r="F15" s="248"/>
      <c r="G15" s="248"/>
      <c r="H15" s="248"/>
      <c r="I15" s="248"/>
      <c r="J15" s="248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  <c r="AB15" s="209"/>
      <c r="AC15" s="209"/>
      <c r="AD15" s="209"/>
      <c r="AE15" s="209"/>
      <c r="AF15" s="209"/>
      <c r="AG15" s="209"/>
      <c r="AH15" s="209"/>
      <c r="AI15" s="209"/>
      <c r="AJ15" s="209"/>
      <c r="AK15" s="209"/>
      <c r="AL15" s="209"/>
      <c r="AM15" s="209"/>
      <c r="AN15" s="209"/>
      <c r="AO15" s="209"/>
      <c r="AP15" s="209"/>
      <c r="AQ15" s="209"/>
      <c r="AR15" s="209"/>
      <c r="AS15" s="209"/>
      <c r="AT15" s="209"/>
      <c r="AU15" s="209"/>
      <c r="AV15" s="209"/>
      <c r="AW15" s="209"/>
      <c r="AX15" s="209"/>
      <c r="AY15" s="209"/>
      <c r="AZ15" s="209"/>
      <c r="BA15" s="209"/>
      <c r="BB15" s="209"/>
      <c r="BC15" s="209"/>
      <c r="BD15" s="209"/>
      <c r="BE15" s="209"/>
      <c r="BF15" s="209"/>
      <c r="BG15" s="209"/>
      <c r="BH15" s="209"/>
      <c r="BI15" s="209"/>
      <c r="BJ15" s="209"/>
      <c r="BK15" s="209"/>
      <c r="BL15" s="209"/>
      <c r="BM15" s="209"/>
      <c r="BN15" s="209"/>
      <c r="BO15" s="209"/>
      <c r="BP15" s="209"/>
      <c r="BQ15" s="209"/>
      <c r="BR15" s="209"/>
      <c r="BS15" s="209"/>
      <c r="BU15" s="214"/>
      <c r="BV15" s="214"/>
      <c r="BW15" s="214"/>
      <c r="BX15" s="244"/>
      <c r="BY15" s="245"/>
      <c r="BZ15" s="245"/>
      <c r="CA15" s="246"/>
    </row>
    <row r="16" spans="1:79" ht="1.5" customHeight="1">
      <c r="A16" s="248"/>
      <c r="B16" s="248"/>
      <c r="C16" s="248"/>
      <c r="D16" s="248"/>
      <c r="E16" s="248"/>
      <c r="F16" s="248"/>
      <c r="G16" s="248"/>
      <c r="H16" s="248"/>
      <c r="I16" s="248"/>
      <c r="J16" s="248"/>
      <c r="BU16" s="214"/>
      <c r="BV16" s="214"/>
      <c r="BW16" s="214"/>
      <c r="BX16" s="220"/>
      <c r="BY16" s="221"/>
      <c r="BZ16" s="221"/>
      <c r="CA16" s="222"/>
    </row>
    <row r="17" spans="1:79" ht="5.25" customHeight="1">
      <c r="K17" s="249" t="s">
        <v>99</v>
      </c>
      <c r="L17" s="224"/>
      <c r="M17" s="224"/>
      <c r="N17" s="224"/>
      <c r="O17" s="224"/>
      <c r="P17" s="224"/>
      <c r="Q17" s="224"/>
      <c r="R17" s="224"/>
      <c r="S17" s="224"/>
      <c r="T17" s="224"/>
      <c r="U17" s="224"/>
      <c r="V17" s="224"/>
      <c r="W17" s="224"/>
      <c r="X17" s="224"/>
      <c r="Y17" s="224"/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224"/>
      <c r="BH17" s="224"/>
      <c r="BI17" s="224"/>
      <c r="BJ17" s="224"/>
      <c r="BK17" s="224"/>
      <c r="BL17" s="224"/>
      <c r="BM17" s="224"/>
      <c r="BN17" s="224"/>
      <c r="BO17" s="224"/>
      <c r="BP17" s="224"/>
      <c r="BQ17" s="224"/>
      <c r="BR17" s="224"/>
      <c r="BS17" s="224"/>
      <c r="BU17" s="216" t="s">
        <v>94</v>
      </c>
      <c r="BV17" s="214"/>
      <c r="BW17" s="214"/>
      <c r="BX17" s="217"/>
      <c r="BY17" s="218"/>
      <c r="BZ17" s="218"/>
      <c r="CA17" s="219"/>
    </row>
    <row r="18" spans="1:79" ht="2.25" customHeight="1"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0"/>
      <c r="AI18" s="250"/>
      <c r="AJ18" s="250"/>
      <c r="AK18" s="250"/>
      <c r="AL18" s="250"/>
      <c r="AM18" s="250"/>
      <c r="AN18" s="250"/>
      <c r="AO18" s="250"/>
      <c r="AP18" s="250"/>
      <c r="AQ18" s="250"/>
      <c r="AR18" s="250"/>
      <c r="AS18" s="250"/>
      <c r="AT18" s="250"/>
      <c r="AU18" s="250"/>
      <c r="AV18" s="250"/>
      <c r="AW18" s="250"/>
      <c r="AX18" s="250"/>
      <c r="AY18" s="250"/>
      <c r="AZ18" s="250"/>
      <c r="BA18" s="250"/>
      <c r="BB18" s="250"/>
      <c r="BC18" s="250"/>
      <c r="BD18" s="250"/>
      <c r="BE18" s="250"/>
      <c r="BF18" s="250"/>
      <c r="BG18" s="250"/>
      <c r="BH18" s="250"/>
      <c r="BI18" s="250"/>
      <c r="BJ18" s="250"/>
      <c r="BK18" s="250"/>
      <c r="BL18" s="250"/>
      <c r="BM18" s="250"/>
      <c r="BN18" s="250"/>
      <c r="BO18" s="250"/>
      <c r="BP18" s="250"/>
      <c r="BQ18" s="250"/>
      <c r="BR18" s="250"/>
      <c r="BS18" s="250"/>
      <c r="BU18" s="214"/>
      <c r="BV18" s="214"/>
      <c r="BW18" s="214"/>
      <c r="BX18" s="244"/>
      <c r="BY18" s="245"/>
      <c r="BZ18" s="245"/>
      <c r="CA18" s="246"/>
    </row>
    <row r="19" spans="1:79" ht="2.25" customHeight="1">
      <c r="K19" s="243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U19" s="214"/>
      <c r="BV19" s="214"/>
      <c r="BW19" s="214"/>
      <c r="BX19" s="244"/>
      <c r="BY19" s="245"/>
      <c r="BZ19" s="245"/>
      <c r="CA19" s="246"/>
    </row>
    <row r="20" spans="1:79" ht="18.2" customHeight="1">
      <c r="A20" s="247" t="s">
        <v>100</v>
      </c>
      <c r="B20" s="248"/>
      <c r="C20" s="248"/>
      <c r="D20" s="248"/>
      <c r="E20" s="248"/>
      <c r="F20" s="248"/>
      <c r="G20" s="248"/>
      <c r="H20" s="248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209"/>
      <c r="BG20" s="209"/>
      <c r="BH20" s="209"/>
      <c r="BI20" s="209"/>
      <c r="BJ20" s="209"/>
      <c r="BK20" s="209"/>
      <c r="BL20" s="209"/>
      <c r="BM20" s="209"/>
      <c r="BN20" s="209"/>
      <c r="BO20" s="209"/>
      <c r="BP20" s="209"/>
      <c r="BQ20" s="209"/>
      <c r="BR20" s="209"/>
      <c r="BS20" s="209"/>
      <c r="BU20" s="214"/>
      <c r="BV20" s="214"/>
      <c r="BW20" s="214"/>
      <c r="BX20" s="244"/>
      <c r="BY20" s="245"/>
      <c r="BZ20" s="245"/>
      <c r="CA20" s="246"/>
    </row>
    <row r="21" spans="1:79" ht="1.5" customHeight="1"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209"/>
      <c r="BG21" s="209"/>
      <c r="BH21" s="209"/>
      <c r="BI21" s="209"/>
      <c r="BJ21" s="209"/>
      <c r="BK21" s="209"/>
      <c r="BL21" s="209"/>
      <c r="BM21" s="209"/>
      <c r="BN21" s="209"/>
      <c r="BO21" s="209"/>
      <c r="BP21" s="209"/>
      <c r="BQ21" s="209"/>
      <c r="BR21" s="209"/>
      <c r="BS21" s="209"/>
      <c r="BU21" s="214"/>
      <c r="BV21" s="214"/>
      <c r="BW21" s="214"/>
      <c r="BX21" s="220"/>
      <c r="BY21" s="221"/>
      <c r="BZ21" s="221"/>
      <c r="CA21" s="222"/>
    </row>
    <row r="22" spans="1:79" ht="7.7" customHeight="1">
      <c r="K22" s="249" t="s">
        <v>99</v>
      </c>
      <c r="L22" s="224"/>
      <c r="M22" s="224"/>
      <c r="N22" s="224"/>
      <c r="O22" s="224"/>
      <c r="P22" s="224"/>
      <c r="Q22" s="224"/>
      <c r="R22" s="224"/>
      <c r="S22" s="224"/>
      <c r="T22" s="224"/>
      <c r="U22" s="224"/>
      <c r="V22" s="224"/>
      <c r="W22" s="224"/>
      <c r="X22" s="224"/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24"/>
      <c r="BB22" s="224"/>
      <c r="BC22" s="224"/>
      <c r="BD22" s="224"/>
      <c r="BE22" s="224"/>
      <c r="BF22" s="224"/>
      <c r="BG22" s="224"/>
      <c r="BH22" s="224"/>
      <c r="BI22" s="224"/>
      <c r="BJ22" s="224"/>
      <c r="BK22" s="224"/>
      <c r="BL22" s="224"/>
      <c r="BM22" s="224"/>
      <c r="BN22" s="224"/>
      <c r="BO22" s="224"/>
      <c r="BP22" s="224"/>
      <c r="BQ22" s="224"/>
      <c r="BR22" s="224"/>
      <c r="BS22" s="224"/>
      <c r="BU22" s="216" t="s">
        <v>94</v>
      </c>
      <c r="BV22" s="214"/>
      <c r="BW22" s="214"/>
      <c r="BX22" s="217"/>
      <c r="BY22" s="218"/>
      <c r="BZ22" s="218"/>
      <c r="CA22" s="219"/>
    </row>
    <row r="23" spans="1:79" ht="1.5" customHeight="1">
      <c r="BU23" s="214"/>
      <c r="BV23" s="214"/>
      <c r="BW23" s="214"/>
      <c r="BX23" s="244"/>
      <c r="BY23" s="245"/>
      <c r="BZ23" s="245"/>
      <c r="CA23" s="246"/>
    </row>
    <row r="24" spans="1:79" ht="0.75" customHeight="1">
      <c r="K24" s="243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209"/>
      <c r="BG24" s="209"/>
      <c r="BH24" s="209"/>
      <c r="BI24" s="209"/>
      <c r="BJ24" s="209"/>
      <c r="BK24" s="209"/>
      <c r="BL24" s="209"/>
      <c r="BM24" s="209"/>
      <c r="BN24" s="209"/>
      <c r="BO24" s="209"/>
      <c r="BP24" s="209"/>
      <c r="BQ24" s="209"/>
      <c r="BR24" s="209"/>
      <c r="BS24" s="209"/>
      <c r="BU24" s="214"/>
      <c r="BV24" s="214"/>
      <c r="BW24" s="214"/>
      <c r="BX24" s="244"/>
      <c r="BY24" s="245"/>
      <c r="BZ24" s="245"/>
      <c r="CA24" s="246"/>
    </row>
    <row r="25" spans="1:79" ht="19.7" customHeight="1">
      <c r="A25" s="247" t="s">
        <v>101</v>
      </c>
      <c r="B25" s="248"/>
      <c r="C25" s="248"/>
      <c r="D25" s="248"/>
      <c r="E25" s="248"/>
      <c r="F25" s="248"/>
      <c r="G25" s="248"/>
      <c r="H25" s="248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209"/>
      <c r="BG25" s="209"/>
      <c r="BH25" s="209"/>
      <c r="BI25" s="209"/>
      <c r="BJ25" s="209"/>
      <c r="BK25" s="209"/>
      <c r="BL25" s="209"/>
      <c r="BM25" s="209"/>
      <c r="BN25" s="209"/>
      <c r="BO25" s="209"/>
      <c r="BP25" s="209"/>
      <c r="BQ25" s="209"/>
      <c r="BR25" s="209"/>
      <c r="BS25" s="209"/>
      <c r="BU25" s="214"/>
      <c r="BV25" s="214"/>
      <c r="BW25" s="214"/>
      <c r="BX25" s="220"/>
      <c r="BY25" s="221"/>
      <c r="BZ25" s="221"/>
      <c r="CA25" s="222"/>
    </row>
    <row r="26" spans="1:79" ht="7.7" customHeight="1">
      <c r="K26" s="249" t="s">
        <v>99</v>
      </c>
      <c r="L26" s="224"/>
      <c r="M26" s="224"/>
      <c r="N26" s="224"/>
      <c r="O26" s="224"/>
      <c r="P26" s="224"/>
      <c r="Q26" s="224"/>
      <c r="R26" s="224"/>
      <c r="S26" s="224"/>
      <c r="T26" s="224"/>
      <c r="U26" s="224"/>
      <c r="V26" s="224"/>
      <c r="W26" s="224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51" t="s">
        <v>102</v>
      </c>
      <c r="BU26" s="252"/>
      <c r="BV26" s="252"/>
      <c r="BW26" s="253"/>
      <c r="BX26" s="217"/>
      <c r="BY26" s="218"/>
      <c r="BZ26" s="218"/>
      <c r="CA26" s="219"/>
    </row>
    <row r="27" spans="1:79" ht="6.95" customHeight="1">
      <c r="A27" s="247" t="s">
        <v>103</v>
      </c>
      <c r="B27" s="248"/>
      <c r="C27" s="248"/>
      <c r="D27" s="248"/>
      <c r="E27" s="248"/>
      <c r="F27" s="248"/>
      <c r="G27" s="248"/>
      <c r="H27" s="248"/>
      <c r="K27" s="257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209"/>
      <c r="BG27" s="209"/>
      <c r="BH27" s="209"/>
      <c r="BI27" s="209"/>
      <c r="BJ27" s="209"/>
      <c r="BK27" s="209"/>
      <c r="BL27" s="209"/>
      <c r="BM27" s="209"/>
      <c r="BN27" s="209"/>
      <c r="BO27" s="209"/>
      <c r="BP27" s="209"/>
      <c r="BQ27" s="209"/>
      <c r="BR27" s="209"/>
      <c r="BS27" s="209"/>
      <c r="BT27" s="254"/>
      <c r="BU27" s="255"/>
      <c r="BV27" s="255"/>
      <c r="BW27" s="256"/>
      <c r="BX27" s="220"/>
      <c r="BY27" s="221"/>
      <c r="BZ27" s="221"/>
      <c r="CA27" s="222"/>
    </row>
    <row r="28" spans="1:79" ht="12.95" customHeight="1">
      <c r="A28" s="248"/>
      <c r="B28" s="248"/>
      <c r="C28" s="248"/>
      <c r="D28" s="248"/>
      <c r="E28" s="248"/>
      <c r="F28" s="248"/>
      <c r="G28" s="248"/>
      <c r="H28" s="248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209"/>
      <c r="BG28" s="209"/>
      <c r="BH28" s="209"/>
      <c r="BI28" s="209"/>
      <c r="BJ28" s="209"/>
      <c r="BK28" s="209"/>
      <c r="BL28" s="209"/>
      <c r="BM28" s="209"/>
      <c r="BN28" s="209"/>
      <c r="BO28" s="209"/>
      <c r="BP28" s="209"/>
      <c r="BQ28" s="209"/>
      <c r="BR28" s="209"/>
      <c r="BS28" s="209"/>
      <c r="BT28" s="251" t="s">
        <v>104</v>
      </c>
      <c r="BU28" s="252"/>
      <c r="BV28" s="252"/>
      <c r="BW28" s="253"/>
      <c r="BX28" s="217"/>
      <c r="BY28" s="218"/>
      <c r="BZ28" s="218"/>
      <c r="CA28" s="219"/>
    </row>
    <row r="29" spans="1:79" ht="1.5" customHeight="1">
      <c r="BT29" s="254"/>
      <c r="BU29" s="255"/>
      <c r="BV29" s="255"/>
      <c r="BW29" s="256"/>
      <c r="BX29" s="220"/>
      <c r="BY29" s="221"/>
      <c r="BZ29" s="221"/>
      <c r="CA29" s="222"/>
    </row>
    <row r="30" spans="1:79" ht="7.7" customHeight="1">
      <c r="K30" s="249" t="s">
        <v>105</v>
      </c>
      <c r="L30" s="224"/>
      <c r="M30" s="224"/>
      <c r="N30" s="224"/>
      <c r="O30" s="224"/>
      <c r="P30" s="224"/>
      <c r="Q30" s="224"/>
      <c r="R30" s="224"/>
      <c r="S30" s="224"/>
      <c r="T30" s="224"/>
      <c r="U30" s="224"/>
      <c r="V30" s="224"/>
      <c r="W30" s="224"/>
      <c r="X30" s="224"/>
      <c r="Y30" s="224"/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4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4"/>
      <c r="AV30" s="224"/>
      <c r="AW30" s="224"/>
      <c r="AX30" s="224"/>
      <c r="AY30" s="224"/>
      <c r="AZ30" s="224"/>
      <c r="BA30" s="224"/>
      <c r="BB30" s="224"/>
      <c r="BC30" s="224"/>
      <c r="BD30" s="224"/>
      <c r="BE30" s="224"/>
      <c r="BF30" s="224"/>
      <c r="BG30" s="224"/>
      <c r="BH30" s="224"/>
      <c r="BI30" s="224"/>
      <c r="BJ30" s="224"/>
      <c r="BK30" s="224"/>
      <c r="BL30" s="224"/>
      <c r="BM30" s="224"/>
      <c r="BN30" s="224"/>
      <c r="BO30" s="224"/>
      <c r="BP30" s="224"/>
      <c r="BQ30" s="224"/>
      <c r="BR30" s="224"/>
      <c r="BS30" s="224"/>
      <c r="BT30" s="251" t="s">
        <v>102</v>
      </c>
      <c r="BU30" s="252"/>
      <c r="BV30" s="252"/>
      <c r="BW30" s="253"/>
      <c r="BX30" s="217"/>
      <c r="BY30" s="218"/>
      <c r="BZ30" s="218"/>
      <c r="CA30" s="219"/>
    </row>
    <row r="31" spans="1:79" ht="6.95" customHeight="1">
      <c r="BT31" s="254"/>
      <c r="BU31" s="255"/>
      <c r="BV31" s="255"/>
      <c r="BW31" s="256"/>
      <c r="BX31" s="220"/>
      <c r="BY31" s="221"/>
      <c r="BZ31" s="221"/>
      <c r="CA31" s="222"/>
    </row>
    <row r="32" spans="1:79" ht="11.45" customHeight="1">
      <c r="AE32" s="210" t="s">
        <v>106</v>
      </c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2"/>
      <c r="AR32" s="210" t="s">
        <v>107</v>
      </c>
      <c r="AS32" s="211"/>
      <c r="AT32" s="211"/>
      <c r="AU32" s="211"/>
      <c r="AV32" s="211"/>
      <c r="AW32" s="211"/>
      <c r="AX32" s="211"/>
      <c r="AY32" s="211"/>
      <c r="AZ32" s="212"/>
      <c r="BC32" s="258" t="s">
        <v>108</v>
      </c>
      <c r="BD32" s="214"/>
      <c r="BE32" s="214"/>
      <c r="BF32" s="214"/>
      <c r="BG32" s="214"/>
      <c r="BH32" s="214"/>
      <c r="BI32" s="214"/>
      <c r="BJ32" s="214"/>
      <c r="BK32" s="214"/>
      <c r="BL32" s="214"/>
      <c r="BM32" s="214"/>
      <c r="BN32" s="214"/>
      <c r="BO32" s="214"/>
      <c r="BP32" s="214"/>
      <c r="BQ32" s="214"/>
      <c r="BR32" s="214"/>
      <c r="BT32" s="251" t="s">
        <v>104</v>
      </c>
      <c r="BU32" s="252"/>
      <c r="BV32" s="252"/>
      <c r="BW32" s="253"/>
      <c r="BX32" s="217"/>
      <c r="BY32" s="218"/>
      <c r="BZ32" s="218"/>
      <c r="CA32" s="219"/>
    </row>
    <row r="33" spans="1:79" ht="3" customHeight="1">
      <c r="P33" s="259" t="s">
        <v>109</v>
      </c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E33" s="261"/>
      <c r="AF33" s="218"/>
      <c r="AG33" s="218"/>
      <c r="AH33" s="218"/>
      <c r="AI33" s="218"/>
      <c r="AJ33" s="218"/>
      <c r="AK33" s="218"/>
      <c r="AL33" s="218"/>
      <c r="AM33" s="218"/>
      <c r="AN33" s="218"/>
      <c r="AO33" s="218"/>
      <c r="AP33" s="218"/>
      <c r="AQ33" s="219"/>
      <c r="AR33" s="262"/>
      <c r="AS33" s="218"/>
      <c r="AT33" s="218"/>
      <c r="AU33" s="218"/>
      <c r="AV33" s="218"/>
      <c r="AW33" s="218"/>
      <c r="AX33" s="218"/>
      <c r="AY33" s="218"/>
      <c r="AZ33" s="219"/>
      <c r="BC33" s="214"/>
      <c r="BD33" s="214"/>
      <c r="BE33" s="214"/>
      <c r="BF33" s="214"/>
      <c r="BG33" s="214"/>
      <c r="BH33" s="214"/>
      <c r="BI33" s="214"/>
      <c r="BJ33" s="214"/>
      <c r="BK33" s="214"/>
      <c r="BL33" s="214"/>
      <c r="BM33" s="214"/>
      <c r="BN33" s="214"/>
      <c r="BO33" s="214"/>
      <c r="BP33" s="214"/>
      <c r="BQ33" s="214"/>
      <c r="BR33" s="214"/>
      <c r="BT33" s="254"/>
      <c r="BU33" s="255"/>
      <c r="BV33" s="255"/>
      <c r="BW33" s="256"/>
      <c r="BX33" s="220"/>
      <c r="BY33" s="221"/>
      <c r="BZ33" s="221"/>
      <c r="CA33" s="222"/>
    </row>
    <row r="34" spans="1:79" ht="11.45" customHeight="1"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E34" s="220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2"/>
      <c r="AR34" s="220"/>
      <c r="AS34" s="221"/>
      <c r="AT34" s="221"/>
      <c r="AU34" s="221"/>
      <c r="AV34" s="221"/>
      <c r="AW34" s="221"/>
      <c r="AX34" s="221"/>
      <c r="AY34" s="221"/>
      <c r="AZ34" s="222"/>
      <c r="BQ34" s="216" t="s">
        <v>110</v>
      </c>
      <c r="BR34" s="214"/>
      <c r="BS34" s="214"/>
      <c r="BT34" s="214"/>
      <c r="BU34" s="214"/>
      <c r="BV34" s="214"/>
      <c r="BW34" s="214"/>
      <c r="BX34" s="263"/>
      <c r="BY34" s="226"/>
      <c r="BZ34" s="226"/>
      <c r="CA34" s="227"/>
    </row>
    <row r="35" spans="1:79" ht="3" customHeight="1">
      <c r="BQ35" s="214"/>
      <c r="BR35" s="214"/>
      <c r="BS35" s="214"/>
      <c r="BT35" s="214"/>
      <c r="BU35" s="214"/>
      <c r="BV35" s="214"/>
      <c r="BW35" s="214"/>
      <c r="BX35" s="231"/>
      <c r="BY35" s="232"/>
      <c r="BZ35" s="232"/>
      <c r="CA35" s="233"/>
    </row>
    <row r="36" spans="1:79" ht="21.4" customHeight="1"/>
    <row r="37" spans="1:79" ht="15.2" customHeight="1">
      <c r="A37" s="264" t="s">
        <v>111</v>
      </c>
      <c r="B37" s="265"/>
      <c r="C37" s="265"/>
      <c r="D37" s="265"/>
      <c r="E37" s="266"/>
      <c r="F37" s="210" t="s">
        <v>112</v>
      </c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2"/>
      <c r="V37" s="210" t="s">
        <v>113</v>
      </c>
      <c r="W37" s="211"/>
      <c r="X37" s="211"/>
      <c r="Y37" s="211"/>
      <c r="Z37" s="211"/>
      <c r="AA37" s="211"/>
      <c r="AB37" s="270" t="s">
        <v>114</v>
      </c>
      <c r="AC37" s="219"/>
      <c r="AD37" s="210" t="s">
        <v>115</v>
      </c>
      <c r="AE37" s="211"/>
      <c r="AF37" s="211"/>
      <c r="AG37" s="211"/>
      <c r="AH37" s="211"/>
      <c r="AI37" s="211"/>
      <c r="AJ37" s="211"/>
      <c r="AK37" s="211"/>
      <c r="AL37" s="211"/>
      <c r="AM37" s="211"/>
      <c r="AN37" s="211"/>
      <c r="AO37" s="270" t="s">
        <v>116</v>
      </c>
      <c r="AP37" s="219"/>
      <c r="AQ37" s="261" t="s">
        <v>117</v>
      </c>
      <c r="AR37" s="218"/>
      <c r="AS37" s="218"/>
      <c r="AT37" s="218"/>
      <c r="AU37" s="219"/>
      <c r="AV37" s="272" t="s">
        <v>118</v>
      </c>
      <c r="AW37" s="218"/>
      <c r="AX37" s="218"/>
      <c r="AY37" s="218"/>
      <c r="AZ37" s="218"/>
      <c r="BA37" s="219"/>
      <c r="BB37" s="272" t="s">
        <v>119</v>
      </c>
      <c r="BC37" s="218"/>
      <c r="BD37" s="218"/>
      <c r="BE37" s="218"/>
      <c r="BF37" s="219"/>
      <c r="BG37" s="210" t="s">
        <v>120</v>
      </c>
      <c r="BH37" s="211"/>
      <c r="BI37" s="211"/>
      <c r="BJ37" s="211"/>
      <c r="BK37" s="211"/>
      <c r="BL37" s="211"/>
      <c r="BM37" s="211"/>
      <c r="BN37" s="211"/>
      <c r="BO37" s="211"/>
      <c r="BP37" s="211"/>
      <c r="BQ37" s="211"/>
      <c r="BR37" s="211"/>
      <c r="BS37" s="211"/>
      <c r="BT37" s="211"/>
      <c r="BU37" s="211"/>
      <c r="BV37" s="273" t="s">
        <v>121</v>
      </c>
      <c r="BW37" s="218"/>
      <c r="BX37" s="218"/>
      <c r="BY37" s="218"/>
      <c r="BZ37" s="218"/>
      <c r="CA37" s="219"/>
    </row>
    <row r="38" spans="1:79" ht="45.6" customHeight="1">
      <c r="A38" s="267"/>
      <c r="B38" s="268"/>
      <c r="C38" s="268"/>
      <c r="D38" s="268"/>
      <c r="E38" s="269"/>
      <c r="F38" s="210" t="s">
        <v>122</v>
      </c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2"/>
      <c r="U38" s="75" t="s">
        <v>123</v>
      </c>
      <c r="V38" s="210" t="s">
        <v>124</v>
      </c>
      <c r="W38" s="212"/>
      <c r="X38" s="210" t="s">
        <v>125</v>
      </c>
      <c r="Y38" s="211"/>
      <c r="Z38" s="211"/>
      <c r="AA38" s="274"/>
      <c r="AB38" s="271"/>
      <c r="AC38" s="222"/>
      <c r="AD38" s="210" t="s">
        <v>126</v>
      </c>
      <c r="AE38" s="211"/>
      <c r="AF38" s="211"/>
      <c r="AG38" s="212"/>
      <c r="AH38" s="210" t="s">
        <v>127</v>
      </c>
      <c r="AI38" s="211"/>
      <c r="AJ38" s="211"/>
      <c r="AK38" s="211"/>
      <c r="AL38" s="211"/>
      <c r="AM38" s="211"/>
      <c r="AN38" s="274"/>
      <c r="AO38" s="271"/>
      <c r="AP38" s="222"/>
      <c r="AQ38" s="220"/>
      <c r="AR38" s="221"/>
      <c r="AS38" s="221"/>
      <c r="AT38" s="221"/>
      <c r="AU38" s="222"/>
      <c r="AV38" s="220"/>
      <c r="AW38" s="221"/>
      <c r="AX38" s="221"/>
      <c r="AY38" s="221"/>
      <c r="AZ38" s="221"/>
      <c r="BA38" s="222"/>
      <c r="BB38" s="220"/>
      <c r="BC38" s="221"/>
      <c r="BD38" s="221"/>
      <c r="BE38" s="221"/>
      <c r="BF38" s="222"/>
      <c r="BG38" s="275" t="s">
        <v>128</v>
      </c>
      <c r="BH38" s="211"/>
      <c r="BI38" s="211"/>
      <c r="BJ38" s="211"/>
      <c r="BK38" s="211"/>
      <c r="BL38" s="211"/>
      <c r="BM38" s="211"/>
      <c r="BN38" s="211"/>
      <c r="BO38" s="211"/>
      <c r="BP38" s="212"/>
      <c r="BQ38" s="210" t="s">
        <v>129</v>
      </c>
      <c r="BR38" s="211"/>
      <c r="BS38" s="211"/>
      <c r="BT38" s="211"/>
      <c r="BU38" s="274"/>
      <c r="BV38" s="271"/>
      <c r="BW38" s="221"/>
      <c r="BX38" s="221"/>
      <c r="BY38" s="221"/>
      <c r="BZ38" s="221"/>
      <c r="CA38" s="222"/>
    </row>
    <row r="39" spans="1:79" ht="11.45" customHeight="1">
      <c r="A39" s="276" t="s">
        <v>130</v>
      </c>
      <c r="B39" s="277"/>
      <c r="C39" s="277"/>
      <c r="D39" s="277"/>
      <c r="E39" s="278"/>
      <c r="F39" s="279" t="s">
        <v>131</v>
      </c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8"/>
      <c r="U39" s="76" t="s">
        <v>132</v>
      </c>
      <c r="V39" s="279" t="s">
        <v>133</v>
      </c>
      <c r="W39" s="278"/>
      <c r="X39" s="279" t="s">
        <v>134</v>
      </c>
      <c r="Y39" s="277"/>
      <c r="Z39" s="277"/>
      <c r="AA39" s="278"/>
      <c r="AB39" s="279" t="s">
        <v>135</v>
      </c>
      <c r="AC39" s="278"/>
      <c r="AD39" s="279" t="s">
        <v>136</v>
      </c>
      <c r="AE39" s="277"/>
      <c r="AF39" s="277"/>
      <c r="AG39" s="278"/>
      <c r="AH39" s="279" t="s">
        <v>137</v>
      </c>
      <c r="AI39" s="277"/>
      <c r="AJ39" s="277"/>
      <c r="AK39" s="277"/>
      <c r="AL39" s="277"/>
      <c r="AM39" s="277"/>
      <c r="AN39" s="278"/>
      <c r="AO39" s="279" t="s">
        <v>138</v>
      </c>
      <c r="AP39" s="278"/>
      <c r="AQ39" s="279" t="s">
        <v>139</v>
      </c>
      <c r="AR39" s="277"/>
      <c r="AS39" s="277"/>
      <c r="AT39" s="277"/>
      <c r="AU39" s="278"/>
      <c r="AV39" s="279" t="s">
        <v>140</v>
      </c>
      <c r="AW39" s="277"/>
      <c r="AX39" s="277"/>
      <c r="AY39" s="277"/>
      <c r="AZ39" s="277"/>
      <c r="BA39" s="278"/>
      <c r="BB39" s="279" t="s">
        <v>141</v>
      </c>
      <c r="BC39" s="277"/>
      <c r="BD39" s="277"/>
      <c r="BE39" s="277"/>
      <c r="BF39" s="278"/>
      <c r="BG39" s="279" t="s">
        <v>142</v>
      </c>
      <c r="BH39" s="277"/>
      <c r="BI39" s="277"/>
      <c r="BJ39" s="277"/>
      <c r="BK39" s="277"/>
      <c r="BL39" s="277"/>
      <c r="BM39" s="277"/>
      <c r="BN39" s="277"/>
      <c r="BO39" s="277"/>
      <c r="BP39" s="278"/>
      <c r="BQ39" s="279" t="s">
        <v>143</v>
      </c>
      <c r="BR39" s="277"/>
      <c r="BS39" s="277"/>
      <c r="BT39" s="277"/>
      <c r="BU39" s="278"/>
      <c r="BV39" s="279" t="s">
        <v>144</v>
      </c>
      <c r="BW39" s="277"/>
      <c r="BX39" s="277"/>
      <c r="BY39" s="277"/>
      <c r="BZ39" s="277"/>
      <c r="CA39" s="278"/>
    </row>
    <row r="40" spans="1:79" ht="12.95" customHeight="1">
      <c r="A40" s="285">
        <f>Продажа!A8</f>
        <v>1</v>
      </c>
      <c r="B40" s="211"/>
      <c r="C40" s="211"/>
      <c r="D40" s="211"/>
      <c r="E40" s="212"/>
      <c r="F40" s="286" t="str">
        <f ca="1">Продажа!B8</f>
        <v>Доска пола сорт С</v>
      </c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8"/>
      <c r="U40" s="77"/>
      <c r="V40" s="283"/>
      <c r="W40" s="212"/>
      <c r="X40" s="283"/>
      <c r="Y40" s="211"/>
      <c r="Z40" s="211"/>
      <c r="AA40" s="212"/>
      <c r="AB40" s="289"/>
      <c r="AC40" s="288"/>
      <c r="AD40" s="284"/>
      <c r="AE40" s="281"/>
      <c r="AF40" s="281"/>
      <c r="AG40" s="282"/>
      <c r="AH40" s="286"/>
      <c r="AI40" s="287"/>
      <c r="AJ40" s="287"/>
      <c r="AK40" s="287"/>
      <c r="AL40" s="287"/>
      <c r="AM40" s="287"/>
      <c r="AN40" s="288"/>
      <c r="AO40" s="289"/>
      <c r="AP40" s="288"/>
      <c r="AQ40" s="280"/>
      <c r="AR40" s="281"/>
      <c r="AS40" s="281"/>
      <c r="AT40" s="281"/>
      <c r="AU40" s="282"/>
      <c r="AV40" s="280"/>
      <c r="AW40" s="281"/>
      <c r="AX40" s="281"/>
      <c r="AY40" s="281"/>
      <c r="AZ40" s="281"/>
      <c r="BA40" s="282"/>
      <c r="BB40" s="280"/>
      <c r="BC40" s="281"/>
      <c r="BD40" s="281"/>
      <c r="BE40" s="281"/>
      <c r="BF40" s="282"/>
      <c r="BG40" s="283"/>
      <c r="BH40" s="211"/>
      <c r="BI40" s="211"/>
      <c r="BJ40" s="211"/>
      <c r="BK40" s="211"/>
      <c r="BL40" s="211"/>
      <c r="BM40" s="211"/>
      <c r="BN40" s="211"/>
      <c r="BO40" s="211"/>
      <c r="BP40" s="212"/>
      <c r="BQ40" s="284" t="s">
        <v>145</v>
      </c>
      <c r="BR40" s="281"/>
      <c r="BS40" s="281"/>
      <c r="BT40" s="281"/>
      <c r="BU40" s="282"/>
      <c r="BV40" s="284" t="s">
        <v>145</v>
      </c>
      <c r="BW40" s="281"/>
      <c r="BX40" s="281"/>
      <c r="BY40" s="281"/>
      <c r="BZ40" s="281"/>
      <c r="CA40" s="282"/>
    </row>
    <row r="41" spans="1:79" ht="12.95" customHeight="1">
      <c r="A41" s="285">
        <f>Продажа!A9</f>
        <v>2</v>
      </c>
      <c r="B41" s="211"/>
      <c r="C41" s="211"/>
      <c r="D41" s="211"/>
      <c r="E41" s="212"/>
      <c r="F41" s="286" t="str">
        <f ca="1">Продажа!B9</f>
        <v>Наличник сорт С</v>
      </c>
      <c r="G41" s="287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8"/>
      <c r="U41" s="77"/>
      <c r="V41" s="283"/>
      <c r="W41" s="212"/>
      <c r="X41" s="283"/>
      <c r="Y41" s="211"/>
      <c r="Z41" s="211"/>
      <c r="AA41" s="212"/>
      <c r="AB41" s="289"/>
      <c r="AC41" s="288"/>
      <c r="AD41" s="284"/>
      <c r="AE41" s="281"/>
      <c r="AF41" s="281"/>
      <c r="AG41" s="282"/>
      <c r="AH41" s="286"/>
      <c r="AI41" s="287"/>
      <c r="AJ41" s="287"/>
      <c r="AK41" s="287"/>
      <c r="AL41" s="287"/>
      <c r="AM41" s="287"/>
      <c r="AN41" s="288"/>
      <c r="AO41" s="289"/>
      <c r="AP41" s="288"/>
      <c r="AQ41" s="280"/>
      <c r="AR41" s="281"/>
      <c r="AS41" s="281"/>
      <c r="AT41" s="281"/>
      <c r="AU41" s="282"/>
      <c r="AV41" s="280"/>
      <c r="AW41" s="281"/>
      <c r="AX41" s="281"/>
      <c r="AY41" s="281"/>
      <c r="AZ41" s="281"/>
      <c r="BA41" s="282"/>
      <c r="BB41" s="280"/>
      <c r="BC41" s="281"/>
      <c r="BD41" s="281"/>
      <c r="BE41" s="281"/>
      <c r="BF41" s="282"/>
      <c r="BG41" s="283"/>
      <c r="BH41" s="211"/>
      <c r="BI41" s="211"/>
      <c r="BJ41" s="211"/>
      <c r="BK41" s="211"/>
      <c r="BL41" s="211"/>
      <c r="BM41" s="211"/>
      <c r="BN41" s="211"/>
      <c r="BO41" s="211"/>
      <c r="BP41" s="212"/>
      <c r="BQ41" s="284" t="s">
        <v>145</v>
      </c>
      <c r="BR41" s="281"/>
      <c r="BS41" s="281"/>
      <c r="BT41" s="281"/>
      <c r="BU41" s="282"/>
      <c r="BV41" s="284" t="s">
        <v>145</v>
      </c>
      <c r="BW41" s="281"/>
      <c r="BX41" s="281"/>
      <c r="BY41" s="281"/>
      <c r="BZ41" s="281"/>
      <c r="CA41" s="282"/>
    </row>
    <row r="42" spans="1:79" ht="12.95" customHeight="1">
      <c r="A42" s="285">
        <f>Продажа!A10</f>
        <v>3</v>
      </c>
      <c r="B42" s="211"/>
      <c r="C42" s="211"/>
      <c r="D42" s="211"/>
      <c r="E42" s="212"/>
      <c r="F42" s="286" t="str">
        <f ca="1">Продажа!B10</f>
        <v/>
      </c>
      <c r="G42" s="287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8"/>
      <c r="U42" s="77"/>
      <c r="V42" s="283"/>
      <c r="W42" s="212"/>
      <c r="X42" s="283"/>
      <c r="Y42" s="211"/>
      <c r="Z42" s="211"/>
      <c r="AA42" s="212"/>
      <c r="AB42" s="289"/>
      <c r="AC42" s="288"/>
      <c r="AD42" s="284"/>
      <c r="AE42" s="281"/>
      <c r="AF42" s="281"/>
      <c r="AG42" s="282"/>
      <c r="AH42" s="286"/>
      <c r="AI42" s="287"/>
      <c r="AJ42" s="287"/>
      <c r="AK42" s="287"/>
      <c r="AL42" s="287"/>
      <c r="AM42" s="287"/>
      <c r="AN42" s="288"/>
      <c r="AO42" s="289"/>
      <c r="AP42" s="288"/>
      <c r="AQ42" s="280"/>
      <c r="AR42" s="281"/>
      <c r="AS42" s="281"/>
      <c r="AT42" s="281"/>
      <c r="AU42" s="282"/>
      <c r="AV42" s="280"/>
      <c r="AW42" s="281"/>
      <c r="AX42" s="281"/>
      <c r="AY42" s="281"/>
      <c r="AZ42" s="281"/>
      <c r="BA42" s="282"/>
      <c r="BB42" s="280"/>
      <c r="BC42" s="281"/>
      <c r="BD42" s="281"/>
      <c r="BE42" s="281"/>
      <c r="BF42" s="282"/>
      <c r="BG42" s="283"/>
      <c r="BH42" s="211"/>
      <c r="BI42" s="211"/>
      <c r="BJ42" s="211"/>
      <c r="BK42" s="211"/>
      <c r="BL42" s="211"/>
      <c r="BM42" s="211"/>
      <c r="BN42" s="211"/>
      <c r="BO42" s="211"/>
      <c r="BP42" s="212"/>
      <c r="BQ42" s="284" t="s">
        <v>145</v>
      </c>
      <c r="BR42" s="281"/>
      <c r="BS42" s="281"/>
      <c r="BT42" s="281"/>
      <c r="BU42" s="282"/>
      <c r="BV42" s="284" t="s">
        <v>145</v>
      </c>
      <c r="BW42" s="281"/>
      <c r="BX42" s="281"/>
      <c r="BY42" s="281"/>
      <c r="BZ42" s="281"/>
      <c r="CA42" s="282"/>
    </row>
    <row r="43" spans="1:79" ht="12.95" customHeight="1">
      <c r="A43" s="285">
        <f>Продажа!A11</f>
        <v>4</v>
      </c>
      <c r="B43" s="211"/>
      <c r="C43" s="211"/>
      <c r="D43" s="211"/>
      <c r="E43" s="212"/>
      <c r="F43" s="286" t="str">
        <f ca="1">Продажа!B11</f>
        <v/>
      </c>
      <c r="G43" s="287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8"/>
      <c r="U43" s="77"/>
      <c r="V43" s="283"/>
      <c r="W43" s="212"/>
      <c r="X43" s="283"/>
      <c r="Y43" s="211"/>
      <c r="Z43" s="211"/>
      <c r="AA43" s="212"/>
      <c r="AB43" s="289"/>
      <c r="AC43" s="288"/>
      <c r="AD43" s="284"/>
      <c r="AE43" s="281"/>
      <c r="AF43" s="281"/>
      <c r="AG43" s="282"/>
      <c r="AH43" s="286"/>
      <c r="AI43" s="287"/>
      <c r="AJ43" s="287"/>
      <c r="AK43" s="287"/>
      <c r="AL43" s="287"/>
      <c r="AM43" s="287"/>
      <c r="AN43" s="288"/>
      <c r="AO43" s="289"/>
      <c r="AP43" s="288"/>
      <c r="AQ43" s="280"/>
      <c r="AR43" s="281"/>
      <c r="AS43" s="281"/>
      <c r="AT43" s="281"/>
      <c r="AU43" s="282"/>
      <c r="AV43" s="280"/>
      <c r="AW43" s="281"/>
      <c r="AX43" s="281"/>
      <c r="AY43" s="281"/>
      <c r="AZ43" s="281"/>
      <c r="BA43" s="282"/>
      <c r="BB43" s="280"/>
      <c r="BC43" s="281"/>
      <c r="BD43" s="281"/>
      <c r="BE43" s="281"/>
      <c r="BF43" s="282"/>
      <c r="BG43" s="283"/>
      <c r="BH43" s="211"/>
      <c r="BI43" s="211"/>
      <c r="BJ43" s="211"/>
      <c r="BK43" s="211"/>
      <c r="BL43" s="211"/>
      <c r="BM43" s="211"/>
      <c r="BN43" s="211"/>
      <c r="BO43" s="211"/>
      <c r="BP43" s="212"/>
      <c r="BQ43" s="284" t="s">
        <v>145</v>
      </c>
      <c r="BR43" s="281"/>
      <c r="BS43" s="281"/>
      <c r="BT43" s="281"/>
      <c r="BU43" s="282"/>
      <c r="BV43" s="284" t="s">
        <v>145</v>
      </c>
      <c r="BW43" s="281"/>
      <c r="BX43" s="281"/>
      <c r="BY43" s="281"/>
      <c r="BZ43" s="281"/>
      <c r="CA43" s="282"/>
    </row>
    <row r="44" spans="1:79" ht="12.95" customHeight="1">
      <c r="A44" s="285">
        <f>Продажа!A12</f>
        <v>5</v>
      </c>
      <c r="B44" s="211"/>
      <c r="C44" s="211"/>
      <c r="D44" s="211"/>
      <c r="E44" s="212"/>
      <c r="F44" s="286" t="str">
        <f ca="1">Продажа!B12</f>
        <v/>
      </c>
      <c r="G44" s="287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8"/>
      <c r="U44" s="77"/>
      <c r="V44" s="283"/>
      <c r="W44" s="212"/>
      <c r="X44" s="283"/>
      <c r="Y44" s="211"/>
      <c r="Z44" s="211"/>
      <c r="AA44" s="212"/>
      <c r="AB44" s="289"/>
      <c r="AC44" s="288"/>
      <c r="AD44" s="284"/>
      <c r="AE44" s="281"/>
      <c r="AF44" s="281"/>
      <c r="AG44" s="282"/>
      <c r="AH44" s="286"/>
      <c r="AI44" s="287"/>
      <c r="AJ44" s="287"/>
      <c r="AK44" s="287"/>
      <c r="AL44" s="287"/>
      <c r="AM44" s="287"/>
      <c r="AN44" s="288"/>
      <c r="AO44" s="289"/>
      <c r="AP44" s="288"/>
      <c r="AQ44" s="280"/>
      <c r="AR44" s="281"/>
      <c r="AS44" s="281"/>
      <c r="AT44" s="281"/>
      <c r="AU44" s="282"/>
      <c r="AV44" s="280"/>
      <c r="AW44" s="281"/>
      <c r="AX44" s="281"/>
      <c r="AY44" s="281"/>
      <c r="AZ44" s="281"/>
      <c r="BA44" s="282"/>
      <c r="BB44" s="280"/>
      <c r="BC44" s="281"/>
      <c r="BD44" s="281"/>
      <c r="BE44" s="281"/>
      <c r="BF44" s="282"/>
      <c r="BG44" s="283"/>
      <c r="BH44" s="211"/>
      <c r="BI44" s="211"/>
      <c r="BJ44" s="211"/>
      <c r="BK44" s="211"/>
      <c r="BL44" s="211"/>
      <c r="BM44" s="211"/>
      <c r="BN44" s="211"/>
      <c r="BO44" s="211"/>
      <c r="BP44" s="212"/>
      <c r="BQ44" s="284" t="s">
        <v>145</v>
      </c>
      <c r="BR44" s="281"/>
      <c r="BS44" s="281"/>
      <c r="BT44" s="281"/>
      <c r="BU44" s="282"/>
      <c r="BV44" s="284" t="s">
        <v>145</v>
      </c>
      <c r="BW44" s="281"/>
      <c r="BX44" s="281"/>
      <c r="BY44" s="281"/>
      <c r="BZ44" s="281"/>
      <c r="CA44" s="282"/>
    </row>
    <row r="45" spans="1:79" ht="12.95" customHeight="1">
      <c r="A45" s="285">
        <f>Продажа!A13</f>
        <v>6</v>
      </c>
      <c r="B45" s="211"/>
      <c r="C45" s="211"/>
      <c r="D45" s="211"/>
      <c r="E45" s="212"/>
      <c r="F45" s="286" t="str">
        <f ca="1">Продажа!B13</f>
        <v/>
      </c>
      <c r="G45" s="287"/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8"/>
      <c r="U45" s="77"/>
      <c r="V45" s="283"/>
      <c r="W45" s="212"/>
      <c r="X45" s="283"/>
      <c r="Y45" s="211"/>
      <c r="Z45" s="211"/>
      <c r="AA45" s="212"/>
      <c r="AB45" s="289"/>
      <c r="AC45" s="288"/>
      <c r="AD45" s="284"/>
      <c r="AE45" s="281"/>
      <c r="AF45" s="281"/>
      <c r="AG45" s="282"/>
      <c r="AH45" s="286"/>
      <c r="AI45" s="287"/>
      <c r="AJ45" s="287"/>
      <c r="AK45" s="287"/>
      <c r="AL45" s="287"/>
      <c r="AM45" s="287"/>
      <c r="AN45" s="288"/>
      <c r="AO45" s="289"/>
      <c r="AP45" s="288"/>
      <c r="AQ45" s="280"/>
      <c r="AR45" s="281"/>
      <c r="AS45" s="281"/>
      <c r="AT45" s="281"/>
      <c r="AU45" s="282"/>
      <c r="AV45" s="280"/>
      <c r="AW45" s="281"/>
      <c r="AX45" s="281"/>
      <c r="AY45" s="281"/>
      <c r="AZ45" s="281"/>
      <c r="BA45" s="282"/>
      <c r="BB45" s="280"/>
      <c r="BC45" s="281"/>
      <c r="BD45" s="281"/>
      <c r="BE45" s="281"/>
      <c r="BF45" s="282"/>
      <c r="BG45" s="283"/>
      <c r="BH45" s="211"/>
      <c r="BI45" s="211"/>
      <c r="BJ45" s="211"/>
      <c r="BK45" s="211"/>
      <c r="BL45" s="211"/>
      <c r="BM45" s="211"/>
      <c r="BN45" s="211"/>
      <c r="BO45" s="211"/>
      <c r="BP45" s="212"/>
      <c r="BQ45" s="284" t="s">
        <v>145</v>
      </c>
      <c r="BR45" s="281"/>
      <c r="BS45" s="281"/>
      <c r="BT45" s="281"/>
      <c r="BU45" s="282"/>
      <c r="BV45" s="284" t="s">
        <v>145</v>
      </c>
      <c r="BW45" s="281"/>
      <c r="BX45" s="281"/>
      <c r="BY45" s="281"/>
      <c r="BZ45" s="281"/>
      <c r="CA45" s="282"/>
    </row>
    <row r="46" spans="1:79" ht="12.95" customHeight="1">
      <c r="A46" s="285">
        <f>Продажа!A14</f>
        <v>7</v>
      </c>
      <c r="B46" s="211"/>
      <c r="C46" s="211"/>
      <c r="D46" s="211"/>
      <c r="E46" s="212"/>
      <c r="F46" s="286" t="str">
        <f ca="1">Продажа!B14</f>
        <v/>
      </c>
      <c r="G46" s="287"/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8"/>
      <c r="U46" s="77"/>
      <c r="V46" s="283"/>
      <c r="W46" s="212"/>
      <c r="X46" s="283"/>
      <c r="Y46" s="211"/>
      <c r="Z46" s="211"/>
      <c r="AA46" s="212"/>
      <c r="AB46" s="289"/>
      <c r="AC46" s="288"/>
      <c r="AD46" s="284"/>
      <c r="AE46" s="281"/>
      <c r="AF46" s="281"/>
      <c r="AG46" s="282"/>
      <c r="AH46" s="286"/>
      <c r="AI46" s="287"/>
      <c r="AJ46" s="287"/>
      <c r="AK46" s="287"/>
      <c r="AL46" s="287"/>
      <c r="AM46" s="287"/>
      <c r="AN46" s="288"/>
      <c r="AO46" s="289"/>
      <c r="AP46" s="288"/>
      <c r="AQ46" s="280"/>
      <c r="AR46" s="281"/>
      <c r="AS46" s="281"/>
      <c r="AT46" s="281"/>
      <c r="AU46" s="282"/>
      <c r="AV46" s="280"/>
      <c r="AW46" s="281"/>
      <c r="AX46" s="281"/>
      <c r="AY46" s="281"/>
      <c r="AZ46" s="281"/>
      <c r="BA46" s="282"/>
      <c r="BB46" s="280"/>
      <c r="BC46" s="281"/>
      <c r="BD46" s="281"/>
      <c r="BE46" s="281"/>
      <c r="BF46" s="282"/>
      <c r="BG46" s="283"/>
      <c r="BH46" s="211"/>
      <c r="BI46" s="211"/>
      <c r="BJ46" s="211"/>
      <c r="BK46" s="211"/>
      <c r="BL46" s="211"/>
      <c r="BM46" s="211"/>
      <c r="BN46" s="211"/>
      <c r="BO46" s="211"/>
      <c r="BP46" s="212"/>
      <c r="BQ46" s="284" t="s">
        <v>145</v>
      </c>
      <c r="BR46" s="281"/>
      <c r="BS46" s="281"/>
      <c r="BT46" s="281"/>
      <c r="BU46" s="282"/>
      <c r="BV46" s="284" t="s">
        <v>145</v>
      </c>
      <c r="BW46" s="281"/>
      <c r="BX46" s="281"/>
      <c r="BY46" s="281"/>
      <c r="BZ46" s="281"/>
      <c r="CA46" s="282"/>
    </row>
    <row r="47" spans="1:79" ht="12.95" customHeight="1">
      <c r="A47" s="285"/>
      <c r="B47" s="211"/>
      <c r="C47" s="211"/>
      <c r="D47" s="211"/>
      <c r="E47" s="212"/>
      <c r="F47" s="286"/>
      <c r="G47" s="287"/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8"/>
      <c r="U47" s="77"/>
      <c r="V47" s="283"/>
      <c r="W47" s="212"/>
      <c r="X47" s="283"/>
      <c r="Y47" s="211"/>
      <c r="Z47" s="211"/>
      <c r="AA47" s="212"/>
      <c r="AB47" s="289"/>
      <c r="AC47" s="288"/>
      <c r="AD47" s="284"/>
      <c r="AE47" s="281"/>
      <c r="AF47" s="281"/>
      <c r="AG47" s="282"/>
      <c r="AH47" s="286"/>
      <c r="AI47" s="287"/>
      <c r="AJ47" s="287"/>
      <c r="AK47" s="287"/>
      <c r="AL47" s="287"/>
      <c r="AM47" s="287"/>
      <c r="AN47" s="288"/>
      <c r="AO47" s="289"/>
      <c r="AP47" s="288"/>
      <c r="AQ47" s="280"/>
      <c r="AR47" s="281"/>
      <c r="AS47" s="281"/>
      <c r="AT47" s="281"/>
      <c r="AU47" s="282"/>
      <c r="AV47" s="280"/>
      <c r="AW47" s="281"/>
      <c r="AX47" s="281"/>
      <c r="AY47" s="281"/>
      <c r="AZ47" s="281"/>
      <c r="BA47" s="282"/>
      <c r="BB47" s="280"/>
      <c r="BC47" s="281"/>
      <c r="BD47" s="281"/>
      <c r="BE47" s="281"/>
      <c r="BF47" s="282"/>
      <c r="BG47" s="283"/>
      <c r="BH47" s="211"/>
      <c r="BI47" s="211"/>
      <c r="BJ47" s="211"/>
      <c r="BK47" s="211"/>
      <c r="BL47" s="211"/>
      <c r="BM47" s="211"/>
      <c r="BN47" s="211"/>
      <c r="BO47" s="211"/>
      <c r="BP47" s="212"/>
      <c r="BQ47" s="284" t="s">
        <v>145</v>
      </c>
      <c r="BR47" s="281"/>
      <c r="BS47" s="281"/>
      <c r="BT47" s="281"/>
      <c r="BU47" s="282"/>
      <c r="BV47" s="284" t="s">
        <v>145</v>
      </c>
      <c r="BW47" s="281"/>
      <c r="BX47" s="281"/>
      <c r="BY47" s="281"/>
      <c r="BZ47" s="281"/>
      <c r="CA47" s="282"/>
    </row>
    <row r="48" spans="1:79" ht="12.95" customHeight="1">
      <c r="A48" s="284"/>
      <c r="B48" s="281"/>
      <c r="C48" s="281"/>
      <c r="D48" s="281"/>
      <c r="E48" s="282"/>
      <c r="F48" s="286"/>
      <c r="G48" s="287"/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8"/>
      <c r="U48" s="77"/>
      <c r="V48" s="283"/>
      <c r="W48" s="212"/>
      <c r="X48" s="283"/>
      <c r="Y48" s="211"/>
      <c r="Z48" s="211"/>
      <c r="AA48" s="212"/>
      <c r="AB48" s="289"/>
      <c r="AC48" s="288"/>
      <c r="AD48" s="284"/>
      <c r="AE48" s="281"/>
      <c r="AF48" s="281"/>
      <c r="AG48" s="282"/>
      <c r="AH48" s="286"/>
      <c r="AI48" s="287"/>
      <c r="AJ48" s="287"/>
      <c r="AK48" s="287"/>
      <c r="AL48" s="287"/>
      <c r="AM48" s="287"/>
      <c r="AN48" s="288"/>
      <c r="AO48" s="289"/>
      <c r="AP48" s="288"/>
      <c r="AQ48" s="280"/>
      <c r="AR48" s="281"/>
      <c r="AS48" s="281"/>
      <c r="AT48" s="281"/>
      <c r="AU48" s="282"/>
      <c r="AV48" s="280"/>
      <c r="AW48" s="281"/>
      <c r="AX48" s="281"/>
      <c r="AY48" s="281"/>
      <c r="AZ48" s="281"/>
      <c r="BA48" s="282"/>
      <c r="BB48" s="280"/>
      <c r="BC48" s="281"/>
      <c r="BD48" s="281"/>
      <c r="BE48" s="281"/>
      <c r="BF48" s="282"/>
      <c r="BG48" s="283"/>
      <c r="BH48" s="211"/>
      <c r="BI48" s="211"/>
      <c r="BJ48" s="211"/>
      <c r="BK48" s="211"/>
      <c r="BL48" s="211"/>
      <c r="BM48" s="211"/>
      <c r="BN48" s="211"/>
      <c r="BO48" s="211"/>
      <c r="BP48" s="212"/>
      <c r="BQ48" s="284" t="s">
        <v>145</v>
      </c>
      <c r="BR48" s="281"/>
      <c r="BS48" s="281"/>
      <c r="BT48" s="281"/>
      <c r="BU48" s="282"/>
      <c r="BV48" s="284" t="s">
        <v>145</v>
      </c>
      <c r="BW48" s="281"/>
      <c r="BX48" s="281"/>
      <c r="BY48" s="281"/>
      <c r="BZ48" s="281"/>
      <c r="CA48" s="282"/>
    </row>
    <row r="49" spans="1:79" ht="12.95" customHeight="1">
      <c r="A49" s="284"/>
      <c r="B49" s="281"/>
      <c r="C49" s="281"/>
      <c r="D49" s="281"/>
      <c r="E49" s="282"/>
      <c r="F49" s="286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8"/>
      <c r="U49" s="77"/>
      <c r="V49" s="283"/>
      <c r="W49" s="212"/>
      <c r="X49" s="283"/>
      <c r="Y49" s="211"/>
      <c r="Z49" s="211"/>
      <c r="AA49" s="212"/>
      <c r="AB49" s="289"/>
      <c r="AC49" s="288"/>
      <c r="AD49" s="284"/>
      <c r="AE49" s="281"/>
      <c r="AF49" s="281"/>
      <c r="AG49" s="282"/>
      <c r="AH49" s="286"/>
      <c r="AI49" s="287"/>
      <c r="AJ49" s="287"/>
      <c r="AK49" s="287"/>
      <c r="AL49" s="287"/>
      <c r="AM49" s="287"/>
      <c r="AN49" s="288"/>
      <c r="AO49" s="289"/>
      <c r="AP49" s="288"/>
      <c r="AQ49" s="280"/>
      <c r="AR49" s="281"/>
      <c r="AS49" s="281"/>
      <c r="AT49" s="281"/>
      <c r="AU49" s="282"/>
      <c r="AV49" s="280"/>
      <c r="AW49" s="281"/>
      <c r="AX49" s="281"/>
      <c r="AY49" s="281"/>
      <c r="AZ49" s="281"/>
      <c r="BA49" s="282"/>
      <c r="BB49" s="280"/>
      <c r="BC49" s="281"/>
      <c r="BD49" s="281"/>
      <c r="BE49" s="281"/>
      <c r="BF49" s="282"/>
      <c r="BG49" s="283"/>
      <c r="BH49" s="211"/>
      <c r="BI49" s="211"/>
      <c r="BJ49" s="211"/>
      <c r="BK49" s="211"/>
      <c r="BL49" s="211"/>
      <c r="BM49" s="211"/>
      <c r="BN49" s="211"/>
      <c r="BO49" s="211"/>
      <c r="BP49" s="212"/>
      <c r="BQ49" s="284" t="s">
        <v>145</v>
      </c>
      <c r="BR49" s="281"/>
      <c r="BS49" s="281"/>
      <c r="BT49" s="281"/>
      <c r="BU49" s="282"/>
      <c r="BV49" s="284" t="s">
        <v>145</v>
      </c>
      <c r="BW49" s="281"/>
      <c r="BX49" s="281"/>
      <c r="BY49" s="281"/>
      <c r="BZ49" s="281"/>
      <c r="CA49" s="282"/>
    </row>
    <row r="50" spans="1:79" ht="12.95" customHeight="1">
      <c r="A50" s="284"/>
      <c r="B50" s="281"/>
      <c r="C50" s="281"/>
      <c r="D50" s="281"/>
      <c r="E50" s="282"/>
      <c r="F50" s="286"/>
      <c r="G50" s="287"/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8"/>
      <c r="U50" s="77"/>
      <c r="V50" s="283"/>
      <c r="W50" s="212"/>
      <c r="X50" s="283"/>
      <c r="Y50" s="211"/>
      <c r="Z50" s="211"/>
      <c r="AA50" s="212"/>
      <c r="AB50" s="289"/>
      <c r="AC50" s="288"/>
      <c r="AD50" s="284"/>
      <c r="AE50" s="281"/>
      <c r="AF50" s="281"/>
      <c r="AG50" s="282"/>
      <c r="AH50" s="286"/>
      <c r="AI50" s="287"/>
      <c r="AJ50" s="287"/>
      <c r="AK50" s="287"/>
      <c r="AL50" s="287"/>
      <c r="AM50" s="287"/>
      <c r="AN50" s="288"/>
      <c r="AO50" s="289"/>
      <c r="AP50" s="288"/>
      <c r="AQ50" s="280"/>
      <c r="AR50" s="281"/>
      <c r="AS50" s="281"/>
      <c r="AT50" s="281"/>
      <c r="AU50" s="282"/>
      <c r="AV50" s="280"/>
      <c r="AW50" s="281"/>
      <c r="AX50" s="281"/>
      <c r="AY50" s="281"/>
      <c r="AZ50" s="281"/>
      <c r="BA50" s="282"/>
      <c r="BB50" s="280"/>
      <c r="BC50" s="281"/>
      <c r="BD50" s="281"/>
      <c r="BE50" s="281"/>
      <c r="BF50" s="282"/>
      <c r="BG50" s="283"/>
      <c r="BH50" s="211"/>
      <c r="BI50" s="211"/>
      <c r="BJ50" s="211"/>
      <c r="BK50" s="211"/>
      <c r="BL50" s="211"/>
      <c r="BM50" s="211"/>
      <c r="BN50" s="211"/>
      <c r="BO50" s="211"/>
      <c r="BP50" s="212"/>
      <c r="BQ50" s="284" t="s">
        <v>145</v>
      </c>
      <c r="BR50" s="281"/>
      <c r="BS50" s="281"/>
      <c r="BT50" s="281"/>
      <c r="BU50" s="282"/>
      <c r="BV50" s="284" t="s">
        <v>145</v>
      </c>
      <c r="BW50" s="281"/>
      <c r="BX50" s="281"/>
      <c r="BY50" s="281"/>
      <c r="BZ50" s="281"/>
      <c r="CA50" s="282"/>
    </row>
    <row r="51" spans="1:79" ht="12.95" customHeight="1">
      <c r="A51" s="284"/>
      <c r="B51" s="281"/>
      <c r="C51" s="281"/>
      <c r="D51" s="281"/>
      <c r="E51" s="282"/>
      <c r="F51" s="286"/>
      <c r="G51" s="287"/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8"/>
      <c r="U51" s="77"/>
      <c r="V51" s="283"/>
      <c r="W51" s="212"/>
      <c r="X51" s="283"/>
      <c r="Y51" s="211"/>
      <c r="Z51" s="211"/>
      <c r="AA51" s="212"/>
      <c r="AB51" s="289"/>
      <c r="AC51" s="288"/>
      <c r="AD51" s="284"/>
      <c r="AE51" s="281"/>
      <c r="AF51" s="281"/>
      <c r="AG51" s="282"/>
      <c r="AH51" s="286"/>
      <c r="AI51" s="287"/>
      <c r="AJ51" s="287"/>
      <c r="AK51" s="287"/>
      <c r="AL51" s="287"/>
      <c r="AM51" s="287"/>
      <c r="AN51" s="288"/>
      <c r="AO51" s="289"/>
      <c r="AP51" s="288"/>
      <c r="AQ51" s="280"/>
      <c r="AR51" s="281"/>
      <c r="AS51" s="281"/>
      <c r="AT51" s="281"/>
      <c r="AU51" s="282"/>
      <c r="AV51" s="280"/>
      <c r="AW51" s="281"/>
      <c r="AX51" s="281"/>
      <c r="AY51" s="281"/>
      <c r="AZ51" s="281"/>
      <c r="BA51" s="282"/>
      <c r="BB51" s="280"/>
      <c r="BC51" s="281"/>
      <c r="BD51" s="281"/>
      <c r="BE51" s="281"/>
      <c r="BF51" s="282"/>
      <c r="BG51" s="283"/>
      <c r="BH51" s="211"/>
      <c r="BI51" s="211"/>
      <c r="BJ51" s="211"/>
      <c r="BK51" s="211"/>
      <c r="BL51" s="211"/>
      <c r="BM51" s="211"/>
      <c r="BN51" s="211"/>
      <c r="BO51" s="211"/>
      <c r="BP51" s="212"/>
      <c r="BQ51" s="284" t="s">
        <v>145</v>
      </c>
      <c r="BR51" s="281"/>
      <c r="BS51" s="281"/>
      <c r="BT51" s="281"/>
      <c r="BU51" s="282"/>
      <c r="BV51" s="284" t="s">
        <v>145</v>
      </c>
      <c r="BW51" s="281"/>
      <c r="BX51" s="281"/>
      <c r="BY51" s="281"/>
      <c r="BZ51" s="281"/>
      <c r="CA51" s="282"/>
    </row>
    <row r="52" spans="1:79" ht="12.95" customHeight="1">
      <c r="A52" s="284"/>
      <c r="B52" s="281"/>
      <c r="C52" s="281"/>
      <c r="D52" s="281"/>
      <c r="E52" s="282"/>
      <c r="F52" s="286"/>
      <c r="G52" s="287"/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8"/>
      <c r="U52" s="77"/>
      <c r="V52" s="283"/>
      <c r="W52" s="212"/>
      <c r="X52" s="283"/>
      <c r="Y52" s="211"/>
      <c r="Z52" s="211"/>
      <c r="AA52" s="212"/>
      <c r="AB52" s="289"/>
      <c r="AC52" s="288"/>
      <c r="AD52" s="284"/>
      <c r="AE52" s="281"/>
      <c r="AF52" s="281"/>
      <c r="AG52" s="282"/>
      <c r="AH52" s="286"/>
      <c r="AI52" s="287"/>
      <c r="AJ52" s="287"/>
      <c r="AK52" s="287"/>
      <c r="AL52" s="287"/>
      <c r="AM52" s="287"/>
      <c r="AN52" s="288"/>
      <c r="AO52" s="289"/>
      <c r="AP52" s="288"/>
      <c r="AQ52" s="280"/>
      <c r="AR52" s="281"/>
      <c r="AS52" s="281"/>
      <c r="AT52" s="281"/>
      <c r="AU52" s="282"/>
      <c r="AV52" s="280"/>
      <c r="AW52" s="281"/>
      <c r="AX52" s="281"/>
      <c r="AY52" s="281"/>
      <c r="AZ52" s="281"/>
      <c r="BA52" s="282"/>
      <c r="BB52" s="280"/>
      <c r="BC52" s="281"/>
      <c r="BD52" s="281"/>
      <c r="BE52" s="281"/>
      <c r="BF52" s="282"/>
      <c r="BG52" s="283"/>
      <c r="BH52" s="211"/>
      <c r="BI52" s="211"/>
      <c r="BJ52" s="211"/>
      <c r="BK52" s="211"/>
      <c r="BL52" s="211"/>
      <c r="BM52" s="211"/>
      <c r="BN52" s="211"/>
      <c r="BO52" s="211"/>
      <c r="BP52" s="212"/>
      <c r="BQ52" s="284" t="s">
        <v>145</v>
      </c>
      <c r="BR52" s="281"/>
      <c r="BS52" s="281"/>
      <c r="BT52" s="281"/>
      <c r="BU52" s="282"/>
      <c r="BV52" s="284" t="s">
        <v>145</v>
      </c>
      <c r="BW52" s="281"/>
      <c r="BX52" s="281"/>
      <c r="BY52" s="281"/>
      <c r="BZ52" s="281"/>
      <c r="CA52" s="282"/>
    </row>
    <row r="53" spans="1:79" ht="15.2" customHeight="1">
      <c r="A53" s="291" t="s">
        <v>146</v>
      </c>
      <c r="B53" s="252"/>
      <c r="C53" s="252"/>
      <c r="D53" s="252"/>
      <c r="E53" s="252"/>
      <c r="F53" s="252"/>
      <c r="G53" s="252"/>
      <c r="H53" s="252"/>
      <c r="I53" s="252"/>
      <c r="J53" s="252"/>
      <c r="K53" s="252"/>
      <c r="L53" s="252"/>
      <c r="M53" s="252"/>
      <c r="N53" s="252"/>
      <c r="O53" s="252"/>
      <c r="P53" s="252"/>
      <c r="Q53" s="252"/>
      <c r="R53" s="252"/>
      <c r="S53" s="252"/>
      <c r="T53" s="252"/>
      <c r="U53" s="252"/>
      <c r="V53" s="252"/>
      <c r="W53" s="252"/>
      <c r="X53" s="252"/>
      <c r="Y53" s="252"/>
      <c r="Z53" s="252"/>
      <c r="AA53" s="252"/>
      <c r="AB53" s="252"/>
      <c r="AC53" s="252"/>
      <c r="AD53" s="252"/>
      <c r="AE53" s="252"/>
      <c r="AF53" s="252"/>
      <c r="AG53" s="252"/>
      <c r="AH53" s="292"/>
      <c r="AI53" s="211"/>
      <c r="AJ53" s="211"/>
      <c r="AK53" s="211"/>
      <c r="AL53" s="211"/>
      <c r="AM53" s="211"/>
      <c r="AN53" s="212"/>
      <c r="AO53" s="292"/>
      <c r="AP53" s="212"/>
      <c r="AQ53" s="293" t="s">
        <v>145</v>
      </c>
      <c r="AR53" s="281"/>
      <c r="AS53" s="281"/>
      <c r="AT53" s="281"/>
      <c r="AU53" s="282"/>
      <c r="AV53" s="294" t="s">
        <v>147</v>
      </c>
      <c r="AW53" s="211"/>
      <c r="AX53" s="211"/>
      <c r="AY53" s="211"/>
      <c r="AZ53" s="211"/>
      <c r="BA53" s="212"/>
      <c r="BB53" s="290" t="s">
        <v>145</v>
      </c>
      <c r="BC53" s="281"/>
      <c r="BD53" s="281"/>
      <c r="BE53" s="281"/>
      <c r="BF53" s="282"/>
      <c r="BG53" s="294" t="s">
        <v>147</v>
      </c>
      <c r="BH53" s="211"/>
      <c r="BI53" s="211"/>
      <c r="BJ53" s="211"/>
      <c r="BK53" s="211"/>
      <c r="BL53" s="211"/>
      <c r="BM53" s="211"/>
      <c r="BN53" s="211"/>
      <c r="BO53" s="211"/>
      <c r="BP53" s="212"/>
      <c r="BQ53" s="290" t="s">
        <v>145</v>
      </c>
      <c r="BR53" s="281"/>
      <c r="BS53" s="281"/>
      <c r="BT53" s="281"/>
      <c r="BU53" s="282"/>
      <c r="BV53" s="290" t="s">
        <v>145</v>
      </c>
      <c r="BW53" s="281"/>
      <c r="BX53" s="281"/>
      <c r="BY53" s="281"/>
      <c r="BZ53" s="281"/>
      <c r="CA53" s="282"/>
    </row>
    <row r="54" spans="1:79" ht="0.4" customHeight="1"/>
  </sheetData>
  <mergeCells count="272">
    <mergeCell ref="BV53:CA53"/>
    <mergeCell ref="BG52:BP52"/>
    <mergeCell ref="BQ52:BU52"/>
    <mergeCell ref="BV52:CA52"/>
    <mergeCell ref="A53:AG53"/>
    <mergeCell ref="AH53:AN53"/>
    <mergeCell ref="AO53:AP53"/>
    <mergeCell ref="AQ53:AU53"/>
    <mergeCell ref="AV53:BA53"/>
    <mergeCell ref="BB53:BF53"/>
    <mergeCell ref="BG53:BP53"/>
    <mergeCell ref="AD52:AG52"/>
    <mergeCell ref="AH52:AN52"/>
    <mergeCell ref="AO52:AP52"/>
    <mergeCell ref="AQ52:AU52"/>
    <mergeCell ref="AV52:BA52"/>
    <mergeCell ref="BB52:BF52"/>
    <mergeCell ref="BQ53:BU53"/>
    <mergeCell ref="AV51:BA51"/>
    <mergeCell ref="BB51:BF51"/>
    <mergeCell ref="BG51:BP51"/>
    <mergeCell ref="BQ51:BU51"/>
    <mergeCell ref="BV51:CA51"/>
    <mergeCell ref="A52:E52"/>
    <mergeCell ref="F52:T52"/>
    <mergeCell ref="V52:W52"/>
    <mergeCell ref="X52:AA52"/>
    <mergeCell ref="AB52:AC52"/>
    <mergeCell ref="A51:E51"/>
    <mergeCell ref="F51:T51"/>
    <mergeCell ref="V51:W51"/>
    <mergeCell ref="X51:AA51"/>
    <mergeCell ref="AB51:AC51"/>
    <mergeCell ref="AD51:AG51"/>
    <mergeCell ref="AH51:AN51"/>
    <mergeCell ref="AO51:AP51"/>
    <mergeCell ref="AQ51:AU51"/>
    <mergeCell ref="AV50:BA50"/>
    <mergeCell ref="BB50:BF50"/>
    <mergeCell ref="BG50:BP50"/>
    <mergeCell ref="BQ50:BU50"/>
    <mergeCell ref="BV50:CA50"/>
    <mergeCell ref="A49:E49"/>
    <mergeCell ref="F49:T49"/>
    <mergeCell ref="V49:W49"/>
    <mergeCell ref="X49:AA49"/>
    <mergeCell ref="AB49:AC49"/>
    <mergeCell ref="A50:E50"/>
    <mergeCell ref="F50:T50"/>
    <mergeCell ref="V50:W50"/>
    <mergeCell ref="X50:AA50"/>
    <mergeCell ref="AB50:AC50"/>
    <mergeCell ref="AD50:AG50"/>
    <mergeCell ref="AH50:AN50"/>
    <mergeCell ref="AO50:AP50"/>
    <mergeCell ref="AQ50:AU50"/>
    <mergeCell ref="AD49:AG49"/>
    <mergeCell ref="AH49:AN49"/>
    <mergeCell ref="AO49:AP49"/>
    <mergeCell ref="AQ49:AU49"/>
    <mergeCell ref="AV49:BA49"/>
    <mergeCell ref="AV47:BA47"/>
    <mergeCell ref="BB47:BF47"/>
    <mergeCell ref="BG47:BP47"/>
    <mergeCell ref="BQ47:BU47"/>
    <mergeCell ref="BV47:CA47"/>
    <mergeCell ref="AV48:BA48"/>
    <mergeCell ref="BB48:BF48"/>
    <mergeCell ref="BG48:BP48"/>
    <mergeCell ref="BQ48:BU48"/>
    <mergeCell ref="BV48:CA48"/>
    <mergeCell ref="BB49:BF49"/>
    <mergeCell ref="BG49:BP49"/>
    <mergeCell ref="BQ49:BU49"/>
    <mergeCell ref="BV49:CA49"/>
    <mergeCell ref="A48:E48"/>
    <mergeCell ref="F48:T48"/>
    <mergeCell ref="V48:W48"/>
    <mergeCell ref="X48:AA48"/>
    <mergeCell ref="AB48:AC48"/>
    <mergeCell ref="AD48:AG48"/>
    <mergeCell ref="AH48:AN48"/>
    <mergeCell ref="AO48:AP48"/>
    <mergeCell ref="AQ48:AU48"/>
    <mergeCell ref="A47:E47"/>
    <mergeCell ref="F47:T47"/>
    <mergeCell ref="V47:W47"/>
    <mergeCell ref="X47:AA47"/>
    <mergeCell ref="AB47:AC47"/>
    <mergeCell ref="AD47:AG47"/>
    <mergeCell ref="AH47:AN47"/>
    <mergeCell ref="AO47:AP47"/>
    <mergeCell ref="AQ47:AU47"/>
    <mergeCell ref="AV46:BA46"/>
    <mergeCell ref="BB46:BF46"/>
    <mergeCell ref="BG46:BP46"/>
    <mergeCell ref="BQ46:BU46"/>
    <mergeCell ref="BV46:CA46"/>
    <mergeCell ref="A45:E45"/>
    <mergeCell ref="F45:T45"/>
    <mergeCell ref="V45:W45"/>
    <mergeCell ref="X45:AA45"/>
    <mergeCell ref="AB45:AC45"/>
    <mergeCell ref="A46:E46"/>
    <mergeCell ref="F46:T46"/>
    <mergeCell ref="V46:W46"/>
    <mergeCell ref="X46:AA46"/>
    <mergeCell ref="AB46:AC46"/>
    <mergeCell ref="AD46:AG46"/>
    <mergeCell ref="AH46:AN46"/>
    <mergeCell ref="AO46:AP46"/>
    <mergeCell ref="AQ46:AU46"/>
    <mergeCell ref="AD45:AG45"/>
    <mergeCell ref="AH45:AN45"/>
    <mergeCell ref="AO45:AP45"/>
    <mergeCell ref="AQ45:AU45"/>
    <mergeCell ref="AV45:BA45"/>
    <mergeCell ref="AV43:BA43"/>
    <mergeCell ref="BB43:BF43"/>
    <mergeCell ref="BG43:BP43"/>
    <mergeCell ref="BQ43:BU43"/>
    <mergeCell ref="BV43:CA43"/>
    <mergeCell ref="AV44:BA44"/>
    <mergeCell ref="BB44:BF44"/>
    <mergeCell ref="BG44:BP44"/>
    <mergeCell ref="BQ44:BU44"/>
    <mergeCell ref="BV44:CA44"/>
    <mergeCell ref="BB45:BF45"/>
    <mergeCell ref="BG45:BP45"/>
    <mergeCell ref="BQ45:BU45"/>
    <mergeCell ref="BV45:CA45"/>
    <mergeCell ref="A44:E44"/>
    <mergeCell ref="F44:T44"/>
    <mergeCell ref="V44:W44"/>
    <mergeCell ref="X44:AA44"/>
    <mergeCell ref="AB44:AC44"/>
    <mergeCell ref="AD44:AG44"/>
    <mergeCell ref="AH44:AN44"/>
    <mergeCell ref="AO44:AP44"/>
    <mergeCell ref="AQ44:AU44"/>
    <mergeCell ref="A43:E43"/>
    <mergeCell ref="F43:T43"/>
    <mergeCell ref="V43:W43"/>
    <mergeCell ref="X43:AA43"/>
    <mergeCell ref="AB43:AC43"/>
    <mergeCell ref="AD43:AG43"/>
    <mergeCell ref="AH43:AN43"/>
    <mergeCell ref="AO43:AP43"/>
    <mergeCell ref="AQ43:AU43"/>
    <mergeCell ref="AV42:BA42"/>
    <mergeCell ref="BB42:BF42"/>
    <mergeCell ref="BG42:BP42"/>
    <mergeCell ref="BQ42:BU42"/>
    <mergeCell ref="BV42:CA42"/>
    <mergeCell ref="A41:E41"/>
    <mergeCell ref="F41:T41"/>
    <mergeCell ref="V41:W41"/>
    <mergeCell ref="X41:AA41"/>
    <mergeCell ref="AB41:AC41"/>
    <mergeCell ref="A42:E42"/>
    <mergeCell ref="F42:T42"/>
    <mergeCell ref="V42:W42"/>
    <mergeCell ref="X42:AA42"/>
    <mergeCell ref="AB42:AC42"/>
    <mergeCell ref="AD42:AG42"/>
    <mergeCell ref="AH42:AN42"/>
    <mergeCell ref="AO42:AP42"/>
    <mergeCell ref="AQ42:AU42"/>
    <mergeCell ref="AD41:AG41"/>
    <mergeCell ref="AH41:AN41"/>
    <mergeCell ref="AO41:AP41"/>
    <mergeCell ref="AQ41:AU41"/>
    <mergeCell ref="AV41:BA41"/>
    <mergeCell ref="AV39:BA39"/>
    <mergeCell ref="BB39:BF39"/>
    <mergeCell ref="BG39:BP39"/>
    <mergeCell ref="BQ39:BU39"/>
    <mergeCell ref="BV39:CA39"/>
    <mergeCell ref="AV40:BA40"/>
    <mergeCell ref="BB40:BF40"/>
    <mergeCell ref="BG40:BP40"/>
    <mergeCell ref="BQ40:BU40"/>
    <mergeCell ref="BV40:CA40"/>
    <mergeCell ref="BB41:BF41"/>
    <mergeCell ref="BG41:BP41"/>
    <mergeCell ref="BQ41:BU41"/>
    <mergeCell ref="BV41:CA41"/>
    <mergeCell ref="A40:E40"/>
    <mergeCell ref="F40:T40"/>
    <mergeCell ref="V40:W40"/>
    <mergeCell ref="X40:AA40"/>
    <mergeCell ref="AB40:AC40"/>
    <mergeCell ref="AD40:AG40"/>
    <mergeCell ref="AH40:AN40"/>
    <mergeCell ref="AO40:AP40"/>
    <mergeCell ref="AQ40:AU40"/>
    <mergeCell ref="A39:E39"/>
    <mergeCell ref="F39:T39"/>
    <mergeCell ref="V39:W39"/>
    <mergeCell ref="X39:AA39"/>
    <mergeCell ref="AB39:AC39"/>
    <mergeCell ref="AD39:AG39"/>
    <mergeCell ref="AH39:AN39"/>
    <mergeCell ref="AO39:AP39"/>
    <mergeCell ref="AQ39:AU39"/>
    <mergeCell ref="BG37:BU37"/>
    <mergeCell ref="BV37:CA38"/>
    <mergeCell ref="F38:T38"/>
    <mergeCell ref="V38:W38"/>
    <mergeCell ref="X38:AA38"/>
    <mergeCell ref="AD38:AG38"/>
    <mergeCell ref="AH38:AN38"/>
    <mergeCell ref="BG38:BP38"/>
    <mergeCell ref="BQ38:BU38"/>
    <mergeCell ref="A37:E38"/>
    <mergeCell ref="F37:U37"/>
    <mergeCell ref="V37:AA37"/>
    <mergeCell ref="AB37:AC38"/>
    <mergeCell ref="AD37:AN37"/>
    <mergeCell ref="AO37:AP38"/>
    <mergeCell ref="AQ37:AU38"/>
    <mergeCell ref="AV37:BA38"/>
    <mergeCell ref="BB37:BF38"/>
    <mergeCell ref="AE32:AQ32"/>
    <mergeCell ref="AR32:AZ32"/>
    <mergeCell ref="BC32:BR33"/>
    <mergeCell ref="BT32:BW33"/>
    <mergeCell ref="BX32:CA33"/>
    <mergeCell ref="P33:AB34"/>
    <mergeCell ref="AE33:AQ34"/>
    <mergeCell ref="AR33:AZ34"/>
    <mergeCell ref="BQ34:BW35"/>
    <mergeCell ref="BX34:CA35"/>
    <mergeCell ref="K26:BS26"/>
    <mergeCell ref="BT26:BW27"/>
    <mergeCell ref="BX26:CA27"/>
    <mergeCell ref="A27:H28"/>
    <mergeCell ref="K27:BS28"/>
    <mergeCell ref="BT28:BW29"/>
    <mergeCell ref="BX28:CA29"/>
    <mergeCell ref="K30:BS30"/>
    <mergeCell ref="BT30:BW31"/>
    <mergeCell ref="BX30:CA31"/>
    <mergeCell ref="K17:BS18"/>
    <mergeCell ref="BU17:BW21"/>
    <mergeCell ref="BX17:CA21"/>
    <mergeCell ref="K19:BS21"/>
    <mergeCell ref="A20:H20"/>
    <mergeCell ref="K22:BS22"/>
    <mergeCell ref="BU22:BW25"/>
    <mergeCell ref="BX22:CA25"/>
    <mergeCell ref="K24:BS25"/>
    <mergeCell ref="A25:H25"/>
    <mergeCell ref="A7:BQ7"/>
    <mergeCell ref="BX7:CA9"/>
    <mergeCell ref="A8:BW9"/>
    <mergeCell ref="A10:BC10"/>
    <mergeCell ref="BD10:BW11"/>
    <mergeCell ref="BX10:CA13"/>
    <mergeCell ref="K12:BS15"/>
    <mergeCell ref="BU13:BW16"/>
    <mergeCell ref="BX14:CA16"/>
    <mergeCell ref="A15:J16"/>
    <mergeCell ref="AY1:CA1"/>
    <mergeCell ref="A3:BQ3"/>
    <mergeCell ref="BX3:CA3"/>
    <mergeCell ref="A4:BO5"/>
    <mergeCell ref="BP4:BW4"/>
    <mergeCell ref="BX4:CA4"/>
    <mergeCell ref="BP5:BQ5"/>
    <mergeCell ref="BU5:BW6"/>
    <mergeCell ref="BX5:CA6"/>
  </mergeCells>
  <pageMargins left="0.35433070866141736" right="0.35433070866141736" top="0.55118110236220474" bottom="0.35433070866141736" header="0.31496062992125984" footer="0.31496062992125984"/>
  <pageSetup paperSize="9" scale="83" orientation="landscape" r:id="rId1"/>
  <rowBreaks count="1" manualBreakCount="1">
    <brk id="5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6"/>
  <dimension ref="A2:O39"/>
  <sheetViews>
    <sheetView workbookViewId="0">
      <selection activeCell="C38" sqref="C38"/>
    </sheetView>
  </sheetViews>
  <sheetFormatPr defaultRowHeight="12.75"/>
  <cols>
    <col min="1" max="1" width="9.140625" style="1"/>
    <col min="2" max="2" width="10.5703125" style="1" bestFit="1" customWidth="1"/>
    <col min="3" max="3" width="10.5703125" style="1" customWidth="1"/>
    <col min="4" max="7" width="9.140625" style="1"/>
    <col min="8" max="8" width="14.7109375" style="1" bestFit="1" customWidth="1"/>
    <col min="9" max="9" width="10.7109375" style="1" customWidth="1"/>
    <col min="10" max="10" width="9.140625" style="1" customWidth="1"/>
    <col min="11" max="11" width="10.5703125" style="1" customWidth="1"/>
    <col min="12" max="12" width="10.28515625" style="1" customWidth="1"/>
    <col min="13" max="13" width="11.42578125" style="1" customWidth="1"/>
    <col min="14" max="14" width="10.85546875" style="1" customWidth="1"/>
    <col min="15" max="15" width="10.42578125" style="1" customWidth="1"/>
    <col min="16" max="16384" width="9.140625" style="1"/>
  </cols>
  <sheetData>
    <row r="2" spans="1:15">
      <c r="G2" s="5"/>
      <c r="H2" s="5"/>
      <c r="I2" s="5"/>
      <c r="J2" s="5"/>
      <c r="K2" s="5"/>
      <c r="L2" s="5"/>
    </row>
    <row r="3" spans="1:15">
      <c r="G3" s="5"/>
      <c r="H3" s="295"/>
      <c r="I3" s="295"/>
      <c r="J3" s="295"/>
      <c r="K3" s="5"/>
      <c r="L3" s="5"/>
    </row>
    <row r="4" spans="1:15">
      <c r="I4" s="5"/>
      <c r="J4" s="5"/>
    </row>
    <row r="5" spans="1:15">
      <c r="A5" s="1" t="s">
        <v>4</v>
      </c>
      <c r="B5" s="1">
        <v>2.7</v>
      </c>
      <c r="C5" s="1" t="s">
        <v>7</v>
      </c>
      <c r="H5" s="6"/>
      <c r="I5" s="6"/>
      <c r="J5" s="6"/>
      <c r="M5" s="6"/>
    </row>
    <row r="6" spans="1:15">
      <c r="A6" s="1" t="s">
        <v>3</v>
      </c>
      <c r="B6" s="1">
        <v>88</v>
      </c>
      <c r="C6" s="1" t="s">
        <v>8</v>
      </c>
      <c r="H6" s="6"/>
      <c r="I6" s="6"/>
      <c r="J6" s="6"/>
      <c r="M6" s="6"/>
    </row>
    <row r="7" spans="1:15">
      <c r="A7" s="1" t="s">
        <v>12</v>
      </c>
      <c r="B7" s="1">
        <v>12.5</v>
      </c>
      <c r="C7" s="1" t="s">
        <v>8</v>
      </c>
      <c r="H7" s="6"/>
      <c r="I7" s="6"/>
      <c r="J7" s="6"/>
    </row>
    <row r="11" spans="1:15" ht="13.5" thickBot="1">
      <c r="D11" s="5"/>
      <c r="E11" s="5"/>
      <c r="F11" s="5"/>
      <c r="G11" s="5"/>
      <c r="H11" s="295" t="s">
        <v>71</v>
      </c>
      <c r="I11" s="295"/>
      <c r="J11" s="295"/>
      <c r="K11" s="295"/>
      <c r="L11" s="295"/>
      <c r="M11" s="295"/>
      <c r="N11" s="295"/>
      <c r="O11" s="295"/>
    </row>
    <row r="12" spans="1:15" ht="15">
      <c r="A12" s="5"/>
      <c r="B12" s="5"/>
      <c r="C12" s="5"/>
      <c r="D12" s="5"/>
      <c r="E12" s="5"/>
      <c r="H12" s="296">
        <v>1</v>
      </c>
      <c r="I12" s="297"/>
      <c r="J12" s="297"/>
      <c r="K12" s="298"/>
      <c r="L12" s="299">
        <v>909</v>
      </c>
      <c r="M12" s="300"/>
      <c r="N12" s="300"/>
      <c r="O12" s="301"/>
    </row>
    <row r="13" spans="1:15" ht="15">
      <c r="A13"/>
      <c r="B13"/>
      <c r="C13"/>
      <c r="D13"/>
      <c r="H13" s="40" t="s">
        <v>6</v>
      </c>
      <c r="I13" s="38" t="s">
        <v>5</v>
      </c>
      <c r="J13" s="38" t="s">
        <v>69</v>
      </c>
      <c r="K13" s="44" t="s">
        <v>70</v>
      </c>
      <c r="L13" s="47" t="s">
        <v>6</v>
      </c>
      <c r="M13" s="48" t="s">
        <v>5</v>
      </c>
      <c r="N13" s="48" t="s">
        <v>69</v>
      </c>
      <c r="O13" s="49" t="s">
        <v>70</v>
      </c>
    </row>
    <row r="14" spans="1:15" ht="15">
      <c r="A14"/>
      <c r="B14"/>
      <c r="C14"/>
      <c r="D14"/>
      <c r="F14" s="1">
        <v>1</v>
      </c>
      <c r="G14" s="1" t="s">
        <v>6</v>
      </c>
      <c r="H14" s="41">
        <f>H12</f>
        <v>1</v>
      </c>
      <c r="I14" s="39">
        <f>H12/B7*1000</f>
        <v>80</v>
      </c>
      <c r="J14" s="39">
        <f>H12/((B5*B6*B7)/1000000)</f>
        <v>336.70033670033666</v>
      </c>
      <c r="K14" s="45">
        <f>(H12/B7*1000)/B6*1000</f>
        <v>909.09090909090901</v>
      </c>
      <c r="L14" s="50">
        <f>H14*L12</f>
        <v>909</v>
      </c>
      <c r="M14" s="51">
        <f>I14*L12</f>
        <v>72720</v>
      </c>
      <c r="N14" s="51">
        <f>J14*L12</f>
        <v>306060.60606060602</v>
      </c>
      <c r="O14" s="52">
        <f>K14*L12</f>
        <v>826363.63636363624</v>
      </c>
    </row>
    <row r="15" spans="1:15" ht="15">
      <c r="A15" s="302"/>
      <c r="B15" s="302"/>
      <c r="C15" s="302"/>
      <c r="D15"/>
      <c r="F15" s="1">
        <v>1</v>
      </c>
      <c r="G15" s="1" t="s">
        <v>5</v>
      </c>
      <c r="H15" s="41">
        <f>H12*B7/1000</f>
        <v>1.2500000000000001E-2</v>
      </c>
      <c r="I15" s="39">
        <f>H12</f>
        <v>1</v>
      </c>
      <c r="J15" s="39">
        <f>H12/(B5*B6)*1000</f>
        <v>4.2087542087542085</v>
      </c>
      <c r="K15" s="45">
        <f>H15/B7*1000/B6*1000</f>
        <v>11.363636363636363</v>
      </c>
      <c r="L15" s="50">
        <f>H15*L12</f>
        <v>11.362500000000001</v>
      </c>
      <c r="M15" s="51">
        <f>I15*L12</f>
        <v>909</v>
      </c>
      <c r="N15" s="51">
        <f>J15*L12</f>
        <v>3825.7575757575755</v>
      </c>
      <c r="O15" s="52">
        <f>K15*L12</f>
        <v>10329.545454545454</v>
      </c>
    </row>
    <row r="16" spans="1:15" ht="15">
      <c r="A16"/>
      <c r="B16"/>
      <c r="C16"/>
      <c r="D16"/>
      <c r="F16" s="1">
        <v>1</v>
      </c>
      <c r="G16" s="1" t="s">
        <v>11</v>
      </c>
      <c r="H16" s="41">
        <f>(B5*B6*B7)/1000000</f>
        <v>2.9700000000000004E-3</v>
      </c>
      <c r="I16" s="39">
        <f>(B5*B6)/1000</f>
        <v>0.23760000000000003</v>
      </c>
      <c r="J16" s="39">
        <f>H12</f>
        <v>1</v>
      </c>
      <c r="K16" s="45">
        <f>H16/B7*1000/B6*1000</f>
        <v>2.7000000000000006</v>
      </c>
      <c r="L16" s="50">
        <f>H16*L12</f>
        <v>2.6997300000000002</v>
      </c>
      <c r="M16" s="51">
        <f>L12*I16</f>
        <v>215.97840000000002</v>
      </c>
      <c r="N16" s="51">
        <f>J16*L12</f>
        <v>909</v>
      </c>
      <c r="O16" s="52">
        <f>K16*L12</f>
        <v>2454.3000000000006</v>
      </c>
    </row>
    <row r="17" spans="1:15" ht="15.75" thickBot="1">
      <c r="A17"/>
      <c r="B17"/>
      <c r="C17"/>
      <c r="D17"/>
      <c r="F17" s="1">
        <v>1</v>
      </c>
      <c r="G17" s="1" t="s">
        <v>74</v>
      </c>
      <c r="H17" s="42">
        <f>(B5*B6*B7/1000000)/B5</f>
        <v>1.1000000000000001E-3</v>
      </c>
      <c r="I17" s="43">
        <f>B5*B6/B5/1000</f>
        <v>8.7999999999999995E-2</v>
      </c>
      <c r="J17" s="43">
        <f>H12/B5</f>
        <v>0.37037037037037035</v>
      </c>
      <c r="K17" s="46">
        <f>H12</f>
        <v>1</v>
      </c>
      <c r="L17" s="53">
        <f>H17*L12</f>
        <v>0.99990000000000001</v>
      </c>
      <c r="M17" s="54">
        <f>I17*L12</f>
        <v>79.99199999999999</v>
      </c>
      <c r="N17" s="54">
        <f>J17*L12</f>
        <v>336.66666666666663</v>
      </c>
      <c r="O17" s="55">
        <f>K17*L12</f>
        <v>909</v>
      </c>
    </row>
    <row r="18" spans="1:15">
      <c r="A18"/>
      <c r="B18"/>
      <c r="C18"/>
      <c r="D18"/>
    </row>
    <row r="19" spans="1:15">
      <c r="A19"/>
      <c r="B19"/>
      <c r="C19"/>
      <c r="D19"/>
    </row>
    <row r="20" spans="1:15">
      <c r="A20" s="302"/>
      <c r="B20" s="302"/>
      <c r="C20" s="302"/>
      <c r="D20"/>
    </row>
    <row r="21" spans="1:15">
      <c r="A21"/>
      <c r="B21"/>
      <c r="C21"/>
      <c r="D21"/>
    </row>
    <row r="22" spans="1:15">
      <c r="A22"/>
      <c r="B22"/>
      <c r="C22"/>
      <c r="D22"/>
    </row>
    <row r="23" spans="1:15">
      <c r="A23"/>
      <c r="B23"/>
      <c r="C23"/>
      <c r="D23"/>
    </row>
    <row r="24" spans="1:15">
      <c r="A24"/>
      <c r="B24"/>
      <c r="C24"/>
      <c r="D24"/>
    </row>
    <row r="25" spans="1:15">
      <c r="A25" s="302"/>
      <c r="B25" s="302"/>
      <c r="C25" s="302"/>
      <c r="D25"/>
    </row>
    <row r="26" spans="1:15">
      <c r="A26"/>
      <c r="B26"/>
      <c r="C26"/>
      <c r="D26"/>
    </row>
    <row r="27" spans="1:15">
      <c r="A27"/>
      <c r="B27"/>
      <c r="C27"/>
      <c r="D27"/>
    </row>
    <row r="28" spans="1:15">
      <c r="A28"/>
      <c r="B28"/>
      <c r="C28"/>
      <c r="D28"/>
    </row>
    <row r="29" spans="1:15">
      <c r="A29"/>
      <c r="B29"/>
      <c r="C29"/>
      <c r="D29"/>
    </row>
    <row r="30" spans="1:15">
      <c r="A30"/>
      <c r="B30"/>
      <c r="C30"/>
      <c r="D30"/>
    </row>
    <row r="31" spans="1:15">
      <c r="A31"/>
      <c r="B31"/>
      <c r="C31"/>
      <c r="D31"/>
    </row>
    <row r="32" spans="1:15">
      <c r="A32"/>
      <c r="B32"/>
      <c r="C32"/>
      <c r="D32"/>
    </row>
    <row r="33" spans="1:14">
      <c r="A33"/>
      <c r="B33"/>
      <c r="C33"/>
      <c r="D33"/>
    </row>
    <row r="34" spans="1:14">
      <c r="A34"/>
      <c r="B34"/>
      <c r="C34"/>
      <c r="D34"/>
      <c r="M34" s="3"/>
      <c r="N34" s="3"/>
    </row>
    <row r="35" spans="1:14">
      <c r="A35"/>
      <c r="B35"/>
      <c r="C35"/>
      <c r="D35"/>
      <c r="L35" s="4"/>
      <c r="M35" s="4"/>
      <c r="N35" s="3"/>
    </row>
    <row r="36" spans="1:14">
      <c r="L36" s="4"/>
      <c r="M36" s="4"/>
      <c r="N36" s="3"/>
    </row>
    <row r="37" spans="1:14">
      <c r="M37" s="3"/>
      <c r="N37" s="3"/>
    </row>
    <row r="38" spans="1:14">
      <c r="M38" s="3"/>
      <c r="N38" s="3"/>
    </row>
    <row r="39" spans="1:14">
      <c r="M39" s="3"/>
      <c r="N39" s="3"/>
    </row>
  </sheetData>
  <mergeCells count="7">
    <mergeCell ref="H3:J3"/>
    <mergeCell ref="H12:K12"/>
    <mergeCell ref="L12:O12"/>
    <mergeCell ref="H11:O11"/>
    <mergeCell ref="A25:C25"/>
    <mergeCell ref="A15:C15"/>
    <mergeCell ref="A20:C20"/>
  </mergeCells>
  <pageMargins left="0.7" right="0.7" top="0.75" bottom="0.75" header="0.3" footer="0.3"/>
  <pageSetup paperSize="9" scale="5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7"/>
  <dimension ref="A1:W111"/>
  <sheetViews>
    <sheetView workbookViewId="0">
      <pane ySplit="1" topLeftCell="A2" activePane="bottomLeft" state="frozen"/>
      <selection pane="bottomLeft" activeCell="H16" sqref="H16"/>
    </sheetView>
  </sheetViews>
  <sheetFormatPr defaultRowHeight="12.75"/>
  <cols>
    <col min="1" max="1" width="21.85546875" style="1" customWidth="1"/>
    <col min="2" max="2" width="9.5703125" style="1" customWidth="1"/>
    <col min="3" max="3" width="7.85546875" style="1" customWidth="1"/>
    <col min="4" max="4" width="9.28515625" style="1" customWidth="1"/>
    <col min="5" max="5" width="10.5703125" style="1" customWidth="1"/>
    <col min="6" max="6" width="11.28515625" style="1" customWidth="1"/>
    <col min="7" max="7" width="10.7109375" style="1" customWidth="1"/>
    <col min="8" max="8" width="12.140625" style="1" customWidth="1"/>
    <col min="9" max="9" width="10.5703125" style="1" customWidth="1"/>
    <col min="10" max="10" width="11.5703125" style="1" customWidth="1"/>
    <col min="11" max="11" width="12.42578125" style="1" bestFit="1" customWidth="1"/>
    <col min="12" max="13" width="9.140625" style="1"/>
    <col min="14" max="23" width="7.85546875" style="1" customWidth="1"/>
    <col min="24" max="16384" width="9.140625" style="1"/>
  </cols>
  <sheetData>
    <row r="1" spans="1:10" s="15" customFormat="1" ht="15.75" thickBot="1">
      <c r="A1" s="16" t="s">
        <v>26</v>
      </c>
      <c r="B1" s="18" t="s">
        <v>50</v>
      </c>
      <c r="C1" s="17" t="s">
        <v>3</v>
      </c>
      <c r="D1" s="17" t="s">
        <v>12</v>
      </c>
      <c r="E1" s="17" t="s">
        <v>4</v>
      </c>
      <c r="F1" s="17" t="s">
        <v>10</v>
      </c>
      <c r="G1" s="17" t="s">
        <v>9</v>
      </c>
      <c r="H1" s="17" t="s">
        <v>13</v>
      </c>
      <c r="I1" s="17" t="s">
        <v>14</v>
      </c>
      <c r="J1" s="17" t="s">
        <v>15</v>
      </c>
    </row>
    <row r="2" spans="1:10" s="37" customFormat="1">
      <c r="A2" s="303" t="s">
        <v>2</v>
      </c>
      <c r="B2" s="303" t="s">
        <v>51</v>
      </c>
      <c r="C2" s="34">
        <v>88</v>
      </c>
      <c r="D2" s="34">
        <v>12.5</v>
      </c>
      <c r="E2" s="34">
        <v>2</v>
      </c>
      <c r="F2" s="35">
        <f t="shared" ref="F2:F21" si="0">(C2*D2*E2)/1000000</f>
        <v>2.2000000000000001E-3</v>
      </c>
      <c r="G2" s="36">
        <f t="shared" ref="G2:G21" si="1">C2*E2/1000</f>
        <v>0.17599999999999999</v>
      </c>
      <c r="H2" s="35">
        <f t="shared" ref="H2:H21" si="2">1/F2</f>
        <v>454.5454545454545</v>
      </c>
      <c r="I2" s="35">
        <f t="shared" ref="I2:I21" si="3">E2/C2*1000</f>
        <v>22.727272727272727</v>
      </c>
      <c r="J2" s="35">
        <f t="shared" ref="J2:J21" si="4">H2/I2</f>
        <v>20</v>
      </c>
    </row>
    <row r="3" spans="1:10" s="37" customFormat="1">
      <c r="A3" s="304"/>
      <c r="B3" s="304"/>
      <c r="C3" s="34">
        <v>88</v>
      </c>
      <c r="D3" s="34">
        <v>12.5</v>
      </c>
      <c r="E3" s="34">
        <v>2.5</v>
      </c>
      <c r="F3" s="35">
        <f t="shared" si="0"/>
        <v>2.7499999999999998E-3</v>
      </c>
      <c r="G3" s="36">
        <f t="shared" si="1"/>
        <v>0.22</v>
      </c>
      <c r="H3" s="35">
        <f t="shared" si="2"/>
        <v>363.63636363636368</v>
      </c>
      <c r="I3" s="35">
        <f t="shared" si="3"/>
        <v>28.409090909090907</v>
      </c>
      <c r="J3" s="35">
        <f t="shared" si="4"/>
        <v>12.800000000000002</v>
      </c>
    </row>
    <row r="4" spans="1:10" s="37" customFormat="1">
      <c r="A4" s="304"/>
      <c r="B4" s="304"/>
      <c r="C4" s="34">
        <v>88</v>
      </c>
      <c r="D4" s="34">
        <v>12.5</v>
      </c>
      <c r="E4" s="34">
        <v>2.7</v>
      </c>
      <c r="F4" s="35">
        <f t="shared" si="0"/>
        <v>2.97E-3</v>
      </c>
      <c r="G4" s="36">
        <f t="shared" si="1"/>
        <v>0.23760000000000003</v>
      </c>
      <c r="H4" s="35">
        <f t="shared" si="2"/>
        <v>336.70033670033672</v>
      </c>
      <c r="I4" s="35">
        <f t="shared" si="3"/>
        <v>30.681818181818183</v>
      </c>
      <c r="J4" s="35">
        <f t="shared" si="4"/>
        <v>10.973936899862826</v>
      </c>
    </row>
    <row r="5" spans="1:10" s="37" customFormat="1">
      <c r="A5" s="304"/>
      <c r="B5" s="304"/>
      <c r="C5" s="34">
        <v>88</v>
      </c>
      <c r="D5" s="34">
        <v>12.5</v>
      </c>
      <c r="E5" s="34">
        <v>3</v>
      </c>
      <c r="F5" s="35">
        <f t="shared" si="0"/>
        <v>3.3E-3</v>
      </c>
      <c r="G5" s="36">
        <f t="shared" si="1"/>
        <v>0.26400000000000001</v>
      </c>
      <c r="H5" s="35">
        <f t="shared" si="2"/>
        <v>303.03030303030306</v>
      </c>
      <c r="I5" s="35">
        <f t="shared" si="3"/>
        <v>34.090909090909086</v>
      </c>
      <c r="J5" s="35">
        <f t="shared" si="4"/>
        <v>8.8888888888888911</v>
      </c>
    </row>
    <row r="6" spans="1:10" s="37" customFormat="1">
      <c r="A6" s="304"/>
      <c r="B6" s="305"/>
      <c r="C6" s="34">
        <v>88</v>
      </c>
      <c r="D6" s="34">
        <v>12.5</v>
      </c>
      <c r="E6" s="34">
        <v>3.5</v>
      </c>
      <c r="F6" s="35">
        <f t="shared" si="0"/>
        <v>3.8500000000000001E-3</v>
      </c>
      <c r="G6" s="36">
        <f t="shared" si="1"/>
        <v>0.308</v>
      </c>
      <c r="H6" s="35">
        <f t="shared" si="2"/>
        <v>259.74025974025972</v>
      </c>
      <c r="I6" s="35">
        <f t="shared" si="3"/>
        <v>39.772727272727273</v>
      </c>
      <c r="J6" s="35">
        <f t="shared" si="4"/>
        <v>6.5306122448979584</v>
      </c>
    </row>
    <row r="7" spans="1:10" s="25" customFormat="1">
      <c r="A7" s="304"/>
      <c r="B7" s="312" t="s">
        <v>52</v>
      </c>
      <c r="C7" s="8">
        <v>88</v>
      </c>
      <c r="D7" s="8">
        <v>12.5</v>
      </c>
      <c r="E7" s="8">
        <v>2</v>
      </c>
      <c r="F7" s="7">
        <f t="shared" si="0"/>
        <v>2.2000000000000001E-3</v>
      </c>
      <c r="G7" s="24">
        <f t="shared" si="1"/>
        <v>0.17599999999999999</v>
      </c>
      <c r="H7" s="7">
        <f t="shared" si="2"/>
        <v>454.5454545454545</v>
      </c>
      <c r="I7" s="7">
        <f t="shared" si="3"/>
        <v>22.727272727272727</v>
      </c>
      <c r="J7" s="7">
        <f t="shared" si="4"/>
        <v>20</v>
      </c>
    </row>
    <row r="8" spans="1:10" s="25" customFormat="1">
      <c r="A8" s="304"/>
      <c r="B8" s="313"/>
      <c r="C8" s="8">
        <v>88</v>
      </c>
      <c r="D8" s="8">
        <v>12.5</v>
      </c>
      <c r="E8" s="8">
        <v>2.5</v>
      </c>
      <c r="F8" s="7">
        <f t="shared" si="0"/>
        <v>2.7499999999999998E-3</v>
      </c>
      <c r="G8" s="24">
        <f t="shared" si="1"/>
        <v>0.22</v>
      </c>
      <c r="H8" s="7">
        <f t="shared" si="2"/>
        <v>363.63636363636368</v>
      </c>
      <c r="I8" s="7">
        <f t="shared" si="3"/>
        <v>28.409090909090907</v>
      </c>
      <c r="J8" s="7">
        <f t="shared" si="4"/>
        <v>12.800000000000002</v>
      </c>
    </row>
    <row r="9" spans="1:10" s="25" customFormat="1">
      <c r="A9" s="304"/>
      <c r="B9" s="313"/>
      <c r="C9" s="8">
        <v>88</v>
      </c>
      <c r="D9" s="8">
        <v>12.5</v>
      </c>
      <c r="E9" s="8">
        <v>2.7</v>
      </c>
      <c r="F9" s="7">
        <f t="shared" si="0"/>
        <v>2.97E-3</v>
      </c>
      <c r="G9" s="24">
        <f t="shared" si="1"/>
        <v>0.23760000000000003</v>
      </c>
      <c r="H9" s="7">
        <f t="shared" si="2"/>
        <v>336.70033670033672</v>
      </c>
      <c r="I9" s="7">
        <f t="shared" si="3"/>
        <v>30.681818181818183</v>
      </c>
      <c r="J9" s="7">
        <f t="shared" si="4"/>
        <v>10.973936899862826</v>
      </c>
    </row>
    <row r="10" spans="1:10" s="25" customFormat="1">
      <c r="A10" s="304"/>
      <c r="B10" s="313"/>
      <c r="C10" s="8">
        <v>88</v>
      </c>
      <c r="D10" s="8">
        <v>12.5</v>
      </c>
      <c r="E10" s="8">
        <v>3</v>
      </c>
      <c r="F10" s="7">
        <f t="shared" si="0"/>
        <v>3.3E-3</v>
      </c>
      <c r="G10" s="24">
        <f t="shared" si="1"/>
        <v>0.26400000000000001</v>
      </c>
      <c r="H10" s="7">
        <f t="shared" si="2"/>
        <v>303.03030303030306</v>
      </c>
      <c r="I10" s="7">
        <f t="shared" si="3"/>
        <v>34.090909090909086</v>
      </c>
      <c r="J10" s="7">
        <f t="shared" si="4"/>
        <v>8.8888888888888911</v>
      </c>
    </row>
    <row r="11" spans="1:10" s="25" customFormat="1">
      <c r="A11" s="304"/>
      <c r="B11" s="314"/>
      <c r="C11" s="8">
        <v>88</v>
      </c>
      <c r="D11" s="8">
        <v>12.5</v>
      </c>
      <c r="E11" s="8">
        <v>3.5</v>
      </c>
      <c r="F11" s="7">
        <f t="shared" si="0"/>
        <v>3.8500000000000001E-3</v>
      </c>
      <c r="G11" s="24">
        <f t="shared" si="1"/>
        <v>0.308</v>
      </c>
      <c r="H11" s="7">
        <f t="shared" si="2"/>
        <v>259.74025974025972</v>
      </c>
      <c r="I11" s="7">
        <f t="shared" si="3"/>
        <v>39.772727272727273</v>
      </c>
      <c r="J11" s="7">
        <f t="shared" si="4"/>
        <v>6.5306122448979584</v>
      </c>
    </row>
    <row r="12" spans="1:10" s="29" customFormat="1">
      <c r="A12" s="304"/>
      <c r="B12" s="315" t="s">
        <v>53</v>
      </c>
      <c r="C12" s="26">
        <v>88</v>
      </c>
      <c r="D12" s="26">
        <v>12.5</v>
      </c>
      <c r="E12" s="26">
        <v>2</v>
      </c>
      <c r="F12" s="27">
        <f t="shared" si="0"/>
        <v>2.2000000000000001E-3</v>
      </c>
      <c r="G12" s="28">
        <f t="shared" si="1"/>
        <v>0.17599999999999999</v>
      </c>
      <c r="H12" s="27">
        <f t="shared" si="2"/>
        <v>454.5454545454545</v>
      </c>
      <c r="I12" s="27">
        <f t="shared" si="3"/>
        <v>22.727272727272727</v>
      </c>
      <c r="J12" s="27">
        <f t="shared" si="4"/>
        <v>20</v>
      </c>
    </row>
    <row r="13" spans="1:10" s="29" customFormat="1">
      <c r="A13" s="304"/>
      <c r="B13" s="316"/>
      <c r="C13" s="26">
        <v>88</v>
      </c>
      <c r="D13" s="26">
        <v>12.5</v>
      </c>
      <c r="E13" s="26">
        <v>2.5</v>
      </c>
      <c r="F13" s="27">
        <f t="shared" si="0"/>
        <v>2.7499999999999998E-3</v>
      </c>
      <c r="G13" s="28">
        <f t="shared" si="1"/>
        <v>0.22</v>
      </c>
      <c r="H13" s="27">
        <f t="shared" si="2"/>
        <v>363.63636363636368</v>
      </c>
      <c r="I13" s="27">
        <f t="shared" si="3"/>
        <v>28.409090909090907</v>
      </c>
      <c r="J13" s="27">
        <f t="shared" si="4"/>
        <v>12.800000000000002</v>
      </c>
    </row>
    <row r="14" spans="1:10" s="29" customFormat="1">
      <c r="A14" s="304"/>
      <c r="B14" s="316"/>
      <c r="C14" s="26">
        <v>88</v>
      </c>
      <c r="D14" s="26">
        <v>12.5</v>
      </c>
      <c r="E14" s="26">
        <v>2.7</v>
      </c>
      <c r="F14" s="27">
        <f t="shared" si="0"/>
        <v>2.97E-3</v>
      </c>
      <c r="G14" s="28">
        <f t="shared" si="1"/>
        <v>0.23760000000000003</v>
      </c>
      <c r="H14" s="27">
        <f t="shared" si="2"/>
        <v>336.70033670033672</v>
      </c>
      <c r="I14" s="27">
        <f t="shared" si="3"/>
        <v>30.681818181818183</v>
      </c>
      <c r="J14" s="27">
        <f t="shared" si="4"/>
        <v>10.973936899862826</v>
      </c>
    </row>
    <row r="15" spans="1:10" s="29" customFormat="1">
      <c r="A15" s="304"/>
      <c r="B15" s="316"/>
      <c r="C15" s="26">
        <v>88</v>
      </c>
      <c r="D15" s="26">
        <v>12.5</v>
      </c>
      <c r="E15" s="26">
        <v>3</v>
      </c>
      <c r="F15" s="27">
        <f t="shared" si="0"/>
        <v>3.3E-3</v>
      </c>
      <c r="G15" s="28">
        <f t="shared" si="1"/>
        <v>0.26400000000000001</v>
      </c>
      <c r="H15" s="27">
        <f t="shared" si="2"/>
        <v>303.03030303030306</v>
      </c>
      <c r="I15" s="27">
        <f t="shared" si="3"/>
        <v>34.090909090909086</v>
      </c>
      <c r="J15" s="27">
        <f t="shared" si="4"/>
        <v>8.8888888888888911</v>
      </c>
    </row>
    <row r="16" spans="1:10" s="29" customFormat="1">
      <c r="A16" s="304"/>
      <c r="B16" s="317"/>
      <c r="C16" s="26">
        <v>88</v>
      </c>
      <c r="D16" s="26">
        <v>12.5</v>
      </c>
      <c r="E16" s="26">
        <v>3.5</v>
      </c>
      <c r="F16" s="27">
        <f t="shared" si="0"/>
        <v>3.8500000000000001E-3</v>
      </c>
      <c r="G16" s="28">
        <f t="shared" si="1"/>
        <v>0.308</v>
      </c>
      <c r="H16" s="27">
        <f t="shared" si="2"/>
        <v>259.74025974025972</v>
      </c>
      <c r="I16" s="27">
        <f t="shared" si="3"/>
        <v>39.772727272727273</v>
      </c>
      <c r="J16" s="27">
        <f t="shared" si="4"/>
        <v>6.5306122448979584</v>
      </c>
    </row>
    <row r="17" spans="1:10" s="33" customFormat="1">
      <c r="A17" s="304"/>
      <c r="B17" s="318" t="s">
        <v>54</v>
      </c>
      <c r="C17" s="30">
        <v>88</v>
      </c>
      <c r="D17" s="30">
        <v>12.5</v>
      </c>
      <c r="E17" s="30">
        <v>2</v>
      </c>
      <c r="F17" s="31">
        <f t="shared" si="0"/>
        <v>2.2000000000000001E-3</v>
      </c>
      <c r="G17" s="32">
        <f t="shared" si="1"/>
        <v>0.17599999999999999</v>
      </c>
      <c r="H17" s="31">
        <f t="shared" si="2"/>
        <v>454.5454545454545</v>
      </c>
      <c r="I17" s="31">
        <f t="shared" si="3"/>
        <v>22.727272727272727</v>
      </c>
      <c r="J17" s="31">
        <f t="shared" si="4"/>
        <v>20</v>
      </c>
    </row>
    <row r="18" spans="1:10" s="33" customFormat="1">
      <c r="A18" s="304"/>
      <c r="B18" s="319"/>
      <c r="C18" s="30">
        <v>88</v>
      </c>
      <c r="D18" s="30">
        <v>12.5</v>
      </c>
      <c r="E18" s="30">
        <v>2.5</v>
      </c>
      <c r="F18" s="31">
        <f t="shared" si="0"/>
        <v>2.7499999999999998E-3</v>
      </c>
      <c r="G18" s="32">
        <f t="shared" si="1"/>
        <v>0.22</v>
      </c>
      <c r="H18" s="31">
        <f t="shared" si="2"/>
        <v>363.63636363636368</v>
      </c>
      <c r="I18" s="31">
        <f t="shared" si="3"/>
        <v>28.409090909090907</v>
      </c>
      <c r="J18" s="31">
        <f t="shared" si="4"/>
        <v>12.800000000000002</v>
      </c>
    </row>
    <row r="19" spans="1:10" s="33" customFormat="1">
      <c r="A19" s="304"/>
      <c r="B19" s="319"/>
      <c r="C19" s="30">
        <v>88</v>
      </c>
      <c r="D19" s="30">
        <v>12.5</v>
      </c>
      <c r="E19" s="30">
        <v>2.7</v>
      </c>
      <c r="F19" s="31">
        <f t="shared" si="0"/>
        <v>2.97E-3</v>
      </c>
      <c r="G19" s="32">
        <f t="shared" si="1"/>
        <v>0.23760000000000003</v>
      </c>
      <c r="H19" s="31">
        <f t="shared" si="2"/>
        <v>336.70033670033672</v>
      </c>
      <c r="I19" s="31">
        <f t="shared" si="3"/>
        <v>30.681818181818183</v>
      </c>
      <c r="J19" s="31">
        <f t="shared" si="4"/>
        <v>10.973936899862826</v>
      </c>
    </row>
    <row r="20" spans="1:10" s="33" customFormat="1">
      <c r="A20" s="304"/>
      <c r="B20" s="319"/>
      <c r="C20" s="30">
        <v>88</v>
      </c>
      <c r="D20" s="30">
        <v>12.5</v>
      </c>
      <c r="E20" s="30">
        <v>3</v>
      </c>
      <c r="F20" s="31">
        <f t="shared" si="0"/>
        <v>3.3E-3</v>
      </c>
      <c r="G20" s="32">
        <f t="shared" si="1"/>
        <v>0.26400000000000001</v>
      </c>
      <c r="H20" s="31">
        <f t="shared" si="2"/>
        <v>303.03030303030306</v>
      </c>
      <c r="I20" s="31">
        <f t="shared" si="3"/>
        <v>34.090909090909086</v>
      </c>
      <c r="J20" s="31">
        <f t="shared" si="4"/>
        <v>8.8888888888888911</v>
      </c>
    </row>
    <row r="21" spans="1:10" s="33" customFormat="1">
      <c r="A21" s="305"/>
      <c r="B21" s="320"/>
      <c r="C21" s="30">
        <v>88</v>
      </c>
      <c r="D21" s="30">
        <v>12.5</v>
      </c>
      <c r="E21" s="30">
        <v>3.5</v>
      </c>
      <c r="F21" s="31">
        <f t="shared" si="0"/>
        <v>3.8500000000000001E-3</v>
      </c>
      <c r="G21" s="32">
        <f t="shared" si="1"/>
        <v>0.308</v>
      </c>
      <c r="H21" s="31">
        <f t="shared" si="2"/>
        <v>259.74025974025972</v>
      </c>
      <c r="I21" s="31">
        <f t="shared" si="3"/>
        <v>39.772727272727273</v>
      </c>
      <c r="J21" s="31">
        <f t="shared" si="4"/>
        <v>6.5306122448979584</v>
      </c>
    </row>
    <row r="22" spans="1:10">
      <c r="A22" s="306" t="s">
        <v>1</v>
      </c>
      <c r="B22" s="2"/>
      <c r="C22" s="19">
        <v>90</v>
      </c>
      <c r="D22" s="19">
        <v>21</v>
      </c>
      <c r="E22" s="19">
        <v>3</v>
      </c>
      <c r="F22" s="20">
        <f t="shared" ref="F22:F33" si="5">(C22*D22*E22)/1000000</f>
        <v>5.6699999999999997E-3</v>
      </c>
      <c r="G22" s="20"/>
      <c r="H22" s="20">
        <f t="shared" ref="H22:H33" si="6">1/F22</f>
        <v>176.3668430335097</v>
      </c>
      <c r="I22" s="20">
        <f t="shared" ref="I22:I33" si="7">E22/C22*1000</f>
        <v>33.333333333333336</v>
      </c>
      <c r="J22" s="20">
        <f t="shared" ref="J22:J33" si="8">H22/I22</f>
        <v>5.2910052910052903</v>
      </c>
    </row>
    <row r="23" spans="1:10">
      <c r="A23" s="307"/>
      <c r="B23" s="2"/>
      <c r="C23" s="19">
        <v>90</v>
      </c>
      <c r="D23" s="19">
        <v>30</v>
      </c>
      <c r="E23" s="19">
        <v>3</v>
      </c>
      <c r="F23" s="20">
        <f t="shared" si="5"/>
        <v>8.0999999999999996E-3</v>
      </c>
      <c r="G23" s="20"/>
      <c r="H23" s="20">
        <f t="shared" si="6"/>
        <v>123.4567901234568</v>
      </c>
      <c r="I23" s="20">
        <f t="shared" si="7"/>
        <v>33.333333333333336</v>
      </c>
      <c r="J23" s="20">
        <f t="shared" si="8"/>
        <v>3.7037037037037037</v>
      </c>
    </row>
    <row r="24" spans="1:10">
      <c r="A24" s="307"/>
      <c r="B24" s="2"/>
      <c r="C24" s="19">
        <v>90</v>
      </c>
      <c r="D24" s="19">
        <v>45</v>
      </c>
      <c r="E24" s="19">
        <v>3</v>
      </c>
      <c r="F24" s="20">
        <f t="shared" si="5"/>
        <v>1.2149999999999999E-2</v>
      </c>
      <c r="G24" s="20"/>
      <c r="H24" s="20">
        <f t="shared" si="6"/>
        <v>82.304526748971199</v>
      </c>
      <c r="I24" s="20">
        <f t="shared" si="7"/>
        <v>33.333333333333336</v>
      </c>
      <c r="J24" s="20">
        <f t="shared" si="8"/>
        <v>2.4691358024691357</v>
      </c>
    </row>
    <row r="25" spans="1:10">
      <c r="A25" s="307"/>
      <c r="B25" s="2"/>
      <c r="C25" s="19">
        <v>100</v>
      </c>
      <c r="D25" s="19">
        <v>21</v>
      </c>
      <c r="E25" s="19">
        <v>3</v>
      </c>
      <c r="F25" s="20">
        <f t="shared" si="5"/>
        <v>6.3E-3</v>
      </c>
      <c r="G25" s="20"/>
      <c r="H25" s="20">
        <f t="shared" si="6"/>
        <v>158.73015873015873</v>
      </c>
      <c r="I25" s="20">
        <f t="shared" si="7"/>
        <v>30</v>
      </c>
      <c r="J25" s="20">
        <f t="shared" si="8"/>
        <v>5.2910052910052912</v>
      </c>
    </row>
    <row r="26" spans="1:10">
      <c r="A26" s="307"/>
      <c r="B26" s="2"/>
      <c r="C26" s="19">
        <v>100</v>
      </c>
      <c r="D26" s="19">
        <v>30</v>
      </c>
      <c r="E26" s="19">
        <v>3</v>
      </c>
      <c r="F26" s="20">
        <f t="shared" si="5"/>
        <v>8.9999999999999993E-3</v>
      </c>
      <c r="G26" s="20"/>
      <c r="H26" s="20">
        <f t="shared" si="6"/>
        <v>111.11111111111111</v>
      </c>
      <c r="I26" s="20">
        <f t="shared" si="7"/>
        <v>30</v>
      </c>
      <c r="J26" s="20">
        <f t="shared" si="8"/>
        <v>3.7037037037037037</v>
      </c>
    </row>
    <row r="27" spans="1:10">
      <c r="A27" s="307"/>
      <c r="B27" s="2"/>
      <c r="C27" s="19">
        <v>100</v>
      </c>
      <c r="D27" s="19">
        <v>45</v>
      </c>
      <c r="E27" s="19">
        <v>3</v>
      </c>
      <c r="F27" s="20">
        <f t="shared" si="5"/>
        <v>1.35E-2</v>
      </c>
      <c r="G27" s="20"/>
      <c r="H27" s="20">
        <f t="shared" si="6"/>
        <v>74.074074074074076</v>
      </c>
      <c r="I27" s="20">
        <f t="shared" si="7"/>
        <v>30</v>
      </c>
      <c r="J27" s="20">
        <f t="shared" si="8"/>
        <v>2.4691358024691357</v>
      </c>
    </row>
    <row r="28" spans="1:10">
      <c r="A28" s="307"/>
      <c r="B28" s="2"/>
      <c r="C28" s="19">
        <v>120</v>
      </c>
      <c r="D28" s="19">
        <v>21</v>
      </c>
      <c r="E28" s="19">
        <v>3</v>
      </c>
      <c r="F28" s="20">
        <f t="shared" si="5"/>
        <v>7.5599999999999999E-3</v>
      </c>
      <c r="G28" s="20"/>
      <c r="H28" s="20">
        <f t="shared" si="6"/>
        <v>132.27513227513228</v>
      </c>
      <c r="I28" s="20">
        <f t="shared" si="7"/>
        <v>25</v>
      </c>
      <c r="J28" s="20">
        <f t="shared" si="8"/>
        <v>5.2910052910052912</v>
      </c>
    </row>
    <row r="29" spans="1:10">
      <c r="A29" s="307"/>
      <c r="B29" s="2"/>
      <c r="C29" s="19">
        <v>120</v>
      </c>
      <c r="D29" s="19">
        <v>30</v>
      </c>
      <c r="E29" s="19">
        <v>3</v>
      </c>
      <c r="F29" s="20">
        <f t="shared" si="5"/>
        <v>1.0800000000000001E-2</v>
      </c>
      <c r="G29" s="20"/>
      <c r="H29" s="20">
        <f t="shared" si="6"/>
        <v>92.592592592592581</v>
      </c>
      <c r="I29" s="20">
        <f t="shared" si="7"/>
        <v>25</v>
      </c>
      <c r="J29" s="20">
        <f t="shared" si="8"/>
        <v>3.7037037037037033</v>
      </c>
    </row>
    <row r="30" spans="1:10">
      <c r="A30" s="307"/>
      <c r="B30" s="2"/>
      <c r="C30" s="19">
        <v>120</v>
      </c>
      <c r="D30" s="19">
        <v>45</v>
      </c>
      <c r="E30" s="19">
        <v>3</v>
      </c>
      <c r="F30" s="20">
        <f t="shared" si="5"/>
        <v>1.6199999999999999E-2</v>
      </c>
      <c r="G30" s="20"/>
      <c r="H30" s="20">
        <f t="shared" si="6"/>
        <v>61.728395061728399</v>
      </c>
      <c r="I30" s="20">
        <f t="shared" si="7"/>
        <v>25</v>
      </c>
      <c r="J30" s="20">
        <f t="shared" si="8"/>
        <v>2.4691358024691361</v>
      </c>
    </row>
    <row r="31" spans="1:10">
      <c r="A31" s="307"/>
      <c r="B31" s="2"/>
      <c r="C31" s="19">
        <v>135</v>
      </c>
      <c r="D31" s="19">
        <v>21</v>
      </c>
      <c r="E31" s="19">
        <v>3</v>
      </c>
      <c r="F31" s="20">
        <f t="shared" si="5"/>
        <v>8.5050000000000004E-3</v>
      </c>
      <c r="G31" s="20"/>
      <c r="H31" s="20">
        <f t="shared" si="6"/>
        <v>117.57789535567312</v>
      </c>
      <c r="I31" s="20">
        <f t="shared" si="7"/>
        <v>22.222222222222221</v>
      </c>
      <c r="J31" s="20">
        <f t="shared" si="8"/>
        <v>5.2910052910052903</v>
      </c>
    </row>
    <row r="32" spans="1:10">
      <c r="A32" s="307"/>
      <c r="B32" s="2"/>
      <c r="C32" s="19">
        <v>135</v>
      </c>
      <c r="D32" s="19">
        <v>30</v>
      </c>
      <c r="E32" s="19">
        <v>3</v>
      </c>
      <c r="F32" s="20">
        <f t="shared" si="5"/>
        <v>1.2149999999999999E-2</v>
      </c>
      <c r="G32" s="20"/>
      <c r="H32" s="20">
        <f t="shared" si="6"/>
        <v>82.304526748971199</v>
      </c>
      <c r="I32" s="20">
        <f t="shared" si="7"/>
        <v>22.222222222222221</v>
      </c>
      <c r="J32" s="20">
        <f t="shared" si="8"/>
        <v>3.7037037037037042</v>
      </c>
    </row>
    <row r="33" spans="1:15">
      <c r="A33" s="308"/>
      <c r="B33" s="2"/>
      <c r="C33" s="19">
        <v>135</v>
      </c>
      <c r="D33" s="19">
        <v>45</v>
      </c>
      <c r="E33" s="19">
        <v>3</v>
      </c>
      <c r="F33" s="20">
        <f t="shared" si="5"/>
        <v>1.8225000000000002E-2</v>
      </c>
      <c r="G33" s="20"/>
      <c r="H33" s="20">
        <f t="shared" si="6"/>
        <v>54.869684499314126</v>
      </c>
      <c r="I33" s="20">
        <f t="shared" si="7"/>
        <v>22.222222222222221</v>
      </c>
      <c r="J33" s="20">
        <f t="shared" si="8"/>
        <v>2.4691358024691357</v>
      </c>
    </row>
    <row r="34" spans="1:15">
      <c r="A34" s="312" t="s">
        <v>16</v>
      </c>
      <c r="B34" s="23"/>
      <c r="C34" s="8">
        <v>100</v>
      </c>
      <c r="D34" s="8">
        <v>100</v>
      </c>
      <c r="E34" s="8">
        <v>4</v>
      </c>
      <c r="F34" s="7">
        <f>(C34*D34*E34)/1000000</f>
        <v>0.04</v>
      </c>
      <c r="G34" s="7">
        <f t="shared" ref="G34:G55" si="9">C34*E34/1000</f>
        <v>0.4</v>
      </c>
      <c r="H34" s="7">
        <f>1/F34</f>
        <v>25</v>
      </c>
      <c r="I34" s="7">
        <f>E34/C34*1000</f>
        <v>40</v>
      </c>
      <c r="J34" s="7">
        <f>H34/I34</f>
        <v>0.625</v>
      </c>
      <c r="N34" s="295"/>
      <c r="O34" s="295"/>
    </row>
    <row r="35" spans="1:15">
      <c r="A35" s="313"/>
      <c r="B35" s="23"/>
      <c r="C35" s="8">
        <v>100</v>
      </c>
      <c r="D35" s="8">
        <v>120</v>
      </c>
      <c r="E35" s="8">
        <v>4</v>
      </c>
      <c r="F35" s="7">
        <f t="shared" ref="F35:F50" si="10">(C35*D35*E35)/1000000</f>
        <v>4.8000000000000001E-2</v>
      </c>
      <c r="G35" s="7">
        <f t="shared" si="9"/>
        <v>0.4</v>
      </c>
      <c r="H35" s="7">
        <f t="shared" ref="H35:H50" si="11">1/F35</f>
        <v>20.833333333333332</v>
      </c>
      <c r="I35" s="7">
        <f t="shared" ref="I35:I50" si="12">E35/C35*1000</f>
        <v>40</v>
      </c>
      <c r="J35" s="7">
        <f t="shared" ref="J35:J50" si="13">H35/I35</f>
        <v>0.52083333333333326</v>
      </c>
    </row>
    <row r="36" spans="1:15">
      <c r="A36" s="313"/>
      <c r="B36" s="23"/>
      <c r="C36" s="8">
        <v>100</v>
      </c>
      <c r="D36" s="8">
        <v>150</v>
      </c>
      <c r="E36" s="8">
        <v>4</v>
      </c>
      <c r="F36" s="7">
        <f t="shared" si="10"/>
        <v>0.06</v>
      </c>
      <c r="G36" s="7">
        <f t="shared" si="9"/>
        <v>0.4</v>
      </c>
      <c r="H36" s="7">
        <f t="shared" si="11"/>
        <v>16.666666666666668</v>
      </c>
      <c r="I36" s="7">
        <f t="shared" si="12"/>
        <v>40</v>
      </c>
      <c r="J36" s="7">
        <f t="shared" si="13"/>
        <v>0.41666666666666669</v>
      </c>
    </row>
    <row r="37" spans="1:15">
      <c r="A37" s="313"/>
      <c r="B37" s="23"/>
      <c r="C37" s="8">
        <v>100</v>
      </c>
      <c r="D37" s="8">
        <v>200</v>
      </c>
      <c r="E37" s="8">
        <v>4</v>
      </c>
      <c r="F37" s="7">
        <f t="shared" si="10"/>
        <v>0.08</v>
      </c>
      <c r="G37" s="7">
        <f t="shared" si="9"/>
        <v>0.4</v>
      </c>
      <c r="H37" s="7">
        <f t="shared" si="11"/>
        <v>12.5</v>
      </c>
      <c r="I37" s="7">
        <f t="shared" si="12"/>
        <v>40</v>
      </c>
      <c r="J37" s="7">
        <f t="shared" si="13"/>
        <v>0.3125</v>
      </c>
    </row>
    <row r="38" spans="1:15">
      <c r="A38" s="313"/>
      <c r="B38" s="23"/>
      <c r="C38" s="8">
        <v>120</v>
      </c>
      <c r="D38" s="8">
        <v>120</v>
      </c>
      <c r="E38" s="8">
        <v>4</v>
      </c>
      <c r="F38" s="7">
        <f t="shared" si="10"/>
        <v>5.7599999999999998E-2</v>
      </c>
      <c r="G38" s="7">
        <f t="shared" si="9"/>
        <v>0.48</v>
      </c>
      <c r="H38" s="7">
        <f t="shared" si="11"/>
        <v>17.361111111111111</v>
      </c>
      <c r="I38" s="7">
        <f t="shared" si="12"/>
        <v>33.333333333333336</v>
      </c>
      <c r="J38" s="7">
        <f t="shared" si="13"/>
        <v>0.52083333333333326</v>
      </c>
    </row>
    <row r="39" spans="1:15">
      <c r="A39" s="313"/>
      <c r="B39" s="23"/>
      <c r="C39" s="8">
        <v>120</v>
      </c>
      <c r="D39" s="8">
        <v>150</v>
      </c>
      <c r="E39" s="8">
        <v>4</v>
      </c>
      <c r="F39" s="7">
        <f t="shared" si="10"/>
        <v>7.1999999999999995E-2</v>
      </c>
      <c r="G39" s="7">
        <f t="shared" si="9"/>
        <v>0.48</v>
      </c>
      <c r="H39" s="7">
        <f t="shared" si="11"/>
        <v>13.888888888888889</v>
      </c>
      <c r="I39" s="7">
        <f t="shared" si="12"/>
        <v>33.333333333333336</v>
      </c>
      <c r="J39" s="7">
        <f t="shared" si="13"/>
        <v>0.41666666666666663</v>
      </c>
    </row>
    <row r="40" spans="1:15">
      <c r="A40" s="313"/>
      <c r="B40" s="23"/>
      <c r="C40" s="8">
        <v>120</v>
      </c>
      <c r="D40" s="8">
        <v>200</v>
      </c>
      <c r="E40" s="8">
        <v>4</v>
      </c>
      <c r="F40" s="7">
        <f t="shared" si="10"/>
        <v>9.6000000000000002E-2</v>
      </c>
      <c r="G40" s="7">
        <f t="shared" si="9"/>
        <v>0.48</v>
      </c>
      <c r="H40" s="7">
        <f t="shared" si="11"/>
        <v>10.416666666666666</v>
      </c>
      <c r="I40" s="7">
        <f t="shared" si="12"/>
        <v>33.333333333333336</v>
      </c>
      <c r="J40" s="7">
        <f t="shared" si="13"/>
        <v>0.31249999999999994</v>
      </c>
    </row>
    <row r="41" spans="1:15">
      <c r="A41" s="313"/>
      <c r="B41" s="23"/>
      <c r="C41" s="8">
        <v>150</v>
      </c>
      <c r="D41" s="8">
        <v>150</v>
      </c>
      <c r="E41" s="8">
        <v>4</v>
      </c>
      <c r="F41" s="7">
        <f t="shared" si="10"/>
        <v>0.09</v>
      </c>
      <c r="G41" s="7">
        <f t="shared" si="9"/>
        <v>0.6</v>
      </c>
      <c r="H41" s="7">
        <f t="shared" si="11"/>
        <v>11.111111111111111</v>
      </c>
      <c r="I41" s="7">
        <f t="shared" si="12"/>
        <v>26.666666666666668</v>
      </c>
      <c r="J41" s="7">
        <f t="shared" si="13"/>
        <v>0.41666666666666663</v>
      </c>
    </row>
    <row r="42" spans="1:15">
      <c r="A42" s="313"/>
      <c r="B42" s="23"/>
      <c r="C42" s="8">
        <v>150</v>
      </c>
      <c r="D42" s="8">
        <v>200</v>
      </c>
      <c r="E42" s="8">
        <v>4</v>
      </c>
      <c r="F42" s="7">
        <f t="shared" si="10"/>
        <v>0.12</v>
      </c>
      <c r="G42" s="7">
        <f t="shared" si="9"/>
        <v>0.6</v>
      </c>
      <c r="H42" s="7">
        <f t="shared" si="11"/>
        <v>8.3333333333333339</v>
      </c>
      <c r="I42" s="7">
        <f t="shared" si="12"/>
        <v>26.666666666666668</v>
      </c>
      <c r="J42" s="7">
        <f t="shared" si="13"/>
        <v>0.3125</v>
      </c>
    </row>
    <row r="43" spans="1:15">
      <c r="A43" s="313"/>
      <c r="B43" s="23"/>
      <c r="C43" s="8">
        <v>200</v>
      </c>
      <c r="D43" s="8">
        <v>200</v>
      </c>
      <c r="E43" s="8">
        <v>4</v>
      </c>
      <c r="F43" s="7">
        <f t="shared" si="10"/>
        <v>0.16</v>
      </c>
      <c r="G43" s="7">
        <f t="shared" si="9"/>
        <v>0.8</v>
      </c>
      <c r="H43" s="7">
        <f t="shared" si="11"/>
        <v>6.25</v>
      </c>
      <c r="I43" s="7">
        <f t="shared" si="12"/>
        <v>20</v>
      </c>
      <c r="J43" s="7">
        <f t="shared" si="13"/>
        <v>0.3125</v>
      </c>
    </row>
    <row r="44" spans="1:15">
      <c r="A44" s="313"/>
      <c r="B44" s="23"/>
      <c r="C44" s="8">
        <v>250</v>
      </c>
      <c r="D44" s="8">
        <v>250</v>
      </c>
      <c r="E44" s="8">
        <v>4</v>
      </c>
      <c r="F44" s="7">
        <f t="shared" si="10"/>
        <v>0.25</v>
      </c>
      <c r="G44" s="7">
        <f t="shared" si="9"/>
        <v>1</v>
      </c>
      <c r="H44" s="7">
        <f t="shared" si="11"/>
        <v>4</v>
      </c>
      <c r="I44" s="7">
        <f t="shared" si="12"/>
        <v>16</v>
      </c>
      <c r="J44" s="7">
        <f t="shared" si="13"/>
        <v>0.25</v>
      </c>
    </row>
    <row r="45" spans="1:15">
      <c r="A45" s="313"/>
      <c r="B45" s="23"/>
      <c r="C45" s="8">
        <v>100</v>
      </c>
      <c r="D45" s="8">
        <v>100</v>
      </c>
      <c r="E45" s="8">
        <v>6</v>
      </c>
      <c r="F45" s="7">
        <f t="shared" si="10"/>
        <v>0.06</v>
      </c>
      <c r="G45" s="7">
        <f t="shared" si="9"/>
        <v>0.6</v>
      </c>
      <c r="H45" s="7">
        <f t="shared" si="11"/>
        <v>16.666666666666668</v>
      </c>
      <c r="I45" s="7">
        <f t="shared" si="12"/>
        <v>60</v>
      </c>
      <c r="J45" s="7">
        <f t="shared" si="13"/>
        <v>0.27777777777777779</v>
      </c>
    </row>
    <row r="46" spans="1:15">
      <c r="A46" s="313"/>
      <c r="B46" s="23"/>
      <c r="C46" s="8">
        <v>100</v>
      </c>
      <c r="D46" s="8">
        <v>120</v>
      </c>
      <c r="E46" s="8">
        <v>6</v>
      </c>
      <c r="F46" s="7">
        <f t="shared" si="10"/>
        <v>7.1999999999999995E-2</v>
      </c>
      <c r="G46" s="7">
        <f t="shared" si="9"/>
        <v>0.6</v>
      </c>
      <c r="H46" s="7">
        <f t="shared" si="11"/>
        <v>13.888888888888889</v>
      </c>
      <c r="I46" s="7">
        <f t="shared" si="12"/>
        <v>60</v>
      </c>
      <c r="J46" s="7">
        <f t="shared" si="13"/>
        <v>0.23148148148148148</v>
      </c>
    </row>
    <row r="47" spans="1:15">
      <c r="A47" s="313"/>
      <c r="B47" s="23"/>
      <c r="C47" s="8">
        <v>100</v>
      </c>
      <c r="D47" s="8">
        <v>150</v>
      </c>
      <c r="E47" s="8">
        <v>6</v>
      </c>
      <c r="F47" s="7">
        <f t="shared" si="10"/>
        <v>0.09</v>
      </c>
      <c r="G47" s="7">
        <f t="shared" si="9"/>
        <v>0.6</v>
      </c>
      <c r="H47" s="7">
        <f t="shared" si="11"/>
        <v>11.111111111111111</v>
      </c>
      <c r="I47" s="7">
        <f t="shared" si="12"/>
        <v>60</v>
      </c>
      <c r="J47" s="7">
        <f t="shared" si="13"/>
        <v>0.18518518518518517</v>
      </c>
    </row>
    <row r="48" spans="1:15">
      <c r="A48" s="313"/>
      <c r="B48" s="23"/>
      <c r="C48" s="8">
        <v>100</v>
      </c>
      <c r="D48" s="8">
        <v>200</v>
      </c>
      <c r="E48" s="8">
        <v>6</v>
      </c>
      <c r="F48" s="7">
        <f t="shared" si="10"/>
        <v>0.12</v>
      </c>
      <c r="G48" s="7">
        <f t="shared" si="9"/>
        <v>0.6</v>
      </c>
      <c r="H48" s="7">
        <f t="shared" si="11"/>
        <v>8.3333333333333339</v>
      </c>
      <c r="I48" s="7">
        <f t="shared" si="12"/>
        <v>60</v>
      </c>
      <c r="J48" s="7">
        <f t="shared" si="13"/>
        <v>0.1388888888888889</v>
      </c>
    </row>
    <row r="49" spans="1:10">
      <c r="A49" s="313"/>
      <c r="B49" s="23"/>
      <c r="C49" s="8">
        <v>120</v>
      </c>
      <c r="D49" s="8">
        <v>120</v>
      </c>
      <c r="E49" s="8">
        <v>6</v>
      </c>
      <c r="F49" s="7">
        <f t="shared" si="10"/>
        <v>8.6400000000000005E-2</v>
      </c>
      <c r="G49" s="7">
        <f t="shared" si="9"/>
        <v>0.72</v>
      </c>
      <c r="H49" s="7">
        <f t="shared" si="11"/>
        <v>11.574074074074073</v>
      </c>
      <c r="I49" s="7">
        <f t="shared" si="12"/>
        <v>50</v>
      </c>
      <c r="J49" s="7">
        <f t="shared" si="13"/>
        <v>0.23148148148148145</v>
      </c>
    </row>
    <row r="50" spans="1:10">
      <c r="A50" s="313"/>
      <c r="B50" s="23"/>
      <c r="C50" s="8">
        <v>120</v>
      </c>
      <c r="D50" s="8">
        <v>150</v>
      </c>
      <c r="E50" s="8">
        <v>6</v>
      </c>
      <c r="F50" s="7">
        <f t="shared" si="10"/>
        <v>0.108</v>
      </c>
      <c r="G50" s="7">
        <f t="shared" si="9"/>
        <v>0.72</v>
      </c>
      <c r="H50" s="7">
        <f t="shared" si="11"/>
        <v>9.2592592592592595</v>
      </c>
      <c r="I50" s="7">
        <f t="shared" si="12"/>
        <v>50</v>
      </c>
      <c r="J50" s="7">
        <f t="shared" si="13"/>
        <v>0.1851851851851852</v>
      </c>
    </row>
    <row r="51" spans="1:10">
      <c r="A51" s="313"/>
      <c r="B51" s="23"/>
      <c r="C51" s="8">
        <v>120</v>
      </c>
      <c r="D51" s="8">
        <v>200</v>
      </c>
      <c r="E51" s="8">
        <v>6</v>
      </c>
      <c r="F51" s="7">
        <f>(C51*D51*E51)/1000000</f>
        <v>0.14399999999999999</v>
      </c>
      <c r="G51" s="7">
        <f t="shared" si="9"/>
        <v>0.72</v>
      </c>
      <c r="H51" s="7">
        <f>1/F51</f>
        <v>6.9444444444444446</v>
      </c>
      <c r="I51" s="7">
        <f>E51/C51*1000</f>
        <v>50</v>
      </c>
      <c r="J51" s="7">
        <f>H51/I51</f>
        <v>0.1388888888888889</v>
      </c>
    </row>
    <row r="52" spans="1:10">
      <c r="A52" s="313"/>
      <c r="B52" s="23"/>
      <c r="C52" s="8">
        <v>150</v>
      </c>
      <c r="D52" s="8">
        <v>150</v>
      </c>
      <c r="E52" s="8">
        <v>6</v>
      </c>
      <c r="F52" s="7">
        <f>(C52*D52*E52)/1000000</f>
        <v>0.13500000000000001</v>
      </c>
      <c r="G52" s="7">
        <f t="shared" si="9"/>
        <v>0.9</v>
      </c>
      <c r="H52" s="7">
        <f>1/F52</f>
        <v>7.4074074074074066</v>
      </c>
      <c r="I52" s="7">
        <f>E52/C52*1000</f>
        <v>40</v>
      </c>
      <c r="J52" s="7">
        <f>H52/I52</f>
        <v>0.18518518518518517</v>
      </c>
    </row>
    <row r="53" spans="1:10">
      <c r="A53" s="313"/>
      <c r="B53" s="23"/>
      <c r="C53" s="8">
        <v>150</v>
      </c>
      <c r="D53" s="8">
        <v>200</v>
      </c>
      <c r="E53" s="8">
        <v>6</v>
      </c>
      <c r="F53" s="7">
        <f>(C53*D53*E53)/1000000</f>
        <v>0.18</v>
      </c>
      <c r="G53" s="7">
        <f t="shared" si="9"/>
        <v>0.9</v>
      </c>
      <c r="H53" s="7">
        <f>1/F53</f>
        <v>5.5555555555555554</v>
      </c>
      <c r="I53" s="7">
        <f>E53/C53*1000</f>
        <v>40</v>
      </c>
      <c r="J53" s="7">
        <f>H53/I53</f>
        <v>0.1388888888888889</v>
      </c>
    </row>
    <row r="54" spans="1:10">
      <c r="A54" s="313"/>
      <c r="B54" s="23"/>
      <c r="C54" s="8">
        <v>200</v>
      </c>
      <c r="D54" s="8">
        <v>200</v>
      </c>
      <c r="E54" s="8">
        <v>6</v>
      </c>
      <c r="F54" s="7">
        <f>(C54*D54*E54)/1000000</f>
        <v>0.24</v>
      </c>
      <c r="G54" s="7">
        <f t="shared" si="9"/>
        <v>1.2</v>
      </c>
      <c r="H54" s="7">
        <f>1/F54</f>
        <v>4.166666666666667</v>
      </c>
      <c r="I54" s="7">
        <f>E54/C54*1000</f>
        <v>30</v>
      </c>
      <c r="J54" s="7">
        <f>H54/I54</f>
        <v>0.1388888888888889</v>
      </c>
    </row>
    <row r="55" spans="1:10">
      <c r="A55" s="314"/>
      <c r="B55" s="23"/>
      <c r="C55" s="8">
        <v>250</v>
      </c>
      <c r="D55" s="8">
        <v>250</v>
      </c>
      <c r="E55" s="8">
        <v>6</v>
      </c>
      <c r="F55" s="7">
        <f>(C55*D55*E55)/1000000</f>
        <v>0.375</v>
      </c>
      <c r="G55" s="7">
        <f t="shared" si="9"/>
        <v>1.5</v>
      </c>
      <c r="H55" s="7">
        <f>1/F55</f>
        <v>2.6666666666666665</v>
      </c>
      <c r="I55" s="7">
        <f>E55/C55*1000</f>
        <v>24</v>
      </c>
      <c r="J55" s="7">
        <f>H55/I55</f>
        <v>0.1111111111111111</v>
      </c>
    </row>
    <row r="56" spans="1:10" customFormat="1">
      <c r="A56" s="312" t="s">
        <v>17</v>
      </c>
      <c r="B56" s="23"/>
      <c r="C56" s="8">
        <v>50</v>
      </c>
      <c r="D56" s="8">
        <v>50</v>
      </c>
      <c r="E56" s="8">
        <v>4</v>
      </c>
      <c r="F56" s="7">
        <f t="shared" ref="F56:F67" si="14">(C56*D56*E56)/1000000</f>
        <v>0.01</v>
      </c>
      <c r="G56" s="7">
        <f t="shared" ref="G56:G67" si="15">C56*E56/1000</f>
        <v>0.2</v>
      </c>
      <c r="H56" s="7">
        <f t="shared" ref="H56:H67" si="16">1/F56</f>
        <v>100</v>
      </c>
      <c r="I56" s="7">
        <f t="shared" ref="I56:I67" si="17">E56/C56*1000</f>
        <v>80</v>
      </c>
      <c r="J56" s="7">
        <f t="shared" ref="J56:J67" si="18">H56/I56</f>
        <v>1.25</v>
      </c>
    </row>
    <row r="57" spans="1:10" customFormat="1">
      <c r="A57" s="313"/>
      <c r="B57" s="23"/>
      <c r="C57" s="8">
        <v>50</v>
      </c>
      <c r="D57" s="8">
        <v>75</v>
      </c>
      <c r="E57" s="8">
        <v>4</v>
      </c>
      <c r="F57" s="7">
        <f t="shared" si="14"/>
        <v>1.4999999999999999E-2</v>
      </c>
      <c r="G57" s="7">
        <f t="shared" si="15"/>
        <v>0.2</v>
      </c>
      <c r="H57" s="7">
        <f t="shared" si="16"/>
        <v>66.666666666666671</v>
      </c>
      <c r="I57" s="7">
        <f t="shared" si="17"/>
        <v>80</v>
      </c>
      <c r="J57" s="7">
        <f t="shared" si="18"/>
        <v>0.83333333333333337</v>
      </c>
    </row>
    <row r="58" spans="1:10" customFormat="1">
      <c r="A58" s="313"/>
      <c r="B58" s="23"/>
      <c r="C58" s="8">
        <v>50</v>
      </c>
      <c r="D58" s="8">
        <v>100</v>
      </c>
      <c r="E58" s="8">
        <v>4</v>
      </c>
      <c r="F58" s="7">
        <f t="shared" si="14"/>
        <v>0.02</v>
      </c>
      <c r="G58" s="7">
        <f t="shared" si="15"/>
        <v>0.2</v>
      </c>
      <c r="H58" s="7">
        <f t="shared" si="16"/>
        <v>50</v>
      </c>
      <c r="I58" s="7">
        <f t="shared" si="17"/>
        <v>80</v>
      </c>
      <c r="J58" s="7">
        <f t="shared" si="18"/>
        <v>0.625</v>
      </c>
    </row>
    <row r="59" spans="1:10" customFormat="1">
      <c r="A59" s="313"/>
      <c r="B59" s="23"/>
      <c r="C59" s="8">
        <v>75</v>
      </c>
      <c r="D59" s="8">
        <v>75</v>
      </c>
      <c r="E59" s="8">
        <v>4</v>
      </c>
      <c r="F59" s="7">
        <f t="shared" si="14"/>
        <v>2.2499999999999999E-2</v>
      </c>
      <c r="G59" s="7">
        <f t="shared" si="15"/>
        <v>0.3</v>
      </c>
      <c r="H59" s="7">
        <f t="shared" si="16"/>
        <v>44.444444444444443</v>
      </c>
      <c r="I59" s="7">
        <f t="shared" si="17"/>
        <v>53.333333333333336</v>
      </c>
      <c r="J59" s="7">
        <f t="shared" si="18"/>
        <v>0.83333333333333326</v>
      </c>
    </row>
    <row r="60" spans="1:10" customFormat="1">
      <c r="A60" s="313"/>
      <c r="B60" s="23"/>
      <c r="C60" s="8">
        <v>75</v>
      </c>
      <c r="D60" s="8">
        <v>100</v>
      </c>
      <c r="E60" s="8">
        <v>4</v>
      </c>
      <c r="F60" s="7">
        <f t="shared" si="14"/>
        <v>0.03</v>
      </c>
      <c r="G60" s="7">
        <f t="shared" si="15"/>
        <v>0.3</v>
      </c>
      <c r="H60" s="7">
        <f t="shared" si="16"/>
        <v>33.333333333333336</v>
      </c>
      <c r="I60" s="7">
        <f t="shared" si="17"/>
        <v>53.333333333333336</v>
      </c>
      <c r="J60" s="7">
        <f t="shared" si="18"/>
        <v>0.625</v>
      </c>
    </row>
    <row r="61" spans="1:10" customFormat="1">
      <c r="A61" s="313"/>
      <c r="B61" s="23"/>
      <c r="C61" s="8">
        <v>100</v>
      </c>
      <c r="D61" s="8">
        <v>100</v>
      </c>
      <c r="E61" s="8">
        <v>6</v>
      </c>
      <c r="F61" s="7">
        <f t="shared" si="14"/>
        <v>0.06</v>
      </c>
      <c r="G61" s="7">
        <f t="shared" si="15"/>
        <v>0.6</v>
      </c>
      <c r="H61" s="7">
        <f t="shared" si="16"/>
        <v>16.666666666666668</v>
      </c>
      <c r="I61" s="7">
        <f t="shared" si="17"/>
        <v>60</v>
      </c>
      <c r="J61" s="7">
        <f t="shared" si="18"/>
        <v>0.27777777777777779</v>
      </c>
    </row>
    <row r="62" spans="1:10" customFormat="1">
      <c r="A62" s="313"/>
      <c r="B62" s="23"/>
      <c r="C62" s="8">
        <v>50</v>
      </c>
      <c r="D62" s="8">
        <v>50</v>
      </c>
      <c r="E62" s="8">
        <v>6</v>
      </c>
      <c r="F62" s="7">
        <f t="shared" si="14"/>
        <v>1.4999999999999999E-2</v>
      </c>
      <c r="G62" s="7">
        <f t="shared" si="15"/>
        <v>0.3</v>
      </c>
      <c r="H62" s="7">
        <f t="shared" si="16"/>
        <v>66.666666666666671</v>
      </c>
      <c r="I62" s="7">
        <f t="shared" si="17"/>
        <v>120</v>
      </c>
      <c r="J62" s="7">
        <f t="shared" si="18"/>
        <v>0.55555555555555558</v>
      </c>
    </row>
    <row r="63" spans="1:10" customFormat="1">
      <c r="A63" s="313"/>
      <c r="B63" s="23"/>
      <c r="C63" s="8">
        <v>50</v>
      </c>
      <c r="D63" s="8">
        <v>75</v>
      </c>
      <c r="E63" s="8">
        <v>6</v>
      </c>
      <c r="F63" s="7">
        <f t="shared" si="14"/>
        <v>2.2499999999999999E-2</v>
      </c>
      <c r="G63" s="7">
        <f t="shared" si="15"/>
        <v>0.3</v>
      </c>
      <c r="H63" s="7">
        <f t="shared" si="16"/>
        <v>44.444444444444443</v>
      </c>
      <c r="I63" s="7">
        <f t="shared" si="17"/>
        <v>120</v>
      </c>
      <c r="J63" s="7">
        <f t="shared" si="18"/>
        <v>0.37037037037037035</v>
      </c>
    </row>
    <row r="64" spans="1:10" customFormat="1">
      <c r="A64" s="313"/>
      <c r="B64" s="23"/>
      <c r="C64" s="8">
        <v>50</v>
      </c>
      <c r="D64" s="8">
        <v>100</v>
      </c>
      <c r="E64" s="8">
        <v>6</v>
      </c>
      <c r="F64" s="7">
        <f t="shared" si="14"/>
        <v>0.03</v>
      </c>
      <c r="G64" s="7">
        <f t="shared" si="15"/>
        <v>0.3</v>
      </c>
      <c r="H64" s="7">
        <f t="shared" si="16"/>
        <v>33.333333333333336</v>
      </c>
      <c r="I64" s="7">
        <f t="shared" si="17"/>
        <v>120</v>
      </c>
      <c r="J64" s="7">
        <f t="shared" si="18"/>
        <v>0.27777777777777779</v>
      </c>
    </row>
    <row r="65" spans="1:10" customFormat="1">
      <c r="A65" s="313"/>
      <c r="B65" s="23"/>
      <c r="C65" s="8">
        <v>75</v>
      </c>
      <c r="D65" s="8">
        <v>75</v>
      </c>
      <c r="E65" s="8">
        <v>6</v>
      </c>
      <c r="F65" s="7">
        <f t="shared" si="14"/>
        <v>3.3750000000000002E-2</v>
      </c>
      <c r="G65" s="7">
        <f t="shared" si="15"/>
        <v>0.45</v>
      </c>
      <c r="H65" s="7">
        <f t="shared" si="16"/>
        <v>29.629629629629626</v>
      </c>
      <c r="I65" s="7">
        <f t="shared" si="17"/>
        <v>80</v>
      </c>
      <c r="J65" s="7">
        <f t="shared" si="18"/>
        <v>0.37037037037037035</v>
      </c>
    </row>
    <row r="66" spans="1:10" customFormat="1">
      <c r="A66" s="313"/>
      <c r="B66" s="23"/>
      <c r="C66" s="8">
        <v>75</v>
      </c>
      <c r="D66" s="8">
        <v>100</v>
      </c>
      <c r="E66" s="8">
        <v>6</v>
      </c>
      <c r="F66" s="7">
        <f t="shared" si="14"/>
        <v>4.4999999999999998E-2</v>
      </c>
      <c r="G66" s="7">
        <f t="shared" si="15"/>
        <v>0.45</v>
      </c>
      <c r="H66" s="7">
        <f t="shared" si="16"/>
        <v>22.222222222222221</v>
      </c>
      <c r="I66" s="7">
        <f t="shared" si="17"/>
        <v>80</v>
      </c>
      <c r="J66" s="7">
        <f t="shared" si="18"/>
        <v>0.27777777777777779</v>
      </c>
    </row>
    <row r="67" spans="1:10" customFormat="1">
      <c r="A67" s="314"/>
      <c r="B67" s="23"/>
      <c r="C67" s="8">
        <v>100</v>
      </c>
      <c r="D67" s="8">
        <v>100</v>
      </c>
      <c r="E67" s="8">
        <v>6</v>
      </c>
      <c r="F67" s="7">
        <f t="shared" si="14"/>
        <v>0.06</v>
      </c>
      <c r="G67" s="7">
        <f t="shared" si="15"/>
        <v>0.6</v>
      </c>
      <c r="H67" s="7">
        <f t="shared" si="16"/>
        <v>16.666666666666668</v>
      </c>
      <c r="I67" s="7">
        <f t="shared" si="17"/>
        <v>60</v>
      </c>
      <c r="J67" s="7">
        <f t="shared" si="18"/>
        <v>0.27777777777777779</v>
      </c>
    </row>
    <row r="68" spans="1:10" customFormat="1">
      <c r="A68" s="309" t="s">
        <v>18</v>
      </c>
      <c r="B68" s="19"/>
      <c r="C68" s="19"/>
      <c r="D68" s="19"/>
      <c r="E68" s="19"/>
      <c r="F68" s="22"/>
      <c r="G68" s="22"/>
      <c r="H68" s="22"/>
      <c r="I68" s="22"/>
      <c r="J68" s="22"/>
    </row>
    <row r="69" spans="1:10" customFormat="1">
      <c r="A69" s="310"/>
      <c r="B69" s="19"/>
      <c r="C69" s="19"/>
      <c r="D69" s="19"/>
      <c r="E69" s="19"/>
      <c r="F69" s="22"/>
      <c r="G69" s="22"/>
      <c r="H69" s="22"/>
      <c r="I69" s="22"/>
      <c r="J69" s="22"/>
    </row>
    <row r="70" spans="1:10" customFormat="1">
      <c r="A70" s="310"/>
      <c r="B70" s="19"/>
      <c r="C70" s="19"/>
      <c r="D70" s="19"/>
      <c r="E70" s="19"/>
      <c r="F70" s="22"/>
      <c r="G70" s="22"/>
      <c r="H70" s="22"/>
      <c r="I70" s="22"/>
      <c r="J70" s="22"/>
    </row>
    <row r="71" spans="1:10" customFormat="1">
      <c r="A71" s="310"/>
      <c r="B71" s="19"/>
      <c r="C71" s="19"/>
      <c r="D71" s="19"/>
      <c r="E71" s="19"/>
      <c r="F71" s="22"/>
      <c r="G71" s="22"/>
      <c r="H71" s="22"/>
      <c r="I71" s="22"/>
      <c r="J71" s="22"/>
    </row>
    <row r="72" spans="1:10" customFormat="1">
      <c r="A72" s="310"/>
      <c r="B72" s="19"/>
      <c r="C72" s="19"/>
      <c r="D72" s="19"/>
      <c r="E72" s="19"/>
      <c r="F72" s="22"/>
      <c r="G72" s="22"/>
      <c r="H72" s="22"/>
      <c r="I72" s="22"/>
      <c r="J72" s="22"/>
    </row>
    <row r="73" spans="1:10" customFormat="1">
      <c r="A73" s="310"/>
      <c r="B73" s="19"/>
      <c r="C73" s="19"/>
      <c r="D73" s="19"/>
      <c r="E73" s="19"/>
      <c r="F73" s="22"/>
      <c r="G73" s="22"/>
      <c r="H73" s="22"/>
      <c r="I73" s="22"/>
      <c r="J73" s="22"/>
    </row>
    <row r="74" spans="1:10" customFormat="1">
      <c r="A74" s="310"/>
      <c r="B74" s="19"/>
      <c r="C74" s="19"/>
      <c r="D74" s="19"/>
      <c r="E74" s="19"/>
      <c r="F74" s="22"/>
      <c r="G74" s="22"/>
      <c r="H74" s="22"/>
      <c r="I74" s="22"/>
      <c r="J74" s="22"/>
    </row>
    <row r="75" spans="1:10" customFormat="1">
      <c r="A75" s="310"/>
      <c r="B75" s="19"/>
      <c r="C75" s="19"/>
      <c r="D75" s="19"/>
      <c r="E75" s="19"/>
      <c r="F75" s="22"/>
      <c r="G75" s="22"/>
      <c r="H75" s="22"/>
      <c r="I75" s="22"/>
      <c r="J75" s="22"/>
    </row>
    <row r="76" spans="1:10" customFormat="1">
      <c r="A76" s="310"/>
      <c r="B76" s="19"/>
      <c r="C76" s="19"/>
      <c r="D76" s="19"/>
      <c r="E76" s="19"/>
      <c r="F76" s="22"/>
      <c r="G76" s="22"/>
      <c r="H76" s="22"/>
      <c r="I76" s="22"/>
      <c r="J76" s="22"/>
    </row>
    <row r="77" spans="1:10" customFormat="1">
      <c r="A77" s="310"/>
      <c r="B77" s="19"/>
      <c r="C77" s="19"/>
      <c r="D77" s="19"/>
      <c r="E77" s="19"/>
      <c r="F77" s="22"/>
      <c r="G77" s="22"/>
      <c r="H77" s="22"/>
      <c r="I77" s="22"/>
      <c r="J77" s="22"/>
    </row>
    <row r="78" spans="1:10" customFormat="1">
      <c r="A78" s="310"/>
      <c r="B78" s="19"/>
      <c r="C78" s="19"/>
      <c r="D78" s="19"/>
      <c r="E78" s="19"/>
      <c r="F78" s="22"/>
      <c r="G78" s="22"/>
      <c r="H78" s="22"/>
      <c r="I78" s="22"/>
      <c r="J78" s="22"/>
    </row>
    <row r="79" spans="1:10" customFormat="1">
      <c r="A79" s="310"/>
      <c r="B79" s="19"/>
      <c r="C79" s="19"/>
      <c r="D79" s="19"/>
      <c r="E79" s="19"/>
      <c r="F79" s="22"/>
      <c r="G79" s="22"/>
      <c r="H79" s="22"/>
      <c r="I79" s="22"/>
      <c r="J79" s="22"/>
    </row>
    <row r="80" spans="1:10" customFormat="1">
      <c r="A80" s="310"/>
      <c r="B80" s="19"/>
      <c r="C80" s="19"/>
      <c r="D80" s="19"/>
      <c r="E80" s="19"/>
      <c r="F80" s="22"/>
      <c r="G80" s="22"/>
      <c r="H80" s="22"/>
      <c r="I80" s="22"/>
      <c r="J80" s="22"/>
    </row>
    <row r="81" spans="1:23" customFormat="1">
      <c r="A81" s="311"/>
      <c r="B81" s="19"/>
      <c r="C81" s="19"/>
      <c r="D81" s="19"/>
      <c r="E81" s="19"/>
      <c r="F81" s="22"/>
      <c r="G81" s="22"/>
      <c r="H81" s="22"/>
      <c r="I81" s="22"/>
      <c r="J81" s="22"/>
    </row>
    <row r="82" spans="1:23">
      <c r="A82" s="306" t="s">
        <v>0</v>
      </c>
      <c r="B82" s="2"/>
      <c r="C82" s="19">
        <v>100</v>
      </c>
      <c r="D82" s="19">
        <v>22</v>
      </c>
      <c r="E82" s="19">
        <v>4</v>
      </c>
      <c r="F82" s="20">
        <f t="shared" ref="F82:F105" si="19">(C82*D82*E82)/1000000</f>
        <v>8.8000000000000005E-3</v>
      </c>
      <c r="G82" s="21">
        <f t="shared" ref="G82:G92" si="20">C82*E82/1000</f>
        <v>0.4</v>
      </c>
      <c r="H82" s="20">
        <f t="shared" ref="H82:H105" si="21">1/F82</f>
        <v>113.63636363636363</v>
      </c>
      <c r="I82" s="20">
        <f t="shared" ref="I82:I105" si="22">E82/C82*1000</f>
        <v>40</v>
      </c>
      <c r="J82" s="20">
        <f t="shared" ref="J82:J105" si="23">H82/I82</f>
        <v>2.8409090909090908</v>
      </c>
    </row>
    <row r="83" spans="1:23">
      <c r="A83" s="307"/>
      <c r="B83" s="2"/>
      <c r="C83" s="19">
        <v>150</v>
      </c>
      <c r="D83" s="19">
        <v>22</v>
      </c>
      <c r="E83" s="19">
        <v>4</v>
      </c>
      <c r="F83" s="20">
        <f t="shared" si="19"/>
        <v>1.32E-2</v>
      </c>
      <c r="G83" s="21">
        <f t="shared" si="20"/>
        <v>0.6</v>
      </c>
      <c r="H83" s="20">
        <f t="shared" si="21"/>
        <v>75.757575757575765</v>
      </c>
      <c r="I83" s="20">
        <f t="shared" si="22"/>
        <v>26.666666666666668</v>
      </c>
      <c r="J83" s="20">
        <f t="shared" si="23"/>
        <v>2.8409090909090913</v>
      </c>
    </row>
    <row r="84" spans="1:23">
      <c r="A84" s="307"/>
      <c r="B84" s="2"/>
      <c r="C84" s="19">
        <v>200</v>
      </c>
      <c r="D84" s="19">
        <v>22</v>
      </c>
      <c r="E84" s="19">
        <v>4</v>
      </c>
      <c r="F84" s="20">
        <f t="shared" si="19"/>
        <v>1.7600000000000001E-2</v>
      </c>
      <c r="G84" s="21">
        <f t="shared" si="20"/>
        <v>0.8</v>
      </c>
      <c r="H84" s="20">
        <f t="shared" si="21"/>
        <v>56.818181818181813</v>
      </c>
      <c r="I84" s="20">
        <f t="shared" si="22"/>
        <v>20</v>
      </c>
      <c r="J84" s="20">
        <f t="shared" si="23"/>
        <v>2.8409090909090908</v>
      </c>
    </row>
    <row r="85" spans="1:23">
      <c r="A85" s="307"/>
      <c r="B85" s="2"/>
      <c r="C85" s="19">
        <v>100</v>
      </c>
      <c r="D85" s="19">
        <v>25</v>
      </c>
      <c r="E85" s="19">
        <v>4</v>
      </c>
      <c r="F85" s="20">
        <f t="shared" si="19"/>
        <v>0.01</v>
      </c>
      <c r="G85" s="21">
        <f t="shared" si="20"/>
        <v>0.4</v>
      </c>
      <c r="H85" s="20">
        <f t="shared" si="21"/>
        <v>100</v>
      </c>
      <c r="I85" s="20">
        <f t="shared" si="22"/>
        <v>40</v>
      </c>
      <c r="J85" s="20">
        <f t="shared" si="23"/>
        <v>2.5</v>
      </c>
    </row>
    <row r="86" spans="1:23">
      <c r="A86" s="307"/>
      <c r="B86" s="2"/>
      <c r="C86" s="19">
        <v>150</v>
      </c>
      <c r="D86" s="19">
        <v>25</v>
      </c>
      <c r="E86" s="19">
        <v>4</v>
      </c>
      <c r="F86" s="20">
        <f t="shared" si="19"/>
        <v>1.4999999999999999E-2</v>
      </c>
      <c r="G86" s="21">
        <f t="shared" si="20"/>
        <v>0.6</v>
      </c>
      <c r="H86" s="20">
        <f t="shared" si="21"/>
        <v>66.666666666666671</v>
      </c>
      <c r="I86" s="20">
        <f t="shared" si="22"/>
        <v>26.666666666666668</v>
      </c>
      <c r="J86" s="20">
        <f t="shared" si="23"/>
        <v>2.5</v>
      </c>
    </row>
    <row r="87" spans="1:23">
      <c r="A87" s="307"/>
      <c r="B87" s="2"/>
      <c r="C87" s="19">
        <v>200</v>
      </c>
      <c r="D87" s="19">
        <v>25</v>
      </c>
      <c r="E87" s="19">
        <v>4</v>
      </c>
      <c r="F87" s="20">
        <f t="shared" si="19"/>
        <v>0.02</v>
      </c>
      <c r="G87" s="21">
        <f t="shared" si="20"/>
        <v>0.8</v>
      </c>
      <c r="H87" s="20">
        <f t="shared" si="21"/>
        <v>50</v>
      </c>
      <c r="I87" s="20">
        <f t="shared" si="22"/>
        <v>20</v>
      </c>
      <c r="J87" s="20">
        <f t="shared" si="23"/>
        <v>2.5</v>
      </c>
    </row>
    <row r="88" spans="1:23">
      <c r="A88" s="307"/>
      <c r="B88" s="2"/>
      <c r="C88" s="19">
        <v>100</v>
      </c>
      <c r="D88" s="19">
        <v>40</v>
      </c>
      <c r="E88" s="19">
        <v>4</v>
      </c>
      <c r="F88" s="20">
        <f t="shared" si="19"/>
        <v>1.6E-2</v>
      </c>
      <c r="G88" s="21">
        <f t="shared" si="20"/>
        <v>0.4</v>
      </c>
      <c r="H88" s="20">
        <f t="shared" si="21"/>
        <v>62.5</v>
      </c>
      <c r="I88" s="20">
        <f t="shared" si="22"/>
        <v>40</v>
      </c>
      <c r="J88" s="20">
        <f t="shared" si="23"/>
        <v>1.5625</v>
      </c>
    </row>
    <row r="89" spans="1:23">
      <c r="A89" s="307"/>
      <c r="B89" s="2"/>
      <c r="C89" s="19">
        <v>150</v>
      </c>
      <c r="D89" s="19">
        <v>40</v>
      </c>
      <c r="E89" s="19">
        <v>4</v>
      </c>
      <c r="F89" s="20">
        <f t="shared" si="19"/>
        <v>2.4E-2</v>
      </c>
      <c r="G89" s="21">
        <f t="shared" si="20"/>
        <v>0.6</v>
      </c>
      <c r="H89" s="20">
        <f t="shared" si="21"/>
        <v>41.666666666666664</v>
      </c>
      <c r="I89" s="20">
        <f t="shared" si="22"/>
        <v>26.666666666666668</v>
      </c>
      <c r="J89" s="20">
        <f t="shared" si="23"/>
        <v>1.5624999999999998</v>
      </c>
    </row>
    <row r="90" spans="1:23">
      <c r="A90" s="307"/>
      <c r="B90" s="2"/>
      <c r="C90" s="19">
        <v>200</v>
      </c>
      <c r="D90" s="19">
        <v>40</v>
      </c>
      <c r="E90" s="19">
        <v>4</v>
      </c>
      <c r="F90" s="20">
        <f t="shared" si="19"/>
        <v>3.2000000000000001E-2</v>
      </c>
      <c r="G90" s="21">
        <f t="shared" si="20"/>
        <v>0.8</v>
      </c>
      <c r="H90" s="20">
        <f t="shared" si="21"/>
        <v>31.25</v>
      </c>
      <c r="I90" s="20">
        <f t="shared" si="22"/>
        <v>20</v>
      </c>
      <c r="J90" s="20">
        <f t="shared" si="23"/>
        <v>1.5625</v>
      </c>
      <c r="P90" s="302"/>
      <c r="Q90" s="302"/>
      <c r="R90" s="302"/>
      <c r="S90" s="302"/>
      <c r="T90" s="302"/>
      <c r="U90" s="302"/>
      <c r="V90" s="302"/>
      <c r="W90" s="302"/>
    </row>
    <row r="91" spans="1:23">
      <c r="A91" s="307"/>
      <c r="B91" s="2"/>
      <c r="C91" s="19">
        <v>100</v>
      </c>
      <c r="D91" s="19">
        <v>50</v>
      </c>
      <c r="E91" s="19">
        <v>4</v>
      </c>
      <c r="F91" s="20">
        <f t="shared" si="19"/>
        <v>0.02</v>
      </c>
      <c r="G91" s="21">
        <f t="shared" si="20"/>
        <v>0.4</v>
      </c>
      <c r="H91" s="20">
        <f t="shared" si="21"/>
        <v>50</v>
      </c>
      <c r="I91" s="20">
        <f t="shared" si="22"/>
        <v>40</v>
      </c>
      <c r="J91" s="20">
        <f t="shared" si="23"/>
        <v>1.25</v>
      </c>
      <c r="P91"/>
      <c r="Q91"/>
      <c r="R91"/>
      <c r="S91"/>
      <c r="T91"/>
      <c r="U91"/>
      <c r="V91"/>
      <c r="W91"/>
    </row>
    <row r="92" spans="1:23">
      <c r="A92" s="307"/>
      <c r="B92" s="2"/>
      <c r="C92" s="19">
        <v>150</v>
      </c>
      <c r="D92" s="19">
        <v>50</v>
      </c>
      <c r="E92" s="19">
        <v>4</v>
      </c>
      <c r="F92" s="20">
        <f t="shared" si="19"/>
        <v>0.03</v>
      </c>
      <c r="G92" s="21">
        <f t="shared" si="20"/>
        <v>0.6</v>
      </c>
      <c r="H92" s="20">
        <f t="shared" si="21"/>
        <v>33.333333333333336</v>
      </c>
      <c r="I92" s="20">
        <f t="shared" si="22"/>
        <v>26.666666666666668</v>
      </c>
      <c r="J92" s="20">
        <f t="shared" si="23"/>
        <v>1.25</v>
      </c>
      <c r="P92"/>
      <c r="Q92"/>
      <c r="R92"/>
      <c r="S92"/>
      <c r="T92"/>
      <c r="U92"/>
      <c r="V92"/>
      <c r="W92"/>
    </row>
    <row r="93" spans="1:23">
      <c r="A93" s="307"/>
      <c r="B93" s="2"/>
      <c r="C93" s="19">
        <v>200</v>
      </c>
      <c r="D93" s="19">
        <v>50</v>
      </c>
      <c r="E93" s="19">
        <v>4</v>
      </c>
      <c r="F93" s="20">
        <f t="shared" si="19"/>
        <v>0.04</v>
      </c>
      <c r="G93" s="21">
        <f t="shared" ref="G93:G98" si="24">C93*E93/1000</f>
        <v>0.8</v>
      </c>
      <c r="H93" s="20">
        <f t="shared" si="21"/>
        <v>25</v>
      </c>
      <c r="I93" s="20">
        <f t="shared" si="22"/>
        <v>20</v>
      </c>
      <c r="J93" s="20">
        <f t="shared" si="23"/>
        <v>1.25</v>
      </c>
      <c r="P93"/>
      <c r="Q93"/>
      <c r="R93"/>
      <c r="S93"/>
      <c r="T93"/>
      <c r="U93"/>
      <c r="V93"/>
      <c r="W93"/>
    </row>
    <row r="94" spans="1:23">
      <c r="A94" s="307"/>
      <c r="B94" s="2"/>
      <c r="C94" s="19">
        <v>100</v>
      </c>
      <c r="D94" s="19">
        <v>32</v>
      </c>
      <c r="E94" s="19">
        <v>4</v>
      </c>
      <c r="F94" s="20">
        <f t="shared" si="19"/>
        <v>1.2800000000000001E-2</v>
      </c>
      <c r="G94" s="21">
        <f t="shared" si="24"/>
        <v>0.4</v>
      </c>
      <c r="H94" s="20">
        <f t="shared" si="21"/>
        <v>78.125</v>
      </c>
      <c r="I94" s="20">
        <f t="shared" si="22"/>
        <v>40</v>
      </c>
      <c r="J94" s="20">
        <f t="shared" si="23"/>
        <v>1.953125</v>
      </c>
      <c r="P94"/>
      <c r="Q94"/>
      <c r="R94"/>
      <c r="S94"/>
      <c r="T94"/>
      <c r="U94"/>
      <c r="V94"/>
      <c r="W94"/>
    </row>
    <row r="95" spans="1:23">
      <c r="A95" s="307"/>
      <c r="B95" s="2"/>
      <c r="C95" s="19">
        <v>150</v>
      </c>
      <c r="D95" s="19">
        <v>32</v>
      </c>
      <c r="E95" s="19">
        <v>4</v>
      </c>
      <c r="F95" s="20">
        <f t="shared" si="19"/>
        <v>1.9199999999999998E-2</v>
      </c>
      <c r="G95" s="21">
        <f t="shared" si="24"/>
        <v>0.6</v>
      </c>
      <c r="H95" s="20">
        <f t="shared" si="21"/>
        <v>52.083333333333336</v>
      </c>
      <c r="I95" s="20">
        <f t="shared" si="22"/>
        <v>26.666666666666668</v>
      </c>
      <c r="J95" s="20">
        <f t="shared" si="23"/>
        <v>1.953125</v>
      </c>
      <c r="P95"/>
      <c r="Q95"/>
      <c r="R95"/>
      <c r="S95"/>
      <c r="T95"/>
      <c r="U95"/>
      <c r="V95"/>
      <c r="W95"/>
    </row>
    <row r="96" spans="1:23">
      <c r="A96" s="307"/>
      <c r="B96" s="2"/>
      <c r="C96" s="19">
        <v>200</v>
      </c>
      <c r="D96" s="19">
        <v>32</v>
      </c>
      <c r="E96" s="19">
        <v>4</v>
      </c>
      <c r="F96" s="20">
        <f t="shared" si="19"/>
        <v>2.5600000000000001E-2</v>
      </c>
      <c r="G96" s="21">
        <f t="shared" si="24"/>
        <v>0.8</v>
      </c>
      <c r="H96" s="20">
        <f t="shared" si="21"/>
        <v>39.0625</v>
      </c>
      <c r="I96" s="20">
        <f t="shared" si="22"/>
        <v>20</v>
      </c>
      <c r="J96" s="20">
        <f t="shared" si="23"/>
        <v>1.953125</v>
      </c>
      <c r="P96"/>
      <c r="Q96"/>
      <c r="R96"/>
      <c r="S96"/>
      <c r="T96"/>
      <c r="U96"/>
      <c r="V96"/>
      <c r="W96"/>
    </row>
    <row r="97" spans="1:23">
      <c r="A97" s="307"/>
      <c r="B97" s="2"/>
      <c r="C97" s="19">
        <v>100</v>
      </c>
      <c r="D97" s="19">
        <v>25</v>
      </c>
      <c r="E97" s="19">
        <v>4</v>
      </c>
      <c r="F97" s="20">
        <f t="shared" si="19"/>
        <v>0.01</v>
      </c>
      <c r="G97" s="21">
        <f t="shared" si="24"/>
        <v>0.4</v>
      </c>
      <c r="H97" s="20">
        <f t="shared" si="21"/>
        <v>100</v>
      </c>
      <c r="I97" s="20">
        <f t="shared" si="22"/>
        <v>40</v>
      </c>
      <c r="J97" s="20">
        <f t="shared" si="23"/>
        <v>2.5</v>
      </c>
      <c r="P97"/>
      <c r="Q97"/>
      <c r="R97"/>
      <c r="S97"/>
      <c r="T97"/>
      <c r="U97"/>
      <c r="V97"/>
      <c r="W97"/>
    </row>
    <row r="98" spans="1:23">
      <c r="A98" s="307"/>
      <c r="B98" s="2"/>
      <c r="C98" s="19">
        <v>150</v>
      </c>
      <c r="D98" s="19">
        <v>25</v>
      </c>
      <c r="E98" s="19">
        <v>4</v>
      </c>
      <c r="F98" s="20">
        <f t="shared" si="19"/>
        <v>1.4999999999999999E-2</v>
      </c>
      <c r="G98" s="21">
        <f t="shared" si="24"/>
        <v>0.6</v>
      </c>
      <c r="H98" s="20">
        <f t="shared" si="21"/>
        <v>66.666666666666671</v>
      </c>
      <c r="I98" s="20">
        <f t="shared" si="22"/>
        <v>26.666666666666668</v>
      </c>
      <c r="J98" s="20">
        <f t="shared" si="23"/>
        <v>2.5</v>
      </c>
      <c r="P98"/>
      <c r="Q98"/>
      <c r="R98"/>
      <c r="S98"/>
      <c r="T98"/>
      <c r="U98"/>
      <c r="V98"/>
      <c r="W98"/>
    </row>
    <row r="99" spans="1:23">
      <c r="A99" s="307"/>
      <c r="B99" s="2"/>
      <c r="C99" s="19"/>
      <c r="D99" s="19"/>
      <c r="E99" s="19"/>
      <c r="F99" s="20">
        <f t="shared" si="19"/>
        <v>0</v>
      </c>
      <c r="G99" s="21">
        <f t="shared" ref="G99:G105" si="25">C99*E99/1000</f>
        <v>0</v>
      </c>
      <c r="H99" s="20" t="e">
        <f t="shared" si="21"/>
        <v>#DIV/0!</v>
      </c>
      <c r="I99" s="20" t="e">
        <f t="shared" si="22"/>
        <v>#DIV/0!</v>
      </c>
      <c r="J99" s="20" t="e">
        <f t="shared" si="23"/>
        <v>#DIV/0!</v>
      </c>
      <c r="P99"/>
      <c r="Q99"/>
      <c r="R99"/>
      <c r="S99"/>
      <c r="T99"/>
      <c r="U99"/>
      <c r="V99"/>
      <c r="W99"/>
    </row>
    <row r="100" spans="1:23">
      <c r="A100" s="307"/>
      <c r="B100" s="2"/>
      <c r="C100" s="19"/>
      <c r="D100" s="19"/>
      <c r="E100" s="19"/>
      <c r="F100" s="20">
        <f t="shared" si="19"/>
        <v>0</v>
      </c>
      <c r="G100" s="21">
        <f t="shared" si="25"/>
        <v>0</v>
      </c>
      <c r="H100" s="20" t="e">
        <f t="shared" si="21"/>
        <v>#DIV/0!</v>
      </c>
      <c r="I100" s="20" t="e">
        <f t="shared" si="22"/>
        <v>#DIV/0!</v>
      </c>
      <c r="J100" s="20" t="e">
        <f t="shared" si="23"/>
        <v>#DIV/0!</v>
      </c>
    </row>
    <row r="101" spans="1:23">
      <c r="A101" s="307"/>
      <c r="B101" s="2"/>
      <c r="C101" s="19"/>
      <c r="D101" s="19"/>
      <c r="E101" s="19"/>
      <c r="F101" s="20">
        <f t="shared" si="19"/>
        <v>0</v>
      </c>
      <c r="G101" s="21">
        <f t="shared" si="25"/>
        <v>0</v>
      </c>
      <c r="H101" s="20" t="e">
        <f t="shared" si="21"/>
        <v>#DIV/0!</v>
      </c>
      <c r="I101" s="20" t="e">
        <f t="shared" si="22"/>
        <v>#DIV/0!</v>
      </c>
      <c r="J101" s="20" t="e">
        <f t="shared" si="23"/>
        <v>#DIV/0!</v>
      </c>
    </row>
    <row r="102" spans="1:23">
      <c r="A102" s="307"/>
      <c r="B102" s="2"/>
      <c r="C102" s="19"/>
      <c r="D102" s="19"/>
      <c r="E102" s="19"/>
      <c r="F102" s="20">
        <f t="shared" si="19"/>
        <v>0</v>
      </c>
      <c r="G102" s="21">
        <f t="shared" si="25"/>
        <v>0</v>
      </c>
      <c r="H102" s="20" t="e">
        <f t="shared" si="21"/>
        <v>#DIV/0!</v>
      </c>
      <c r="I102" s="20" t="e">
        <f t="shared" si="22"/>
        <v>#DIV/0!</v>
      </c>
      <c r="J102" s="20" t="e">
        <f t="shared" si="23"/>
        <v>#DIV/0!</v>
      </c>
    </row>
    <row r="103" spans="1:23">
      <c r="A103" s="307"/>
      <c r="B103" s="2"/>
      <c r="C103" s="19"/>
      <c r="D103" s="19"/>
      <c r="E103" s="19"/>
      <c r="F103" s="20">
        <f t="shared" si="19"/>
        <v>0</v>
      </c>
      <c r="G103" s="21">
        <f t="shared" si="25"/>
        <v>0</v>
      </c>
      <c r="H103" s="20" t="e">
        <f t="shared" si="21"/>
        <v>#DIV/0!</v>
      </c>
      <c r="I103" s="20" t="e">
        <f t="shared" si="22"/>
        <v>#DIV/0!</v>
      </c>
      <c r="J103" s="20" t="e">
        <f t="shared" si="23"/>
        <v>#DIV/0!</v>
      </c>
    </row>
    <row r="104" spans="1:23">
      <c r="A104" s="307"/>
      <c r="B104" s="2"/>
      <c r="C104" s="19"/>
      <c r="D104" s="19"/>
      <c r="E104" s="19"/>
      <c r="F104" s="20">
        <f t="shared" si="19"/>
        <v>0</v>
      </c>
      <c r="G104" s="21">
        <f t="shared" si="25"/>
        <v>0</v>
      </c>
      <c r="H104" s="20" t="e">
        <f t="shared" si="21"/>
        <v>#DIV/0!</v>
      </c>
      <c r="I104" s="20" t="e">
        <f t="shared" si="22"/>
        <v>#DIV/0!</v>
      </c>
      <c r="J104" s="20" t="e">
        <f t="shared" si="23"/>
        <v>#DIV/0!</v>
      </c>
    </row>
    <row r="105" spans="1:23">
      <c r="A105" s="307"/>
      <c r="B105" s="2"/>
      <c r="C105" s="19"/>
      <c r="D105" s="19"/>
      <c r="E105" s="19"/>
      <c r="F105" s="20">
        <f t="shared" si="19"/>
        <v>0</v>
      </c>
      <c r="G105" s="21">
        <f t="shared" si="25"/>
        <v>0</v>
      </c>
      <c r="H105" s="20" t="e">
        <f t="shared" si="21"/>
        <v>#DIV/0!</v>
      </c>
      <c r="I105" s="20" t="e">
        <f t="shared" si="22"/>
        <v>#DIV/0!</v>
      </c>
      <c r="J105" s="20" t="e">
        <f t="shared" si="23"/>
        <v>#DIV/0!</v>
      </c>
    </row>
    <row r="106" spans="1:23">
      <c r="A106" s="307"/>
      <c r="B106" s="2"/>
      <c r="C106" s="19"/>
      <c r="D106" s="19"/>
      <c r="E106" s="19"/>
      <c r="F106" s="20"/>
      <c r="G106" s="21"/>
      <c r="H106" s="20"/>
      <c r="I106" s="20"/>
      <c r="J106" s="20"/>
    </row>
    <row r="107" spans="1:23">
      <c r="A107" s="307"/>
      <c r="B107" s="2"/>
      <c r="C107" s="19"/>
      <c r="D107" s="19"/>
      <c r="E107" s="19"/>
      <c r="F107" s="20"/>
      <c r="G107" s="21"/>
      <c r="H107" s="20"/>
      <c r="I107" s="20"/>
      <c r="J107" s="20"/>
    </row>
    <row r="108" spans="1:23">
      <c r="A108" s="307"/>
      <c r="B108" s="2"/>
      <c r="C108" s="19"/>
      <c r="D108" s="19"/>
      <c r="E108" s="19"/>
      <c r="F108" s="20"/>
      <c r="G108" s="21"/>
      <c r="H108" s="20"/>
      <c r="I108" s="20"/>
      <c r="J108" s="20"/>
    </row>
    <row r="109" spans="1:23">
      <c r="A109" s="307"/>
      <c r="B109" s="2"/>
      <c r="C109" s="19"/>
      <c r="D109" s="19"/>
      <c r="E109" s="19"/>
      <c r="F109" s="20"/>
      <c r="G109" s="21"/>
      <c r="H109" s="20"/>
      <c r="I109" s="20"/>
      <c r="J109" s="20"/>
    </row>
    <row r="110" spans="1:23">
      <c r="A110" s="307"/>
      <c r="B110" s="2"/>
      <c r="C110" s="19"/>
      <c r="D110" s="19"/>
      <c r="E110" s="19"/>
      <c r="F110" s="20"/>
      <c r="G110" s="21"/>
      <c r="H110" s="20"/>
      <c r="I110" s="20"/>
      <c r="J110" s="20"/>
    </row>
    <row r="111" spans="1:23">
      <c r="A111" s="308"/>
      <c r="B111" s="2"/>
      <c r="C111" s="19"/>
      <c r="D111" s="19"/>
      <c r="E111" s="19"/>
      <c r="F111" s="20"/>
      <c r="G111" s="21"/>
      <c r="H111" s="20"/>
      <c r="I111" s="20"/>
      <c r="J111" s="20"/>
    </row>
  </sheetData>
  <mergeCells count="15">
    <mergeCell ref="P90:Q90"/>
    <mergeCell ref="R90:S90"/>
    <mergeCell ref="T90:U90"/>
    <mergeCell ref="V90:W90"/>
    <mergeCell ref="A2:A21"/>
    <mergeCell ref="A82:A111"/>
    <mergeCell ref="A68:A81"/>
    <mergeCell ref="A56:A67"/>
    <mergeCell ref="A34:A55"/>
    <mergeCell ref="A22:A33"/>
    <mergeCell ref="B2:B6"/>
    <mergeCell ref="B7:B11"/>
    <mergeCell ref="B12:B16"/>
    <mergeCell ref="B17:B21"/>
    <mergeCell ref="N34:O34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Журнал продаж</vt:lpstr>
      <vt:lpstr>Продажа</vt:lpstr>
      <vt:lpstr>Прайс</vt:lpstr>
      <vt:lpstr>ТН Торг 12</vt:lpstr>
      <vt:lpstr>Калькулятор</vt:lpstr>
      <vt:lpstr>расчет кубатуры пиломатериала</vt:lpstr>
      <vt:lpstr>Блок_хаус_длина</vt:lpstr>
      <vt:lpstr>Вид_цены</vt:lpstr>
      <vt:lpstr>Евровагонка_длина</vt:lpstr>
      <vt:lpstr>Прайс!Единицы</vt:lpstr>
      <vt:lpstr>Прайс!Менеджеры</vt:lpstr>
      <vt:lpstr>Прайс!Наименование</vt:lpstr>
      <vt:lpstr>Наличник_длина</vt:lpstr>
      <vt:lpstr>Продажа!Область_печати</vt:lpstr>
      <vt:lpstr>Пиломатериал_длина</vt:lpstr>
      <vt:lpstr>Прайс!Прайс_мелк</vt:lpstr>
      <vt:lpstr>Прайс!Прайс_опт</vt:lpstr>
      <vt:lpstr>Прайс!Прайс_розн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DNS</dc:creator>
  <cp:lastModifiedBy>RePack by SPecialiST</cp:lastModifiedBy>
  <cp:lastPrinted>2015-05-25T12:06:53Z</cp:lastPrinted>
  <dcterms:created xsi:type="dcterms:W3CDTF">2015-04-21T10:03:22Z</dcterms:created>
  <dcterms:modified xsi:type="dcterms:W3CDTF">2015-05-26T11:05:45Z</dcterms:modified>
</cp:coreProperties>
</file>