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o\Downloads\"/>
    </mc:Choice>
  </mc:AlternateContent>
  <bookViews>
    <workbookView xWindow="0" yWindow="0" windowWidth="20490" windowHeight="729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5" i="1"/>
  <c r="G11" i="1"/>
  <c r="G12" i="1"/>
  <c r="G13" i="1"/>
  <c r="G14" i="1"/>
  <c r="G10" i="1"/>
  <c r="I35" i="1" l="1"/>
  <c r="F35" i="1"/>
  <c r="I34" i="1"/>
  <c r="F34" i="1"/>
  <c r="I33" i="1"/>
  <c r="F33" i="1"/>
  <c r="I32" i="1"/>
  <c r="I44" i="1" s="1"/>
  <c r="G32" i="1"/>
  <c r="G44" i="1" s="1"/>
  <c r="F32" i="1"/>
  <c r="F44" i="1" s="1"/>
  <c r="C32" i="1"/>
  <c r="C44" i="1" s="1"/>
  <c r="I30" i="1"/>
  <c r="I41" i="1" s="1"/>
  <c r="I28" i="1"/>
  <c r="F28" i="1"/>
  <c r="F27" i="1"/>
  <c r="F26" i="1"/>
  <c r="G24" i="1"/>
  <c r="F25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 s="1"/>
  <c r="F17" i="1"/>
  <c r="I16" i="1"/>
  <c r="C16" i="1"/>
  <c r="C39" i="1" s="1"/>
  <c r="F15" i="1"/>
  <c r="F14" i="1"/>
  <c r="I14" i="1" s="1"/>
  <c r="F13" i="1"/>
  <c r="F12" i="1"/>
  <c r="I12" i="1" s="1"/>
  <c r="F11" i="1"/>
  <c r="H13" i="1"/>
  <c r="C9" i="1"/>
  <c r="C24" i="1" s="1"/>
  <c r="C40" i="1" s="1"/>
  <c r="C8" i="1"/>
  <c r="C6" i="1"/>
  <c r="H14" i="1" l="1"/>
  <c r="I13" i="1"/>
  <c r="G39" i="1"/>
  <c r="G9" i="1"/>
  <c r="I11" i="1"/>
  <c r="I25" i="1"/>
  <c r="I26" i="1"/>
  <c r="I27" i="1"/>
  <c r="C42" i="1"/>
  <c r="G40" i="1"/>
  <c r="G8" i="1"/>
  <c r="H10" i="1"/>
  <c r="I10" i="1" s="1"/>
  <c r="H11" i="1"/>
  <c r="H12" i="1"/>
  <c r="F16" i="1"/>
  <c r="G42" i="1" l="1"/>
  <c r="I9" i="1"/>
  <c r="I39" i="1" s="1"/>
  <c r="I24" i="1"/>
  <c r="I40" i="1" l="1"/>
  <c r="F24" i="1"/>
  <c r="F40" i="1" s="1"/>
  <c r="I42" i="1"/>
  <c r="G50" i="1" s="1"/>
  <c r="I51" i="1" s="1"/>
  <c r="I8" i="1"/>
  <c r="F9" i="1"/>
  <c r="F39" i="1" l="1"/>
  <c r="F42" i="1" s="1"/>
  <c r="F8" i="1"/>
</calcChain>
</file>

<file path=xl/comments1.xml><?xml version="1.0" encoding="utf-8"?>
<comments xmlns="http://schemas.openxmlformats.org/spreadsheetml/2006/main">
  <authors>
    <author>Автор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На каждый показатель стоит ограничитель равный % MAX границе примирования</t>
        </r>
      </text>
    </comment>
    <comment ref="B24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% SMART задачи - расчитывается от фиксированной части (min границы премирования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Суммарная демотивация не должна превышать 10% от совокупного дохода</t>
        </r>
      </text>
    </comment>
    <comment ref="I49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При 100% выполнеии плана по KPI показателям
премия увеличивается на поставленный Вами % в ячейку F51</t>
        </r>
      </text>
    </comment>
  </commentList>
</comments>
</file>

<file path=xl/sharedStrings.xml><?xml version="1.0" encoding="utf-8"?>
<sst xmlns="http://schemas.openxmlformats.org/spreadsheetml/2006/main" count="58" uniqueCount="39">
  <si>
    <t>№</t>
  </si>
  <si>
    <t>ФИО</t>
  </si>
  <si>
    <t>Должность</t>
  </si>
  <si>
    <t>Подразделение</t>
  </si>
  <si>
    <t>Задача</t>
  </si>
  <si>
    <t>Вес задачи, %</t>
  </si>
  <si>
    <t>План</t>
  </si>
  <si>
    <t>Факт</t>
  </si>
  <si>
    <t>Выполнение</t>
  </si>
  <si>
    <t>План Сумма з/п</t>
  </si>
  <si>
    <t>Факт Сумма з/п</t>
  </si>
  <si>
    <t>Мотивация</t>
  </si>
  <si>
    <t>Фиксированная часть (min граница премирования)</t>
  </si>
  <si>
    <t>Средняя граница премирования</t>
  </si>
  <si>
    <t>Max граница премирования</t>
  </si>
  <si>
    <t>KPI</t>
  </si>
  <si>
    <t>прямой расчёт</t>
  </si>
  <si>
    <t>Целевые задания</t>
  </si>
  <si>
    <t>в т.ч. SMART-задачи</t>
  </si>
  <si>
    <t>Выполнить</t>
  </si>
  <si>
    <t>Выполнено</t>
  </si>
  <si>
    <t>Дополнительная мотивация</t>
  </si>
  <si>
    <t>Демотивация</t>
  </si>
  <si>
    <t>Эффективность (к-т результативности R)</t>
  </si>
  <si>
    <t>По KPI показателям и целевым заданиям</t>
  </si>
  <si>
    <t>По SMART задачам</t>
  </si>
  <si>
    <t>Итого эффективность (к-т результативности R)</t>
  </si>
  <si>
    <t>Количество отработанных дней</t>
  </si>
  <si>
    <t>НЕ учитывать</t>
  </si>
  <si>
    <t>Оклад на испытательный срок</t>
  </si>
  <si>
    <t>Поощрение, руб.</t>
  </si>
  <si>
    <t>Итого :</t>
  </si>
  <si>
    <t>Задача 1</t>
  </si>
  <si>
    <t>Задача 2</t>
  </si>
  <si>
    <t>Задача 3</t>
  </si>
  <si>
    <t>Задача 4</t>
  </si>
  <si>
    <t>Задача 5</t>
  </si>
  <si>
    <t xml:space="preserve">Задача 1 КЛЮЧЕВАЯ </t>
  </si>
  <si>
    <t>Тут должны выполняться условия. Если F10 от 90% до 100%, то расчетная сумма не может превышать 15000, если от 100% до 110% то не более 17500, если более 110%, то не более 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</si>
</sst>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&quot;р.&quot;"/>
    <numFmt numFmtId="165" formatCode="#,##0_р_."/>
    <numFmt numFmtId="166" formatCode="0.0%"/>
    <numFmt numFmtId="167" formatCode="#,##0_ ;[Red]\-#,##0\ "/>
    <numFmt numFmtId="168" formatCode="#,##0.0"/>
    <numFmt numFmtId="169" formatCode="_-* #,##0_р_._-;\-* #,##0_р_._-;_-* &quot;-&quot;??_р_._-;_-@_-"/>
    <numFmt numFmtId="170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b/>
      <sz val="10"/>
      <color rgb="FF0000CC"/>
      <name val="Arial Cyr"/>
      <charset val="204"/>
    </font>
    <font>
      <sz val="10"/>
      <name val="Arial"/>
      <family val="2"/>
      <charset val="204"/>
    </font>
    <font>
      <b/>
      <sz val="10"/>
      <color indexed="58"/>
      <name val="Arial Cyr"/>
      <charset val="204"/>
    </font>
    <font>
      <sz val="10"/>
      <color theme="0"/>
      <name val="Arial Cyr"/>
      <charset val="204"/>
    </font>
    <font>
      <b/>
      <sz val="10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1" applyFont="1" applyFill="1" applyAlignment="1" applyProtection="1">
      <alignment vertical="center"/>
    </xf>
    <xf numFmtId="9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1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9" fontId="2" fillId="0" borderId="7" xfId="1" applyNumberFormat="1" applyFont="1" applyFill="1" applyBorder="1" applyAlignment="1" applyProtection="1">
      <alignment vertical="center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left" vertical="center" wrapText="1"/>
    </xf>
    <xf numFmtId="9" fontId="5" fillId="3" borderId="2" xfId="1" applyNumberFormat="1" applyFont="1" applyFill="1" applyBorder="1" applyAlignment="1" applyProtection="1">
      <alignment horizontal="center" vertical="center" wrapText="1"/>
    </xf>
    <xf numFmtId="164" fontId="2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1" applyFont="1" applyFill="1" applyBorder="1" applyAlignment="1" applyProtection="1">
      <alignment horizontal="center" vertical="center" wrapText="1"/>
    </xf>
    <xf numFmtId="9" fontId="5" fillId="3" borderId="14" xfId="1" applyNumberFormat="1" applyFont="1" applyFill="1" applyBorder="1" applyAlignment="1" applyProtection="1">
      <alignment horizontal="center" vertical="center" wrapText="1"/>
    </xf>
    <xf numFmtId="164" fontId="5" fillId="3" borderId="14" xfId="3" applyNumberFormat="1" applyFont="1" applyFill="1" applyBorder="1" applyAlignment="1" applyProtection="1">
      <alignment horizontal="center" vertical="center" wrapText="1"/>
    </xf>
    <xf numFmtId="164" fontId="5" fillId="3" borderId="15" xfId="3" applyNumberFormat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left" vertical="center" wrapText="1"/>
    </xf>
    <xf numFmtId="9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9" xfId="2" applyNumberFormat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9" fontId="2" fillId="3" borderId="0" xfId="1" applyNumberFormat="1" applyFont="1" applyFill="1" applyBorder="1" applyAlignment="1" applyProtection="1">
      <alignment horizontal="center" vertical="center" wrapText="1"/>
    </xf>
    <xf numFmtId="165" fontId="2" fillId="3" borderId="0" xfId="3" applyNumberFormat="1" applyFont="1" applyFill="1" applyBorder="1" applyAlignment="1" applyProtection="1">
      <alignment horizontal="center" vertical="center" wrapText="1"/>
    </xf>
    <xf numFmtId="165" fontId="2" fillId="3" borderId="17" xfId="3" applyNumberFormat="1" applyFont="1" applyFill="1" applyBorder="1" applyAlignment="1" applyProtection="1">
      <alignment horizontal="center" vertical="center" wrapText="1"/>
    </xf>
    <xf numFmtId="0" fontId="5" fillId="3" borderId="18" xfId="1" applyFont="1" applyFill="1" applyBorder="1" applyAlignment="1" applyProtection="1">
      <alignment horizontal="center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9" fontId="3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2" applyNumberFormat="1" applyFont="1" applyFill="1" applyBorder="1" applyAlignment="1" applyProtection="1">
      <alignment horizontal="center" vertical="center" wrapText="1"/>
    </xf>
    <xf numFmtId="0" fontId="5" fillId="3" borderId="22" xfId="1" applyFont="1" applyFill="1" applyBorder="1" applyAlignment="1" applyProtection="1">
      <alignment horizontal="center" vertical="center" wrapText="1"/>
    </xf>
    <xf numFmtId="9" fontId="5" fillId="3" borderId="20" xfId="1" applyNumberFormat="1" applyFont="1" applyFill="1" applyBorder="1" applyAlignment="1" applyProtection="1">
      <alignment horizontal="center" vertical="center" wrapText="1"/>
    </xf>
    <xf numFmtId="164" fontId="5" fillId="3" borderId="20" xfId="3" applyNumberFormat="1" applyFont="1" applyFill="1" applyBorder="1" applyAlignment="1" applyProtection="1">
      <alignment horizontal="center" vertical="center" wrapText="1"/>
    </xf>
    <xf numFmtId="164" fontId="5" fillId="3" borderId="19" xfId="3" applyNumberFormat="1" applyFont="1" applyFill="1" applyBorder="1" applyAlignment="1" applyProtection="1">
      <alignment horizontal="center" vertical="center" wrapText="1"/>
    </xf>
    <xf numFmtId="164" fontId="5" fillId="3" borderId="23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/>
    </xf>
    <xf numFmtId="9" fontId="8" fillId="4" borderId="2" xfId="3" applyFont="1" applyFill="1" applyBorder="1" applyAlignment="1" applyProtection="1">
      <alignment horizontal="center" vertical="center" wrapText="1"/>
    </xf>
    <xf numFmtId="1" fontId="5" fillId="4" borderId="2" xfId="1" applyNumberFormat="1" applyFont="1" applyFill="1" applyBorder="1" applyAlignment="1" applyProtection="1">
      <alignment horizontal="center" vertical="center" wrapText="1"/>
    </xf>
    <xf numFmtId="9" fontId="5" fillId="4" borderId="2" xfId="3" applyNumberFormat="1" applyFont="1" applyFill="1" applyBorder="1" applyAlignment="1" applyProtection="1">
      <alignment horizontal="center" vertical="center" wrapText="1"/>
    </xf>
    <xf numFmtId="164" fontId="5" fillId="4" borderId="2" xfId="3" applyNumberFormat="1" applyFont="1" applyFill="1" applyBorder="1" applyAlignment="1" applyProtection="1">
      <alignment horizontal="center" vertical="center" wrapText="1"/>
    </xf>
    <xf numFmtId="164" fontId="5" fillId="4" borderId="3" xfId="3" applyNumberFormat="1" applyFont="1" applyFill="1" applyBorder="1" applyAlignment="1" applyProtection="1">
      <alignment horizontal="center" vertical="center" wrapText="1"/>
    </xf>
    <xf numFmtId="164" fontId="5" fillId="4" borderId="4" xfId="3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2" fillId="2" borderId="24" xfId="1" applyFont="1" applyFill="1" applyBorder="1" applyAlignment="1" applyProtection="1">
      <alignment horizontal="center" vertical="center" wrapText="1"/>
      <protection locked="0"/>
    </xf>
    <xf numFmtId="0" fontId="2" fillId="2" borderId="25" xfId="1" applyFont="1" applyFill="1" applyBorder="1" applyAlignment="1" applyProtection="1">
      <alignment horizontal="left" vertical="center" wrapText="1"/>
      <protection locked="0"/>
    </xf>
    <xf numFmtId="9" fontId="2" fillId="5" borderId="25" xfId="3" applyFont="1" applyFill="1" applyBorder="1" applyAlignment="1" applyProtection="1">
      <alignment horizontal="center" vertical="center" wrapText="1"/>
      <protection locked="0"/>
    </xf>
    <xf numFmtId="3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9" fontId="2" fillId="0" borderId="26" xfId="3" applyNumberFormat="1" applyFont="1" applyFill="1" applyBorder="1" applyAlignment="1" applyProtection="1">
      <alignment horizontal="center" vertical="center" wrapText="1"/>
    </xf>
    <xf numFmtId="164" fontId="2" fillId="0" borderId="25" xfId="3" applyNumberFormat="1" applyFont="1" applyFill="1" applyBorder="1" applyAlignment="1" applyProtection="1">
      <alignment horizontal="center" vertical="center" wrapText="1"/>
    </xf>
    <xf numFmtId="164" fontId="2" fillId="0" borderId="27" xfId="3" applyNumberFormat="1" applyFont="1" applyFill="1" applyBorder="1" applyAlignment="1" applyProtection="1">
      <alignment horizontal="center" vertical="center" wrapText="1"/>
    </xf>
    <xf numFmtId="164" fontId="2" fillId="0" borderId="28" xfId="3" applyNumberFormat="1" applyFont="1" applyFill="1" applyBorder="1" applyAlignment="1" applyProtection="1">
      <alignment horizontal="center" vertical="center" wrapText="1"/>
    </xf>
    <xf numFmtId="0" fontId="2" fillId="2" borderId="26" xfId="1" applyFont="1" applyFill="1" applyBorder="1" applyAlignment="1" applyProtection="1">
      <alignment horizontal="left" vertical="center" wrapText="1"/>
      <protection locked="0"/>
    </xf>
    <xf numFmtId="164" fontId="2" fillId="0" borderId="26" xfId="3" applyNumberFormat="1" applyFont="1" applyFill="1" applyBorder="1" applyAlignment="1" applyProtection="1">
      <alignment horizontal="center" vertical="center" wrapText="1"/>
    </xf>
    <xf numFmtId="9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166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29" xfId="1" applyFont="1" applyFill="1" applyBorder="1" applyAlignment="1" applyProtection="1">
      <alignment horizontal="left" vertical="center" wrapText="1"/>
      <protection locked="0"/>
    </xf>
    <xf numFmtId="9" fontId="2" fillId="5" borderId="29" xfId="3" applyFont="1" applyFill="1" applyBorder="1" applyAlignment="1" applyProtection="1">
      <alignment horizontal="center" vertical="center" wrapText="1"/>
      <protection locked="0"/>
    </xf>
    <xf numFmtId="3" fontId="2" fillId="2" borderId="29" xfId="3" applyNumberFormat="1" applyFont="1" applyFill="1" applyBorder="1" applyAlignment="1" applyProtection="1">
      <alignment horizontal="right" vertical="center" wrapText="1" indent="1"/>
      <protection locked="0"/>
    </xf>
    <xf numFmtId="167" fontId="2" fillId="2" borderId="29" xfId="3" applyNumberFormat="1" applyFont="1" applyFill="1" applyBorder="1" applyAlignment="1" applyProtection="1">
      <alignment horizontal="right" vertical="center" wrapText="1" indent="1"/>
      <protection locked="0"/>
    </xf>
    <xf numFmtId="9" fontId="2" fillId="0" borderId="29" xfId="3" applyNumberFormat="1" applyFont="1" applyFill="1" applyBorder="1" applyAlignment="1" applyProtection="1">
      <alignment horizontal="center" vertical="center" wrapText="1"/>
    </xf>
    <xf numFmtId="164" fontId="2" fillId="0" borderId="29" xfId="3" applyNumberFormat="1" applyFont="1" applyFill="1" applyBorder="1" applyAlignment="1" applyProtection="1">
      <alignment horizontal="center" vertical="center" wrapText="1"/>
    </xf>
    <xf numFmtId="164" fontId="2" fillId="0" borderId="30" xfId="3" applyNumberFormat="1" applyFont="1" applyFill="1" applyBorder="1" applyAlignment="1" applyProtection="1">
      <alignment horizontal="center" vertical="center" wrapText="1"/>
    </xf>
    <xf numFmtId="164" fontId="2" fillId="0" borderId="31" xfId="3" applyNumberFormat="1" applyFont="1" applyFill="1" applyBorder="1" applyAlignment="1" applyProtection="1">
      <alignment horizontal="center" vertical="center" wrapText="1"/>
    </xf>
    <xf numFmtId="0" fontId="5" fillId="4" borderId="24" xfId="1" applyFont="1" applyFill="1" applyBorder="1" applyAlignment="1" applyProtection="1">
      <alignment horizontal="center" vertical="center" wrapText="1"/>
    </xf>
    <xf numFmtId="0" fontId="5" fillId="4" borderId="25" xfId="1" applyFont="1" applyFill="1" applyBorder="1" applyAlignment="1" applyProtection="1">
      <alignment horizontal="left" vertical="center" wrapText="1"/>
    </xf>
    <xf numFmtId="9" fontId="8" fillId="4" borderId="25" xfId="3" applyFont="1" applyFill="1" applyBorder="1" applyAlignment="1" applyProtection="1">
      <alignment horizontal="center" vertical="center" wrapText="1"/>
    </xf>
    <xf numFmtId="167" fontId="5" fillId="4" borderId="25" xfId="1" applyNumberFormat="1" applyFont="1" applyFill="1" applyBorder="1" applyAlignment="1" applyProtection="1">
      <alignment horizontal="right" vertical="center" wrapText="1" indent="1"/>
    </xf>
    <xf numFmtId="9" fontId="5" fillId="4" borderId="25" xfId="3" applyNumberFormat="1" applyFont="1" applyFill="1" applyBorder="1" applyAlignment="1" applyProtection="1">
      <alignment horizontal="center" vertical="center" wrapText="1"/>
    </xf>
    <xf numFmtId="164" fontId="5" fillId="4" borderId="25" xfId="3" applyNumberFormat="1" applyFont="1" applyFill="1" applyBorder="1" applyAlignment="1" applyProtection="1">
      <alignment horizontal="center" vertical="center" wrapText="1"/>
    </xf>
    <xf numFmtId="164" fontId="5" fillId="4" borderId="32" xfId="3" applyNumberFormat="1" applyFont="1" applyFill="1" applyBorder="1" applyAlignment="1" applyProtection="1">
      <alignment horizontal="center" vertical="center" wrapText="1"/>
    </xf>
    <xf numFmtId="164" fontId="5" fillId="4" borderId="33" xfId="3" applyNumberFormat="1" applyFont="1" applyFill="1" applyBorder="1" applyAlignment="1" applyProtection="1">
      <alignment horizontal="center" vertical="center" wrapText="1"/>
    </xf>
    <xf numFmtId="9" fontId="2" fillId="5" borderId="26" xfId="3" applyFont="1" applyFill="1" applyBorder="1" applyAlignment="1" applyProtection="1">
      <alignment horizontal="center" vertical="center" wrapText="1"/>
      <protection locked="0"/>
    </xf>
    <xf numFmtId="9" fontId="2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34" xfId="1" applyFont="1" applyFill="1" applyBorder="1" applyAlignment="1" applyProtection="1">
      <alignment horizontal="center" vertical="center" wrapText="1"/>
      <protection locked="0"/>
    </xf>
    <xf numFmtId="167" fontId="2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2" fillId="2" borderId="26" xfId="1" applyNumberFormat="1" applyFont="1" applyFill="1" applyBorder="1" applyAlignment="1" applyProtection="1">
      <alignment vertical="center" wrapText="1"/>
      <protection locked="0"/>
    </xf>
    <xf numFmtId="167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35" xfId="1" applyFont="1" applyFill="1" applyBorder="1" applyAlignment="1" applyProtection="1">
      <alignment horizontal="center" vertical="center" wrapText="1"/>
      <protection locked="0"/>
    </xf>
    <xf numFmtId="49" fontId="2" fillId="2" borderId="29" xfId="1" applyNumberFormat="1" applyFont="1" applyFill="1" applyBorder="1" applyAlignment="1" applyProtection="1">
      <alignment vertical="center" wrapText="1"/>
      <protection locked="0"/>
    </xf>
    <xf numFmtId="168" fontId="2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4" xfId="1" applyFont="1" applyFill="1" applyBorder="1" applyAlignment="1" applyProtection="1">
      <alignment horizontal="center" vertical="center" wrapText="1"/>
    </xf>
    <xf numFmtId="49" fontId="3" fillId="6" borderId="25" xfId="1" applyNumberFormat="1" applyFont="1" applyFill="1" applyBorder="1" applyAlignment="1" applyProtection="1">
      <alignment vertical="center" wrapText="1"/>
    </xf>
    <xf numFmtId="9" fontId="8" fillId="6" borderId="25" xfId="3" applyFont="1" applyFill="1" applyBorder="1" applyAlignment="1" applyProtection="1">
      <alignment horizontal="center" vertical="center" wrapText="1"/>
    </xf>
    <xf numFmtId="3" fontId="3" fillId="6" borderId="25" xfId="1" applyNumberFormat="1" applyFont="1" applyFill="1" applyBorder="1" applyAlignment="1" applyProtection="1">
      <alignment horizontal="center" vertical="center" wrapText="1"/>
    </xf>
    <xf numFmtId="9" fontId="5" fillId="6" borderId="25" xfId="3" applyNumberFormat="1" applyFont="1" applyFill="1" applyBorder="1" applyAlignment="1" applyProtection="1">
      <alignment horizontal="center" vertical="center" wrapText="1"/>
    </xf>
    <xf numFmtId="164" fontId="5" fillId="6" borderId="25" xfId="3" applyNumberFormat="1" applyFont="1" applyFill="1" applyBorder="1" applyAlignment="1" applyProtection="1">
      <alignment horizontal="center" vertical="center" wrapText="1"/>
    </xf>
    <xf numFmtId="164" fontId="5" fillId="6" borderId="32" xfId="3" applyNumberFormat="1" applyFont="1" applyFill="1" applyBorder="1" applyAlignment="1" applyProtection="1">
      <alignment horizontal="center" vertical="center" wrapText="1"/>
    </xf>
    <xf numFmtId="164" fontId="5" fillId="6" borderId="33" xfId="3" applyNumberFormat="1" applyFont="1" applyFill="1" applyBorder="1" applyAlignment="1" applyProtection="1">
      <alignment horizontal="center" vertical="center" wrapText="1"/>
    </xf>
    <xf numFmtId="0" fontId="6" fillId="7" borderId="34" xfId="1" applyFont="1" applyFill="1" applyBorder="1" applyAlignment="1" applyProtection="1">
      <alignment horizontal="center" vertical="center" wrapText="1"/>
      <protection locked="0"/>
    </xf>
    <xf numFmtId="49" fontId="2" fillId="7" borderId="26" xfId="1" applyNumberFormat="1" applyFont="1" applyFill="1" applyBorder="1" applyAlignment="1" applyProtection="1">
      <alignment vertical="center" wrapText="1"/>
      <protection locked="0"/>
    </xf>
    <xf numFmtId="3" fontId="6" fillId="7" borderId="26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26" xfId="3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1" applyFont="1" applyFill="1" applyBorder="1" applyAlignment="1" applyProtection="1">
      <alignment horizontal="center" vertical="center" wrapText="1"/>
      <protection locked="0"/>
    </xf>
    <xf numFmtId="49" fontId="2" fillId="7" borderId="6" xfId="1" applyNumberFormat="1" applyFont="1" applyFill="1" applyBorder="1" applyAlignment="1" applyProtection="1">
      <alignment vertical="center" wrapText="1"/>
      <protection locked="0"/>
    </xf>
    <xf numFmtId="9" fontId="2" fillId="5" borderId="6" xfId="3" applyFont="1" applyFill="1" applyBorder="1" applyAlignment="1" applyProtection="1">
      <alignment horizontal="center" vertical="center" wrapText="1"/>
      <protection locked="0"/>
    </xf>
    <xf numFmtId="9" fontId="2" fillId="0" borderId="6" xfId="3" applyNumberFormat="1" applyFont="1" applyFill="1" applyBorder="1" applyAlignment="1" applyProtection="1">
      <alignment horizontal="center" vertical="center" wrapText="1"/>
    </xf>
    <xf numFmtId="164" fontId="2" fillId="0" borderId="7" xfId="3" applyNumberFormat="1" applyFont="1" applyFill="1" applyBorder="1" applyAlignment="1" applyProtection="1">
      <alignment horizontal="center" vertical="center" wrapText="1"/>
    </xf>
    <xf numFmtId="164" fontId="2" fillId="0" borderId="11" xfId="3" applyNumberFormat="1" applyFont="1" applyFill="1" applyBorder="1" applyAlignment="1" applyProtection="1">
      <alignment horizontal="center" vertical="center" wrapText="1"/>
    </xf>
    <xf numFmtId="0" fontId="6" fillId="8" borderId="26" xfId="1" applyFont="1" applyFill="1" applyBorder="1" applyAlignment="1" applyProtection="1">
      <alignment horizontal="center" vertical="center" wrapText="1"/>
      <protection locked="0"/>
    </xf>
    <xf numFmtId="49" fontId="10" fillId="8" borderId="26" xfId="1" applyNumberFormat="1" applyFont="1" applyFill="1" applyBorder="1" applyAlignment="1" applyProtection="1">
      <alignment vertical="center" wrapText="1"/>
      <protection locked="0"/>
    </xf>
    <xf numFmtId="9" fontId="2" fillId="8" borderId="26" xfId="3" applyFont="1" applyFill="1" applyBorder="1" applyAlignment="1" applyProtection="1">
      <alignment horizontal="center" vertical="center" wrapText="1"/>
      <protection locked="0"/>
    </xf>
    <xf numFmtId="3" fontId="6" fillId="8" borderId="26" xfId="1" applyNumberFormat="1" applyFont="1" applyFill="1" applyBorder="1" applyAlignment="1" applyProtection="1">
      <alignment horizontal="center" vertical="center" wrapText="1"/>
      <protection locked="0"/>
    </xf>
    <xf numFmtId="3" fontId="9" fillId="8" borderId="26" xfId="3" applyNumberFormat="1" applyFont="1" applyFill="1" applyBorder="1" applyAlignment="1" applyProtection="1">
      <alignment horizontal="center" vertical="center" wrapText="1"/>
      <protection locked="0"/>
    </xf>
    <xf numFmtId="9" fontId="2" fillId="8" borderId="26" xfId="3" applyNumberFormat="1" applyFont="1" applyFill="1" applyBorder="1" applyAlignment="1" applyProtection="1">
      <alignment horizontal="center" vertical="center" wrapText="1"/>
    </xf>
    <xf numFmtId="164" fontId="2" fillId="8" borderId="26" xfId="3" applyNumberFormat="1" applyFont="1" applyFill="1" applyBorder="1" applyAlignment="1" applyProtection="1">
      <alignment horizontal="center" vertical="center" wrapText="1"/>
    </xf>
    <xf numFmtId="0" fontId="6" fillId="7" borderId="26" xfId="1" applyFont="1" applyFill="1" applyBorder="1" applyAlignment="1" applyProtection="1">
      <alignment horizontal="center" vertical="center" wrapText="1"/>
      <protection locked="0"/>
    </xf>
    <xf numFmtId="166" fontId="8" fillId="6" borderId="25" xfId="3" applyNumberFormat="1" applyFont="1" applyFill="1" applyBorder="1" applyAlignment="1" applyProtection="1">
      <alignment horizontal="center" vertical="center" wrapText="1"/>
    </xf>
    <xf numFmtId="0" fontId="6" fillId="2" borderId="34" xfId="1" applyFont="1" applyFill="1" applyBorder="1" applyAlignment="1" applyProtection="1">
      <alignment horizontal="center" vertical="center" wrapText="1"/>
      <protection locked="0"/>
    </xf>
    <xf numFmtId="10" fontId="2" fillId="5" borderId="26" xfId="3" applyNumberFormat="1" applyFont="1" applyFill="1" applyBorder="1" applyAlignment="1" applyProtection="1">
      <alignment horizontal="center" vertical="center" wrapText="1"/>
    </xf>
    <xf numFmtId="169" fontId="6" fillId="2" borderId="26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36" xfId="1" applyFont="1" applyFill="1" applyBorder="1" applyAlignment="1" applyProtection="1">
      <alignment horizontal="center" vertical="center" wrapText="1"/>
      <protection locked="0"/>
    </xf>
    <xf numFmtId="49" fontId="2" fillId="2" borderId="20" xfId="1" applyNumberFormat="1" applyFont="1" applyFill="1" applyBorder="1" applyAlignment="1" applyProtection="1">
      <alignment vertical="center" wrapText="1"/>
      <protection locked="0"/>
    </xf>
    <xf numFmtId="9" fontId="2" fillId="5" borderId="20" xfId="3" applyFont="1" applyFill="1" applyBorder="1" applyAlignment="1" applyProtection="1">
      <alignment horizontal="center" vertical="center" wrapText="1"/>
    </xf>
    <xf numFmtId="169" fontId="6" fillId="2" borderId="20" xfId="4" applyNumberFormat="1" applyFont="1" applyFill="1" applyBorder="1" applyAlignment="1" applyProtection="1">
      <alignment horizontal="center" vertical="center" wrapText="1"/>
      <protection locked="0"/>
    </xf>
    <xf numFmtId="9" fontId="2" fillId="0" borderId="20" xfId="3" applyNumberFormat="1" applyFont="1" applyFill="1" applyBorder="1" applyAlignment="1" applyProtection="1">
      <alignment horizontal="center" vertical="center" wrapText="1"/>
    </xf>
    <xf numFmtId="164" fontId="2" fillId="0" borderId="20" xfId="3" applyNumberFormat="1" applyFont="1" applyFill="1" applyBorder="1" applyAlignment="1" applyProtection="1">
      <alignment horizontal="center" vertical="center" wrapText="1"/>
    </xf>
    <xf numFmtId="164" fontId="2" fillId="0" borderId="19" xfId="3" applyNumberFormat="1" applyFont="1" applyFill="1" applyBorder="1" applyAlignment="1" applyProtection="1">
      <alignment horizontal="center" vertical="center" wrapText="1"/>
    </xf>
    <xf numFmtId="164" fontId="2" fillId="0" borderId="23" xfId="3" applyNumberFormat="1" applyFont="1" applyFill="1" applyBorder="1" applyAlignment="1" applyProtection="1">
      <alignment horizontal="center" vertical="center" wrapText="1"/>
    </xf>
    <xf numFmtId="0" fontId="2" fillId="0" borderId="37" xfId="1" applyFont="1" applyBorder="1" applyAlignment="1" applyProtection="1">
      <alignment vertical="center"/>
    </xf>
    <xf numFmtId="0" fontId="2" fillId="0" borderId="38" xfId="1" applyFont="1" applyBorder="1" applyAlignment="1" applyProtection="1">
      <alignment vertical="center"/>
    </xf>
    <xf numFmtId="9" fontId="2" fillId="0" borderId="38" xfId="1" applyNumberFormat="1" applyFont="1" applyBorder="1" applyAlignment="1" applyProtection="1">
      <alignment vertical="center"/>
    </xf>
    <xf numFmtId="0" fontId="2" fillId="0" borderId="39" xfId="1" applyFont="1" applyBorder="1" applyAlignment="1" applyProtection="1">
      <alignment vertical="center"/>
    </xf>
    <xf numFmtId="0" fontId="3" fillId="6" borderId="16" xfId="1" applyFont="1" applyFill="1" applyBorder="1" applyAlignment="1" applyProtection="1">
      <alignment horizontal="center" vertical="center" wrapText="1"/>
    </xf>
    <xf numFmtId="3" fontId="3" fillId="8" borderId="0" xfId="1" applyNumberFormat="1" applyFont="1" applyFill="1" applyBorder="1" applyAlignment="1" applyProtection="1">
      <alignment horizontal="left" vertical="center" wrapText="1"/>
    </xf>
    <xf numFmtId="3" fontId="3" fillId="6" borderId="0" xfId="1" applyNumberFormat="1" applyFont="1" applyFill="1" applyBorder="1" applyAlignment="1" applyProtection="1">
      <alignment horizontal="center" vertical="center" wrapText="1"/>
    </xf>
    <xf numFmtId="9" fontId="5" fillId="6" borderId="0" xfId="3" applyNumberFormat="1" applyFont="1" applyFill="1" applyBorder="1" applyAlignment="1" applyProtection="1">
      <alignment horizontal="center" vertical="center" wrapText="1"/>
    </xf>
    <xf numFmtId="164" fontId="5" fillId="6" borderId="0" xfId="3" applyNumberFormat="1" applyFont="1" applyFill="1" applyBorder="1" applyAlignment="1" applyProtection="1">
      <alignment horizontal="center" vertical="center" wrapText="1"/>
    </xf>
    <xf numFmtId="164" fontId="5" fillId="6" borderId="17" xfId="3" applyNumberFormat="1" applyFont="1" applyFill="1" applyBorder="1" applyAlignment="1" applyProtection="1">
      <alignment horizontal="center" vertical="center" wrapText="1"/>
    </xf>
    <xf numFmtId="0" fontId="6" fillId="3" borderId="34" xfId="1" applyFont="1" applyFill="1" applyBorder="1" applyAlignment="1" applyProtection="1">
      <alignment horizontal="center" vertical="center" wrapText="1"/>
      <protection locked="0"/>
    </xf>
    <xf numFmtId="0" fontId="2" fillId="3" borderId="26" xfId="1" applyFont="1" applyFill="1" applyBorder="1" applyAlignment="1" applyProtection="1">
      <alignment horizontal="left" vertical="center" wrapText="1"/>
      <protection locked="0"/>
    </xf>
    <xf numFmtId="9" fontId="2" fillId="3" borderId="26" xfId="3" applyFont="1" applyFill="1" applyBorder="1" applyAlignment="1" applyProtection="1">
      <alignment horizontal="center" vertical="center" wrapText="1"/>
      <protection locked="0"/>
    </xf>
    <xf numFmtId="169" fontId="6" fillId="3" borderId="26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26" xfId="3" applyNumberFormat="1" applyFont="1" applyFill="1" applyBorder="1" applyAlignment="1" applyProtection="1">
      <alignment horizontal="center" vertical="center" wrapText="1"/>
    </xf>
    <xf numFmtId="164" fontId="2" fillId="3" borderId="26" xfId="3" applyNumberFormat="1" applyFont="1" applyFill="1" applyBorder="1" applyAlignment="1" applyProtection="1">
      <alignment horizontal="center" vertical="center" wrapText="1"/>
    </xf>
    <xf numFmtId="164" fontId="2" fillId="3" borderId="27" xfId="3" applyNumberFormat="1" applyFont="1" applyFill="1" applyBorder="1" applyAlignment="1" applyProtection="1">
      <alignment horizontal="center" vertical="center" wrapText="1"/>
    </xf>
    <xf numFmtId="164" fontId="2" fillId="3" borderId="28" xfId="3" applyNumberFormat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9" fontId="2" fillId="3" borderId="6" xfId="3" applyFont="1" applyFill="1" applyBorder="1" applyAlignment="1" applyProtection="1">
      <alignment horizontal="center" vertical="center" wrapText="1"/>
      <protection locked="0"/>
    </xf>
    <xf numFmtId="169" fontId="6" fillId="3" borderId="6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6" xfId="3" applyNumberFormat="1" applyFont="1" applyFill="1" applyBorder="1" applyAlignment="1" applyProtection="1">
      <alignment horizontal="center" vertical="center" wrapText="1"/>
    </xf>
    <xf numFmtId="164" fontId="2" fillId="3" borderId="6" xfId="3" applyNumberFormat="1" applyFont="1" applyFill="1" applyBorder="1" applyAlignment="1" applyProtection="1">
      <alignment horizontal="center" vertical="center" wrapText="1"/>
    </xf>
    <xf numFmtId="164" fontId="2" fillId="3" borderId="7" xfId="3" applyNumberFormat="1" applyFont="1" applyFill="1" applyBorder="1" applyAlignment="1" applyProtection="1">
      <alignment horizontal="center" vertical="center" wrapText="1"/>
    </xf>
    <xf numFmtId="164" fontId="2" fillId="3" borderId="11" xfId="3" applyNumberFormat="1" applyFont="1" applyFill="1" applyBorder="1" applyAlignment="1" applyProtection="1">
      <alignment horizontal="center" vertical="center" wrapText="1"/>
    </xf>
    <xf numFmtId="0" fontId="3" fillId="3" borderId="35" xfId="1" applyFont="1" applyFill="1" applyBorder="1" applyAlignment="1" applyProtection="1">
      <alignment horizontal="center" vertical="center" wrapText="1"/>
      <protection locked="0"/>
    </xf>
    <xf numFmtId="49" fontId="3" fillId="3" borderId="29" xfId="1" applyNumberFormat="1" applyFont="1" applyFill="1" applyBorder="1" applyAlignment="1" applyProtection="1">
      <alignment vertical="center" wrapText="1"/>
      <protection locked="0"/>
    </xf>
    <xf numFmtId="166" fontId="5" fillId="3" borderId="29" xfId="3" applyNumberFormat="1" applyFont="1" applyFill="1" applyBorder="1" applyAlignment="1" applyProtection="1">
      <alignment horizontal="center" vertical="center" wrapText="1"/>
      <protection locked="0"/>
    </xf>
    <xf numFmtId="169" fontId="3" fillId="3" borderId="29" xfId="4" applyNumberFormat="1" applyFont="1" applyFill="1" applyBorder="1" applyAlignment="1" applyProtection="1">
      <alignment horizontal="center" vertical="center" wrapText="1"/>
      <protection locked="0"/>
    </xf>
    <xf numFmtId="9" fontId="5" fillId="3" borderId="29" xfId="3" applyNumberFormat="1" applyFont="1" applyFill="1" applyBorder="1" applyAlignment="1" applyProtection="1">
      <alignment horizontal="center" vertical="center" wrapText="1"/>
    </xf>
    <xf numFmtId="164" fontId="5" fillId="3" borderId="29" xfId="3" applyNumberFormat="1" applyFont="1" applyFill="1" applyBorder="1" applyAlignment="1" applyProtection="1">
      <alignment horizontal="center" vertical="center" wrapText="1"/>
    </xf>
    <xf numFmtId="164" fontId="5" fillId="3" borderId="30" xfId="3" applyNumberFormat="1" applyFont="1" applyFill="1" applyBorder="1" applyAlignment="1" applyProtection="1">
      <alignment horizontal="center" vertical="center" wrapText="1"/>
    </xf>
    <xf numFmtId="164" fontId="5" fillId="3" borderId="31" xfId="3" applyNumberFormat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vertical="center" wrapText="1"/>
    </xf>
    <xf numFmtId="165" fontId="6" fillId="0" borderId="41" xfId="3" applyNumberFormat="1" applyFont="1" applyFill="1" applyBorder="1" applyAlignment="1" applyProtection="1">
      <alignment horizontal="center" vertical="center" wrapText="1"/>
    </xf>
    <xf numFmtId="9" fontId="6" fillId="0" borderId="41" xfId="3" applyNumberFormat="1" applyFont="1" applyFill="1" applyBorder="1" applyAlignment="1" applyProtection="1">
      <alignment horizontal="center" vertical="center" wrapText="1"/>
    </xf>
    <xf numFmtId="165" fontId="6" fillId="0" borderId="42" xfId="3" applyNumberFormat="1" applyFont="1" applyFill="1" applyBorder="1" applyAlignment="1" applyProtection="1">
      <alignment horizontal="center" vertical="center" wrapText="1"/>
    </xf>
    <xf numFmtId="0" fontId="6" fillId="3" borderId="43" xfId="1" applyFont="1" applyFill="1" applyBorder="1" applyAlignment="1" applyProtection="1">
      <alignment horizontal="center" vertical="center" wrapText="1"/>
      <protection locked="0"/>
    </xf>
    <xf numFmtId="0" fontId="3" fillId="3" borderId="44" xfId="1" applyFont="1" applyFill="1" applyBorder="1" applyAlignment="1" applyProtection="1">
      <alignment horizontal="left" vertical="center" wrapText="1"/>
      <protection locked="0"/>
    </xf>
    <xf numFmtId="166" fontId="5" fillId="3" borderId="44" xfId="3" applyNumberFormat="1" applyFont="1" applyFill="1" applyBorder="1" applyAlignment="1" applyProtection="1">
      <alignment horizontal="center" vertical="center" wrapText="1"/>
      <protection locked="0"/>
    </xf>
    <xf numFmtId="169" fontId="3" fillId="3" borderId="44" xfId="4" applyNumberFormat="1" applyFont="1" applyFill="1" applyBorder="1" applyAlignment="1" applyProtection="1">
      <alignment horizontal="center" vertical="center" wrapText="1"/>
      <protection locked="0"/>
    </xf>
    <xf numFmtId="9" fontId="5" fillId="3" borderId="44" xfId="3" applyNumberFormat="1" applyFont="1" applyFill="1" applyBorder="1" applyAlignment="1" applyProtection="1">
      <alignment horizontal="center" vertical="center" wrapText="1"/>
    </xf>
    <xf numFmtId="164" fontId="5" fillId="3" borderId="44" xfId="3" applyNumberFormat="1" applyFont="1" applyFill="1" applyBorder="1" applyAlignment="1" applyProtection="1">
      <alignment horizontal="center" vertical="center" wrapText="1"/>
    </xf>
    <xf numFmtId="164" fontId="5" fillId="3" borderId="45" xfId="3" applyNumberFormat="1" applyFont="1" applyFill="1" applyBorder="1" applyAlignment="1" applyProtection="1">
      <alignment horizontal="center" vertical="center" wrapText="1"/>
    </xf>
    <xf numFmtId="164" fontId="5" fillId="3" borderId="46" xfId="3" applyNumberFormat="1" applyFont="1" applyFill="1" applyBorder="1" applyAlignment="1" applyProtection="1">
      <alignment horizontal="center" vertical="center" wrapText="1"/>
    </xf>
    <xf numFmtId="0" fontId="8" fillId="0" borderId="47" xfId="1" applyFont="1" applyFill="1" applyBorder="1" applyAlignment="1" applyProtection="1">
      <alignment horizontal="center" vertical="center" wrapText="1"/>
    </xf>
    <xf numFmtId="0" fontId="8" fillId="0" borderId="48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9" fontId="6" fillId="0" borderId="0" xfId="3" applyNumberFormat="1" applyFont="1" applyFill="1" applyBorder="1" applyAlignment="1" applyProtection="1">
      <alignment horizontal="center" vertical="center" wrapText="1"/>
    </xf>
    <xf numFmtId="165" fontId="6" fillId="0" borderId="49" xfId="3" applyNumberFormat="1" applyFont="1" applyFill="1" applyBorder="1" applyAlignment="1" applyProtection="1">
      <alignment horizontal="center" vertical="center" wrapText="1"/>
    </xf>
    <xf numFmtId="0" fontId="8" fillId="0" borderId="50" xfId="1" applyFont="1" applyFill="1" applyBorder="1" applyAlignment="1" applyProtection="1">
      <alignment horizontal="center" vertical="center" wrapText="1"/>
    </xf>
    <xf numFmtId="0" fontId="5" fillId="0" borderId="51" xfId="1" applyFont="1" applyFill="1" applyBorder="1" applyAlignment="1" applyProtection="1">
      <alignment horizontal="left" vertical="center" wrapText="1"/>
    </xf>
    <xf numFmtId="0" fontId="8" fillId="0" borderId="51" xfId="1" applyFont="1" applyFill="1" applyBorder="1" applyAlignment="1" applyProtection="1">
      <alignment vertical="center" wrapText="1"/>
    </xf>
    <xf numFmtId="0" fontId="3" fillId="2" borderId="51" xfId="1" applyFont="1" applyFill="1" applyBorder="1" applyAlignment="1" applyProtection="1">
      <alignment horizontal="center" vertical="center"/>
      <protection locked="0"/>
    </xf>
    <xf numFmtId="0" fontId="6" fillId="0" borderId="51" xfId="1" applyFont="1" applyFill="1" applyBorder="1" applyAlignment="1" applyProtection="1">
      <alignment horizontal="center" vertical="center" wrapText="1"/>
      <protection locked="0"/>
    </xf>
    <xf numFmtId="9" fontId="3" fillId="0" borderId="51" xfId="1" applyNumberFormat="1" applyFont="1" applyFill="1" applyBorder="1" applyAlignment="1" applyProtection="1">
      <alignment horizontal="center" vertical="center" wrapText="1"/>
    </xf>
    <xf numFmtId="0" fontId="2" fillId="0" borderId="51" xfId="1" applyFont="1" applyBorder="1" applyAlignment="1" applyProtection="1">
      <alignment vertical="center"/>
    </xf>
    <xf numFmtId="165" fontId="5" fillId="0" borderId="52" xfId="3" applyNumberFormat="1" applyFont="1" applyFill="1" applyBorder="1" applyAlignment="1" applyProtection="1">
      <alignment horizontal="center" vertical="center" wrapText="1"/>
    </xf>
    <xf numFmtId="0" fontId="8" fillId="0" borderId="51" xfId="1" applyFont="1" applyFill="1" applyBorder="1" applyAlignment="1" applyProtection="1">
      <alignment horizontal="left" vertical="center" wrapText="1"/>
    </xf>
    <xf numFmtId="3" fontId="2" fillId="2" borderId="51" xfId="5" applyNumberFormat="1" applyFont="1" applyFill="1" applyBorder="1" applyAlignment="1" applyProtection="1">
      <alignment horizontal="center" vertical="center" wrapText="1"/>
      <protection locked="0"/>
    </xf>
    <xf numFmtId="3" fontId="5" fillId="0" borderId="51" xfId="1" applyNumberFormat="1" applyFont="1" applyFill="1" applyBorder="1" applyAlignment="1" applyProtection="1">
      <alignment horizontal="center" vertical="center" wrapText="1"/>
    </xf>
    <xf numFmtId="9" fontId="5" fillId="0" borderId="51" xfId="3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51" xfId="2" applyFont="1" applyBorder="1" applyAlignment="1" applyProtection="1">
      <alignment vertical="center"/>
    </xf>
    <xf numFmtId="9" fontId="2" fillId="0" borderId="51" xfId="1" applyNumberFormat="1" applyFont="1" applyBorder="1" applyAlignment="1" applyProtection="1">
      <alignment vertical="center"/>
    </xf>
    <xf numFmtId="0" fontId="2" fillId="0" borderId="52" xfId="1" applyFont="1" applyBorder="1" applyAlignment="1" applyProtection="1">
      <alignment vertical="center"/>
    </xf>
    <xf numFmtId="166" fontId="3" fillId="7" borderId="25" xfId="5" applyNumberFormat="1" applyFont="1" applyFill="1" applyBorder="1" applyAlignment="1" applyProtection="1">
      <alignment horizontal="right" vertical="center"/>
      <protection locked="0"/>
    </xf>
    <xf numFmtId="9" fontId="8" fillId="7" borderId="48" xfId="1" applyNumberFormat="1" applyFont="1" applyFill="1" applyBorder="1" applyAlignment="1" applyProtection="1">
      <alignment horizontal="center" vertical="center" wrapText="1"/>
    </xf>
    <xf numFmtId="0" fontId="8" fillId="7" borderId="48" xfId="1" applyFont="1" applyFill="1" applyBorder="1" applyAlignment="1" applyProtection="1">
      <alignment horizontal="center" vertical="center" wrapText="1"/>
    </xf>
    <xf numFmtId="169" fontId="12" fillId="7" borderId="49" xfId="4" applyNumberFormat="1" applyFont="1" applyFill="1" applyBorder="1" applyAlignment="1" applyProtection="1">
      <alignment horizontal="center" vertical="center" wrapText="1"/>
    </xf>
    <xf numFmtId="9" fontId="2" fillId="0" borderId="0" xfId="1" applyNumberFormat="1" applyFont="1" applyBorder="1" applyAlignment="1" applyProtection="1">
      <alignment vertical="center"/>
    </xf>
    <xf numFmtId="164" fontId="13" fillId="0" borderId="0" xfId="1" applyNumberFormat="1" applyFont="1" applyBorder="1" applyAlignment="1" applyProtection="1">
      <alignment vertical="center"/>
    </xf>
    <xf numFmtId="0" fontId="2" fillId="0" borderId="17" xfId="1" applyFont="1" applyBorder="1" applyAlignment="1" applyProtection="1">
      <alignment vertical="center"/>
    </xf>
    <xf numFmtId="0" fontId="2" fillId="0" borderId="22" xfId="1" applyFont="1" applyFill="1" applyBorder="1" applyAlignment="1" applyProtection="1">
      <alignment vertical="center" wrapText="1"/>
    </xf>
    <xf numFmtId="0" fontId="2" fillId="0" borderId="22" xfId="5" applyFont="1" applyFill="1" applyBorder="1" applyAlignment="1" applyProtection="1">
      <alignment vertical="center" wrapText="1"/>
    </xf>
    <xf numFmtId="9" fontId="2" fillId="0" borderId="22" xfId="1" applyNumberFormat="1" applyFont="1" applyFill="1" applyBorder="1" applyAlignment="1" applyProtection="1">
      <alignment vertical="center" wrapText="1"/>
    </xf>
    <xf numFmtId="170" fontId="5" fillId="0" borderId="22" xfId="1" applyNumberFormat="1" applyFont="1" applyBorder="1" applyAlignment="1" applyProtection="1">
      <alignment horizontal="right" vertical="center" wrapText="1"/>
    </xf>
    <xf numFmtId="43" fontId="2" fillId="0" borderId="0" xfId="6" applyFont="1" applyAlignment="1" applyProtection="1">
      <alignment vertical="center"/>
      <protection locked="0"/>
    </xf>
    <xf numFmtId="43" fontId="2" fillId="0" borderId="0" xfId="1" applyNumberFormat="1" applyFont="1" applyAlignment="1" applyProtection="1">
      <alignment vertical="center"/>
    </xf>
    <xf numFmtId="0" fontId="17" fillId="2" borderId="25" xfId="1" applyFont="1" applyFill="1" applyBorder="1" applyAlignment="1" applyProtection="1">
      <alignment horizontal="left" vertical="center" wrapText="1"/>
      <protection locked="0"/>
    </xf>
    <xf numFmtId="9" fontId="17" fillId="0" borderId="26" xfId="3" applyNumberFormat="1" applyFont="1" applyFill="1" applyBorder="1" applyAlignment="1" applyProtection="1">
      <alignment horizontal="center" vertical="center" wrapText="1"/>
    </xf>
    <xf numFmtId="165" fontId="14" fillId="9" borderId="55" xfId="1" applyNumberFormat="1" applyFont="1" applyFill="1" applyBorder="1" applyAlignment="1" applyProtection="1">
      <alignment horizontal="center" vertical="center" wrapText="1"/>
    </xf>
    <xf numFmtId="164" fontId="18" fillId="0" borderId="0" xfId="1" applyNumberFormat="1" applyFont="1" applyBorder="1" applyAlignment="1" applyProtection="1">
      <alignment vertical="center"/>
    </xf>
    <xf numFmtId="0" fontId="5" fillId="7" borderId="50" xfId="1" applyFont="1" applyFill="1" applyBorder="1" applyAlignment="1" applyProtection="1">
      <alignment horizontal="left" vertical="center" wrapText="1"/>
    </xf>
    <xf numFmtId="0" fontId="5" fillId="7" borderId="51" xfId="1" applyFont="1" applyFill="1" applyBorder="1" applyAlignment="1" applyProtection="1">
      <alignment horizontal="left" vertical="center" wrapText="1"/>
    </xf>
    <xf numFmtId="0" fontId="5" fillId="7" borderId="53" xfId="1" applyFont="1" applyFill="1" applyBorder="1" applyAlignment="1" applyProtection="1">
      <alignment horizontal="left" vertical="center" wrapText="1"/>
    </xf>
    <xf numFmtId="0" fontId="2" fillId="0" borderId="54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left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9" fontId="5" fillId="0" borderId="2" xfId="1" applyNumberFormat="1" applyFont="1" applyBorder="1" applyAlignment="1" applyProtection="1">
      <alignment horizontal="center" vertical="center" wrapText="1"/>
    </xf>
    <xf numFmtId="9" fontId="5" fillId="0" borderId="6" xfId="1" applyNumberFormat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2"/>
    <cellStyle name="Обычный_363EF7A5" xfId="5"/>
    <cellStyle name="Обычный_Система расчета бонусов" xfId="1"/>
    <cellStyle name="Процентный 2" xfId="3"/>
    <cellStyle name="Финансовый 2" xfId="6"/>
    <cellStyle name="Финансовый_363EF7A5" xfId="4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abSelected="1" topLeftCell="A34" workbookViewId="0">
      <selection activeCell="K6" sqref="K6"/>
    </sheetView>
  </sheetViews>
  <sheetFormatPr defaultRowHeight="15" x14ac:dyDescent="0.25"/>
  <cols>
    <col min="2" max="2" width="51.28515625" customWidth="1"/>
    <col min="4" max="4" width="15.42578125" customWidth="1"/>
    <col min="5" max="5" width="14.7109375" customWidth="1"/>
    <col min="6" max="6" width="13.42578125" customWidth="1"/>
    <col min="7" max="7" width="13.7109375" customWidth="1"/>
    <col min="8" max="8" width="9.140625" customWidth="1"/>
    <col min="9" max="9" width="14.42578125" customWidth="1"/>
    <col min="10" max="10" width="9.140625" customWidth="1"/>
  </cols>
  <sheetData>
    <row r="1" spans="1:11" x14ac:dyDescent="0.25">
      <c r="A1" s="5" t="s">
        <v>0</v>
      </c>
      <c r="B1" s="6" t="s">
        <v>1</v>
      </c>
      <c r="C1" s="225" t="s">
        <v>2</v>
      </c>
      <c r="D1" s="225"/>
      <c r="E1" s="225"/>
      <c r="F1" s="225" t="s">
        <v>3</v>
      </c>
      <c r="G1" s="225"/>
      <c r="H1" s="226"/>
      <c r="I1" s="227"/>
      <c r="J1" s="4"/>
      <c r="K1" s="3"/>
    </row>
    <row r="2" spans="1:11" ht="15.75" thickBot="1" x14ac:dyDescent="0.3">
      <c r="A2" s="7"/>
      <c r="B2" s="8"/>
      <c r="C2" s="228"/>
      <c r="D2" s="229"/>
      <c r="E2" s="230"/>
      <c r="F2" s="9"/>
      <c r="G2" s="231"/>
      <c r="H2" s="231"/>
      <c r="I2" s="232"/>
      <c r="J2" s="4"/>
      <c r="K2" s="3"/>
    </row>
    <row r="3" spans="1:11" x14ac:dyDescent="0.25">
      <c r="A3" s="233" t="s">
        <v>4</v>
      </c>
      <c r="B3" s="217"/>
      <c r="C3" s="217" t="s">
        <v>5</v>
      </c>
      <c r="D3" s="215" t="s">
        <v>6</v>
      </c>
      <c r="E3" s="217" t="s">
        <v>7</v>
      </c>
      <c r="F3" s="219" t="s">
        <v>8</v>
      </c>
      <c r="G3" s="217" t="s">
        <v>9</v>
      </c>
      <c r="H3" s="10"/>
      <c r="I3" s="221" t="s">
        <v>10</v>
      </c>
      <c r="J3" s="4"/>
      <c r="K3" s="3"/>
    </row>
    <row r="4" spans="1:11" ht="29.25" customHeight="1" thickBot="1" x14ac:dyDescent="0.3">
      <c r="A4" s="234"/>
      <c r="B4" s="218"/>
      <c r="C4" s="218"/>
      <c r="D4" s="216"/>
      <c r="E4" s="218"/>
      <c r="F4" s="220"/>
      <c r="G4" s="218"/>
      <c r="H4" s="11"/>
      <c r="I4" s="222"/>
      <c r="J4" s="4"/>
      <c r="K4" s="3"/>
    </row>
    <row r="5" spans="1:11" x14ac:dyDescent="0.25">
      <c r="A5" s="12"/>
      <c r="B5" s="13" t="s">
        <v>11</v>
      </c>
      <c r="C5" s="14"/>
      <c r="D5" s="15">
        <v>15000</v>
      </c>
      <c r="E5" s="16"/>
      <c r="F5" s="17"/>
      <c r="G5" s="18"/>
      <c r="H5" s="18"/>
      <c r="I5" s="19"/>
      <c r="J5" s="4"/>
      <c r="K5" s="3"/>
    </row>
    <row r="6" spans="1:11" x14ac:dyDescent="0.25">
      <c r="A6" s="20"/>
      <c r="B6" s="21" t="s">
        <v>12</v>
      </c>
      <c r="C6" s="22">
        <f>D6/D5</f>
        <v>1</v>
      </c>
      <c r="D6" s="23">
        <v>15000</v>
      </c>
      <c r="E6" s="24"/>
      <c r="F6" s="25"/>
      <c r="G6" s="26"/>
      <c r="H6" s="26"/>
      <c r="I6" s="27"/>
      <c r="J6" s="4"/>
      <c r="K6" s="3"/>
    </row>
    <row r="7" spans="1:11" x14ac:dyDescent="0.25">
      <c r="A7" s="20"/>
      <c r="B7" s="21" t="s">
        <v>13</v>
      </c>
      <c r="C7" s="22">
        <v>1.1000000000000001</v>
      </c>
      <c r="D7" s="23">
        <v>17500</v>
      </c>
      <c r="E7" s="24"/>
      <c r="F7" s="25"/>
      <c r="G7" s="26"/>
      <c r="H7" s="26"/>
      <c r="I7" s="27"/>
      <c r="J7" s="4"/>
      <c r="K7" s="3"/>
    </row>
    <row r="8" spans="1:11" ht="15.75" thickBot="1" x14ac:dyDescent="0.3">
      <c r="A8" s="28"/>
      <c r="B8" s="29" t="s">
        <v>14</v>
      </c>
      <c r="C8" s="30">
        <f>(D8-D5)/D5+1</f>
        <v>1.3333333333333333</v>
      </c>
      <c r="D8" s="31">
        <v>20000</v>
      </c>
      <c r="E8" s="32"/>
      <c r="F8" s="33">
        <f>IF(G8=0,0,I8/G8)</f>
        <v>0.77600000000000002</v>
      </c>
      <c r="G8" s="34">
        <f>SUM(G10:G16,G24)</f>
        <v>15000</v>
      </c>
      <c r="H8" s="35"/>
      <c r="I8" s="36">
        <f>SUM(I10:I16)+I24</f>
        <v>11640</v>
      </c>
      <c r="J8" s="37"/>
      <c r="K8" s="38"/>
    </row>
    <row r="9" spans="1:11" x14ac:dyDescent="0.25">
      <c r="A9" s="39"/>
      <c r="B9" s="40" t="s">
        <v>15</v>
      </c>
      <c r="C9" s="41">
        <f>SUM(C10:C15)</f>
        <v>0.64999999999999991</v>
      </c>
      <c r="D9" s="42"/>
      <c r="E9" s="42"/>
      <c r="F9" s="43">
        <f>IF(C9=0,0,I9/G9)</f>
        <v>0.65538461538461534</v>
      </c>
      <c r="G9" s="44">
        <f>SUM(G10:G15)</f>
        <v>9750</v>
      </c>
      <c r="H9" s="45"/>
      <c r="I9" s="46">
        <f>SUM(I10:I15)</f>
        <v>6390</v>
      </c>
      <c r="J9" s="47"/>
      <c r="K9" s="3"/>
    </row>
    <row r="10" spans="1:11" x14ac:dyDescent="0.25">
      <c r="A10" s="48">
        <v>1</v>
      </c>
      <c r="B10" s="206" t="s">
        <v>37</v>
      </c>
      <c r="C10" s="50">
        <v>0.2</v>
      </c>
      <c r="D10" s="51">
        <v>100</v>
      </c>
      <c r="E10" s="51">
        <v>100</v>
      </c>
      <c r="F10" s="207">
        <v>1.1100000000000001</v>
      </c>
      <c r="G10" s="53">
        <f>C10*$D$5</f>
        <v>3000</v>
      </c>
      <c r="H10" s="54">
        <f>IF(F10&gt;100%,G10,IF(F10&lt;90%,0,IF(F10&gt;=90%,G10)))</f>
        <v>3000</v>
      </c>
      <c r="I10" s="55">
        <f>IF(F10&gt;110%,H10*1.63,IF(F10&gt;100%,H10*1.45,IF(F10&lt;90%,0,IF(F10&gt;=90%,H10))))</f>
        <v>4890</v>
      </c>
      <c r="J10" s="47" t="s">
        <v>16</v>
      </c>
      <c r="K10" s="3"/>
    </row>
    <row r="11" spans="1:11" x14ac:dyDescent="0.25">
      <c r="A11" s="48">
        <v>2</v>
      </c>
      <c r="B11" s="56" t="s">
        <v>33</v>
      </c>
      <c r="C11" s="50">
        <v>0.15</v>
      </c>
      <c r="D11" s="51">
        <v>100</v>
      </c>
      <c r="E11" s="51">
        <v>90</v>
      </c>
      <c r="F11" s="52">
        <f>E11/D11</f>
        <v>0.9</v>
      </c>
      <c r="G11" s="53">
        <f t="shared" ref="G11:G14" si="0">C11*$D$5</f>
        <v>2250</v>
      </c>
      <c r="H11" s="54">
        <f>IF(F10&gt;100%,G11,IF(F10&lt;90%,0,IF(F10&gt;=90%,G11)))</f>
        <v>2250</v>
      </c>
      <c r="I11" s="55">
        <f>IF(F11&gt;110%,H11*1.63,IF(F11&gt;=100%,H11*1.45,IF(F11&lt;100%,0)))</f>
        <v>0</v>
      </c>
      <c r="J11" s="47" t="s">
        <v>16</v>
      </c>
      <c r="K11" s="3"/>
    </row>
    <row r="12" spans="1:11" x14ac:dyDescent="0.25">
      <c r="A12" s="48">
        <v>3</v>
      </c>
      <c r="B12" s="56" t="s">
        <v>34</v>
      </c>
      <c r="C12" s="50">
        <v>0.1</v>
      </c>
      <c r="D12" s="51">
        <v>100</v>
      </c>
      <c r="E12" s="51">
        <v>50</v>
      </c>
      <c r="F12" s="52">
        <f>E12/D12</f>
        <v>0.5</v>
      </c>
      <c r="G12" s="53">
        <f t="shared" si="0"/>
        <v>1500</v>
      </c>
      <c r="H12" s="54">
        <f>IF(F10&gt;100%,G12,IF(F10&lt;90%,0,IF(F10&gt;=90%,G12)))</f>
        <v>1500</v>
      </c>
      <c r="I12" s="55">
        <f>IF(F12&gt;110%,H12*1.63,IF(F12&gt;=100%,H12*1.45,IF(F12&lt;100%,0)))</f>
        <v>0</v>
      </c>
      <c r="J12" s="47" t="s">
        <v>16</v>
      </c>
      <c r="K12" s="3"/>
    </row>
    <row r="13" spans="1:11" x14ac:dyDescent="0.25">
      <c r="A13" s="48">
        <v>4</v>
      </c>
      <c r="B13" s="56" t="s">
        <v>35</v>
      </c>
      <c r="C13" s="50">
        <v>0.1</v>
      </c>
      <c r="D13" s="58">
        <v>1</v>
      </c>
      <c r="E13" s="59">
        <v>1</v>
      </c>
      <c r="F13" s="52">
        <f>E13/D13</f>
        <v>1</v>
      </c>
      <c r="G13" s="53">
        <f t="shared" si="0"/>
        <v>1500</v>
      </c>
      <c r="H13" s="54">
        <f>IF(F10&gt;100%,G13,IF(F10&lt;90%,0,IF(F10&gt;=90%,G13)))</f>
        <v>1500</v>
      </c>
      <c r="I13" s="55">
        <f>IF(F13&gt;110%,H13*1.63,IF(F13&gt;100%,H13*1.45,IF(F13&lt;99.99%,0,IF(F13&gt;99.9%,H13))))</f>
        <v>1500</v>
      </c>
      <c r="J13" s="47" t="s">
        <v>16</v>
      </c>
      <c r="K13" s="3"/>
    </row>
    <row r="14" spans="1:11" x14ac:dyDescent="0.25">
      <c r="A14" s="48">
        <v>5</v>
      </c>
      <c r="B14" s="56" t="s">
        <v>36</v>
      </c>
      <c r="C14" s="50">
        <v>0.1</v>
      </c>
      <c r="D14" s="58">
        <v>1</v>
      </c>
      <c r="E14" s="58">
        <v>0.9</v>
      </c>
      <c r="F14" s="52">
        <f>E14/D14</f>
        <v>0.9</v>
      </c>
      <c r="G14" s="53">
        <f t="shared" si="0"/>
        <v>1500</v>
      </c>
      <c r="H14" s="54">
        <f>IF(F11&gt;100%,G14,IF(F11&lt;90%,0,IF(F11&gt;=90%,G14)))</f>
        <v>1500</v>
      </c>
      <c r="I14" s="55">
        <f>IF(F14&gt;110%,H14*1.63,IF(F14&gt;100%,H14*1.45,IF(F14&lt;99.99%,0,IF(F14&gt;99.9%,H14))))</f>
        <v>0</v>
      </c>
      <c r="J14" s="47" t="s">
        <v>16</v>
      </c>
      <c r="K14" s="3"/>
    </row>
    <row r="15" spans="1:11" ht="15.75" thickBot="1" x14ac:dyDescent="0.3">
      <c r="A15" s="48"/>
      <c r="B15" s="60"/>
      <c r="C15" s="61"/>
      <c r="D15" s="62"/>
      <c r="E15" s="63"/>
      <c r="F15" s="64" t="str">
        <f>IF(OR(LEN(B15)&lt;4,C15="",D15="",E15=""),"",IF(J15="обратный расчёт",#REF!,#REF!))</f>
        <v/>
      </c>
      <c r="G15" s="65"/>
      <c r="H15" s="66"/>
      <c r="I15" s="67"/>
      <c r="J15" s="47" t="s">
        <v>16</v>
      </c>
      <c r="K15" s="3"/>
    </row>
    <row r="16" spans="1:11" ht="15.75" thickTop="1" x14ac:dyDescent="0.25">
      <c r="A16" s="68"/>
      <c r="B16" s="69" t="s">
        <v>17</v>
      </c>
      <c r="C16" s="70">
        <f>SUM(C17:C23)</f>
        <v>0</v>
      </c>
      <c r="D16" s="71"/>
      <c r="E16" s="71"/>
      <c r="F16" s="72">
        <f>IF(C16=0,0,I16/G16)</f>
        <v>0</v>
      </c>
      <c r="G16" s="73">
        <f>SUM(G17:G23)</f>
        <v>0</v>
      </c>
      <c r="H16" s="74"/>
      <c r="I16" s="75">
        <f>SUM(I17:I23)</f>
        <v>0</v>
      </c>
      <c r="J16" s="47"/>
      <c r="K16" s="38"/>
    </row>
    <row r="17" spans="1:11" x14ac:dyDescent="0.25">
      <c r="A17" s="48"/>
      <c r="B17" s="49"/>
      <c r="C17" s="76"/>
      <c r="D17" s="77"/>
      <c r="E17" s="77"/>
      <c r="F17" s="52" t="str">
        <f>IF(OR(LEN(B17)&lt;4,C17="",D17="",E17=""),"",IF(J17="обратный расчёт",#REF!,#REF!))</f>
        <v/>
      </c>
      <c r="G17" s="57">
        <f>C17*D5</f>
        <v>0</v>
      </c>
      <c r="H17" s="54"/>
      <c r="I17" s="55"/>
      <c r="J17" s="47" t="s">
        <v>16</v>
      </c>
      <c r="K17" s="3"/>
    </row>
    <row r="18" spans="1:11" x14ac:dyDescent="0.25">
      <c r="A18" s="78"/>
      <c r="B18" s="56"/>
      <c r="C18" s="76"/>
      <c r="D18" s="79"/>
      <c r="E18" s="79"/>
      <c r="F18" s="52" t="str">
        <f>IF(OR(LEN(B18)&lt;4,C18="",D18="",E18=""),"",IF(J18="обратный расчёт",#REF!,#REF!))</f>
        <v/>
      </c>
      <c r="G18" s="57">
        <f>C18*D5</f>
        <v>0</v>
      </c>
      <c r="H18" s="54"/>
      <c r="I18" s="55"/>
      <c r="J18" s="47"/>
      <c r="K18" s="3"/>
    </row>
    <row r="19" spans="1:11" x14ac:dyDescent="0.25">
      <c r="A19" s="78"/>
      <c r="B19" s="56"/>
      <c r="C19" s="76"/>
      <c r="D19" s="79"/>
      <c r="E19" s="79"/>
      <c r="F19" s="52" t="str">
        <f>IF(OR(LEN(B19)&lt;4,C19="",D19="",E19=""),"",IF(J19="обратный расчёт",#REF!,#REF!))</f>
        <v/>
      </c>
      <c r="G19" s="57">
        <f>C19*D5</f>
        <v>0</v>
      </c>
      <c r="H19" s="54"/>
      <c r="I19" s="55"/>
      <c r="J19" s="47"/>
      <c r="K19" s="3"/>
    </row>
    <row r="20" spans="1:11" x14ac:dyDescent="0.25">
      <c r="A20" s="78"/>
      <c r="B20" s="56"/>
      <c r="C20" s="76"/>
      <c r="D20" s="79"/>
      <c r="E20" s="79"/>
      <c r="F20" s="52" t="str">
        <f>IF(OR(LEN(B20)&lt;4,C20="",D20="",E20=""),"",IF(J20="обратный расчёт",#REF!,#REF!))</f>
        <v/>
      </c>
      <c r="G20" s="57">
        <f>C20*D5</f>
        <v>0</v>
      </c>
      <c r="H20" s="54"/>
      <c r="I20" s="55"/>
      <c r="J20" s="47"/>
      <c r="K20" s="3"/>
    </row>
    <row r="21" spans="1:11" x14ac:dyDescent="0.25">
      <c r="A21" s="78"/>
      <c r="B21" s="80"/>
      <c r="C21" s="76"/>
      <c r="D21" s="77"/>
      <c r="E21" s="77"/>
      <c r="F21" s="52" t="str">
        <f>IF(OR(LEN(B21)&lt;4,C21="",D21="",E21=""),"",IF(J21="обратный расчёт",#REF!,#REF!))</f>
        <v/>
      </c>
      <c r="G21" s="57">
        <f>C21*D5</f>
        <v>0</v>
      </c>
      <c r="H21" s="54"/>
      <c r="I21" s="55"/>
      <c r="J21" s="47"/>
      <c r="K21" s="3"/>
    </row>
    <row r="22" spans="1:11" x14ac:dyDescent="0.25">
      <c r="A22" s="48"/>
      <c r="B22" s="80"/>
      <c r="C22" s="76"/>
      <c r="D22" s="77"/>
      <c r="E22" s="81"/>
      <c r="F22" s="52" t="str">
        <f>IF(OR(LEN(B22)&lt;4,C22="",D22="",E22=""),"",IF(J22="обратный расчёт",#REF!,#REF!))</f>
        <v/>
      </c>
      <c r="G22" s="57">
        <f>C22*D5</f>
        <v>0</v>
      </c>
      <c r="H22" s="54"/>
      <c r="I22" s="55"/>
      <c r="J22" s="47"/>
      <c r="K22" s="3"/>
    </row>
    <row r="23" spans="1:11" ht="15.75" thickBot="1" x14ac:dyDescent="0.3">
      <c r="A23" s="82"/>
      <c r="B23" s="83"/>
      <c r="C23" s="61"/>
      <c r="D23" s="84"/>
      <c r="E23" s="84"/>
      <c r="F23" s="64" t="str">
        <f>IF(OR(LEN(B23)&lt;4,C23="",D23="",E23=""),"",IF(J23="обратный расчёт",#REF!,#REF!))</f>
        <v/>
      </c>
      <c r="G23" s="65">
        <f>C23*D5</f>
        <v>0</v>
      </c>
      <c r="H23" s="66"/>
      <c r="I23" s="67"/>
      <c r="J23" s="47"/>
      <c r="K23" s="3"/>
    </row>
    <row r="24" spans="1:11" ht="15.75" thickTop="1" x14ac:dyDescent="0.25">
      <c r="A24" s="85"/>
      <c r="B24" s="86" t="s">
        <v>18</v>
      </c>
      <c r="C24" s="87">
        <f>IF(SUM(C9,C16)&gt;0.999,"НЕТ",SUM(C25:C28))</f>
        <v>0.35</v>
      </c>
      <c r="D24" s="88"/>
      <c r="E24" s="88"/>
      <c r="F24" s="89">
        <f>IF(G24=0,0,I24/D6)</f>
        <v>0.35</v>
      </c>
      <c r="G24" s="90">
        <f>IF($D$24="НЕТ",0,SUM(G25:G28))</f>
        <v>5250</v>
      </c>
      <c r="H24" s="91"/>
      <c r="I24" s="92">
        <f>IF($D$24="НЕТ",0,SUM(I25:I28))</f>
        <v>5250</v>
      </c>
      <c r="J24" s="47"/>
      <c r="K24" s="38"/>
    </row>
    <row r="25" spans="1:11" x14ac:dyDescent="0.25">
      <c r="A25" s="93">
        <v>1</v>
      </c>
      <c r="B25" s="94" t="s">
        <v>32</v>
      </c>
      <c r="C25" s="76">
        <v>0.15</v>
      </c>
      <c r="D25" s="95" t="s">
        <v>19</v>
      </c>
      <c r="E25" s="96" t="s">
        <v>20</v>
      </c>
      <c r="F25" s="52">
        <f t="shared" ref="F25:F27" si="1">IF(E25="Выполнено",100%,IF(E25="Не выполнено",0%))</f>
        <v>1</v>
      </c>
      <c r="G25" s="57">
        <f>IF($D$24="НЕТ",0,C25*$D$5)</f>
        <v>2250</v>
      </c>
      <c r="H25" s="54"/>
      <c r="I25" s="55">
        <f>IF(F25=100%,G25,0)</f>
        <v>2250</v>
      </c>
      <c r="J25" s="47"/>
      <c r="K25" s="3"/>
    </row>
    <row r="26" spans="1:11" x14ac:dyDescent="0.25">
      <c r="A26" s="93">
        <v>2</v>
      </c>
      <c r="B26" s="94" t="s">
        <v>33</v>
      </c>
      <c r="C26" s="76">
        <v>0.1</v>
      </c>
      <c r="D26" s="95" t="s">
        <v>19</v>
      </c>
      <c r="E26" s="96" t="s">
        <v>20</v>
      </c>
      <c r="F26" s="52">
        <f t="shared" si="1"/>
        <v>1</v>
      </c>
      <c r="G26" s="57">
        <f t="shared" ref="G26:G28" si="2">IF($D$24="НЕТ",0,C26*$D$5)</f>
        <v>1500</v>
      </c>
      <c r="H26" s="54"/>
      <c r="I26" s="55">
        <f>IF(F26=100%,G26,0)</f>
        <v>1500</v>
      </c>
      <c r="J26" s="47"/>
      <c r="K26" s="3"/>
    </row>
    <row r="27" spans="1:11" x14ac:dyDescent="0.25">
      <c r="A27" s="93">
        <v>3</v>
      </c>
      <c r="B27" s="94" t="s">
        <v>34</v>
      </c>
      <c r="C27" s="76">
        <v>0.05</v>
      </c>
      <c r="D27" s="95" t="s">
        <v>19</v>
      </c>
      <c r="E27" s="96" t="s">
        <v>20</v>
      </c>
      <c r="F27" s="52">
        <f t="shared" si="1"/>
        <v>1</v>
      </c>
      <c r="G27" s="57">
        <f t="shared" si="2"/>
        <v>750</v>
      </c>
      <c r="H27" s="54"/>
      <c r="I27" s="55">
        <f t="shared" ref="I27" si="3">IF(F27&gt;100%,G27*1.2,IF(F27&lt;90%,0,IF(F27&gt;=90%,G27*F27)))</f>
        <v>750</v>
      </c>
      <c r="J27" s="47"/>
      <c r="K27" s="3"/>
    </row>
    <row r="28" spans="1:11" x14ac:dyDescent="0.25">
      <c r="A28" s="97">
        <v>4</v>
      </c>
      <c r="B28" s="98" t="s">
        <v>35</v>
      </c>
      <c r="C28" s="99">
        <v>0.05</v>
      </c>
      <c r="D28" s="95" t="s">
        <v>19</v>
      </c>
      <c r="E28" s="96" t="s">
        <v>20</v>
      </c>
      <c r="F28" s="100">
        <f>IF(E28="Выполнено",100%,"")</f>
        <v>1</v>
      </c>
      <c r="G28" s="57">
        <f t="shared" si="2"/>
        <v>750</v>
      </c>
      <c r="H28" s="101"/>
      <c r="I28" s="102">
        <f>IF(E28="Выполнено",G28,0)</f>
        <v>750</v>
      </c>
      <c r="J28" s="47"/>
      <c r="K28" s="3"/>
    </row>
    <row r="29" spans="1:11" x14ac:dyDescent="0.25">
      <c r="A29" s="103"/>
      <c r="B29" s="104" t="s">
        <v>21</v>
      </c>
      <c r="C29" s="105"/>
      <c r="D29" s="106"/>
      <c r="E29" s="107"/>
      <c r="F29" s="108"/>
      <c r="G29" s="109"/>
      <c r="H29" s="109"/>
      <c r="I29" s="109"/>
      <c r="J29" s="47"/>
      <c r="K29" s="3"/>
    </row>
    <row r="30" spans="1:11" x14ac:dyDescent="0.25">
      <c r="A30" s="110">
        <v>1</v>
      </c>
      <c r="B30" s="94"/>
      <c r="C30" s="76">
        <v>1</v>
      </c>
      <c r="D30" s="95"/>
      <c r="E30" s="96"/>
      <c r="F30" s="52"/>
      <c r="G30" s="57"/>
      <c r="H30" s="57"/>
      <c r="I30" s="57">
        <f>(E10-D10)*C30</f>
        <v>0</v>
      </c>
      <c r="J30" s="47"/>
      <c r="K30" s="3"/>
    </row>
    <row r="31" spans="1:11" x14ac:dyDescent="0.25">
      <c r="A31" s="110"/>
      <c r="B31" s="94"/>
      <c r="C31" s="76"/>
      <c r="D31" s="95"/>
      <c r="E31" s="96"/>
      <c r="F31" s="52"/>
      <c r="G31" s="57"/>
      <c r="H31" s="57"/>
      <c r="I31" s="57"/>
      <c r="J31" s="47"/>
      <c r="K31" s="3"/>
    </row>
    <row r="32" spans="1:11" x14ac:dyDescent="0.25">
      <c r="A32" s="85"/>
      <c r="B32" s="86" t="s">
        <v>22</v>
      </c>
      <c r="C32" s="111">
        <f>-SUM(C33:C34)</f>
        <v>0</v>
      </c>
      <c r="D32" s="88"/>
      <c r="E32" s="88"/>
      <c r="F32" s="89">
        <f>I32/D5</f>
        <v>0</v>
      </c>
      <c r="G32" s="90">
        <f>SUM(G33:G35)</f>
        <v>0</v>
      </c>
      <c r="H32" s="91"/>
      <c r="I32" s="92">
        <f>SUM(I33:I35)</f>
        <v>0</v>
      </c>
      <c r="J32" s="47"/>
      <c r="K32" s="3"/>
    </row>
    <row r="33" spans="1:11" x14ac:dyDescent="0.25">
      <c r="A33" s="112">
        <v>1</v>
      </c>
      <c r="B33" s="56"/>
      <c r="C33" s="113"/>
      <c r="D33" s="114"/>
      <c r="E33" s="114"/>
      <c r="F33" s="52" t="str">
        <f>IF(OR(LEN(B33)&lt;4,C33="",D33="",E33=""),"",IF(J33="обратный расчёт",#REF!,#REF!))</f>
        <v/>
      </c>
      <c r="G33" s="57">
        <v>0</v>
      </c>
      <c r="H33" s="54"/>
      <c r="I33" s="55">
        <f>-C33*E33</f>
        <v>0</v>
      </c>
      <c r="J33" s="47" t="s">
        <v>16</v>
      </c>
      <c r="K33" s="3"/>
    </row>
    <row r="34" spans="1:11" x14ac:dyDescent="0.25">
      <c r="A34" s="112">
        <v>2</v>
      </c>
      <c r="B34" s="56"/>
      <c r="C34" s="113"/>
      <c r="D34" s="114"/>
      <c r="E34" s="114"/>
      <c r="F34" s="52" t="str">
        <f>IF(OR(LEN(B34)&lt;4,C34="",D34="",E34=""),"",IF(J34="обратный расчёт",#REF!,#REF!))</f>
        <v/>
      </c>
      <c r="G34" s="57">
        <v>0</v>
      </c>
      <c r="H34" s="54"/>
      <c r="I34" s="55">
        <f>-C34*E34</f>
        <v>0</v>
      </c>
      <c r="J34" s="47" t="s">
        <v>16</v>
      </c>
      <c r="K34" s="3"/>
    </row>
    <row r="35" spans="1:11" ht="15.75" thickBot="1" x14ac:dyDescent="0.3">
      <c r="A35" s="115">
        <v>3</v>
      </c>
      <c r="B35" s="116"/>
      <c r="C35" s="117"/>
      <c r="D35" s="118"/>
      <c r="E35" s="118"/>
      <c r="F35" s="119" t="str">
        <f>IF(OR(LEN(B35)&lt;4,C35="",D35="",E35=""),"",IF(J35="обратный расчёт",#REF!,#REF!))</f>
        <v/>
      </c>
      <c r="G35" s="120">
        <v>0</v>
      </c>
      <c r="H35" s="121"/>
      <c r="I35" s="122">
        <f>-C35*E35</f>
        <v>0</v>
      </c>
      <c r="J35" s="47"/>
      <c r="K35" s="3"/>
    </row>
    <row r="36" spans="1:11" ht="15.75" thickBot="1" x14ac:dyDescent="0.3">
      <c r="A36" s="3"/>
      <c r="B36" s="3"/>
      <c r="C36" s="3"/>
      <c r="D36" s="3"/>
      <c r="E36" s="3"/>
      <c r="F36" s="2"/>
      <c r="G36" s="3"/>
      <c r="H36" s="3"/>
      <c r="I36" s="3"/>
      <c r="J36" s="3"/>
      <c r="K36" s="3"/>
    </row>
    <row r="37" spans="1:11" ht="15.75" thickBot="1" x14ac:dyDescent="0.3">
      <c r="A37" s="123"/>
      <c r="B37" s="124"/>
      <c r="C37" s="124"/>
      <c r="D37" s="124"/>
      <c r="E37" s="124"/>
      <c r="F37" s="125"/>
      <c r="G37" s="124"/>
      <c r="H37" s="124"/>
      <c r="I37" s="126"/>
      <c r="J37" s="3"/>
      <c r="K37" s="3"/>
    </row>
    <row r="38" spans="1:11" ht="15.75" thickTop="1" x14ac:dyDescent="0.25">
      <c r="A38" s="127"/>
      <c r="B38" s="128" t="s">
        <v>23</v>
      </c>
      <c r="C38" s="129"/>
      <c r="D38" s="129"/>
      <c r="E38" s="129"/>
      <c r="F38" s="130"/>
      <c r="G38" s="131"/>
      <c r="H38" s="131"/>
      <c r="I38" s="132"/>
      <c r="J38" s="47"/>
      <c r="K38" s="3"/>
    </row>
    <row r="39" spans="1:11" x14ac:dyDescent="0.25">
      <c r="A39" s="133">
        <v>1</v>
      </c>
      <c r="B39" s="134" t="s">
        <v>24</v>
      </c>
      <c r="C39" s="135">
        <f>SUM(C10:C16)</f>
        <v>0.64999999999999991</v>
      </c>
      <c r="D39" s="136"/>
      <c r="E39" s="136"/>
      <c r="F39" s="137">
        <f>(I16+I8)/D5</f>
        <v>0.77600000000000002</v>
      </c>
      <c r="G39" s="138">
        <f>G16+SUM(G10:G15)</f>
        <v>9750</v>
      </c>
      <c r="H39" s="139"/>
      <c r="I39" s="140">
        <f>I9+I16</f>
        <v>6390</v>
      </c>
      <c r="J39" s="141"/>
      <c r="K39" s="38"/>
    </row>
    <row r="40" spans="1:11" x14ac:dyDescent="0.25">
      <c r="A40" s="133">
        <v>2</v>
      </c>
      <c r="B40" s="134" t="s">
        <v>25</v>
      </c>
      <c r="C40" s="135">
        <f>C24</f>
        <v>0.35</v>
      </c>
      <c r="D40" s="136"/>
      <c r="E40" s="136"/>
      <c r="F40" s="137">
        <f>F24</f>
        <v>0.35</v>
      </c>
      <c r="G40" s="138">
        <f>G24</f>
        <v>5250</v>
      </c>
      <c r="H40" s="139"/>
      <c r="I40" s="140">
        <f>I24</f>
        <v>5250</v>
      </c>
      <c r="J40" s="141"/>
      <c r="K40" s="38"/>
    </row>
    <row r="41" spans="1:11" x14ac:dyDescent="0.25">
      <c r="A41" s="142">
        <v>3</v>
      </c>
      <c r="B41" s="143" t="s">
        <v>21</v>
      </c>
      <c r="C41" s="144"/>
      <c r="D41" s="145"/>
      <c r="E41" s="145"/>
      <c r="F41" s="146"/>
      <c r="G41" s="147"/>
      <c r="H41" s="148"/>
      <c r="I41" s="149">
        <f>I30</f>
        <v>0</v>
      </c>
      <c r="J41" s="141"/>
      <c r="K41" s="38"/>
    </row>
    <row r="42" spans="1:11" ht="15.75" thickBot="1" x14ac:dyDescent="0.3">
      <c r="A42" s="150"/>
      <c r="B42" s="151" t="s">
        <v>26</v>
      </c>
      <c r="C42" s="152">
        <f>SUM(C39:C40)</f>
        <v>0.99999999999999989</v>
      </c>
      <c r="D42" s="153"/>
      <c r="E42" s="153"/>
      <c r="F42" s="154">
        <f>SUM(F39:F40)</f>
        <v>1.1259999999999999</v>
      </c>
      <c r="G42" s="155">
        <f>SUM(G39:G40)</f>
        <v>15000</v>
      </c>
      <c r="H42" s="156"/>
      <c r="I42" s="157">
        <f>SUM(I39:I41)</f>
        <v>11640</v>
      </c>
      <c r="J42" s="141"/>
      <c r="K42" s="38"/>
    </row>
    <row r="43" spans="1:11" ht="16.5" thickTop="1" thickBot="1" x14ac:dyDescent="0.3">
      <c r="A43" s="223"/>
      <c r="B43" s="224"/>
      <c r="C43" s="158"/>
      <c r="D43" s="159"/>
      <c r="E43" s="159"/>
      <c r="F43" s="160"/>
      <c r="G43" s="159"/>
      <c r="H43" s="159"/>
      <c r="I43" s="161"/>
      <c r="J43" s="141"/>
      <c r="K43" s="3"/>
    </row>
    <row r="44" spans="1:11" ht="16.5" thickTop="1" thickBot="1" x14ac:dyDescent="0.3">
      <c r="A44" s="162"/>
      <c r="B44" s="163" t="s">
        <v>22</v>
      </c>
      <c r="C44" s="164">
        <f>C32</f>
        <v>0</v>
      </c>
      <c r="D44" s="165"/>
      <c r="E44" s="165"/>
      <c r="F44" s="166">
        <f>F32</f>
        <v>0</v>
      </c>
      <c r="G44" s="167">
        <f>G32</f>
        <v>0</v>
      </c>
      <c r="H44" s="168"/>
      <c r="I44" s="169">
        <f>I32</f>
        <v>0</v>
      </c>
      <c r="J44" s="141"/>
      <c r="K44" s="3"/>
    </row>
    <row r="45" spans="1:11" ht="15.75" thickTop="1" x14ac:dyDescent="0.25">
      <c r="A45" s="170"/>
      <c r="B45" s="171"/>
      <c r="C45" s="172"/>
      <c r="D45" s="173"/>
      <c r="E45" s="173"/>
      <c r="F45" s="174"/>
      <c r="G45" s="173"/>
      <c r="H45" s="173"/>
      <c r="I45" s="175"/>
      <c r="J45" s="141"/>
      <c r="K45" s="3"/>
    </row>
    <row r="46" spans="1:11" x14ac:dyDescent="0.25">
      <c r="A46" s="176"/>
      <c r="B46" s="177" t="s">
        <v>27</v>
      </c>
      <c r="C46" s="178"/>
      <c r="D46" s="179">
        <v>21</v>
      </c>
      <c r="E46" s="180" t="s">
        <v>28</v>
      </c>
      <c r="F46" s="181"/>
      <c r="G46" s="182"/>
      <c r="H46" s="182"/>
      <c r="I46" s="183"/>
      <c r="J46" s="4"/>
      <c r="K46" s="3"/>
    </row>
    <row r="47" spans="1:11" x14ac:dyDescent="0.25">
      <c r="A47" s="176"/>
      <c r="B47" s="184" t="s">
        <v>29</v>
      </c>
      <c r="C47" s="178"/>
      <c r="D47" s="185"/>
      <c r="E47" s="186"/>
      <c r="F47" s="187"/>
      <c r="G47" s="182"/>
      <c r="H47" s="182"/>
      <c r="I47" s="183"/>
      <c r="J47" s="4"/>
      <c r="K47" s="3"/>
    </row>
    <row r="48" spans="1:11" x14ac:dyDescent="0.25">
      <c r="A48" s="188"/>
      <c r="B48" s="189"/>
      <c r="C48" s="189"/>
      <c r="D48" s="190"/>
      <c r="E48" s="182"/>
      <c r="F48" s="191"/>
      <c r="G48" s="182"/>
      <c r="H48" s="182"/>
      <c r="I48" s="192"/>
      <c r="J48" s="4"/>
      <c r="K48" s="3"/>
    </row>
    <row r="49" spans="1:11" x14ac:dyDescent="0.25">
      <c r="A49" s="210" t="s">
        <v>30</v>
      </c>
      <c r="B49" s="211"/>
      <c r="C49" s="211"/>
      <c r="D49" s="212"/>
      <c r="E49" s="193">
        <v>0</v>
      </c>
      <c r="F49" s="194"/>
      <c r="G49" s="195"/>
      <c r="H49" s="195"/>
      <c r="I49" s="196">
        <v>7000</v>
      </c>
      <c r="J49" s="4"/>
      <c r="K49" s="3"/>
    </row>
    <row r="50" spans="1:11" x14ac:dyDescent="0.25">
      <c r="A50" s="188"/>
      <c r="B50" s="189"/>
      <c r="C50" s="189"/>
      <c r="D50" s="189"/>
      <c r="E50" s="189"/>
      <c r="F50" s="197"/>
      <c r="G50" s="209">
        <f>I42+I44+I49</f>
        <v>18640</v>
      </c>
      <c r="H50" s="198"/>
      <c r="I50" s="199"/>
      <c r="J50" s="4"/>
      <c r="K50" s="1"/>
    </row>
    <row r="51" spans="1:11" ht="15.75" thickBot="1" x14ac:dyDescent="0.3">
      <c r="A51" s="213"/>
      <c r="B51" s="214"/>
      <c r="C51" s="200"/>
      <c r="D51" s="201"/>
      <c r="E51" s="200"/>
      <c r="F51" s="202"/>
      <c r="G51" s="203" t="s">
        <v>31</v>
      </c>
      <c r="H51" s="203"/>
      <c r="I51" s="208">
        <f>IF($G$50&gt;LOOKUP($F$10,{0.89,0.99,1.09},{15000,17500,20000}),LOOKUP($F$10,{0.89,0.99,1.09},{15000,17500,20000}),$G$50)</f>
        <v>18640</v>
      </c>
      <c r="J51" s="204"/>
      <c r="K51" s="205"/>
    </row>
    <row r="52" spans="1:11" x14ac:dyDescent="0.25">
      <c r="I52" t="s">
        <v>38</v>
      </c>
    </row>
  </sheetData>
  <mergeCells count="14">
    <mergeCell ref="G3:G4"/>
    <mergeCell ref="I3:I4"/>
    <mergeCell ref="A43:B43"/>
    <mergeCell ref="C1:E1"/>
    <mergeCell ref="F1:I1"/>
    <mergeCell ref="C2:E2"/>
    <mergeCell ref="G2:I2"/>
    <mergeCell ref="A3:B4"/>
    <mergeCell ref="C3:C4"/>
    <mergeCell ref="A49:D49"/>
    <mergeCell ref="A51:B51"/>
    <mergeCell ref="D3:D4"/>
    <mergeCell ref="E3:E4"/>
    <mergeCell ref="F3:F4"/>
  </mergeCells>
  <conditionalFormatting sqref="A10:B14 A1:C9 K1:K47 J1:J45 D1:I14">
    <cfRule type="cellIs" dxfId="2" priority="1" stopIfTrue="1" operator="lessThan">
      <formula>0</formula>
    </cfRule>
  </conditionalFormatting>
  <conditionalFormatting sqref="A49 J51 K49:K51 C32:C47 C16 C24 G36:I45 I46:I47 F36:F47 E49:I49 A50:I51 A15:B47 D15:E47 F15:I35">
    <cfRule type="cellIs" dxfId="1" priority="4" stopIfTrue="1" operator="lessThan">
      <formula>0</formula>
    </cfRule>
  </conditionalFormatting>
  <conditionalFormatting sqref="I49">
    <cfRule type="cellIs" dxfId="0" priority="3" stopIfTrue="1" operator="lessThan">
      <formula>0</formula>
    </cfRule>
  </conditionalFormatting>
  <dataValidations count="15"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31 C27">
      <formula1>C35&lt;=100%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3:C14">
      <formula1>C37&lt;=100%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5">
      <formula1>C33&lt;=100%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0:C12">
      <formula1>C33&lt;=100%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30 C23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28:C29 C22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7:C21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25:C26">
      <formula1>C32&lt;=100%</formula1>
    </dataValidation>
    <dataValidation type="list" allowBlank="1" showInputMessage="1" showErrorMessage="1" sqref="E46">
      <formula1>#REF!</formula1>
    </dataValidation>
    <dataValidation allowBlank="1" showInputMessage="1" showErrorMessage="1" promptTitle="На период испытательного скрока" prompt="Заполняется только на новых сотрудников, проходящих испытательный срок!!!" sqref="D47"/>
    <dataValidation allowBlank="1" showInputMessage="1" showErrorMessage="1" promptTitle="Учёт отработанных дней" prompt="Укажите фактическое количество дней отработанных сотрудником в данном месяце. Справа можно выбрать учитывать или нет количество отработанных дней при расчёте зарплаты (на усмотрение директора филиала)" sqref="D46"/>
    <dataValidation type="decimal" operator="greaterThan" allowBlank="1" showInputMessage="1" showErrorMessage="1" errorTitle="План не может быть меньше 0" error="Введите значение соотвествующее размеру плана. Если план по данному показателю не предусмотрен, то оставьте это поле пустым." sqref="D33:D34 D17:D22 E33 E17:E21">
      <formula1>0</formula1>
    </dataValidation>
    <dataValidation type="list" allowBlank="1" showInputMessage="1" showErrorMessage="1" sqref="J17:J23 J10:J15 J33:J35 J38">
      <formula1>#REF!</formula1>
    </dataValidation>
    <dataValidation type="list" allowBlank="1" showInputMessage="1" showErrorMessage="1" errorTitle="Введите 0 или 1" sqref="D25:D31">
      <formula1>#REF!</formula1>
    </dataValidation>
    <dataValidation type="list" allowBlank="1" showInputMessage="1" showErrorMessage="1" errorTitle="Введите 0 или 1" sqref="E25:E31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5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Осокин Андрей Анатольевич</dc:creator>
  <cp:lastModifiedBy>Игорь Ракитин</cp:lastModifiedBy>
  <dcterms:created xsi:type="dcterms:W3CDTF">2015-06-01T11:51:40Z</dcterms:created>
  <dcterms:modified xsi:type="dcterms:W3CDTF">2015-06-01T12:32:23Z</dcterms:modified>
</cp:coreProperties>
</file>