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05" windowWidth="19440" windowHeight="9915" activeTab="2"/>
  </bookViews>
  <sheets>
    <sheet name="наряд" sheetId="1" r:id="rId1"/>
    <sheet name="список" sheetId="2" r:id="rId2"/>
    <sheet name="операции" sheetId="3" r:id="rId3"/>
  </sheets>
  <definedNames>
    <definedName name="____">операции!$B$34:$B$39</definedName>
    <definedName name="_____">операции!$B$34:$B$39</definedName>
    <definedName name="_100.10.049_0">операции!$B$3:$B$23</definedName>
    <definedName name="_194.10.005_0">операции!$B$24:$B$33</definedName>
    <definedName name="_xlnm._FilterDatabase" localSheetId="0" hidden="1">наряд!$A$3:$W$20</definedName>
    <definedName name="кооперация">операции!$B$13:$B$23</definedName>
    <definedName name="_xlnm.Print_Area" localSheetId="0">наряд!$A$1:$W$23</definedName>
    <definedName name="разовые">операции!$B$34:$B$39</definedName>
    <definedName name="сотый">операции!$B$3:$B$12</definedName>
    <definedName name="Ф.И.О.">список!$B$2:$B$40</definedName>
  </definedNames>
  <calcPr calcId="125725"/>
</workbook>
</file>

<file path=xl/calcChain.xml><?xml version="1.0" encoding="utf-8"?>
<calcChain xmlns="http://schemas.openxmlformats.org/spreadsheetml/2006/main">
  <c r="E5" i="1"/>
  <c r="J12"/>
  <c r="J13"/>
  <c r="J14"/>
  <c r="J15"/>
  <c r="J16"/>
  <c r="J17"/>
  <c r="J18"/>
  <c r="J19"/>
  <c r="J20"/>
  <c r="J6"/>
  <c r="J7"/>
  <c r="J8"/>
  <c r="J9"/>
  <c r="J10"/>
  <c r="J11"/>
  <c r="E8"/>
  <c r="E9"/>
  <c r="E10"/>
  <c r="E11"/>
  <c r="E12"/>
  <c r="E13"/>
  <c r="E14"/>
  <c r="E15"/>
  <c r="E16"/>
  <c r="E17"/>
  <c r="E18"/>
  <c r="E19"/>
  <c r="E20"/>
  <c r="E6"/>
  <c r="P8"/>
  <c r="P9"/>
  <c r="P10"/>
  <c r="P11"/>
  <c r="P12"/>
  <c r="P13"/>
  <c r="P14"/>
  <c r="P15"/>
  <c r="P16"/>
  <c r="P17"/>
  <c r="P18"/>
  <c r="P19"/>
  <c r="P20"/>
  <c r="P5"/>
  <c r="P6"/>
  <c r="P7"/>
  <c r="E7"/>
  <c r="H12"/>
  <c r="H13"/>
  <c r="H14"/>
  <c r="H15"/>
  <c r="H16"/>
  <c r="H17"/>
  <c r="H18"/>
  <c r="H19"/>
  <c r="H20"/>
  <c r="H5"/>
  <c r="H6"/>
  <c r="H7"/>
  <c r="H8"/>
  <c r="H9"/>
  <c r="H10"/>
  <c r="H11"/>
  <c r="I12"/>
  <c r="I13"/>
  <c r="I14"/>
  <c r="I15"/>
  <c r="I16"/>
  <c r="I17"/>
  <c r="I18"/>
  <c r="I19"/>
  <c r="I20"/>
  <c r="I5"/>
  <c r="I6"/>
  <c r="I7"/>
  <c r="I8"/>
  <c r="I9"/>
  <c r="I10"/>
  <c r="I11"/>
  <c r="G12"/>
  <c r="G13"/>
  <c r="G14"/>
  <c r="G15"/>
  <c r="G16"/>
  <c r="G17"/>
  <c r="G18"/>
  <c r="G19"/>
  <c r="G20"/>
  <c r="G5"/>
  <c r="G6"/>
  <c r="G7"/>
  <c r="G8"/>
  <c r="G9"/>
  <c r="G10"/>
  <c r="G11"/>
  <c r="L6"/>
  <c r="L7"/>
  <c r="L8"/>
  <c r="L9"/>
  <c r="L10"/>
  <c r="L11"/>
  <c r="L12"/>
  <c r="L13"/>
  <c r="L14"/>
  <c r="L15"/>
  <c r="L16"/>
  <c r="L17"/>
  <c r="L18"/>
  <c r="L19"/>
  <c r="L20"/>
  <c r="L5"/>
  <c r="K9"/>
  <c r="K10"/>
  <c r="K11"/>
  <c r="K12"/>
  <c r="K13"/>
  <c r="K14"/>
  <c r="K15"/>
  <c r="K16"/>
  <c r="K17"/>
  <c r="K18"/>
  <c r="K19"/>
  <c r="K20"/>
  <c r="K5"/>
  <c r="K6"/>
  <c r="K7"/>
  <c r="K8"/>
  <c r="O6"/>
  <c r="O7"/>
  <c r="O8"/>
  <c r="O9"/>
  <c r="O10"/>
  <c r="O11"/>
  <c r="O12"/>
  <c r="O13"/>
  <c r="O14"/>
  <c r="O15"/>
  <c r="O16"/>
  <c r="O17"/>
  <c r="O18"/>
  <c r="O19"/>
  <c r="O20"/>
  <c r="J5"/>
  <c r="O5"/>
</calcChain>
</file>

<file path=xl/sharedStrings.xml><?xml version="1.0" encoding="utf-8"?>
<sst xmlns="http://schemas.openxmlformats.org/spreadsheetml/2006/main" count="306" uniqueCount="183">
  <si>
    <t>01</t>
  </si>
  <si>
    <t>100.10.049-0</t>
  </si>
  <si>
    <t>Нормализация</t>
  </si>
  <si>
    <t>004</t>
  </si>
  <si>
    <t>14854</t>
  </si>
  <si>
    <t>0489830</t>
  </si>
  <si>
    <t>8-91,208</t>
  </si>
  <si>
    <t>Дата</t>
  </si>
  <si>
    <t>Шифр мастера</t>
  </si>
  <si>
    <t>Фамилия И.О.</t>
  </si>
  <si>
    <t>Код детали (номер детали)</t>
  </si>
  <si>
    <t>№ операции</t>
  </si>
  <si>
    <t>Наименование операции</t>
  </si>
  <si>
    <t>Вид оплаты</t>
  </si>
  <si>
    <t>Заказ</t>
  </si>
  <si>
    <t>Шифр профессии выполняемой работы</t>
  </si>
  <si>
    <t>Табельный номер</t>
  </si>
  <si>
    <t>Совместитель</t>
  </si>
  <si>
    <t>Единица измерения</t>
  </si>
  <si>
    <t>Задано</t>
  </si>
  <si>
    <t>Кол-во предъявленных</t>
  </si>
  <si>
    <t>годных</t>
  </si>
  <si>
    <t>брака</t>
  </si>
  <si>
    <t>Условия оплаты</t>
  </si>
  <si>
    <t>норма времени на единицу, мин.</t>
  </si>
  <si>
    <t>расценок на единицу, руб.</t>
  </si>
  <si>
    <t>Наладка на партию</t>
  </si>
  <si>
    <t>норма времени, мин.</t>
  </si>
  <si>
    <t>сумма, руб.</t>
  </si>
  <si>
    <t>Заработок на изготовленную продукцию (выполненную работу)</t>
  </si>
  <si>
    <t>№ извещения на брак</t>
  </si>
  <si>
    <t>Штамп и подпись контролера БТК</t>
  </si>
  <si>
    <t>Приложение № 5   Ф-3Н</t>
  </si>
  <si>
    <t>Наряд №____________</t>
  </si>
  <si>
    <t>Цех</t>
  </si>
  <si>
    <t>Год</t>
  </si>
  <si>
    <t>Мастер</t>
  </si>
  <si>
    <t>Нач.участка</t>
  </si>
  <si>
    <t>Нормировщик</t>
  </si>
  <si>
    <t>ПДБ</t>
  </si>
  <si>
    <t>Бухгалтер</t>
  </si>
  <si>
    <t>Штамп и подпись БТК</t>
  </si>
  <si>
    <t>Итого по наряду:</t>
  </si>
  <si>
    <t>Норма времени, мин.</t>
  </si>
  <si>
    <t>Сумма, руб.</t>
  </si>
  <si>
    <t>0176835</t>
  </si>
  <si>
    <t>Васильев В.С.</t>
  </si>
  <si>
    <t>Князев О.С.</t>
  </si>
  <si>
    <t>0480690</t>
  </si>
  <si>
    <t>Нилов В.А.</t>
  </si>
  <si>
    <t>0493439</t>
  </si>
  <si>
    <t>Шайхутдинов М.Ф.</t>
  </si>
  <si>
    <t>0623620</t>
  </si>
  <si>
    <t>Дылдин Д.М.</t>
  </si>
  <si>
    <t>0380022</t>
  </si>
  <si>
    <t>Мецкер В.А.</t>
  </si>
  <si>
    <t>0176902</t>
  </si>
  <si>
    <t>Вычегжанин С.И.</t>
  </si>
  <si>
    <t>0043284</t>
  </si>
  <si>
    <t>Санникова С.А.</t>
  </si>
  <si>
    <t>0589094</t>
  </si>
  <si>
    <t>Гаева Е.И.</t>
  </si>
  <si>
    <t>0271609</t>
  </si>
  <si>
    <t>Селедков Д.Л.</t>
  </si>
  <si>
    <t>0432150</t>
  </si>
  <si>
    <t>Мальков Э.Т.</t>
  </si>
  <si>
    <t>0177700</t>
  </si>
  <si>
    <t>Мухин С.Н.</t>
  </si>
  <si>
    <t>0500995</t>
  </si>
  <si>
    <t>Михайлов Д.В.</t>
  </si>
  <si>
    <t>0178170</t>
  </si>
  <si>
    <t>Табуркин К.В.</t>
  </si>
  <si>
    <t>0381636</t>
  </si>
  <si>
    <t>Пятыгин В.С.</t>
  </si>
  <si>
    <t>0303842</t>
  </si>
  <si>
    <t>Вялкин Д.Л.</t>
  </si>
  <si>
    <t>0177138</t>
  </si>
  <si>
    <t>Завьялов В.Н.</t>
  </si>
  <si>
    <t>0182054</t>
  </si>
  <si>
    <t>Соловьева А.А.</t>
  </si>
  <si>
    <t>0043894</t>
  </si>
  <si>
    <t>Суржикова Я.В.</t>
  </si>
  <si>
    <t>0494639</t>
  </si>
  <si>
    <t>Зенкин Е.Н.</t>
  </si>
  <si>
    <t>0178467</t>
  </si>
  <si>
    <t>Южаков А.Г.</t>
  </si>
  <si>
    <t>0177889</t>
  </si>
  <si>
    <t>Плохов В.Н.</t>
  </si>
  <si>
    <t>0378055</t>
  </si>
  <si>
    <t>Головин П.А.</t>
  </si>
  <si>
    <t>0525232</t>
  </si>
  <si>
    <t>Бубнов М.Н.</t>
  </si>
  <si>
    <t>0537156</t>
  </si>
  <si>
    <t>Мокин А.В.</t>
  </si>
  <si>
    <t>0117102</t>
  </si>
  <si>
    <t>Ермаков С.Н.</t>
  </si>
  <si>
    <t>0188747</t>
  </si>
  <si>
    <t>Яковлева М.В.</t>
  </si>
  <si>
    <t>0177229</t>
  </si>
  <si>
    <t>Зудова Н.С.</t>
  </si>
  <si>
    <t>0201185</t>
  </si>
  <si>
    <t>Хомяков В.В.</t>
  </si>
  <si>
    <t>0630271</t>
  </si>
  <si>
    <t>Шарапов В.А.</t>
  </si>
  <si>
    <t>0661309</t>
  </si>
  <si>
    <t>Телегин А.А.</t>
  </si>
  <si>
    <t>0530706</t>
  </si>
  <si>
    <t>Кудра А.И.</t>
  </si>
  <si>
    <t>0144105</t>
  </si>
  <si>
    <t>Гогсадзе М.Э.</t>
  </si>
  <si>
    <t>0592168</t>
  </si>
  <si>
    <t>Бильдин А.А.</t>
  </si>
  <si>
    <t>0056475</t>
  </si>
  <si>
    <t>Балашов А.А.</t>
  </si>
  <si>
    <t>0686048</t>
  </si>
  <si>
    <t>Григорьев Н.В.</t>
  </si>
  <si>
    <t>0067462</t>
  </si>
  <si>
    <t>Россомагина Н.К.</t>
  </si>
  <si>
    <t>0310273</t>
  </si>
  <si>
    <t>Коробейникова Е.С.</t>
  </si>
  <si>
    <t>0571774</t>
  </si>
  <si>
    <t>Дьяченко В.Ю.</t>
  </si>
  <si>
    <t>Наименование опер.</t>
  </si>
  <si>
    <t>Тр-ть, мин.</t>
  </si>
  <si>
    <t>Расценок, руб.</t>
  </si>
  <si>
    <t>Шифр выполняемых работ</t>
  </si>
  <si>
    <t>13225</t>
  </si>
  <si>
    <t>11-62,263</t>
  </si>
  <si>
    <t>15474</t>
  </si>
  <si>
    <t>6-34,097</t>
  </si>
  <si>
    <t>18897</t>
  </si>
  <si>
    <t>7-84,781</t>
  </si>
  <si>
    <t>16045</t>
  </si>
  <si>
    <t>8-31,027</t>
  </si>
  <si>
    <t>1-51,596</t>
  </si>
  <si>
    <t>2-78,330</t>
  </si>
  <si>
    <t>10-94</t>
  </si>
  <si>
    <t>002</t>
  </si>
  <si>
    <t>10-60,21</t>
  </si>
  <si>
    <t>9-39,21</t>
  </si>
  <si>
    <t>9-70,11</t>
  </si>
  <si>
    <t>10-22,28</t>
  </si>
  <si>
    <t>Разгрузка печей</t>
  </si>
  <si>
    <t>991-66,80</t>
  </si>
  <si>
    <t>736-89,60</t>
  </si>
  <si>
    <t>Балласт правка</t>
  </si>
  <si>
    <t>6-34,10</t>
  </si>
  <si>
    <t>Чистка колод.</t>
  </si>
  <si>
    <t>653-03,20</t>
  </si>
  <si>
    <t>деталь</t>
  </si>
  <si>
    <t>Нагрев</t>
  </si>
  <si>
    <t>Ковка</t>
  </si>
  <si>
    <t>10-26,435</t>
  </si>
  <si>
    <t>Правка</t>
  </si>
  <si>
    <t>Очистка от окалины</t>
  </si>
  <si>
    <t>Отрезная-фрезерная</t>
  </si>
  <si>
    <t>Сдача</t>
  </si>
  <si>
    <t>2-34,307</t>
  </si>
  <si>
    <t>Ковка (5/6 печи)</t>
  </si>
  <si>
    <t>Нагрев (5/6 печи)</t>
  </si>
  <si>
    <t>Ковка (кооперация)</t>
  </si>
  <si>
    <t>Нагрев (кооперация)</t>
  </si>
  <si>
    <t>Нормализация (кооперация)</t>
  </si>
  <si>
    <t>Правка (кооперация)</t>
  </si>
  <si>
    <t>Зачистка (кооперация)</t>
  </si>
  <si>
    <t>Сдача (кооперация)</t>
  </si>
  <si>
    <t>Манипулятор (5/6 печи)</t>
  </si>
  <si>
    <t>194.10.005-0</t>
  </si>
  <si>
    <t>10-22,280</t>
  </si>
  <si>
    <t>10-60,209</t>
  </si>
  <si>
    <t>15-37,229</t>
  </si>
  <si>
    <t>9-47,535</t>
  </si>
  <si>
    <t>8-62,431</t>
  </si>
  <si>
    <t>Замена бойков</t>
  </si>
  <si>
    <t>Балласт нормал.</t>
  </si>
  <si>
    <t>Нормализация (повтор)</t>
  </si>
  <si>
    <t>01.06</t>
  </si>
  <si>
    <t>____</t>
  </si>
  <si>
    <t>Очистка от окалины (кооперация)</t>
  </si>
  <si>
    <t>Отрезная-фрезерная (кооперация)</t>
  </si>
  <si>
    <t>Нагрев (5/6 печи) (кооперация)</t>
  </si>
  <si>
    <t>Ковка (5/6 печи)(кооперация)</t>
  </si>
  <si>
    <t>Манипулятор (5/6 печи)(кооперация)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</si>
</sst>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164" formatCode="0.0"/>
    <numFmt numFmtId="165" formatCode="000"/>
    <numFmt numFmtId="166" formatCode="0.00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A18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2">
    <xf numFmtId="0" fontId="0" fillId="0" borderId="0"/>
    <xf numFmtId="0" fontId="7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8" borderId="7" applyNumberFormat="0" applyAlignment="0" applyProtection="0"/>
    <xf numFmtId="0" fontId="11" fillId="8" borderId="7" applyNumberFormat="0" applyAlignment="0" applyProtection="0"/>
    <xf numFmtId="0" fontId="11" fillId="8" borderId="7" applyNumberFormat="0" applyAlignment="0" applyProtection="0"/>
    <xf numFmtId="0" fontId="11" fillId="8" borderId="7" applyNumberFormat="0" applyAlignment="0" applyProtection="0"/>
    <xf numFmtId="0" fontId="11" fillId="8" borderId="7" applyNumberFormat="0" applyAlignment="0" applyProtection="0"/>
    <xf numFmtId="0" fontId="12" fillId="21" borderId="8" applyNumberFormat="0" applyAlignment="0" applyProtection="0"/>
    <xf numFmtId="0" fontId="12" fillId="21" borderId="8" applyNumberFormat="0" applyAlignment="0" applyProtection="0"/>
    <xf numFmtId="0" fontId="12" fillId="21" borderId="8" applyNumberFormat="0" applyAlignment="0" applyProtection="0"/>
    <xf numFmtId="0" fontId="12" fillId="21" borderId="8" applyNumberFormat="0" applyAlignment="0" applyProtection="0"/>
    <xf numFmtId="0" fontId="12" fillId="21" borderId="8" applyNumberFormat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8" fillId="22" borderId="13" applyNumberFormat="0" applyAlignment="0" applyProtection="0"/>
    <xf numFmtId="0" fontId="18" fillId="22" borderId="13" applyNumberFormat="0" applyAlignment="0" applyProtection="0"/>
    <xf numFmtId="0" fontId="18" fillId="22" borderId="13" applyNumberFormat="0" applyAlignment="0" applyProtection="0"/>
    <xf numFmtId="0" fontId="18" fillId="22" borderId="13" applyNumberFormat="0" applyAlignment="0" applyProtection="0"/>
    <xf numFmtId="0" fontId="18" fillId="22" borderId="13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2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4" borderId="14" applyNumberFormat="0" applyFont="0" applyAlignment="0" applyProtection="0"/>
    <xf numFmtId="0" fontId="7" fillId="24" borderId="14" applyNumberFormat="0" applyFont="0" applyAlignment="0" applyProtection="0"/>
    <xf numFmtId="0" fontId="7" fillId="24" borderId="14" applyNumberFormat="0" applyFont="0" applyAlignment="0" applyProtection="0"/>
    <xf numFmtId="0" fontId="7" fillId="24" borderId="14" applyNumberFormat="0" applyFont="0" applyAlignment="0" applyProtection="0"/>
    <xf numFmtId="0" fontId="7" fillId="24" borderId="14" applyNumberFormat="0" applyFont="0" applyAlignment="0" applyProtection="0"/>
    <xf numFmtId="9" fontId="7" fillId="0" borderId="0" applyFont="0" applyFill="0" applyBorder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1" fillId="0" borderId="0"/>
  </cellStyleXfs>
  <cellXfs count="73"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41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28" fillId="0" borderId="2" xfId="1" applyFont="1" applyBorder="1" applyAlignment="1">
      <alignment vertical="center"/>
    </xf>
    <xf numFmtId="0" fontId="29" fillId="0" borderId="1" xfId="1" applyFont="1" applyBorder="1" applyAlignment="1">
      <alignment horizontal="center" vertical="center" wrapText="1"/>
    </xf>
    <xf numFmtId="0" fontId="29" fillId="0" borderId="16" xfId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29" fillId="0" borderId="1" xfId="1" applyNumberFormat="1" applyFont="1" applyBorder="1" applyAlignment="1">
      <alignment horizontal="left" vertical="center" wrapText="1"/>
    </xf>
    <xf numFmtId="49" fontId="29" fillId="0" borderId="1" xfId="1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0" fontId="29" fillId="0" borderId="1" xfId="1" applyNumberFormat="1" applyFont="1" applyBorder="1" applyAlignment="1">
      <alignment vertical="center" wrapText="1"/>
    </xf>
    <xf numFmtId="0" fontId="29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center"/>
    </xf>
    <xf numFmtId="165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1" xfId="1" applyNumberFormat="1" applyFont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64" fontId="30" fillId="0" borderId="1" xfId="1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/>
    <xf numFmtId="0" fontId="0" fillId="0" borderId="0" xfId="0" applyNumberFormat="1" applyFont="1" applyFill="1" applyBorder="1"/>
    <xf numFmtId="0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</cellXfs>
  <cellStyles count="222">
    <cellStyle name="20% - Акцент1 2" xfId="2"/>
    <cellStyle name="20% - Акцент1 3" xfId="3"/>
    <cellStyle name="20% - Акцент1 4" xfId="4"/>
    <cellStyle name="20% - Акцент1 5" xfId="5"/>
    <cellStyle name="20% - Акцент1 6" xfId="6"/>
    <cellStyle name="20% - Акцент2 2" xfId="7"/>
    <cellStyle name="20% - Акцент2 3" xfId="8"/>
    <cellStyle name="20% - Акцент2 4" xfId="9"/>
    <cellStyle name="20% - Акцент2 5" xfId="10"/>
    <cellStyle name="20% - Акцент2 6" xfId="11"/>
    <cellStyle name="20% - Акцент3 2" xfId="12"/>
    <cellStyle name="20% - Акцент3 3" xfId="13"/>
    <cellStyle name="20% - Акцент3 4" xfId="14"/>
    <cellStyle name="20% - Акцент3 5" xfId="15"/>
    <cellStyle name="20% - Акцент3 6" xfId="16"/>
    <cellStyle name="20% - Акцент4 2" xfId="17"/>
    <cellStyle name="20% - Акцент4 3" xfId="18"/>
    <cellStyle name="20% - Акцент4 4" xfId="19"/>
    <cellStyle name="20% - Акцент4 5" xfId="20"/>
    <cellStyle name="20% - Акцент4 6" xfId="21"/>
    <cellStyle name="20% - Акцент5 2" xfId="22"/>
    <cellStyle name="20% - Акцент5 3" xfId="23"/>
    <cellStyle name="20% - Акцент5 4" xfId="24"/>
    <cellStyle name="20% - Акцент5 5" xfId="25"/>
    <cellStyle name="20% - Акцент5 6" xfId="26"/>
    <cellStyle name="20% - Акцент6 2" xfId="27"/>
    <cellStyle name="20% - Акцент6 3" xfId="28"/>
    <cellStyle name="20% - Акцент6 4" xfId="29"/>
    <cellStyle name="20% - Акцент6 5" xfId="30"/>
    <cellStyle name="20% - Акцент6 6" xfId="31"/>
    <cellStyle name="40% - Акцент1 2" xfId="32"/>
    <cellStyle name="40% - Акцент1 3" xfId="33"/>
    <cellStyle name="40% - Акцент1 4" xfId="34"/>
    <cellStyle name="40% - Акцент1 5" xfId="35"/>
    <cellStyle name="40% - Акцент1 6" xfId="36"/>
    <cellStyle name="40% - Акцент2 2" xfId="37"/>
    <cellStyle name="40% - Акцент2 3" xfId="38"/>
    <cellStyle name="40% - Акцент2 4" xfId="39"/>
    <cellStyle name="40% - Акцент2 5" xfId="40"/>
    <cellStyle name="40% - Акцент2 6" xfId="41"/>
    <cellStyle name="40% - Акцент3 2" xfId="42"/>
    <cellStyle name="40% - Акцент3 3" xfId="43"/>
    <cellStyle name="40% - Акцент3 4" xfId="44"/>
    <cellStyle name="40% - Акцент3 5" xfId="45"/>
    <cellStyle name="40% - Акцент3 6" xfId="46"/>
    <cellStyle name="40% - Акцент4 2" xfId="47"/>
    <cellStyle name="40% - Акцент4 3" xfId="48"/>
    <cellStyle name="40% - Акцент4 4" xfId="49"/>
    <cellStyle name="40% - Акцент4 5" xfId="50"/>
    <cellStyle name="40% - Акцент4 6" xfId="51"/>
    <cellStyle name="40% - Акцент5 2" xfId="52"/>
    <cellStyle name="40% - Акцент5 3" xfId="53"/>
    <cellStyle name="40% - Акцент5 4" xfId="54"/>
    <cellStyle name="40% - Акцент5 5" xfId="55"/>
    <cellStyle name="40% - Акцент5 6" xfId="56"/>
    <cellStyle name="40% - Акцент6 2" xfId="57"/>
    <cellStyle name="40% - Акцент6 3" xfId="58"/>
    <cellStyle name="40% - Акцент6 4" xfId="59"/>
    <cellStyle name="40% - Акцент6 5" xfId="60"/>
    <cellStyle name="40% - Акцент6 6" xfId="61"/>
    <cellStyle name="60% - Акцент1 2" xfId="62"/>
    <cellStyle name="60% - Акцент1 3" xfId="63"/>
    <cellStyle name="60% - Акцент1 4" xfId="64"/>
    <cellStyle name="60% - Акцент1 5" xfId="65"/>
    <cellStyle name="60% - Акцент1 6" xfId="66"/>
    <cellStyle name="60% - Акцент2 2" xfId="67"/>
    <cellStyle name="60% - Акцент2 3" xfId="68"/>
    <cellStyle name="60% - Акцент2 4" xfId="69"/>
    <cellStyle name="60% - Акцент2 5" xfId="70"/>
    <cellStyle name="60% - Акцент2 6" xfId="71"/>
    <cellStyle name="60% - Акцент3 2" xfId="72"/>
    <cellStyle name="60% - Акцент3 3" xfId="73"/>
    <cellStyle name="60% - Акцент3 4" xfId="74"/>
    <cellStyle name="60% - Акцент3 5" xfId="75"/>
    <cellStyle name="60% - Акцент3 6" xfId="76"/>
    <cellStyle name="60% - Акцент4 2" xfId="77"/>
    <cellStyle name="60% - Акцент4 3" xfId="78"/>
    <cellStyle name="60% - Акцент4 4" xfId="79"/>
    <cellStyle name="60% - Акцент4 5" xfId="80"/>
    <cellStyle name="60% - Акцент4 6" xfId="81"/>
    <cellStyle name="60% - Акцент5 2" xfId="82"/>
    <cellStyle name="60% - Акцент5 3" xfId="83"/>
    <cellStyle name="60% - Акцент5 4" xfId="84"/>
    <cellStyle name="60% - Акцент5 5" xfId="85"/>
    <cellStyle name="60% - Акцент5 6" xfId="86"/>
    <cellStyle name="60% - Акцент6 2" xfId="87"/>
    <cellStyle name="60% - Акцент6 3" xfId="88"/>
    <cellStyle name="60% - Акцент6 4" xfId="89"/>
    <cellStyle name="60% - Акцент6 5" xfId="90"/>
    <cellStyle name="60% - Акцент6 6" xfId="91"/>
    <cellStyle name="Акцент1 2" xfId="92"/>
    <cellStyle name="Акцент1 3" xfId="93"/>
    <cellStyle name="Акцент1 4" xfId="94"/>
    <cellStyle name="Акцент1 5" xfId="95"/>
    <cellStyle name="Акцент1 6" xfId="96"/>
    <cellStyle name="Акцент2 2" xfId="97"/>
    <cellStyle name="Акцент2 3" xfId="98"/>
    <cellStyle name="Акцент2 4" xfId="99"/>
    <cellStyle name="Акцент2 5" xfId="100"/>
    <cellStyle name="Акцент2 6" xfId="101"/>
    <cellStyle name="Акцент3 2" xfId="102"/>
    <cellStyle name="Акцент3 3" xfId="103"/>
    <cellStyle name="Акцент3 4" xfId="104"/>
    <cellStyle name="Акцент3 5" xfId="105"/>
    <cellStyle name="Акцент3 6" xfId="106"/>
    <cellStyle name="Акцент4 2" xfId="107"/>
    <cellStyle name="Акцент4 3" xfId="108"/>
    <cellStyle name="Акцент4 4" xfId="109"/>
    <cellStyle name="Акцент4 5" xfId="110"/>
    <cellStyle name="Акцент4 6" xfId="111"/>
    <cellStyle name="Акцент5 2" xfId="112"/>
    <cellStyle name="Акцент5 3" xfId="113"/>
    <cellStyle name="Акцент5 4" xfId="114"/>
    <cellStyle name="Акцент5 5" xfId="115"/>
    <cellStyle name="Акцент5 6" xfId="116"/>
    <cellStyle name="Акцент6 2" xfId="117"/>
    <cellStyle name="Акцент6 3" xfId="118"/>
    <cellStyle name="Акцент6 4" xfId="119"/>
    <cellStyle name="Акцент6 5" xfId="120"/>
    <cellStyle name="Акцент6 6" xfId="121"/>
    <cellStyle name="Ввод  2" xfId="122"/>
    <cellStyle name="Ввод  3" xfId="123"/>
    <cellStyle name="Ввод  4" xfId="124"/>
    <cellStyle name="Ввод  5" xfId="125"/>
    <cellStyle name="Ввод  6" xfId="126"/>
    <cellStyle name="Вывод 2" xfId="127"/>
    <cellStyle name="Вывод 3" xfId="128"/>
    <cellStyle name="Вывод 4" xfId="129"/>
    <cellStyle name="Вывод 5" xfId="130"/>
    <cellStyle name="Вывод 6" xfId="131"/>
    <cellStyle name="Вычисление 2" xfId="132"/>
    <cellStyle name="Вычисление 3" xfId="133"/>
    <cellStyle name="Вычисление 4" xfId="134"/>
    <cellStyle name="Вычисление 5" xfId="135"/>
    <cellStyle name="Вычисление 6" xfId="136"/>
    <cellStyle name="Заголовок 1 2" xfId="137"/>
    <cellStyle name="Заголовок 1 3" xfId="138"/>
    <cellStyle name="Заголовок 1 4" xfId="139"/>
    <cellStyle name="Заголовок 1 5" xfId="140"/>
    <cellStyle name="Заголовок 1 6" xfId="141"/>
    <cellStyle name="Заголовок 2 2" xfId="142"/>
    <cellStyle name="Заголовок 2 3" xfId="143"/>
    <cellStyle name="Заголовок 2 4" xfId="144"/>
    <cellStyle name="Заголовок 2 5" xfId="145"/>
    <cellStyle name="Заголовок 2 6" xfId="146"/>
    <cellStyle name="Заголовок 3 2" xfId="147"/>
    <cellStyle name="Заголовок 3 3" xfId="148"/>
    <cellStyle name="Заголовок 3 4" xfId="149"/>
    <cellStyle name="Заголовок 3 5" xfId="150"/>
    <cellStyle name="Заголовок 3 6" xfId="151"/>
    <cellStyle name="Заголовок 4 2" xfId="152"/>
    <cellStyle name="Заголовок 4 3" xfId="153"/>
    <cellStyle name="Заголовок 4 4" xfId="154"/>
    <cellStyle name="Заголовок 4 5" xfId="155"/>
    <cellStyle name="Заголовок 4 6" xfId="156"/>
    <cellStyle name="Итог 2" xfId="157"/>
    <cellStyle name="Итог 3" xfId="158"/>
    <cellStyle name="Итог 4" xfId="159"/>
    <cellStyle name="Итог 5" xfId="160"/>
    <cellStyle name="Итог 6" xfId="161"/>
    <cellStyle name="Контрольная ячейка 2" xfId="162"/>
    <cellStyle name="Контрольная ячейка 3" xfId="163"/>
    <cellStyle name="Контрольная ячейка 4" xfId="164"/>
    <cellStyle name="Контрольная ячейка 5" xfId="165"/>
    <cellStyle name="Контрольная ячейка 6" xfId="166"/>
    <cellStyle name="Название 2" xfId="167"/>
    <cellStyle name="Название 3" xfId="168"/>
    <cellStyle name="Название 4" xfId="169"/>
    <cellStyle name="Название 5" xfId="170"/>
    <cellStyle name="Название 6" xfId="171"/>
    <cellStyle name="Нейтральный 2" xfId="172"/>
    <cellStyle name="Нейтральный 3" xfId="173"/>
    <cellStyle name="Нейтральный 4" xfId="174"/>
    <cellStyle name="Нейтральный 5" xfId="175"/>
    <cellStyle name="Нейтральный 6" xfId="176"/>
    <cellStyle name="Обычный" xfId="0" builtinId="0"/>
    <cellStyle name="Обычный 10" xfId="221"/>
    <cellStyle name="Обычный 2" xfId="1"/>
    <cellStyle name="Обычный 2 2" xfId="177"/>
    <cellStyle name="Обычный 2 2 2" xfId="178"/>
    <cellStyle name="Обычный 2 3" xfId="179"/>
    <cellStyle name="Обычный 2 4" xfId="180"/>
    <cellStyle name="Обычный 2 5" xfId="181"/>
    <cellStyle name="Обычный 2 6" xfId="182"/>
    <cellStyle name="Обычный 3" xfId="183"/>
    <cellStyle name="Обычный 4" xfId="184"/>
    <cellStyle name="Обычный 5" xfId="185"/>
    <cellStyle name="Обычный 6" xfId="186"/>
    <cellStyle name="Обычный 7" xfId="187"/>
    <cellStyle name="Обычный 8" xfId="188"/>
    <cellStyle name="Обычный 9" xfId="189"/>
    <cellStyle name="Плохой 2" xfId="190"/>
    <cellStyle name="Плохой 3" xfId="191"/>
    <cellStyle name="Плохой 4" xfId="192"/>
    <cellStyle name="Плохой 5" xfId="193"/>
    <cellStyle name="Плохой 6" xfId="194"/>
    <cellStyle name="Пояснение 2" xfId="195"/>
    <cellStyle name="Пояснение 3" xfId="196"/>
    <cellStyle name="Пояснение 4" xfId="197"/>
    <cellStyle name="Пояснение 5" xfId="198"/>
    <cellStyle name="Пояснение 6" xfId="199"/>
    <cellStyle name="Примечание 2" xfId="200"/>
    <cellStyle name="Примечание 3" xfId="201"/>
    <cellStyle name="Примечание 4" xfId="202"/>
    <cellStyle name="Примечание 5" xfId="203"/>
    <cellStyle name="Примечание 6" xfId="204"/>
    <cellStyle name="Процентный 2 2" xfId="205"/>
    <cellStyle name="Связанная ячейка 2" xfId="206"/>
    <cellStyle name="Связанная ячейка 3" xfId="207"/>
    <cellStyle name="Связанная ячейка 4" xfId="208"/>
    <cellStyle name="Связанная ячейка 5" xfId="209"/>
    <cellStyle name="Связанная ячейка 6" xfId="210"/>
    <cellStyle name="Текст предупреждения 2" xfId="211"/>
    <cellStyle name="Текст предупреждения 3" xfId="212"/>
    <cellStyle name="Текст предупреждения 4" xfId="213"/>
    <cellStyle name="Текст предупреждения 5" xfId="214"/>
    <cellStyle name="Текст предупреждения 6" xfId="215"/>
    <cellStyle name="Хороший 2" xfId="216"/>
    <cellStyle name="Хороший 3" xfId="217"/>
    <cellStyle name="Хороший 4" xfId="218"/>
    <cellStyle name="Хороший 5" xfId="219"/>
    <cellStyle name="Хороший 6" xfId="22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numFmt numFmtId="30" formatCode="@"/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A1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30"/>
  <sheetViews>
    <sheetView workbookViewId="0">
      <selection activeCell="Q5" sqref="Q5"/>
    </sheetView>
  </sheetViews>
  <sheetFormatPr defaultRowHeight="15"/>
  <cols>
    <col min="1" max="1" width="4.85546875" style="15" customWidth="1"/>
    <col min="2" max="2" width="3.85546875" style="15" customWidth="1"/>
    <col min="3" max="3" width="18.140625" style="16" customWidth="1"/>
    <col min="4" max="4" width="13.140625" style="15" customWidth="1"/>
    <col min="5" max="5" width="9.42578125" style="15" customWidth="1"/>
    <col min="6" max="6" width="19.85546875" style="16" customWidth="1"/>
    <col min="7" max="7" width="4.7109375" style="15" customWidth="1"/>
    <col min="8" max="8" width="9.140625" style="15"/>
    <col min="9" max="9" width="6.28515625" style="15" customWidth="1"/>
    <col min="10" max="10" width="9.140625" style="15"/>
    <col min="11" max="11" width="3.5703125" style="15" customWidth="1"/>
    <col min="12" max="12" width="4.42578125" style="15" customWidth="1"/>
    <col min="13" max="15" width="5.140625" style="15" customWidth="1"/>
    <col min="16" max="16" width="8" style="15" customWidth="1"/>
    <col min="17" max="17" width="9.140625" style="15"/>
    <col min="18" max="18" width="7.5703125" style="15" customWidth="1"/>
    <col min="19" max="19" width="7.7109375" style="15" customWidth="1"/>
    <col min="20" max="20" width="8" style="15" customWidth="1"/>
    <col min="21" max="21" width="8.28515625" style="15" customWidth="1"/>
    <col min="22" max="22" width="5.7109375" style="15" customWidth="1"/>
    <col min="23" max="23" width="6.7109375" style="15" customWidth="1"/>
    <col min="24" max="16384" width="9.140625" style="15"/>
  </cols>
  <sheetData>
    <row r="1" spans="1:23" ht="22.5" customHeight="1">
      <c r="A1" s="61" t="s">
        <v>33</v>
      </c>
      <c r="B1" s="61"/>
      <c r="C1" s="61"/>
      <c r="D1" s="11" t="s">
        <v>34</v>
      </c>
      <c r="E1" s="62">
        <v>390</v>
      </c>
      <c r="F1" s="63"/>
      <c r="G1" s="61" t="s">
        <v>35</v>
      </c>
      <c r="H1" s="61"/>
      <c r="I1" s="64"/>
      <c r="J1" s="64"/>
      <c r="S1" s="60" t="s">
        <v>32</v>
      </c>
      <c r="T1" s="60"/>
      <c r="U1" s="60"/>
      <c r="V1" s="60"/>
      <c r="W1" s="60"/>
    </row>
    <row r="2" spans="1:23" ht="7.5" customHeight="1"/>
    <row r="3" spans="1:23" ht="51.75" customHeight="1">
      <c r="A3" s="65" t="s">
        <v>7</v>
      </c>
      <c r="B3" s="72" t="s">
        <v>8</v>
      </c>
      <c r="C3" s="70" t="s">
        <v>9</v>
      </c>
      <c r="D3" s="70" t="s">
        <v>10</v>
      </c>
      <c r="E3" s="58" t="s">
        <v>11</v>
      </c>
      <c r="F3" s="70" t="s">
        <v>12</v>
      </c>
      <c r="G3" s="58" t="s">
        <v>13</v>
      </c>
      <c r="H3" s="70" t="s">
        <v>14</v>
      </c>
      <c r="I3" s="58" t="s">
        <v>15</v>
      </c>
      <c r="J3" s="58" t="s">
        <v>16</v>
      </c>
      <c r="K3" s="58" t="s">
        <v>17</v>
      </c>
      <c r="L3" s="58" t="s">
        <v>18</v>
      </c>
      <c r="M3" s="58" t="s">
        <v>19</v>
      </c>
      <c r="N3" s="65" t="s">
        <v>20</v>
      </c>
      <c r="O3" s="65"/>
      <c r="P3" s="66" t="s">
        <v>23</v>
      </c>
      <c r="Q3" s="67"/>
      <c r="R3" s="66" t="s">
        <v>26</v>
      </c>
      <c r="S3" s="67"/>
      <c r="T3" s="68" t="s">
        <v>29</v>
      </c>
      <c r="U3" s="69"/>
      <c r="V3" s="58" t="s">
        <v>30</v>
      </c>
      <c r="W3" s="58" t="s">
        <v>31</v>
      </c>
    </row>
    <row r="4" spans="1:23" ht="65.25" customHeight="1">
      <c r="A4" s="65"/>
      <c r="B4" s="72"/>
      <c r="C4" s="71"/>
      <c r="D4" s="71"/>
      <c r="E4" s="59"/>
      <c r="F4" s="71"/>
      <c r="G4" s="59"/>
      <c r="H4" s="71"/>
      <c r="I4" s="59"/>
      <c r="J4" s="59"/>
      <c r="K4" s="59"/>
      <c r="L4" s="59"/>
      <c r="M4" s="59"/>
      <c r="N4" s="10" t="s">
        <v>21</v>
      </c>
      <c r="O4" s="10" t="s">
        <v>22</v>
      </c>
      <c r="P4" s="12" t="s">
        <v>24</v>
      </c>
      <c r="Q4" s="12" t="s">
        <v>25</v>
      </c>
      <c r="R4" s="12" t="s">
        <v>27</v>
      </c>
      <c r="S4" s="12" t="s">
        <v>28</v>
      </c>
      <c r="T4" s="12" t="s">
        <v>27</v>
      </c>
      <c r="U4" s="12" t="s">
        <v>28</v>
      </c>
      <c r="V4" s="59"/>
      <c r="W4" s="59"/>
    </row>
    <row r="5" spans="1:23" ht="30.75" customHeight="1">
      <c r="A5" s="5" t="s">
        <v>176</v>
      </c>
      <c r="B5" s="17" t="s">
        <v>0</v>
      </c>
      <c r="C5" s="18" t="s">
        <v>65</v>
      </c>
      <c r="D5" s="44" t="s">
        <v>1</v>
      </c>
      <c r="E5" s="42">
        <f>IF(D5="","",SUMIFS(операции!$H$3:$H$39,операции!$A$3:$A$39,D5,операции!$B$3:$B$39,F5))</f>
        <v>10</v>
      </c>
      <c r="F5" s="45" t="s">
        <v>151</v>
      </c>
      <c r="G5" s="19" t="str">
        <f>IF(C5=0,"",VLOOKUP(наряд!F5,операции!$B$3:$G$39,5,FALSE))</f>
        <v>004</v>
      </c>
      <c r="H5" s="20">
        <f>IF(F5=0,"",SUMIFS(операции!$G$3:$G$39,операции!$A$3:$A$39,D5,операции!$B$3:$B$39,F5))</f>
        <v>100000</v>
      </c>
      <c r="I5" s="7" t="str">
        <f>IF(F5=0,"",VLOOKUP(F5,операции!$B$3:$E$39,4,FALSE))</f>
        <v>13225</v>
      </c>
      <c r="J5" s="21" t="str">
        <f>IF(C5="","",VLOOKUP(C5,список!$B$2:$C$40,2,FALSE))</f>
        <v>0432150</v>
      </c>
      <c r="K5" s="23">
        <f t="shared" ref="K5:K7" si="0">IF(C5=0,"",0)</f>
        <v>0</v>
      </c>
      <c r="L5" s="8" t="str">
        <f>IF(C5=0,"","шт.")</f>
        <v>шт.</v>
      </c>
      <c r="M5" s="43">
        <v>1</v>
      </c>
      <c r="N5" s="43">
        <v>1</v>
      </c>
      <c r="O5" s="22" t="str">
        <f>IF((M5-N5)=0,"",M5-N5)</f>
        <v/>
      </c>
      <c r="P5" s="48">
        <f>IF(F5="","",SUMIFS(операции!$C$3:$C$39,операции!$A$3:$A$39,D5,операции!$B$3:$B$39,F5))</f>
        <v>6.6859999999999999</v>
      </c>
      <c r="Q5" s="7"/>
      <c r="R5" s="22"/>
      <c r="S5" s="23"/>
      <c r="T5" s="23"/>
      <c r="U5" s="23"/>
      <c r="V5" s="23"/>
      <c r="W5" s="23"/>
    </row>
    <row r="6" spans="1:23" ht="30.75" customHeight="1">
      <c r="A6" s="5"/>
      <c r="B6" s="17"/>
      <c r="C6" s="18"/>
      <c r="D6" s="24"/>
      <c r="E6" s="42" t="str">
        <f>IF(D6="","",SUMIFS(операции!$H$3:$H$39,операции!$A$3:$A$39,D6,операции!$B$3:$B$39,F6))</f>
        <v/>
      </c>
      <c r="F6" s="6"/>
      <c r="G6" s="19" t="str">
        <f>IF(C6=0,"",VLOOKUP(наряд!F6,операции!$B$3:$G$39,5,FALSE))</f>
        <v/>
      </c>
      <c r="H6" s="20" t="str">
        <f>IF(F6=0,"",SUMIFS(операции!$G$3:$G$39,операции!$A$3:$A$39,D6,операции!$B$3:$B$39,F6))</f>
        <v/>
      </c>
      <c r="I6" s="7" t="str">
        <f>IF(F6=0,"",VLOOKUP(F6,операции!$B$3:$E$39,4,FALSE))</f>
        <v/>
      </c>
      <c r="J6" s="21" t="str">
        <f>IF(C6="","",VLOOKUP(C6,список!$B$2:$C$40,2,FALSE))</f>
        <v/>
      </c>
      <c r="K6" s="23" t="str">
        <f t="shared" si="0"/>
        <v/>
      </c>
      <c r="L6" s="8" t="str">
        <f t="shared" ref="L6:L20" si="1">IF(C6=0,"","шт.")</f>
        <v/>
      </c>
      <c r="M6" s="23"/>
      <c r="N6" s="23"/>
      <c r="O6" s="22" t="str">
        <f t="shared" ref="O6:O20" si="2">IF((M6-N6)=0,"",M6-N6)</f>
        <v/>
      </c>
      <c r="P6" s="48" t="str">
        <f>IF(F6="","",SUMIFS(операции!$C$3:$C$39,операции!$A$3:$A$39,D6,операции!$B$3:$B$39,F6))</f>
        <v/>
      </c>
      <c r="Q6" s="7"/>
      <c r="R6" s="23"/>
      <c r="S6" s="23"/>
      <c r="T6" s="23"/>
      <c r="U6" s="23"/>
      <c r="V6" s="23"/>
      <c r="W6" s="23"/>
    </row>
    <row r="7" spans="1:23" ht="30.75" customHeight="1">
      <c r="A7" s="5"/>
      <c r="B7" s="17"/>
      <c r="C7" s="18"/>
      <c r="D7" s="24"/>
      <c r="E7" s="42" t="str">
        <f>IF(D7="","",SUMIFS(операции!$H$3:$H$39,операции!$A$3:$A$39,D7,операции!$B$3:$B$39,F7))</f>
        <v/>
      </c>
      <c r="F7" s="6"/>
      <c r="G7" s="19" t="str">
        <f>IF(C7=0,"",VLOOKUP(наряд!F7,операции!$B$3:$G$39,5,FALSE))</f>
        <v/>
      </c>
      <c r="H7" s="20" t="str">
        <f>IF(F7=0,"",SUMIFS(операции!$G$3:$G$39,операции!$A$3:$A$39,D7,операции!$B$3:$B$39,F7))</f>
        <v/>
      </c>
      <c r="I7" s="7" t="str">
        <f>IF(F7=0,"",VLOOKUP(F7,операции!$B$3:$E$39,4,FALSE))</f>
        <v/>
      </c>
      <c r="J7" s="21" t="str">
        <f>IF(C7="","",VLOOKUP(C7,список!$B$2:$C$40,2,FALSE))</f>
        <v/>
      </c>
      <c r="K7" s="23" t="str">
        <f t="shared" si="0"/>
        <v/>
      </c>
      <c r="L7" s="8" t="str">
        <f t="shared" si="1"/>
        <v/>
      </c>
      <c r="M7" s="23"/>
      <c r="N7" s="23"/>
      <c r="O7" s="22" t="str">
        <f t="shared" si="2"/>
        <v/>
      </c>
      <c r="P7" s="48" t="str">
        <f>IF(F7="","",SUMIFS(операции!$C$3:$C$39,операции!$A$3:$A$39,D7,операции!$B$3:$B$39,F7))</f>
        <v/>
      </c>
      <c r="Q7" s="7"/>
      <c r="R7" s="23"/>
      <c r="S7" s="23"/>
      <c r="T7" s="23"/>
      <c r="U7" s="23"/>
      <c r="V7" s="23"/>
      <c r="W7" s="23"/>
    </row>
    <row r="8" spans="1:23" ht="30.75" customHeight="1">
      <c r="A8" s="5"/>
      <c r="B8" s="17"/>
      <c r="C8" s="18"/>
      <c r="D8" s="24"/>
      <c r="E8" s="42" t="str">
        <f>IF(D8="","",SUMIFS(операции!$H$3:$H$39,операции!$A$3:$A$39,D8,операции!$B$3:$B$39,F8))</f>
        <v/>
      </c>
      <c r="F8" s="6"/>
      <c r="G8" s="19" t="str">
        <f>IF(C8=0,"",VLOOKUP(наряд!F8,операции!$B$3:$G$39,5,FALSE))</f>
        <v/>
      </c>
      <c r="H8" s="20" t="str">
        <f>IF(F8=0,"",SUMIFS(операции!$G$3:$G$39,операции!$A$3:$A$39,D8,операции!$B$3:$B$39,F8))</f>
        <v/>
      </c>
      <c r="I8" s="7" t="str">
        <f>IF(F8=0,"",VLOOKUP(F8,операции!$B$3:$E$39,4,FALSE))</f>
        <v/>
      </c>
      <c r="J8" s="21" t="str">
        <f>IF(C8="","",VLOOKUP(C8,список!$B$2:$C$40,2,FALSE))</f>
        <v/>
      </c>
      <c r="K8" s="23" t="str">
        <f>IF(C8=0,"",0)</f>
        <v/>
      </c>
      <c r="L8" s="8" t="str">
        <f t="shared" si="1"/>
        <v/>
      </c>
      <c r="M8" s="23"/>
      <c r="N8" s="23"/>
      <c r="O8" s="22" t="str">
        <f t="shared" si="2"/>
        <v/>
      </c>
      <c r="P8" s="48" t="str">
        <f>IF(F8="","",SUMIFS(операции!$C$3:$C$39,операции!$A$3:$A$39,D8,операции!$B$3:$B$39,F8))</f>
        <v/>
      </c>
      <c r="Q8" s="7"/>
      <c r="R8" s="23"/>
      <c r="S8" s="23"/>
      <c r="T8" s="23"/>
      <c r="U8" s="23"/>
      <c r="V8" s="23"/>
      <c r="W8" s="23"/>
    </row>
    <row r="9" spans="1:23" ht="30.75" customHeight="1">
      <c r="A9" s="5"/>
      <c r="B9" s="17"/>
      <c r="C9" s="18"/>
      <c r="D9" s="24"/>
      <c r="E9" s="42" t="str">
        <f>IF(D9="","",SUMIFS(операции!$H$3:$H$39,операции!$A$3:$A$39,D9,операции!$B$3:$B$39,F9))</f>
        <v/>
      </c>
      <c r="F9" s="6"/>
      <c r="G9" s="19" t="str">
        <f>IF(C9=0,"",VLOOKUP(наряд!F9,операции!$B$3:$G$39,5,FALSE))</f>
        <v/>
      </c>
      <c r="H9" s="20" t="str">
        <f>IF(F9=0,"",SUMIFS(операции!$G$3:$G$39,операции!$A$3:$A$39,D9,операции!$B$3:$B$39,F9))</f>
        <v/>
      </c>
      <c r="I9" s="7" t="str">
        <f>IF(F9=0,"",VLOOKUP(F9,операции!$B$3:$E$39,4,FALSE))</f>
        <v/>
      </c>
      <c r="J9" s="21" t="str">
        <f>IF(C9="","",VLOOKUP(C9,список!$B$2:$C$40,2,FALSE))</f>
        <v/>
      </c>
      <c r="K9" s="23" t="str">
        <f t="shared" ref="K9:K20" si="3">IF(C9=0,"",0)</f>
        <v/>
      </c>
      <c r="L9" s="8" t="str">
        <f t="shared" si="1"/>
        <v/>
      </c>
      <c r="M9" s="23"/>
      <c r="N9" s="23"/>
      <c r="O9" s="22" t="str">
        <f t="shared" si="2"/>
        <v/>
      </c>
      <c r="P9" s="48" t="str">
        <f>IF(F9="","",SUMIFS(операции!$C$3:$C$39,операции!$A$3:$A$39,D9,операции!$B$3:$B$39,F9))</f>
        <v/>
      </c>
      <c r="Q9" s="50"/>
      <c r="R9" s="23"/>
      <c r="S9" s="23"/>
      <c r="T9" s="23"/>
      <c r="U9" s="23"/>
      <c r="V9" s="23"/>
      <c r="W9" s="23"/>
    </row>
    <row r="10" spans="1:23" ht="30.75" customHeight="1">
      <c r="A10" s="5"/>
      <c r="B10" s="17"/>
      <c r="C10" s="18"/>
      <c r="D10" s="24"/>
      <c r="E10" s="42" t="str">
        <f>IF(D10="","",SUMIFS(операции!$H$3:$H$39,операции!$A$3:$A$39,D10,операции!$B$3:$B$39,F10))</f>
        <v/>
      </c>
      <c r="F10" s="6"/>
      <c r="G10" s="19" t="str">
        <f>IF(C10=0,"",VLOOKUP(наряд!F10,операции!$B$3:$G$39,5,FALSE))</f>
        <v/>
      </c>
      <c r="H10" s="20" t="str">
        <f>IF(F10=0,"",SUMIFS(операции!$G$3:$G$39,операции!$A$3:$A$39,D10,операции!$B$3:$B$39,F10))</f>
        <v/>
      </c>
      <c r="I10" s="7" t="str">
        <f>IF(F10=0,"",VLOOKUP(F10,операции!$B$3:$E$39,4,FALSE))</f>
        <v/>
      </c>
      <c r="J10" s="21" t="str">
        <f>IF(C10="","",VLOOKUP(C10,список!$B$2:$C$40,2,FALSE))</f>
        <v/>
      </c>
      <c r="K10" s="23" t="str">
        <f t="shared" si="3"/>
        <v/>
      </c>
      <c r="L10" s="8" t="str">
        <f t="shared" si="1"/>
        <v/>
      </c>
      <c r="M10" s="23"/>
      <c r="N10" s="23"/>
      <c r="O10" s="22" t="str">
        <f t="shared" si="2"/>
        <v/>
      </c>
      <c r="P10" s="48" t="str">
        <f>IF(F10="","",SUMIFS(операции!$C$3:$C$39,операции!$A$3:$A$39,D10,операции!$B$3:$B$39,F10))</f>
        <v/>
      </c>
      <c r="Q10" s="50"/>
      <c r="R10" s="23"/>
      <c r="S10" s="23"/>
      <c r="T10" s="23"/>
      <c r="U10" s="23"/>
      <c r="V10" s="23"/>
      <c r="W10" s="23"/>
    </row>
    <row r="11" spans="1:23" ht="30.75" customHeight="1">
      <c r="A11" s="5"/>
      <c r="B11" s="17"/>
      <c r="C11" s="18"/>
      <c r="D11" s="24"/>
      <c r="E11" s="42" t="str">
        <f>IF(D11="","",SUMIFS(операции!$H$3:$H$39,операции!$A$3:$A$39,D11,операции!$B$3:$B$39,F11))</f>
        <v/>
      </c>
      <c r="F11" s="6"/>
      <c r="G11" s="19" t="str">
        <f>IF(C11=0,"",VLOOKUP(наряд!F11,операции!$B$3:$G$39,5,FALSE))</f>
        <v/>
      </c>
      <c r="H11" s="20" t="str">
        <f>IF(F11=0,"",SUMIFS(операции!$G$3:$G$39,операции!$A$3:$A$39,D11,операции!$B$3:$B$39,F11))</f>
        <v/>
      </c>
      <c r="I11" s="7" t="str">
        <f>IF(F11=0,"",VLOOKUP(F11,операции!$B$3:$E$39,4,FALSE))</f>
        <v/>
      </c>
      <c r="J11" s="21" t="str">
        <f>IF(C11="","",VLOOKUP(C11,список!$B$2:$C$40,2,FALSE))</f>
        <v/>
      </c>
      <c r="K11" s="23" t="str">
        <f t="shared" si="3"/>
        <v/>
      </c>
      <c r="L11" s="8" t="str">
        <f t="shared" si="1"/>
        <v/>
      </c>
      <c r="M11" s="23"/>
      <c r="N11" s="23"/>
      <c r="O11" s="22" t="str">
        <f t="shared" si="2"/>
        <v/>
      </c>
      <c r="P11" s="48" t="str">
        <f>IF(F11="","",SUMIFS(операции!$C$3:$C$39,операции!$A$3:$A$39,D11,операции!$B$3:$B$39,F11))</f>
        <v/>
      </c>
      <c r="Q11" s="50"/>
      <c r="R11" s="23"/>
      <c r="S11" s="23"/>
      <c r="T11" s="23"/>
      <c r="U11" s="23"/>
      <c r="V11" s="23"/>
      <c r="W11" s="23"/>
    </row>
    <row r="12" spans="1:23" ht="30.75" customHeight="1">
      <c r="A12" s="5"/>
      <c r="B12" s="17"/>
      <c r="C12" s="18"/>
      <c r="D12" s="24"/>
      <c r="E12" s="42" t="str">
        <f>IF(D12="","",SUMIFS(операции!$H$3:$H$39,операции!$A$3:$A$39,D12,операции!$B$3:$B$39,F12))</f>
        <v/>
      </c>
      <c r="F12" s="6"/>
      <c r="G12" s="19" t="str">
        <f>IF(C12=0,"",VLOOKUP(наряд!F12,операции!$B$3:$G$39,5,FALSE))</f>
        <v/>
      </c>
      <c r="H12" s="20" t="str">
        <f>IF(F12=0,"",SUMIFS(операции!$G$3:$G$39,операции!$A$3:$A$39,D12,операции!$B$3:$B$39,F12))</f>
        <v/>
      </c>
      <c r="I12" s="7" t="str">
        <f>IF(F12=0,"",VLOOKUP(F12,операции!$B$3:$E$39,4,FALSE))</f>
        <v/>
      </c>
      <c r="J12" s="21" t="str">
        <f>IF(C12="","",VLOOKUP(C12,список!$B$2:$C$40,2,FALSE))</f>
        <v/>
      </c>
      <c r="K12" s="23" t="str">
        <f t="shared" si="3"/>
        <v/>
      </c>
      <c r="L12" s="8" t="str">
        <f t="shared" si="1"/>
        <v/>
      </c>
      <c r="M12" s="23"/>
      <c r="N12" s="23"/>
      <c r="O12" s="22" t="str">
        <f t="shared" si="2"/>
        <v/>
      </c>
      <c r="P12" s="48" t="str">
        <f>IF(F12="","",SUMIFS(операции!$C$3:$C$39,операции!$A$3:$A$39,D12,операции!$B$3:$B$39,F12))</f>
        <v/>
      </c>
      <c r="Q12" s="50"/>
      <c r="R12" s="23"/>
      <c r="S12" s="23"/>
      <c r="T12" s="23"/>
      <c r="U12" s="23"/>
      <c r="V12" s="23"/>
      <c r="W12" s="23"/>
    </row>
    <row r="13" spans="1:23" ht="30.75" customHeight="1">
      <c r="A13" s="5"/>
      <c r="B13" s="17"/>
      <c r="C13" s="18"/>
      <c r="D13" s="24"/>
      <c r="E13" s="42" t="str">
        <f>IF(D13="","",SUMIFS(операции!$H$3:$H$39,операции!$A$3:$A$39,D13,операции!$B$3:$B$39,F13))</f>
        <v/>
      </c>
      <c r="F13" s="6"/>
      <c r="G13" s="19" t="str">
        <f>IF(C13=0,"",VLOOKUP(наряд!F13,операции!$B$3:$G$39,5,FALSE))</f>
        <v/>
      </c>
      <c r="H13" s="20" t="str">
        <f>IF(F13=0,"",SUMIFS(операции!$G$3:$G$39,операции!$A$3:$A$39,D13,операции!$B$3:$B$39,F13))</f>
        <v/>
      </c>
      <c r="I13" s="7" t="str">
        <f>IF(F13=0,"",VLOOKUP(F13,операции!$B$3:$E$39,4,FALSE))</f>
        <v/>
      </c>
      <c r="J13" s="21" t="str">
        <f>IF(C13="","",VLOOKUP(C13,список!$B$2:$C$40,2,FALSE))</f>
        <v/>
      </c>
      <c r="K13" s="23" t="str">
        <f t="shared" si="3"/>
        <v/>
      </c>
      <c r="L13" s="8" t="str">
        <f t="shared" si="1"/>
        <v/>
      </c>
      <c r="M13" s="23"/>
      <c r="N13" s="23"/>
      <c r="O13" s="22" t="str">
        <f t="shared" si="2"/>
        <v/>
      </c>
      <c r="P13" s="48" t="str">
        <f>IF(F13="","",SUMIFS(операции!$C$3:$C$39,операции!$A$3:$A$39,D13,операции!$B$3:$B$39,F13))</f>
        <v/>
      </c>
      <c r="Q13" s="50"/>
      <c r="R13" s="23"/>
      <c r="S13" s="23"/>
      <c r="T13" s="23"/>
      <c r="U13" s="23"/>
      <c r="V13" s="23"/>
      <c r="W13" s="23"/>
    </row>
    <row r="14" spans="1:23" ht="30.75" customHeight="1">
      <c r="A14" s="5"/>
      <c r="B14" s="17"/>
      <c r="C14" s="18"/>
      <c r="D14" s="24"/>
      <c r="E14" s="42" t="str">
        <f>IF(D14="","",SUMIFS(операции!$H$3:$H$39,операции!$A$3:$A$39,D14,операции!$B$3:$B$39,F14))</f>
        <v/>
      </c>
      <c r="F14" s="6"/>
      <c r="G14" s="19" t="str">
        <f>IF(C14=0,"",VLOOKUP(наряд!F14,операции!$B$3:$G$39,5,FALSE))</f>
        <v/>
      </c>
      <c r="H14" s="20" t="str">
        <f>IF(F14=0,"",SUMIFS(операции!$G$3:$G$39,операции!$A$3:$A$39,D14,операции!$B$3:$B$39,F14))</f>
        <v/>
      </c>
      <c r="I14" s="7" t="str">
        <f>IF(F14=0,"",VLOOKUP(F14,операции!$B$3:$E$39,4,FALSE))</f>
        <v/>
      </c>
      <c r="J14" s="21" t="str">
        <f>IF(C14="","",VLOOKUP(C14,список!$B$2:$C$40,2,FALSE))</f>
        <v/>
      </c>
      <c r="K14" s="23" t="str">
        <f t="shared" si="3"/>
        <v/>
      </c>
      <c r="L14" s="8" t="str">
        <f t="shared" si="1"/>
        <v/>
      </c>
      <c r="M14" s="23"/>
      <c r="N14" s="23"/>
      <c r="O14" s="22" t="str">
        <f t="shared" si="2"/>
        <v/>
      </c>
      <c r="P14" s="48" t="str">
        <f>IF(F14="","",SUMIFS(операции!$C$3:$C$39,операции!$A$3:$A$39,D14,операции!$B$3:$B$39,F14))</f>
        <v/>
      </c>
      <c r="Q14" s="50"/>
      <c r="R14" s="23"/>
      <c r="S14" s="23"/>
      <c r="T14" s="23"/>
      <c r="U14" s="23"/>
      <c r="V14" s="23"/>
      <c r="W14" s="23"/>
    </row>
    <row r="15" spans="1:23" ht="30.75" customHeight="1">
      <c r="A15" s="5"/>
      <c r="B15" s="17"/>
      <c r="C15" s="18"/>
      <c r="D15" s="24"/>
      <c r="E15" s="42" t="str">
        <f>IF(D15="","",SUMIFS(операции!$H$3:$H$39,операции!$A$3:$A$39,D15,операции!$B$3:$B$39,F15))</f>
        <v/>
      </c>
      <c r="F15" s="6"/>
      <c r="G15" s="19" t="str">
        <f>IF(C15=0,"",VLOOKUP(наряд!F15,операции!$B$3:$G$39,5,FALSE))</f>
        <v/>
      </c>
      <c r="H15" s="20" t="str">
        <f>IF(F15=0,"",SUMIFS(операции!$G$3:$G$39,операции!$A$3:$A$39,D15,операции!$B$3:$B$39,F15))</f>
        <v/>
      </c>
      <c r="I15" s="7" t="str">
        <f>IF(F15=0,"",VLOOKUP(F15,операции!$B$3:$E$39,4,FALSE))</f>
        <v/>
      </c>
      <c r="J15" s="21" t="str">
        <f>IF(C15="","",VLOOKUP(C15,список!$B$2:$C$40,2,FALSE))</f>
        <v/>
      </c>
      <c r="K15" s="23" t="str">
        <f t="shared" si="3"/>
        <v/>
      </c>
      <c r="L15" s="8" t="str">
        <f t="shared" si="1"/>
        <v/>
      </c>
      <c r="M15" s="23"/>
      <c r="N15" s="23"/>
      <c r="O15" s="22" t="str">
        <f t="shared" si="2"/>
        <v/>
      </c>
      <c r="P15" s="48" t="str">
        <f>IF(F15="","",SUMIFS(операции!$C$3:$C$39,операции!$A$3:$A$39,D15,операции!$B$3:$B$39,F15))</f>
        <v/>
      </c>
      <c r="Q15" s="50"/>
      <c r="R15" s="23"/>
      <c r="S15" s="23"/>
      <c r="T15" s="23"/>
      <c r="U15" s="23"/>
      <c r="V15" s="23"/>
      <c r="W15" s="23"/>
    </row>
    <row r="16" spans="1:23" ht="30.75" customHeight="1">
      <c r="A16" s="5"/>
      <c r="B16" s="17"/>
      <c r="C16" s="18"/>
      <c r="D16" s="24"/>
      <c r="E16" s="42" t="str">
        <f>IF(D16="","",SUMIFS(операции!$H$3:$H$39,операции!$A$3:$A$39,D16,операции!$B$3:$B$39,F16))</f>
        <v/>
      </c>
      <c r="F16" s="6"/>
      <c r="G16" s="19" t="str">
        <f>IF(C16=0,"",VLOOKUP(наряд!F16,операции!$B$3:$G$39,5,FALSE))</f>
        <v/>
      </c>
      <c r="H16" s="20" t="str">
        <f>IF(F16=0,"",SUMIFS(операции!$G$3:$G$39,операции!$A$3:$A$39,D16,операции!$B$3:$B$39,F16))</f>
        <v/>
      </c>
      <c r="I16" s="7" t="str">
        <f>IF(F16=0,"",VLOOKUP(F16,операции!$B$3:$E$39,4,FALSE))</f>
        <v/>
      </c>
      <c r="J16" s="21" t="str">
        <f>IF(C16="","",VLOOKUP(C16,список!$B$2:$C$40,2,FALSE))</f>
        <v/>
      </c>
      <c r="K16" s="23" t="str">
        <f t="shared" si="3"/>
        <v/>
      </c>
      <c r="L16" s="8" t="str">
        <f t="shared" si="1"/>
        <v/>
      </c>
      <c r="M16" s="23"/>
      <c r="N16" s="23"/>
      <c r="O16" s="22" t="str">
        <f t="shared" si="2"/>
        <v/>
      </c>
      <c r="P16" s="48" t="str">
        <f>IF(F16="","",SUMIFS(операции!$C$3:$C$39,операции!$A$3:$A$39,D16,операции!$B$3:$B$39,F16))</f>
        <v/>
      </c>
      <c r="Q16" s="50"/>
      <c r="R16" s="23"/>
      <c r="S16" s="23"/>
      <c r="T16" s="23"/>
      <c r="U16" s="23"/>
      <c r="V16" s="23"/>
      <c r="W16" s="23"/>
    </row>
    <row r="17" spans="1:23" ht="30.75" customHeight="1">
      <c r="A17" s="5"/>
      <c r="B17" s="17"/>
      <c r="C17" s="18"/>
      <c r="D17" s="24"/>
      <c r="E17" s="42" t="str">
        <f>IF(D17="","",SUMIFS(операции!$H$3:$H$39,операции!$A$3:$A$39,D17,операции!$B$3:$B$39,F17))</f>
        <v/>
      </c>
      <c r="F17" s="6"/>
      <c r="G17" s="19" t="str">
        <f>IF(C17=0,"",VLOOKUP(наряд!F17,операции!$B$3:$G$39,5,FALSE))</f>
        <v/>
      </c>
      <c r="H17" s="20" t="str">
        <f>IF(F17=0,"",SUMIFS(операции!$G$3:$G$39,операции!$A$3:$A$39,D17,операции!$B$3:$B$39,F17))</f>
        <v/>
      </c>
      <c r="I17" s="7" t="str">
        <f>IF(F17=0,"",VLOOKUP(F17,операции!$B$3:$E$39,4,FALSE))</f>
        <v/>
      </c>
      <c r="J17" s="21" t="str">
        <f>IF(C17="","",VLOOKUP(C17,список!$B$2:$C$40,2,FALSE))</f>
        <v/>
      </c>
      <c r="K17" s="23" t="str">
        <f t="shared" si="3"/>
        <v/>
      </c>
      <c r="L17" s="8" t="str">
        <f t="shared" si="1"/>
        <v/>
      </c>
      <c r="M17" s="23"/>
      <c r="N17" s="23"/>
      <c r="O17" s="22" t="str">
        <f t="shared" si="2"/>
        <v/>
      </c>
      <c r="P17" s="48" t="str">
        <f>IF(F17="","",SUMIFS(операции!$C$3:$C$39,операции!$A$3:$A$39,D17,операции!$B$3:$B$39,F17))</f>
        <v/>
      </c>
      <c r="Q17" s="50"/>
      <c r="R17" s="23"/>
      <c r="S17" s="23"/>
      <c r="T17" s="23"/>
      <c r="U17" s="23"/>
      <c r="V17" s="23"/>
      <c r="W17" s="23"/>
    </row>
    <row r="18" spans="1:23" ht="30.75" customHeight="1">
      <c r="A18" s="5"/>
      <c r="B18" s="17"/>
      <c r="C18" s="18"/>
      <c r="D18" s="24"/>
      <c r="E18" s="42" t="str">
        <f>IF(D18="","",SUMIFS(операции!$H$3:$H$39,операции!$A$3:$A$39,D18,операции!$B$3:$B$39,F18))</f>
        <v/>
      </c>
      <c r="F18" s="6"/>
      <c r="G18" s="19" t="str">
        <f>IF(C18=0,"",VLOOKUP(наряд!F18,операции!$B$3:$G$39,5,FALSE))</f>
        <v/>
      </c>
      <c r="H18" s="20" t="str">
        <f>IF(F18=0,"",SUMIFS(операции!$G$3:$G$39,операции!$A$3:$A$39,D18,операции!$B$3:$B$39,F18))</f>
        <v/>
      </c>
      <c r="I18" s="7" t="str">
        <f>IF(F18=0,"",VLOOKUP(F18,операции!$B$3:$E$39,4,FALSE))</f>
        <v/>
      </c>
      <c r="J18" s="21" t="str">
        <f>IF(C18="","",VLOOKUP(C18,список!$B$2:$C$40,2,FALSE))</f>
        <v/>
      </c>
      <c r="K18" s="23" t="str">
        <f t="shared" si="3"/>
        <v/>
      </c>
      <c r="L18" s="8" t="str">
        <f t="shared" si="1"/>
        <v/>
      </c>
      <c r="M18" s="23"/>
      <c r="N18" s="23"/>
      <c r="O18" s="22" t="str">
        <f t="shared" si="2"/>
        <v/>
      </c>
      <c r="P18" s="48" t="str">
        <f>IF(F18="","",SUMIFS(операции!$C$3:$C$39,операции!$A$3:$A$39,D18,операции!$B$3:$B$39,F18))</f>
        <v/>
      </c>
      <c r="Q18" s="50"/>
      <c r="R18" s="23"/>
      <c r="S18" s="23"/>
      <c r="T18" s="23"/>
      <c r="U18" s="23"/>
      <c r="V18" s="23"/>
      <c r="W18" s="23"/>
    </row>
    <row r="19" spans="1:23" ht="30.75" customHeight="1">
      <c r="A19" s="5"/>
      <c r="B19" s="17"/>
      <c r="C19" s="18"/>
      <c r="D19" s="24"/>
      <c r="E19" s="42" t="str">
        <f>IF(D19="","",SUMIFS(операции!$H$3:$H$39,операции!$A$3:$A$39,D19,операции!$B$3:$B$39,F19))</f>
        <v/>
      </c>
      <c r="F19" s="6"/>
      <c r="G19" s="19" t="str">
        <f>IF(C19=0,"",VLOOKUP(наряд!F19,операции!$B$3:$G$39,5,FALSE))</f>
        <v/>
      </c>
      <c r="H19" s="20" t="str">
        <f>IF(F19=0,"",SUMIFS(операции!$G$3:$G$39,операции!$A$3:$A$39,D19,операции!$B$3:$B$39,F19))</f>
        <v/>
      </c>
      <c r="I19" s="7" t="str">
        <f>IF(F19=0,"",VLOOKUP(F19,операции!$B$3:$E$39,4,FALSE))</f>
        <v/>
      </c>
      <c r="J19" s="21" t="str">
        <f>IF(C19="","",VLOOKUP(C19,список!$B$2:$C$40,2,FALSE))</f>
        <v/>
      </c>
      <c r="K19" s="23" t="str">
        <f t="shared" si="3"/>
        <v/>
      </c>
      <c r="L19" s="8" t="str">
        <f t="shared" si="1"/>
        <v/>
      </c>
      <c r="M19" s="23"/>
      <c r="N19" s="23"/>
      <c r="O19" s="22" t="str">
        <f t="shared" si="2"/>
        <v/>
      </c>
      <c r="P19" s="48" t="str">
        <f>IF(F19="","",SUMIFS(операции!$C$3:$C$39,операции!$A$3:$A$39,D19,операции!$B$3:$B$39,F19))</f>
        <v/>
      </c>
      <c r="Q19" s="50"/>
      <c r="R19" s="23"/>
      <c r="S19" s="23"/>
      <c r="T19" s="23"/>
      <c r="U19" s="23"/>
      <c r="V19" s="23"/>
      <c r="W19" s="23"/>
    </row>
    <row r="20" spans="1:23" ht="30.75" customHeight="1">
      <c r="A20" s="5"/>
      <c r="B20" s="17"/>
      <c r="C20" s="18"/>
      <c r="D20" s="24"/>
      <c r="E20" s="42" t="str">
        <f>IF(D20="","",SUMIFS(операции!$H$3:$H$39,операции!$A$3:$A$39,D20,операции!$B$3:$B$39,F20))</f>
        <v/>
      </c>
      <c r="F20" s="6"/>
      <c r="G20" s="19" t="str">
        <f>IF(C20=0,"",VLOOKUP(наряд!F20,операции!$B$3:$G$39,5,FALSE))</f>
        <v/>
      </c>
      <c r="H20" s="20" t="str">
        <f>IF(F20=0,"",SUMIFS(операции!$G$3:$G$39,операции!$A$3:$A$39,D20,операции!$B$3:$B$39,F20))</f>
        <v/>
      </c>
      <c r="I20" s="7" t="str">
        <f>IF(F20=0,"",VLOOKUP(F20,операции!$B$3:$E$39,4,FALSE))</f>
        <v/>
      </c>
      <c r="J20" s="21" t="str">
        <f>IF(C20="","",VLOOKUP(C20,список!$B$2:$C$40,2,FALSE))</f>
        <v/>
      </c>
      <c r="K20" s="23" t="str">
        <f t="shared" si="3"/>
        <v/>
      </c>
      <c r="L20" s="8" t="str">
        <f t="shared" si="1"/>
        <v/>
      </c>
      <c r="M20" s="23"/>
      <c r="N20" s="23"/>
      <c r="O20" s="22" t="str">
        <f t="shared" si="2"/>
        <v/>
      </c>
      <c r="P20" s="48" t="str">
        <f>IF(F20="","",SUMIFS(операции!$C$3:$C$39,операции!$A$3:$A$39,D20,операции!$B$3:$B$39,F20))</f>
        <v/>
      </c>
      <c r="Q20" s="50"/>
      <c r="R20" s="23"/>
      <c r="S20" s="23"/>
      <c r="T20" s="23"/>
      <c r="U20" s="23"/>
      <c r="V20" s="23"/>
      <c r="W20" s="23"/>
    </row>
    <row r="21" spans="1:23" ht="5.25" customHeight="1">
      <c r="A21" s="25"/>
      <c r="B21" s="25"/>
      <c r="C21" s="26"/>
      <c r="D21" s="25"/>
      <c r="E21" s="25"/>
      <c r="F21" s="26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ht="23.25" customHeight="1">
      <c r="A22" s="55" t="s">
        <v>36</v>
      </c>
      <c r="B22" s="55"/>
      <c r="C22" s="9" t="s">
        <v>37</v>
      </c>
      <c r="D22" s="55" t="s">
        <v>38</v>
      </c>
      <c r="E22" s="55"/>
      <c r="F22" s="9" t="s">
        <v>39</v>
      </c>
      <c r="G22" s="55" t="s">
        <v>40</v>
      </c>
      <c r="H22" s="55"/>
      <c r="I22" s="55"/>
      <c r="J22" s="55" t="s">
        <v>41</v>
      </c>
      <c r="K22" s="55"/>
      <c r="L22" s="55"/>
      <c r="M22" s="55"/>
      <c r="N22" s="55"/>
      <c r="P22" s="56" t="s">
        <v>42</v>
      </c>
      <c r="Q22" s="56"/>
      <c r="R22" s="56"/>
      <c r="S22" s="55" t="s">
        <v>43</v>
      </c>
      <c r="T22" s="55"/>
      <c r="U22" s="55"/>
      <c r="V22" s="55" t="s">
        <v>44</v>
      </c>
      <c r="W22" s="55"/>
    </row>
    <row r="23" spans="1:23" ht="26.25" customHeight="1">
      <c r="A23" s="54"/>
      <c r="B23" s="54"/>
      <c r="C23" s="27"/>
      <c r="D23" s="54"/>
      <c r="E23" s="54"/>
      <c r="F23" s="27"/>
      <c r="G23" s="54"/>
      <c r="H23" s="54"/>
      <c r="I23" s="54"/>
      <c r="J23" s="54"/>
      <c r="K23" s="54"/>
      <c r="L23" s="54"/>
      <c r="M23" s="54"/>
      <c r="N23" s="54"/>
      <c r="P23" s="56"/>
      <c r="Q23" s="56"/>
      <c r="R23" s="56"/>
      <c r="S23" s="57"/>
      <c r="T23" s="57"/>
      <c r="U23" s="57"/>
      <c r="V23" s="54"/>
      <c r="W23" s="54"/>
    </row>
    <row r="30" spans="1:23" ht="15.75">
      <c r="M30" s="1"/>
    </row>
  </sheetData>
  <dataConsolidate/>
  <mergeCells count="37">
    <mergeCell ref="K3:K4"/>
    <mergeCell ref="L3:L4"/>
    <mergeCell ref="A3:A4"/>
    <mergeCell ref="B3:B4"/>
    <mergeCell ref="C3:C4"/>
    <mergeCell ref="D3:D4"/>
    <mergeCell ref="E3:E4"/>
    <mergeCell ref="F3:F4"/>
    <mergeCell ref="V3:V4"/>
    <mergeCell ref="W3:W4"/>
    <mergeCell ref="S1:W1"/>
    <mergeCell ref="A1:C1"/>
    <mergeCell ref="E1:F1"/>
    <mergeCell ref="G1:H1"/>
    <mergeCell ref="I1:J1"/>
    <mergeCell ref="M3:M4"/>
    <mergeCell ref="N3:O3"/>
    <mergeCell ref="P3:Q3"/>
    <mergeCell ref="R3:S3"/>
    <mergeCell ref="T3:U3"/>
    <mergeCell ref="G3:G4"/>
    <mergeCell ref="H3:H4"/>
    <mergeCell ref="I3:I4"/>
    <mergeCell ref="J3:J4"/>
    <mergeCell ref="A22:B22"/>
    <mergeCell ref="A23:B23"/>
    <mergeCell ref="D22:E22"/>
    <mergeCell ref="D23:E23"/>
    <mergeCell ref="G22:I22"/>
    <mergeCell ref="G23:I23"/>
    <mergeCell ref="V23:W23"/>
    <mergeCell ref="J22:N22"/>
    <mergeCell ref="J23:N23"/>
    <mergeCell ref="P22:R23"/>
    <mergeCell ref="S22:U22"/>
    <mergeCell ref="S23:U23"/>
    <mergeCell ref="V22:W22"/>
  </mergeCells>
  <conditionalFormatting sqref="N7">
    <cfRule type="notContainsBlanks" priority="9">
      <formula>LEN(TRIM(N7))&gt;0</formula>
    </cfRule>
  </conditionalFormatting>
  <conditionalFormatting sqref="I1:J1">
    <cfRule type="notContainsBlanks" dxfId="3" priority="8">
      <formula>LEN(TRIM(I1))&gt;0</formula>
    </cfRule>
  </conditionalFormatting>
  <conditionalFormatting sqref="A5:D20 J5:J20">
    <cfRule type="notContainsBlanks" dxfId="2" priority="7">
      <formula>LEN(TRIM(A5))&gt;0</formula>
    </cfRule>
  </conditionalFormatting>
  <conditionalFormatting sqref="F5:F20">
    <cfRule type="containsText" priority="3" operator="containsText" text="10">
      <formula>NOT(ISERROR(SEARCH("10",F5)))</formula>
    </cfRule>
  </conditionalFormatting>
  <conditionalFormatting sqref="N5">
    <cfRule type="notContainsBlanks" dxfId="1" priority="2">
      <formula>LEN(TRIM(N5))&gt;0</formula>
    </cfRule>
  </conditionalFormatting>
  <conditionalFormatting sqref="M5">
    <cfRule type="notContainsBlanks" dxfId="0" priority="1">
      <formula>LEN(TRIM(M5))&gt;0</formula>
    </cfRule>
  </conditionalFormatting>
  <dataValidations count="4">
    <dataValidation type="list" showInputMessage="1" showErrorMessage="1" error="Выберите из списка" sqref="C5 C7:C20">
      <formula1>Ф.И.О.</formula1>
    </dataValidation>
    <dataValidation type="list" allowBlank="1" showInputMessage="1" showErrorMessage="1" sqref="D5:D20">
      <formula1>"100.10.049-0, 194.10.005-0, ____"</formula1>
    </dataValidation>
    <dataValidation type="list" errorStyle="information" showInputMessage="1" showErrorMessage="1" error="Выберите из списка" sqref="C6">
      <formula1>Ф.И.О.</formula1>
    </dataValidation>
    <dataValidation type="list" allowBlank="1" showInputMessage="1" showErrorMessage="1" sqref="F5:F20">
      <formula1>INDIRECT("наряд!"&amp;"_"&amp;SUBSTITUTE($D5,"-","_"))</formula1>
    </dataValidation>
  </dataValidations>
  <pageMargins left="0.26" right="0.23622047244094491" top="0.36" bottom="0.19685039370078741" header="0.19685039370078741" footer="0.27559055118110237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1:C40"/>
  <sheetViews>
    <sheetView workbookViewId="0">
      <selection activeCell="C3" sqref="C3"/>
    </sheetView>
  </sheetViews>
  <sheetFormatPr defaultRowHeight="15"/>
  <cols>
    <col min="2" max="2" width="19.5703125" customWidth="1"/>
  </cols>
  <sheetData>
    <row r="1" spans="2:3" s="2" customFormat="1"/>
    <row r="2" spans="2:3">
      <c r="B2" s="3" t="s">
        <v>113</v>
      </c>
      <c r="C2" s="4" t="s">
        <v>112</v>
      </c>
    </row>
    <row r="3" spans="2:3">
      <c r="B3" s="3" t="s">
        <v>111</v>
      </c>
      <c r="C3" s="4" t="s">
        <v>110</v>
      </c>
    </row>
    <row r="4" spans="2:3">
      <c r="B4" s="3" t="s">
        <v>91</v>
      </c>
      <c r="C4" s="4" t="s">
        <v>90</v>
      </c>
    </row>
    <row r="5" spans="2:3">
      <c r="B5" s="3" t="s">
        <v>46</v>
      </c>
      <c r="C5" s="4" t="s">
        <v>45</v>
      </c>
    </row>
    <row r="6" spans="2:3">
      <c r="B6" s="3" t="s">
        <v>57</v>
      </c>
      <c r="C6" s="4" t="s">
        <v>56</v>
      </c>
    </row>
    <row r="7" spans="2:3">
      <c r="B7" s="3" t="s">
        <v>75</v>
      </c>
      <c r="C7" s="4" t="s">
        <v>74</v>
      </c>
    </row>
    <row r="8" spans="2:3">
      <c r="B8" s="3" t="s">
        <v>61</v>
      </c>
      <c r="C8" s="4" t="s">
        <v>60</v>
      </c>
    </row>
    <row r="9" spans="2:3">
      <c r="B9" s="3" t="s">
        <v>109</v>
      </c>
      <c r="C9" s="4" t="s">
        <v>108</v>
      </c>
    </row>
    <row r="10" spans="2:3">
      <c r="B10" s="3" t="s">
        <v>89</v>
      </c>
      <c r="C10" s="4" t="s">
        <v>88</v>
      </c>
    </row>
    <row r="11" spans="2:3">
      <c r="B11" s="3" t="s">
        <v>115</v>
      </c>
      <c r="C11" s="4" t="s">
        <v>114</v>
      </c>
    </row>
    <row r="12" spans="2:3">
      <c r="B12" s="3" t="s">
        <v>53</v>
      </c>
      <c r="C12" s="4" t="s">
        <v>52</v>
      </c>
    </row>
    <row r="13" spans="2:3">
      <c r="B13" s="3" t="s">
        <v>121</v>
      </c>
      <c r="C13" s="4" t="s">
        <v>120</v>
      </c>
    </row>
    <row r="14" spans="2:3">
      <c r="B14" s="3" t="s">
        <v>95</v>
      </c>
      <c r="C14" s="4" t="s">
        <v>94</v>
      </c>
    </row>
    <row r="15" spans="2:3">
      <c r="B15" s="3" t="s">
        <v>77</v>
      </c>
      <c r="C15" s="4" t="s">
        <v>76</v>
      </c>
    </row>
    <row r="16" spans="2:3">
      <c r="B16" s="3" t="s">
        <v>83</v>
      </c>
      <c r="C16" s="4" t="s">
        <v>82</v>
      </c>
    </row>
    <row r="17" spans="2:3">
      <c r="B17" s="3" t="s">
        <v>99</v>
      </c>
      <c r="C17" s="4" t="s">
        <v>98</v>
      </c>
    </row>
    <row r="18" spans="2:3">
      <c r="B18" s="3" t="s">
        <v>47</v>
      </c>
      <c r="C18" s="4" t="s">
        <v>5</v>
      </c>
    </row>
    <row r="19" spans="2:3">
      <c r="B19" s="3" t="s">
        <v>119</v>
      </c>
      <c r="C19" s="4" t="s">
        <v>118</v>
      </c>
    </row>
    <row r="20" spans="2:3">
      <c r="B20" s="3" t="s">
        <v>107</v>
      </c>
      <c r="C20" s="4" t="s">
        <v>106</v>
      </c>
    </row>
    <row r="21" spans="2:3">
      <c r="B21" s="3" t="s">
        <v>65</v>
      </c>
      <c r="C21" s="4" t="s">
        <v>64</v>
      </c>
    </row>
    <row r="22" spans="2:3">
      <c r="B22" s="3" t="s">
        <v>55</v>
      </c>
      <c r="C22" s="4" t="s">
        <v>54</v>
      </c>
    </row>
    <row r="23" spans="2:3">
      <c r="B23" s="3" t="s">
        <v>69</v>
      </c>
      <c r="C23" s="4" t="s">
        <v>68</v>
      </c>
    </row>
    <row r="24" spans="2:3">
      <c r="B24" s="3" t="s">
        <v>93</v>
      </c>
      <c r="C24" s="4" t="s">
        <v>92</v>
      </c>
    </row>
    <row r="25" spans="2:3">
      <c r="B25" s="3" t="s">
        <v>67</v>
      </c>
      <c r="C25" s="4" t="s">
        <v>66</v>
      </c>
    </row>
    <row r="26" spans="2:3">
      <c r="B26" s="3" t="s">
        <v>49</v>
      </c>
      <c r="C26" s="4" t="s">
        <v>48</v>
      </c>
    </row>
    <row r="27" spans="2:3">
      <c r="B27" s="3" t="s">
        <v>87</v>
      </c>
      <c r="C27" s="4" t="s">
        <v>86</v>
      </c>
    </row>
    <row r="28" spans="2:3">
      <c r="B28" s="3" t="s">
        <v>73</v>
      </c>
      <c r="C28" s="4" t="s">
        <v>72</v>
      </c>
    </row>
    <row r="29" spans="2:3">
      <c r="B29" s="3" t="s">
        <v>117</v>
      </c>
      <c r="C29" s="4" t="s">
        <v>116</v>
      </c>
    </row>
    <row r="30" spans="2:3">
      <c r="B30" s="3" t="s">
        <v>59</v>
      </c>
      <c r="C30" s="4" t="s">
        <v>58</v>
      </c>
    </row>
    <row r="31" spans="2:3">
      <c r="B31" s="3" t="s">
        <v>63</v>
      </c>
      <c r="C31" s="4" t="s">
        <v>62</v>
      </c>
    </row>
    <row r="32" spans="2:3">
      <c r="B32" s="3" t="s">
        <v>79</v>
      </c>
      <c r="C32" s="4" t="s">
        <v>78</v>
      </c>
    </row>
    <row r="33" spans="2:3">
      <c r="B33" s="3" t="s">
        <v>81</v>
      </c>
      <c r="C33" s="4" t="s">
        <v>80</v>
      </c>
    </row>
    <row r="34" spans="2:3">
      <c r="B34" s="3" t="s">
        <v>71</v>
      </c>
      <c r="C34" s="4" t="s">
        <v>70</v>
      </c>
    </row>
    <row r="35" spans="2:3">
      <c r="B35" s="3" t="s">
        <v>105</v>
      </c>
      <c r="C35" s="4" t="s">
        <v>104</v>
      </c>
    </row>
    <row r="36" spans="2:3">
      <c r="B36" s="3" t="s">
        <v>101</v>
      </c>
      <c r="C36" s="4" t="s">
        <v>100</v>
      </c>
    </row>
    <row r="37" spans="2:3">
      <c r="B37" s="3" t="s">
        <v>51</v>
      </c>
      <c r="C37" s="4" t="s">
        <v>50</v>
      </c>
    </row>
    <row r="38" spans="2:3">
      <c r="B38" s="3" t="s">
        <v>103</v>
      </c>
      <c r="C38" s="4" t="s">
        <v>102</v>
      </c>
    </row>
    <row r="39" spans="2:3">
      <c r="B39" s="3" t="s">
        <v>85</v>
      </c>
      <c r="C39" s="4" t="s">
        <v>84</v>
      </c>
    </row>
    <row r="40" spans="2:3">
      <c r="B40" s="3" t="s">
        <v>97</v>
      </c>
      <c r="C40" s="4" t="s">
        <v>96</v>
      </c>
    </row>
  </sheetData>
  <sortState ref="A1:B45">
    <sortCondition ref="B1:B4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39"/>
  <sheetViews>
    <sheetView tabSelected="1" workbookViewId="0">
      <selection activeCell="K6" sqref="K6"/>
    </sheetView>
  </sheetViews>
  <sheetFormatPr defaultRowHeight="15"/>
  <cols>
    <col min="1" max="1" width="14.5703125" style="29" customWidth="1"/>
    <col min="2" max="2" width="38.85546875" style="30" customWidth="1"/>
    <col min="3" max="3" width="9.140625" style="30"/>
    <col min="4" max="4" width="11.85546875" style="30" customWidth="1"/>
    <col min="5" max="6" width="9.140625" style="30"/>
    <col min="7" max="7" width="9.140625" style="29"/>
    <col min="8" max="16384" width="9.140625" style="30"/>
  </cols>
  <sheetData>
    <row r="1" spans="1:9">
      <c r="B1" s="32"/>
      <c r="C1" s="32"/>
      <c r="D1" s="32"/>
      <c r="E1" s="32"/>
      <c r="F1" s="32"/>
    </row>
    <row r="2" spans="1:9" ht="51">
      <c r="A2" s="31" t="s">
        <v>149</v>
      </c>
      <c r="B2" s="33" t="s">
        <v>122</v>
      </c>
      <c r="C2" s="33" t="s">
        <v>123</v>
      </c>
      <c r="D2" s="33" t="s">
        <v>124</v>
      </c>
      <c r="E2" s="33" t="s">
        <v>125</v>
      </c>
      <c r="F2" s="33" t="s">
        <v>13</v>
      </c>
      <c r="G2" s="31" t="s">
        <v>14</v>
      </c>
      <c r="H2" s="34" t="s">
        <v>11</v>
      </c>
    </row>
    <row r="3" spans="1:9" ht="15" customHeight="1">
      <c r="A3" s="35" t="s">
        <v>1</v>
      </c>
      <c r="B3" s="36" t="s">
        <v>150</v>
      </c>
      <c r="C3" s="47">
        <v>6.2009999999999996</v>
      </c>
      <c r="D3" s="46" t="s">
        <v>6</v>
      </c>
      <c r="E3" s="37" t="s">
        <v>4</v>
      </c>
      <c r="F3" s="37" t="s">
        <v>3</v>
      </c>
      <c r="G3" s="38">
        <v>100000</v>
      </c>
      <c r="H3" s="28">
        <v>5</v>
      </c>
      <c r="I3" s="53"/>
    </row>
    <row r="4" spans="1:9">
      <c r="A4" s="35" t="s">
        <v>1</v>
      </c>
      <c r="B4" s="36" t="s">
        <v>151</v>
      </c>
      <c r="C4" s="47">
        <v>6.6859999999999999</v>
      </c>
      <c r="D4" s="46" t="s">
        <v>152</v>
      </c>
      <c r="E4" s="37" t="s">
        <v>126</v>
      </c>
      <c r="F4" s="37" t="s">
        <v>3</v>
      </c>
      <c r="G4" s="38">
        <v>100000</v>
      </c>
      <c r="H4" s="28">
        <v>10</v>
      </c>
      <c r="I4" s="51"/>
    </row>
    <row r="5" spans="1:9">
      <c r="A5" s="35" t="s">
        <v>1</v>
      </c>
      <c r="B5" s="36" t="s">
        <v>2</v>
      </c>
      <c r="C5" s="47">
        <v>8.0869999999999997</v>
      </c>
      <c r="D5" s="46" t="s">
        <v>127</v>
      </c>
      <c r="E5" s="37" t="s">
        <v>4</v>
      </c>
      <c r="F5" s="37" t="s">
        <v>3</v>
      </c>
      <c r="G5" s="38">
        <v>100000</v>
      </c>
      <c r="H5" s="28">
        <v>15</v>
      </c>
      <c r="I5" s="51"/>
    </row>
    <row r="6" spans="1:9">
      <c r="A6" s="35" t="s">
        <v>1</v>
      </c>
      <c r="B6" s="36" t="s">
        <v>153</v>
      </c>
      <c r="C6" s="47">
        <v>5.593</v>
      </c>
      <c r="D6" s="46" t="s">
        <v>129</v>
      </c>
      <c r="E6" s="37" t="s">
        <v>128</v>
      </c>
      <c r="F6" s="37" t="s">
        <v>3</v>
      </c>
      <c r="G6" s="38">
        <v>100000</v>
      </c>
      <c r="H6" s="28">
        <v>20</v>
      </c>
      <c r="I6" s="52"/>
    </row>
    <row r="7" spans="1:9">
      <c r="A7" s="35" t="s">
        <v>1</v>
      </c>
      <c r="B7" s="36" t="s">
        <v>154</v>
      </c>
      <c r="C7" s="47">
        <v>6.4710000000000001</v>
      </c>
      <c r="D7" s="46" t="s">
        <v>131</v>
      </c>
      <c r="E7" s="37" t="s">
        <v>130</v>
      </c>
      <c r="F7" s="37" t="s">
        <v>3</v>
      </c>
      <c r="G7" s="38">
        <v>100000</v>
      </c>
      <c r="H7" s="28">
        <v>25</v>
      </c>
    </row>
    <row r="8" spans="1:9">
      <c r="A8" s="35" t="s">
        <v>1</v>
      </c>
      <c r="B8" s="36" t="s">
        <v>155</v>
      </c>
      <c r="C8" s="47">
        <v>7.33</v>
      </c>
      <c r="D8" s="46" t="s">
        <v>133</v>
      </c>
      <c r="E8" s="37" t="s">
        <v>132</v>
      </c>
      <c r="F8" s="37" t="s">
        <v>3</v>
      </c>
      <c r="G8" s="38">
        <v>100000</v>
      </c>
      <c r="H8" s="28">
        <v>30</v>
      </c>
    </row>
    <row r="9" spans="1:9">
      <c r="A9" s="35" t="s">
        <v>1</v>
      </c>
      <c r="B9" s="36" t="s">
        <v>156</v>
      </c>
      <c r="C9" s="47">
        <v>1.9319999999999999</v>
      </c>
      <c r="D9" s="46" t="s">
        <v>157</v>
      </c>
      <c r="E9" s="37" t="s">
        <v>130</v>
      </c>
      <c r="F9" s="37" t="s">
        <v>3</v>
      </c>
      <c r="G9" s="38">
        <v>100000</v>
      </c>
      <c r="H9" s="28">
        <v>35</v>
      </c>
    </row>
    <row r="10" spans="1:9">
      <c r="A10" s="35" t="s">
        <v>1</v>
      </c>
      <c r="B10" s="39" t="s">
        <v>159</v>
      </c>
      <c r="C10" s="47">
        <v>6.2009999999999996</v>
      </c>
      <c r="D10" s="46" t="s">
        <v>6</v>
      </c>
      <c r="E10" s="40">
        <v>14854</v>
      </c>
      <c r="F10" s="37" t="s">
        <v>3</v>
      </c>
      <c r="G10" s="38">
        <v>100000</v>
      </c>
      <c r="H10" s="28">
        <v>5</v>
      </c>
    </row>
    <row r="11" spans="1:9">
      <c r="A11" s="35" t="s">
        <v>1</v>
      </c>
      <c r="B11" s="39" t="s">
        <v>158</v>
      </c>
      <c r="C11" s="47">
        <v>6.6859999999999999</v>
      </c>
      <c r="D11" s="46" t="s">
        <v>152</v>
      </c>
      <c r="E11" s="41">
        <v>13225</v>
      </c>
      <c r="F11" s="37" t="s">
        <v>3</v>
      </c>
      <c r="G11" s="38">
        <v>100000</v>
      </c>
      <c r="H11" s="28">
        <v>10</v>
      </c>
    </row>
    <row r="12" spans="1:9">
      <c r="A12" s="35" t="s">
        <v>1</v>
      </c>
      <c r="B12" s="39" t="s">
        <v>166</v>
      </c>
      <c r="C12" s="47">
        <v>6.5350000000000001</v>
      </c>
      <c r="D12" s="46" t="s">
        <v>139</v>
      </c>
      <c r="E12" s="41">
        <v>13901</v>
      </c>
      <c r="F12" s="37" t="s">
        <v>3</v>
      </c>
      <c r="G12" s="38">
        <v>100000</v>
      </c>
      <c r="H12" s="28">
        <v>6</v>
      </c>
    </row>
    <row r="13" spans="1:9">
      <c r="A13" s="35" t="s">
        <v>1</v>
      </c>
      <c r="B13" s="36" t="s">
        <v>161</v>
      </c>
      <c r="C13" s="47">
        <v>6.2009999999999996</v>
      </c>
      <c r="D13" s="46" t="s">
        <v>6</v>
      </c>
      <c r="E13" s="37" t="s">
        <v>4</v>
      </c>
      <c r="F13" s="37" t="s">
        <v>3</v>
      </c>
      <c r="G13" s="38">
        <v>100004</v>
      </c>
      <c r="H13" s="28">
        <v>5</v>
      </c>
    </row>
    <row r="14" spans="1:9">
      <c r="A14" s="35" t="s">
        <v>1</v>
      </c>
      <c r="B14" s="36" t="s">
        <v>160</v>
      </c>
      <c r="C14" s="47">
        <v>6.6859999999999999</v>
      </c>
      <c r="D14" s="46" t="s">
        <v>152</v>
      </c>
      <c r="E14" s="37" t="s">
        <v>126</v>
      </c>
      <c r="F14" s="37" t="s">
        <v>3</v>
      </c>
      <c r="G14" s="38">
        <v>100004</v>
      </c>
      <c r="H14" s="28">
        <v>10</v>
      </c>
    </row>
    <row r="15" spans="1:9" ht="15" customHeight="1">
      <c r="A15" s="35" t="s">
        <v>1</v>
      </c>
      <c r="B15" s="36" t="s">
        <v>162</v>
      </c>
      <c r="C15" s="47">
        <v>8.0869999999999997</v>
      </c>
      <c r="D15" s="46" t="s">
        <v>127</v>
      </c>
      <c r="E15" s="37" t="s">
        <v>4</v>
      </c>
      <c r="F15" s="37" t="s">
        <v>3</v>
      </c>
      <c r="G15" s="38">
        <v>100004</v>
      </c>
      <c r="H15" s="28">
        <v>15</v>
      </c>
    </row>
    <row r="16" spans="1:9" ht="15" customHeight="1">
      <c r="A16" s="35" t="s">
        <v>1</v>
      </c>
      <c r="B16" s="36" t="s">
        <v>163</v>
      </c>
      <c r="C16" s="47">
        <v>5.593</v>
      </c>
      <c r="D16" s="46" t="s">
        <v>129</v>
      </c>
      <c r="E16" s="37" t="s">
        <v>128</v>
      </c>
      <c r="F16" s="37" t="s">
        <v>3</v>
      </c>
      <c r="G16" s="38">
        <v>100004</v>
      </c>
      <c r="H16" s="28">
        <v>20</v>
      </c>
    </row>
    <row r="17" spans="1:8" ht="15" customHeight="1">
      <c r="A17" s="35" t="s">
        <v>1</v>
      </c>
      <c r="B17" s="36" t="s">
        <v>178</v>
      </c>
      <c r="C17" s="47">
        <v>6.4710000000000001</v>
      </c>
      <c r="D17" s="46" t="s">
        <v>131</v>
      </c>
      <c r="E17" s="37" t="s">
        <v>130</v>
      </c>
      <c r="F17" s="37" t="s">
        <v>3</v>
      </c>
      <c r="G17" s="38">
        <v>100004</v>
      </c>
      <c r="H17" s="28">
        <v>25</v>
      </c>
    </row>
    <row r="18" spans="1:8" ht="15" customHeight="1">
      <c r="A18" s="35" t="s">
        <v>1</v>
      </c>
      <c r="B18" s="36" t="s">
        <v>179</v>
      </c>
      <c r="C18" s="47">
        <v>7.33</v>
      </c>
      <c r="D18" s="46" t="s">
        <v>133</v>
      </c>
      <c r="E18" s="37" t="s">
        <v>132</v>
      </c>
      <c r="F18" s="37" t="s">
        <v>3</v>
      </c>
      <c r="G18" s="38">
        <v>100004</v>
      </c>
      <c r="H18" s="28">
        <v>30</v>
      </c>
    </row>
    <row r="19" spans="1:8" ht="15" customHeight="1">
      <c r="A19" s="35" t="s">
        <v>1</v>
      </c>
      <c r="B19" s="36" t="s">
        <v>164</v>
      </c>
      <c r="C19" s="47">
        <v>1.25</v>
      </c>
      <c r="D19" s="46" t="s">
        <v>134</v>
      </c>
      <c r="E19" s="37" t="s">
        <v>130</v>
      </c>
      <c r="F19" s="37" t="s">
        <v>3</v>
      </c>
      <c r="G19" s="38">
        <v>100004</v>
      </c>
      <c r="H19" s="28">
        <v>35</v>
      </c>
    </row>
    <row r="20" spans="1:8" ht="15" customHeight="1">
      <c r="A20" s="35" t="s">
        <v>1</v>
      </c>
      <c r="B20" s="36" t="s">
        <v>165</v>
      </c>
      <c r="C20" s="47">
        <v>2.2949999999999999</v>
      </c>
      <c r="D20" s="46" t="s">
        <v>135</v>
      </c>
      <c r="E20" s="37" t="s">
        <v>130</v>
      </c>
      <c r="F20" s="37" t="s">
        <v>3</v>
      </c>
      <c r="G20" s="38">
        <v>100004</v>
      </c>
      <c r="H20" s="28">
        <v>40</v>
      </c>
    </row>
    <row r="21" spans="1:8" ht="15" customHeight="1">
      <c r="A21" s="35" t="s">
        <v>1</v>
      </c>
      <c r="B21" s="39" t="s">
        <v>180</v>
      </c>
      <c r="C21" s="47">
        <v>6.2009999999999996</v>
      </c>
      <c r="D21" s="46" t="s">
        <v>6</v>
      </c>
      <c r="E21" s="40">
        <v>14854</v>
      </c>
      <c r="F21" s="37" t="s">
        <v>3</v>
      </c>
      <c r="G21" s="38">
        <v>100004</v>
      </c>
      <c r="H21" s="28">
        <v>5</v>
      </c>
    </row>
    <row r="22" spans="1:8" ht="15" customHeight="1">
      <c r="A22" s="35" t="s">
        <v>1</v>
      </c>
      <c r="B22" s="39" t="s">
        <v>181</v>
      </c>
      <c r="C22" s="47">
        <v>6.6859999999999999</v>
      </c>
      <c r="D22" s="46" t="s">
        <v>152</v>
      </c>
      <c r="E22" s="41">
        <v>13225</v>
      </c>
      <c r="F22" s="37" t="s">
        <v>3</v>
      </c>
      <c r="G22" s="38">
        <v>100004</v>
      </c>
      <c r="H22" s="28">
        <v>10</v>
      </c>
    </row>
    <row r="23" spans="1:8" ht="15" customHeight="1">
      <c r="A23" s="35" t="s">
        <v>1</v>
      </c>
      <c r="B23" s="39" t="s">
        <v>182</v>
      </c>
      <c r="C23" s="47">
        <v>6.5350000000000001</v>
      </c>
      <c r="D23" s="46" t="s">
        <v>139</v>
      </c>
      <c r="E23" s="41">
        <v>13901</v>
      </c>
      <c r="F23" s="37" t="s">
        <v>3</v>
      </c>
      <c r="G23" s="38">
        <v>100004</v>
      </c>
      <c r="H23" s="28">
        <v>6</v>
      </c>
    </row>
    <row r="24" spans="1:8" ht="15" customHeight="1">
      <c r="A24" s="35" t="s">
        <v>167</v>
      </c>
      <c r="B24" s="36" t="s">
        <v>150</v>
      </c>
      <c r="C24" s="47">
        <v>7.1130000000000004</v>
      </c>
      <c r="D24" s="46" t="s">
        <v>168</v>
      </c>
      <c r="E24" s="37" t="s">
        <v>4</v>
      </c>
      <c r="F24" s="37" t="s">
        <v>3</v>
      </c>
      <c r="G24" s="38">
        <v>195000</v>
      </c>
      <c r="H24" s="28">
        <v>5</v>
      </c>
    </row>
    <row r="25" spans="1:8">
      <c r="A25" s="35" t="s">
        <v>167</v>
      </c>
      <c r="B25" s="36" t="s">
        <v>151</v>
      </c>
      <c r="C25" s="47">
        <v>6.9059999999999997</v>
      </c>
      <c r="D25" s="46" t="s">
        <v>169</v>
      </c>
      <c r="E25" s="37" t="s">
        <v>126</v>
      </c>
      <c r="F25" s="37" t="s">
        <v>3</v>
      </c>
      <c r="G25" s="38">
        <v>195000</v>
      </c>
      <c r="H25" s="28">
        <v>10</v>
      </c>
    </row>
    <row r="26" spans="1:8">
      <c r="A26" s="35" t="s">
        <v>167</v>
      </c>
      <c r="B26" s="36" t="s">
        <v>2</v>
      </c>
      <c r="C26" s="47">
        <v>10.696</v>
      </c>
      <c r="D26" s="46" t="s">
        <v>170</v>
      </c>
      <c r="E26" s="37" t="s">
        <v>4</v>
      </c>
      <c r="F26" s="37" t="s">
        <v>3</v>
      </c>
      <c r="G26" s="38">
        <v>195000</v>
      </c>
      <c r="H26" s="28">
        <v>15</v>
      </c>
    </row>
    <row r="27" spans="1:8">
      <c r="A27" s="35" t="s">
        <v>167</v>
      </c>
      <c r="B27" s="36" t="s">
        <v>153</v>
      </c>
      <c r="C27" s="47">
        <v>5.593</v>
      </c>
      <c r="D27" s="46" t="s">
        <v>129</v>
      </c>
      <c r="E27" s="37" t="s">
        <v>128</v>
      </c>
      <c r="F27" s="37" t="s">
        <v>3</v>
      </c>
      <c r="G27" s="38">
        <v>195000</v>
      </c>
      <c r="H27" s="28">
        <v>20</v>
      </c>
    </row>
    <row r="28" spans="1:8">
      <c r="A28" s="35" t="s">
        <v>167</v>
      </c>
      <c r="B28" s="36" t="s">
        <v>154</v>
      </c>
      <c r="C28" s="47">
        <v>7.8129999999999997</v>
      </c>
      <c r="D28" s="46" t="s">
        <v>171</v>
      </c>
      <c r="E28" s="37" t="s">
        <v>130</v>
      </c>
      <c r="F28" s="37" t="s">
        <v>3</v>
      </c>
      <c r="G28" s="38">
        <v>195000</v>
      </c>
      <c r="H28" s="28">
        <v>25</v>
      </c>
    </row>
    <row r="29" spans="1:8">
      <c r="A29" s="35" t="s">
        <v>167</v>
      </c>
      <c r="B29" s="36" t="s">
        <v>155</v>
      </c>
      <c r="C29" s="47">
        <v>7.6070000000000002</v>
      </c>
      <c r="D29" s="46" t="s">
        <v>172</v>
      </c>
      <c r="E29" s="37" t="s">
        <v>132</v>
      </c>
      <c r="F29" s="37" t="s">
        <v>3</v>
      </c>
      <c r="G29" s="38">
        <v>195000</v>
      </c>
      <c r="H29" s="28">
        <v>30</v>
      </c>
    </row>
    <row r="30" spans="1:8">
      <c r="A30" s="35" t="s">
        <v>167</v>
      </c>
      <c r="B30" s="36" t="s">
        <v>156</v>
      </c>
      <c r="C30" s="47">
        <v>2.2949999999999999</v>
      </c>
      <c r="D30" s="46" t="s">
        <v>135</v>
      </c>
      <c r="E30" s="37" t="s">
        <v>130</v>
      </c>
      <c r="F30" s="37" t="s">
        <v>3</v>
      </c>
      <c r="G30" s="38">
        <v>195000</v>
      </c>
      <c r="H30" s="28">
        <v>35</v>
      </c>
    </row>
    <row r="31" spans="1:8">
      <c r="A31" s="35" t="s">
        <v>167</v>
      </c>
      <c r="B31" s="39" t="s">
        <v>159</v>
      </c>
      <c r="C31" s="47">
        <v>7.1130000000000004</v>
      </c>
      <c r="D31" s="46" t="s">
        <v>141</v>
      </c>
      <c r="E31" s="40">
        <v>14854</v>
      </c>
      <c r="F31" s="37" t="s">
        <v>3</v>
      </c>
      <c r="G31" s="38">
        <v>195000</v>
      </c>
      <c r="H31" s="28">
        <v>5</v>
      </c>
    </row>
    <row r="32" spans="1:8">
      <c r="A32" s="35" t="s">
        <v>167</v>
      </c>
      <c r="B32" s="39" t="s">
        <v>158</v>
      </c>
      <c r="C32" s="47">
        <v>6.9059999999999997</v>
      </c>
      <c r="D32" s="46" t="s">
        <v>138</v>
      </c>
      <c r="E32" s="41">
        <v>13225</v>
      </c>
      <c r="F32" s="37" t="s">
        <v>3</v>
      </c>
      <c r="G32" s="38">
        <v>195000</v>
      </c>
      <c r="H32" s="28">
        <v>10</v>
      </c>
    </row>
    <row r="33" spans="1:8">
      <c r="A33" s="35" t="s">
        <v>167</v>
      </c>
      <c r="B33" s="39" t="s">
        <v>166</v>
      </c>
      <c r="C33" s="47">
        <v>6.75</v>
      </c>
      <c r="D33" s="46" t="s">
        <v>140</v>
      </c>
      <c r="E33" s="41">
        <v>13901</v>
      </c>
      <c r="F33" s="37" t="s">
        <v>3</v>
      </c>
      <c r="G33" s="38">
        <v>195000</v>
      </c>
      <c r="H33" s="28">
        <v>6</v>
      </c>
    </row>
    <row r="34" spans="1:8" ht="15" customHeight="1">
      <c r="A34" s="14" t="s">
        <v>177</v>
      </c>
      <c r="B34" s="36" t="s">
        <v>142</v>
      </c>
      <c r="C34" s="49">
        <v>690</v>
      </c>
      <c r="D34" s="46" t="s">
        <v>143</v>
      </c>
      <c r="E34" s="37" t="s">
        <v>4</v>
      </c>
      <c r="F34" s="37" t="s">
        <v>137</v>
      </c>
      <c r="G34" s="38">
        <v>806000</v>
      </c>
      <c r="H34" s="13">
        <v>91</v>
      </c>
    </row>
    <row r="35" spans="1:8">
      <c r="A35" s="35" t="s">
        <v>177</v>
      </c>
      <c r="B35" s="36" t="s">
        <v>173</v>
      </c>
      <c r="C35" s="49">
        <v>480</v>
      </c>
      <c r="D35" s="46" t="s">
        <v>144</v>
      </c>
      <c r="E35" s="33">
        <v>13225</v>
      </c>
      <c r="F35" s="37" t="s">
        <v>137</v>
      </c>
      <c r="G35" s="38">
        <v>806000</v>
      </c>
      <c r="H35" s="13">
        <v>92</v>
      </c>
    </row>
    <row r="36" spans="1:8">
      <c r="A36" s="35" t="s">
        <v>177</v>
      </c>
      <c r="B36" s="36" t="s">
        <v>147</v>
      </c>
      <c r="C36" s="49">
        <v>480</v>
      </c>
      <c r="D36" s="46" t="s">
        <v>148</v>
      </c>
      <c r="E36" s="37" t="s">
        <v>4</v>
      </c>
      <c r="F36" s="37" t="s">
        <v>137</v>
      </c>
      <c r="G36" s="38">
        <v>806000</v>
      </c>
      <c r="H36" s="13">
        <v>93</v>
      </c>
    </row>
    <row r="37" spans="1:8">
      <c r="A37" s="35" t="s">
        <v>177</v>
      </c>
      <c r="B37" s="36" t="s">
        <v>174</v>
      </c>
      <c r="C37" s="47">
        <v>7.6120000000000001</v>
      </c>
      <c r="D37" s="46" t="s">
        <v>136</v>
      </c>
      <c r="E37" s="37" t="s">
        <v>4</v>
      </c>
      <c r="F37" s="37" t="s">
        <v>137</v>
      </c>
      <c r="G37" s="38">
        <v>806000</v>
      </c>
      <c r="H37" s="13">
        <v>94</v>
      </c>
    </row>
    <row r="38" spans="1:8">
      <c r="A38" s="35" t="s">
        <v>177</v>
      </c>
      <c r="B38" s="36" t="s">
        <v>145</v>
      </c>
      <c r="C38" s="47">
        <v>5.593</v>
      </c>
      <c r="D38" s="46" t="s">
        <v>146</v>
      </c>
      <c r="E38" s="37" t="s">
        <v>128</v>
      </c>
      <c r="F38" s="37" t="s">
        <v>137</v>
      </c>
      <c r="G38" s="38">
        <v>806000</v>
      </c>
      <c r="H38" s="13">
        <v>95</v>
      </c>
    </row>
    <row r="39" spans="1:8">
      <c r="A39" s="35" t="s">
        <v>177</v>
      </c>
      <c r="B39" s="36" t="s">
        <v>175</v>
      </c>
      <c r="C39" s="47">
        <v>8.0869999999999997</v>
      </c>
      <c r="D39" s="46" t="s">
        <v>127</v>
      </c>
      <c r="E39" s="37" t="s">
        <v>4</v>
      </c>
      <c r="F39" s="37" t="s">
        <v>137</v>
      </c>
      <c r="G39" s="38">
        <v>100000</v>
      </c>
      <c r="H39" s="13">
        <v>96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наряд</vt:lpstr>
      <vt:lpstr>список</vt:lpstr>
      <vt:lpstr>операции</vt:lpstr>
      <vt:lpstr>____</vt:lpstr>
      <vt:lpstr>_____</vt:lpstr>
      <vt:lpstr>_100.10.049_0</vt:lpstr>
      <vt:lpstr>_194.10.005_0</vt:lpstr>
      <vt:lpstr>кооперация</vt:lpstr>
      <vt:lpstr>наряд!Область_печати</vt:lpstr>
      <vt:lpstr>разовые</vt:lpstr>
      <vt:lpstr>сотый</vt:lpstr>
      <vt:lpstr>Ф.И.О.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2012-06-03T13:01:18Z</cp:lastPrinted>
  <dcterms:created xsi:type="dcterms:W3CDTF">2012-05-31T12:06:27Z</dcterms:created>
  <dcterms:modified xsi:type="dcterms:W3CDTF">2012-06-05T07:59:57Z</dcterms:modified>
</cp:coreProperties>
</file>