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Лист1" sheetId="1" r:id="rId1"/>
  </sheets>
  <externalReferences>
    <externalReference r:id="rId2"/>
  </externalReferences>
  <definedNames>
    <definedName name="выработка">Лист1!$C$2:$C$21</definedName>
    <definedName name="стаж">Лист1!$B$2:$B$21</definedName>
    <definedName name="Текст">[1]Лист12!$A$5:$A$29</definedName>
    <definedName name="числа">[1]Лист12!$B$5:$B$54</definedName>
  </definedNames>
  <calcPr calcId="145621"/>
</workbook>
</file>

<file path=xl/calcChain.xml><?xml version="1.0" encoding="utf-8"?>
<calcChain xmlns="http://schemas.openxmlformats.org/spreadsheetml/2006/main">
  <c r="X22" i="1" l="1"/>
  <c r="X18" i="1"/>
  <c r="X14" i="1"/>
  <c r="X10" i="1"/>
  <c r="W2" i="1" l="1"/>
  <c r="Y25" i="1"/>
  <c r="Y24" i="1"/>
  <c r="Y23" i="1"/>
  <c r="P6" i="1"/>
  <c r="X25" i="1"/>
  <c r="X24" i="1"/>
  <c r="W25" i="1"/>
  <c r="W24" i="1"/>
  <c r="W23" i="1"/>
  <c r="W21" i="1"/>
  <c r="W20" i="1"/>
  <c r="W19" i="1"/>
  <c r="W17" i="1"/>
  <c r="W16" i="1"/>
  <c r="W15" i="1"/>
  <c r="W13" i="1"/>
  <c r="W12" i="1"/>
  <c r="W11" i="1"/>
  <c r="W9" i="1"/>
  <c r="W8" i="1"/>
  <c r="W7" i="1"/>
  <c r="X23" i="1"/>
  <c r="X26" i="1" s="1"/>
  <c r="V19" i="1"/>
  <c r="V15" i="1"/>
  <c r="V11" i="1"/>
  <c r="N6" i="1"/>
  <c r="V7" i="1"/>
  <c r="W6" i="1"/>
  <c r="X6" i="1" s="1"/>
  <c r="Y6" i="1" s="1"/>
  <c r="Z6" i="1" s="1"/>
  <c r="AA6" i="1" s="1"/>
  <c r="V6" i="1"/>
  <c r="S6" i="1"/>
  <c r="U3" i="1"/>
  <c r="U2" i="1"/>
  <c r="V2" i="1" s="1"/>
  <c r="T6" i="1" l="1"/>
  <c r="S7" i="1" s="1"/>
  <c r="B22" i="1"/>
  <c r="C22" i="1"/>
  <c r="P9" i="1"/>
  <c r="P8" i="1"/>
  <c r="P7" i="1"/>
  <c r="O9" i="1"/>
  <c r="O8" i="1"/>
  <c r="O7" i="1"/>
  <c r="O6" i="1"/>
  <c r="N9" i="1"/>
  <c r="N8" i="1"/>
  <c r="I8" i="1"/>
  <c r="N7" i="1"/>
  <c r="I7" i="1"/>
  <c r="I6" i="1"/>
  <c r="I5" i="1"/>
  <c r="E3" i="1"/>
  <c r="G5" i="1" s="1"/>
  <c r="E2" i="1"/>
  <c r="F2" i="1" s="1"/>
  <c r="H5" i="1" s="1"/>
  <c r="Y26" i="1" l="1"/>
  <c r="B23" i="1"/>
  <c r="T7" i="1"/>
  <c r="S8" i="1" s="1"/>
  <c r="Q8" i="1"/>
  <c r="Q9" i="1"/>
  <c r="Q7" i="1"/>
  <c r="P10" i="1"/>
  <c r="I9" i="1"/>
  <c r="J5" i="1" s="1"/>
  <c r="N10" i="1"/>
  <c r="O10" i="1" s="1"/>
  <c r="Q6" i="1"/>
  <c r="G6" i="1"/>
  <c r="F5" i="1"/>
  <c r="T8" i="1" l="1"/>
  <c r="J8" i="1"/>
  <c r="Q10" i="1"/>
  <c r="J6" i="1"/>
  <c r="J7" i="1"/>
  <c r="H6" i="1"/>
  <c r="G7" i="1" s="1"/>
  <c r="F6" i="1" l="1"/>
  <c r="J9" i="1"/>
  <c r="H7" i="1"/>
  <c r="G8" i="1" s="1"/>
  <c r="H8" i="1" l="1"/>
  <c r="F8" i="1"/>
  <c r="F7" i="1"/>
</calcChain>
</file>

<file path=xl/sharedStrings.xml><?xml version="1.0" encoding="utf-8"?>
<sst xmlns="http://schemas.openxmlformats.org/spreadsheetml/2006/main" count="42" uniqueCount="31">
  <si>
    <t>№ п/п</t>
  </si>
  <si>
    <t>Стаж работы, лет</t>
  </si>
  <si>
    <t>Выработка продукции, руб.</t>
  </si>
  <si>
    <t>№ группы</t>
  </si>
  <si>
    <t>Группы рабочих по стажу, лет</t>
  </si>
  <si>
    <t>Число рабочих, чел.</t>
  </si>
  <si>
    <t>Число рабочих в % к итогу</t>
  </si>
  <si>
    <t>№ группы</t>
  </si>
  <si>
    <t>Группы рабочих по стажу, лет</t>
  </si>
  <si>
    <t>Число рабочих, чел.</t>
  </si>
  <si>
    <t>Средний стаж работы, лет</t>
  </si>
  <si>
    <t>I</t>
  </si>
  <si>
    <t>всего</t>
  </si>
  <si>
    <t>на одного раб.</t>
  </si>
  <si>
    <t>II</t>
  </si>
  <si>
    <t>2–6</t>
  </si>
  <si>
    <t>III</t>
  </si>
  <si>
    <t>6–10</t>
  </si>
  <si>
    <t>IV</t>
  </si>
  <si>
    <t>10–14</t>
  </si>
  <si>
    <t>14–18</t>
  </si>
  <si>
    <t>ИТОГО:</t>
  </si>
  <si>
    <t>Группы рабочих</t>
  </si>
  <si>
    <t>Средняя выработка прод., руб.</t>
  </si>
  <si>
    <t>по стажу</t>
  </si>
  <si>
    <t>по сред. выраб. прод. в руб.</t>
  </si>
  <si>
    <t>Число раб., чел.</t>
  </si>
  <si>
    <t>Сред. стаж раб., лет</t>
  </si>
  <si>
    <t>ИТОГО по группе:</t>
  </si>
  <si>
    <t>ВСЕГО:</t>
  </si>
  <si>
    <t>ИТОГО по группам: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</si>
</sst>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ly\Desktop\&#1055;&#1083;&#1072;&#1085;%20&#1079;&#1072;&#1089;&#1090;&#1088;&#1086;&#1081;&#1082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оли"/>
      <sheetName val="Комуналка"/>
      <sheetName val="Лист1"/>
      <sheetName val="Лист2"/>
      <sheetName val="Лист3"/>
      <sheetName val="Лист4"/>
      <sheetName val="Лист5"/>
      <sheetName val="Лист6"/>
      <sheetName val="Лист8"/>
      <sheetName val="Рычаг"/>
      <sheetName val="переходник"/>
      <sheetName val="Лист11"/>
      <sheetName val="градусы"/>
      <sheetName val="Лист7"/>
      <sheetName val="Треугольник"/>
      <sheetName val="Лист9"/>
      <sheetName val="Лист10"/>
      <sheetName val="Лист12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A5" t="str">
            <v>Фирма1</v>
          </cell>
          <cell r="B5">
            <v>10.4</v>
          </cell>
        </row>
        <row r="6">
          <cell r="A6" t="str">
            <v>Фирма2</v>
          </cell>
          <cell r="B6">
            <v>18.600000000000001</v>
          </cell>
        </row>
        <row r="7">
          <cell r="A7" t="str">
            <v>Фирма3</v>
          </cell>
          <cell r="B7">
            <v>10.3</v>
          </cell>
        </row>
        <row r="8">
          <cell r="A8" t="str">
            <v>Фирма4</v>
          </cell>
          <cell r="B8">
            <v>26</v>
          </cell>
        </row>
        <row r="9">
          <cell r="A9" t="str">
            <v>Фирма5</v>
          </cell>
          <cell r="B9">
            <v>45</v>
          </cell>
        </row>
        <row r="10">
          <cell r="A10" t="str">
            <v>Фирма6</v>
          </cell>
          <cell r="B10">
            <v>18.2</v>
          </cell>
        </row>
        <row r="11">
          <cell r="A11" t="str">
            <v>Фирма7</v>
          </cell>
          <cell r="B11">
            <v>17.3</v>
          </cell>
        </row>
        <row r="12">
          <cell r="A12" t="str">
            <v>Фирма8</v>
          </cell>
          <cell r="B12">
            <v>19.2</v>
          </cell>
        </row>
        <row r="13">
          <cell r="A13" t="str">
            <v>Фирма9</v>
          </cell>
          <cell r="B13">
            <v>25.8</v>
          </cell>
        </row>
        <row r="14">
          <cell r="A14" t="str">
            <v>Фирма10</v>
          </cell>
          <cell r="B14">
            <v>18.7</v>
          </cell>
        </row>
        <row r="15">
          <cell r="A15" t="str">
            <v>Фирма11</v>
          </cell>
          <cell r="B15">
            <v>28.2</v>
          </cell>
        </row>
        <row r="16">
          <cell r="A16" t="str">
            <v>Фирма12</v>
          </cell>
          <cell r="B16">
            <v>25.2</v>
          </cell>
        </row>
        <row r="17">
          <cell r="A17" t="str">
            <v>Фирма13</v>
          </cell>
          <cell r="B17">
            <v>18.399999999999999</v>
          </cell>
        </row>
        <row r="18">
          <cell r="A18" t="str">
            <v>Фирма14</v>
          </cell>
          <cell r="B18">
            <v>17.5</v>
          </cell>
        </row>
        <row r="19">
          <cell r="A19" t="str">
            <v>Фирма15</v>
          </cell>
          <cell r="B19">
            <v>41.8</v>
          </cell>
        </row>
        <row r="20">
          <cell r="A20" t="str">
            <v>Фирма16</v>
          </cell>
          <cell r="B20">
            <v>14.6</v>
          </cell>
        </row>
        <row r="21">
          <cell r="A21" t="str">
            <v>Фирма17</v>
          </cell>
          <cell r="B21">
            <v>10</v>
          </cell>
        </row>
        <row r="22">
          <cell r="A22" t="str">
            <v>Фирма18</v>
          </cell>
          <cell r="B22">
            <v>37.799999999999997</v>
          </cell>
        </row>
        <row r="23">
          <cell r="A23" t="str">
            <v>Фирма19</v>
          </cell>
          <cell r="B23">
            <v>10.5</v>
          </cell>
        </row>
        <row r="24">
          <cell r="A24" t="str">
            <v>Фирма20</v>
          </cell>
          <cell r="B24">
            <v>16</v>
          </cell>
        </row>
        <row r="25">
          <cell r="A25" t="str">
            <v>Фирма21</v>
          </cell>
          <cell r="B25">
            <v>18.100000000000001</v>
          </cell>
        </row>
        <row r="26">
          <cell r="A26" t="str">
            <v>Фирма22</v>
          </cell>
          <cell r="B26">
            <v>16.8</v>
          </cell>
        </row>
        <row r="27">
          <cell r="A27" t="str">
            <v>Фирма23</v>
          </cell>
          <cell r="B27">
            <v>38.5</v>
          </cell>
        </row>
        <row r="28">
          <cell r="A28" t="str">
            <v>Фирма24</v>
          </cell>
          <cell r="B28">
            <v>37.700000000000003</v>
          </cell>
        </row>
        <row r="29">
          <cell r="A29" t="str">
            <v>Фирма25</v>
          </cell>
          <cell r="B29">
            <v>17.899999999999999</v>
          </cell>
        </row>
        <row r="30">
          <cell r="B30">
            <v>29</v>
          </cell>
        </row>
        <row r="31">
          <cell r="B31">
            <v>10.1</v>
          </cell>
        </row>
        <row r="32">
          <cell r="B32">
            <v>28</v>
          </cell>
        </row>
        <row r="33">
          <cell r="B33">
            <v>12</v>
          </cell>
        </row>
        <row r="34">
          <cell r="B34">
            <v>14</v>
          </cell>
        </row>
        <row r="35">
          <cell r="B35">
            <v>14.2</v>
          </cell>
        </row>
        <row r="36">
          <cell r="B36">
            <v>20.8</v>
          </cell>
        </row>
        <row r="37">
          <cell r="B37">
            <v>13.5</v>
          </cell>
        </row>
        <row r="38">
          <cell r="B38">
            <v>42.4</v>
          </cell>
        </row>
        <row r="39">
          <cell r="B39">
            <v>15.5</v>
          </cell>
        </row>
        <row r="40">
          <cell r="B40">
            <v>17.899999999999999</v>
          </cell>
        </row>
        <row r="41">
          <cell r="B41">
            <v>19.2</v>
          </cell>
        </row>
        <row r="42">
          <cell r="B42">
            <v>10.8</v>
          </cell>
        </row>
        <row r="43">
          <cell r="B43">
            <v>12.1</v>
          </cell>
        </row>
        <row r="44">
          <cell r="B44">
            <v>12.4</v>
          </cell>
        </row>
        <row r="45">
          <cell r="B45">
            <v>12.9</v>
          </cell>
        </row>
        <row r="46">
          <cell r="B46">
            <v>12.6</v>
          </cell>
        </row>
        <row r="47">
          <cell r="B47">
            <v>16.8</v>
          </cell>
        </row>
        <row r="48">
          <cell r="B48">
            <v>19.7</v>
          </cell>
        </row>
        <row r="49">
          <cell r="B49">
            <v>18.3</v>
          </cell>
        </row>
        <row r="50">
          <cell r="B50">
            <v>36.799999999999997</v>
          </cell>
        </row>
        <row r="51">
          <cell r="B51">
            <v>15</v>
          </cell>
        </row>
        <row r="52">
          <cell r="B52">
            <v>37</v>
          </cell>
        </row>
        <row r="53">
          <cell r="B53">
            <v>13</v>
          </cell>
        </row>
        <row r="54">
          <cell r="B54">
            <v>19.5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Normal="100" workbookViewId="0">
      <selection activeCell="AC12" sqref="AC12"/>
    </sheetView>
  </sheetViews>
  <sheetFormatPr defaultRowHeight="15" x14ac:dyDescent="0.25"/>
  <cols>
    <col min="1" max="1" width="4.7109375" customWidth="1"/>
    <col min="2" max="2" width="10.42578125" customWidth="1"/>
    <col min="3" max="3" width="12.7109375" customWidth="1"/>
    <col min="4" max="4" width="3.7109375" customWidth="1"/>
    <col min="5" max="5" width="0" hidden="1" customWidth="1"/>
    <col min="6" max="6" width="9" hidden="1" customWidth="1"/>
    <col min="7" max="7" width="8.42578125" hidden="1" customWidth="1"/>
    <col min="8" max="8" width="8" hidden="1" customWidth="1"/>
    <col min="9" max="9" width="8.28515625" hidden="1" customWidth="1"/>
    <col min="10" max="10" width="10.140625" hidden="1" customWidth="1"/>
    <col min="11" max="11" width="4" hidden="1" customWidth="1"/>
    <col min="12" max="14" width="0" hidden="1" customWidth="1"/>
    <col min="15" max="15" width="10" hidden="1" customWidth="1"/>
    <col min="16" max="17" width="0" hidden="1" customWidth="1"/>
    <col min="18" max="18" width="3.7109375" style="22" hidden="1" customWidth="1"/>
    <col min="19" max="20" width="9.140625" style="22" customWidth="1"/>
    <col min="21" max="21" width="6.28515625" customWidth="1"/>
    <col min="23" max="23" width="10.140625" customWidth="1"/>
    <col min="24" max="24" width="10.5703125" customWidth="1"/>
    <col min="25" max="25" width="12" customWidth="1"/>
    <col min="26" max="26" width="11.5703125" customWidth="1"/>
    <col min="27" max="27" width="16.42578125" customWidth="1"/>
  </cols>
  <sheetData>
    <row r="1" spans="1:27" ht="36" x14ac:dyDescent="0.25">
      <c r="A1" s="20" t="s">
        <v>0</v>
      </c>
      <c r="B1" s="39" t="s">
        <v>1</v>
      </c>
      <c r="C1" s="39" t="s">
        <v>2</v>
      </c>
    </row>
    <row r="2" spans="1:27" ht="12.2" customHeight="1" x14ac:dyDescent="0.25">
      <c r="A2" s="1">
        <v>1</v>
      </c>
      <c r="B2" s="2">
        <v>2</v>
      </c>
      <c r="C2" s="2">
        <v>205</v>
      </c>
      <c r="E2">
        <f>MAX(B2:B21)</f>
        <v>18</v>
      </c>
      <c r="F2">
        <f>(E2-E3)/4</f>
        <v>4</v>
      </c>
      <c r="L2" s="3"/>
      <c r="U2">
        <f>MAX(C2:C21)</f>
        <v>350</v>
      </c>
      <c r="V2">
        <f>(U2-U3)/3</f>
        <v>50</v>
      </c>
      <c r="W2">
        <f>COUNTIFS(B2:B21, "&gt;=" &amp; G5, C2:C21, "&lt;" &amp; T6)</f>
        <v>5</v>
      </c>
    </row>
    <row r="3" spans="1:27" ht="12.2" customHeight="1" x14ac:dyDescent="0.25">
      <c r="A3" s="1">
        <v>2</v>
      </c>
      <c r="B3" s="2">
        <v>2.2999999999999998</v>
      </c>
      <c r="C3" s="2">
        <v>200</v>
      </c>
      <c r="E3">
        <f>MIN(B2:B21)</f>
        <v>2</v>
      </c>
      <c r="U3">
        <f>MIN(C2:C21)</f>
        <v>200</v>
      </c>
    </row>
    <row r="4" spans="1:27" ht="12.2" customHeight="1" x14ac:dyDescent="0.25">
      <c r="A4" s="1">
        <v>3</v>
      </c>
      <c r="B4" s="2">
        <v>3</v>
      </c>
      <c r="C4" s="2">
        <v>205</v>
      </c>
      <c r="E4" s="4" t="s">
        <v>3</v>
      </c>
      <c r="F4" s="4" t="s">
        <v>4</v>
      </c>
      <c r="G4" s="4"/>
      <c r="H4" s="4"/>
      <c r="I4" s="4" t="s">
        <v>5</v>
      </c>
      <c r="J4" s="4" t="s">
        <v>6</v>
      </c>
      <c r="L4" s="37" t="s">
        <v>7</v>
      </c>
      <c r="M4" s="37" t="s">
        <v>8</v>
      </c>
      <c r="N4" s="37" t="s">
        <v>9</v>
      </c>
      <c r="O4" s="37" t="s">
        <v>10</v>
      </c>
      <c r="P4" s="33" t="s">
        <v>2</v>
      </c>
      <c r="Q4" s="33"/>
      <c r="R4" s="21"/>
      <c r="S4" s="21"/>
      <c r="T4" s="21"/>
      <c r="U4" s="36" t="s">
        <v>0</v>
      </c>
      <c r="V4" s="33" t="s">
        <v>22</v>
      </c>
      <c r="W4" s="33"/>
      <c r="X4" s="33" t="s">
        <v>26</v>
      </c>
      <c r="Y4" s="33" t="s">
        <v>27</v>
      </c>
      <c r="Z4" s="33" t="s">
        <v>23</v>
      </c>
      <c r="AA4" s="33"/>
    </row>
    <row r="5" spans="1:27" ht="12.2" customHeight="1" x14ac:dyDescent="0.25">
      <c r="A5" s="1">
        <v>4</v>
      </c>
      <c r="B5" s="2">
        <v>5</v>
      </c>
      <c r="C5" s="2">
        <v>250</v>
      </c>
      <c r="E5" s="6" t="s">
        <v>11</v>
      </c>
      <c r="F5" s="6" t="str">
        <f>CONCATENATE(G5,"-",H5)</f>
        <v>2-6</v>
      </c>
      <c r="G5" s="6">
        <f>E3</f>
        <v>2</v>
      </c>
      <c r="H5" s="6">
        <f>E3+$F$2</f>
        <v>6</v>
      </c>
      <c r="I5" s="6">
        <f>COUNTIFS(стаж,"&gt;=2",стаж,"&lt;6")</f>
        <v>6</v>
      </c>
      <c r="J5" s="7">
        <f>I5/$I$9</f>
        <v>0.3</v>
      </c>
      <c r="L5" s="38"/>
      <c r="M5" s="38"/>
      <c r="N5" s="38"/>
      <c r="O5" s="38"/>
      <c r="P5" s="8" t="s">
        <v>12</v>
      </c>
      <c r="Q5" s="8" t="s">
        <v>13</v>
      </c>
      <c r="R5" s="23"/>
      <c r="S5" s="23"/>
      <c r="T5" s="23"/>
      <c r="U5" s="36"/>
      <c r="V5" s="5" t="s">
        <v>24</v>
      </c>
      <c r="W5" s="5" t="s">
        <v>25</v>
      </c>
      <c r="X5" s="33"/>
      <c r="Y5" s="33"/>
      <c r="Z5" s="5" t="s">
        <v>12</v>
      </c>
      <c r="AA5" s="5" t="s">
        <v>13</v>
      </c>
    </row>
    <row r="6" spans="1:27" x14ac:dyDescent="0.25">
      <c r="A6" s="1">
        <v>5</v>
      </c>
      <c r="B6" s="2">
        <v>6.2</v>
      </c>
      <c r="C6" s="2">
        <v>280</v>
      </c>
      <c r="E6" s="6" t="s">
        <v>14</v>
      </c>
      <c r="F6" s="6" t="str">
        <f t="shared" ref="F6:F8" si="0">CONCATENATE(G6,"-",H6)</f>
        <v>6-10</v>
      </c>
      <c r="G6" s="6">
        <f>H5</f>
        <v>6</v>
      </c>
      <c r="H6" s="6">
        <f>G6+$F$2</f>
        <v>10</v>
      </c>
      <c r="I6" s="6">
        <f>COUNTIFS(стаж,"&gt;=6",стаж,"&lt;10")</f>
        <v>6</v>
      </c>
      <c r="J6" s="7">
        <f>I6/$I$9</f>
        <v>0.3</v>
      </c>
      <c r="L6" s="1" t="s">
        <v>11</v>
      </c>
      <c r="M6" s="2" t="s">
        <v>15</v>
      </c>
      <c r="N6" s="9">
        <f>COUNTIFS(стаж,"&gt;=2",стаж,"&lt;6")</f>
        <v>6</v>
      </c>
      <c r="O6" s="10">
        <f>AVERAGEIFS(стаж,стаж,"&gt;=2",стаж,"&lt;6")</f>
        <v>3.25</v>
      </c>
      <c r="P6" s="2">
        <f>SUMIFS(выработка,стаж,"&gt;=2",стаж,"&lt;6")</f>
        <v>1335</v>
      </c>
      <c r="Q6" s="18">
        <f>P6/N6</f>
        <v>222.5</v>
      </c>
      <c r="R6" s="24"/>
      <c r="S6" s="24">
        <f>U3</f>
        <v>200</v>
      </c>
      <c r="T6" s="24">
        <f>S6+$V$2</f>
        <v>250</v>
      </c>
      <c r="U6" s="26">
        <v>1</v>
      </c>
      <c r="V6" s="26">
        <f>U6+1</f>
        <v>2</v>
      </c>
      <c r="W6" s="26">
        <f t="shared" ref="W6:AA6" si="1">V6+1</f>
        <v>3</v>
      </c>
      <c r="X6" s="26">
        <f t="shared" si="1"/>
        <v>4</v>
      </c>
      <c r="Y6" s="26">
        <f t="shared" si="1"/>
        <v>5</v>
      </c>
      <c r="Z6" s="26">
        <f t="shared" si="1"/>
        <v>6</v>
      </c>
      <c r="AA6" s="26">
        <f t="shared" si="1"/>
        <v>7</v>
      </c>
    </row>
    <row r="7" spans="1:27" ht="12.2" customHeight="1" x14ac:dyDescent="0.25">
      <c r="A7" s="1">
        <v>6</v>
      </c>
      <c r="B7" s="2">
        <v>8</v>
      </c>
      <c r="C7" s="2">
        <v>290</v>
      </c>
      <c r="E7" s="6" t="s">
        <v>16</v>
      </c>
      <c r="F7" s="6" t="str">
        <f t="shared" si="0"/>
        <v>10-14</v>
      </c>
      <c r="G7" s="6">
        <f t="shared" ref="G7:G8" si="2">H6</f>
        <v>10</v>
      </c>
      <c r="H7" s="6">
        <f t="shared" ref="H7:H8" si="3">G7+$F$2</f>
        <v>14</v>
      </c>
      <c r="I7" s="6">
        <f>COUNTIFS(стаж,"&gt;=10",стаж,"&lt;14")</f>
        <v>5</v>
      </c>
      <c r="J7" s="7">
        <f>I7/$I$9</f>
        <v>0.25</v>
      </c>
      <c r="L7" s="1" t="s">
        <v>14</v>
      </c>
      <c r="M7" s="2" t="s">
        <v>17</v>
      </c>
      <c r="N7" s="9">
        <f>COUNTIFS(стаж,"&gt;=6",стаж,"&lt;10")</f>
        <v>6</v>
      </c>
      <c r="O7" s="17">
        <f>AVERAGEIFS(стаж,стаж,"&gt;=6",стаж,"&lt;10")</f>
        <v>7.2666666666666666</v>
      </c>
      <c r="P7" s="2">
        <f>SUMIFS(выработка,стаж,"&gt;=6",стаж,"&lt;10")</f>
        <v>1613</v>
      </c>
      <c r="Q7" s="18">
        <f t="shared" ref="Q7:Q9" si="4">P7/N7</f>
        <v>268.83333333333331</v>
      </c>
      <c r="R7" s="24"/>
      <c r="S7" s="24">
        <f>T6</f>
        <v>250</v>
      </c>
      <c r="T7" s="24">
        <f>S7+$V$2</f>
        <v>300</v>
      </c>
      <c r="U7" s="32">
        <v>1</v>
      </c>
      <c r="V7" s="32" t="str">
        <f>M6</f>
        <v>2–6</v>
      </c>
      <c r="W7" s="6" t="str">
        <f>CONCATENATE($S$6,"-",$T$6)</f>
        <v>200-250</v>
      </c>
      <c r="X7" s="27">
        <v>4</v>
      </c>
      <c r="Y7" s="28"/>
      <c r="Z7" s="28"/>
      <c r="AA7" s="28"/>
    </row>
    <row r="8" spans="1:27" ht="12.2" customHeight="1" x14ac:dyDescent="0.25">
      <c r="A8" s="1">
        <v>7</v>
      </c>
      <c r="B8" s="2">
        <v>4.5</v>
      </c>
      <c r="C8" s="2">
        <v>250</v>
      </c>
      <c r="E8" s="6" t="s">
        <v>18</v>
      </c>
      <c r="F8" s="6" t="str">
        <f t="shared" si="0"/>
        <v>14-18</v>
      </c>
      <c r="G8" s="6">
        <f t="shared" si="2"/>
        <v>14</v>
      </c>
      <c r="H8" s="6">
        <f t="shared" si="3"/>
        <v>18</v>
      </c>
      <c r="I8" s="6">
        <f>COUNTIFS(стаж,"&gt;=14",стаж,"&lt;=18")</f>
        <v>3</v>
      </c>
      <c r="J8" s="7">
        <f>I8/$I$9</f>
        <v>0.15</v>
      </c>
      <c r="L8" s="1" t="s">
        <v>16</v>
      </c>
      <c r="M8" s="2" t="s">
        <v>19</v>
      </c>
      <c r="N8" s="9">
        <f>COUNTIFS(стаж,"&gt;=10",стаж,"&lt;14")</f>
        <v>5</v>
      </c>
      <c r="O8" s="17">
        <f>AVERAGEIFS(стаж,стаж,"&gt;=10",стаж,"&lt;14")</f>
        <v>11.959999999999999</v>
      </c>
      <c r="P8" s="2">
        <f>SUMIFS(выработка,стаж,"&gt;=10",стаж,"&lt;14")</f>
        <v>1351</v>
      </c>
      <c r="Q8" s="18">
        <f t="shared" si="4"/>
        <v>270.2</v>
      </c>
      <c r="R8" s="24"/>
      <c r="S8" s="24">
        <f>T7</f>
        <v>300</v>
      </c>
      <c r="T8" s="24">
        <f>S8+$V$2</f>
        <v>350</v>
      </c>
      <c r="U8" s="32"/>
      <c r="V8" s="32"/>
      <c r="W8" s="6" t="str">
        <f>CONCATENATE($S$7,"-",$T$7)</f>
        <v>250-300</v>
      </c>
      <c r="X8" s="27">
        <v>2</v>
      </c>
      <c r="Y8" s="28"/>
      <c r="Z8" s="28"/>
      <c r="AA8" s="28"/>
    </row>
    <row r="9" spans="1:27" ht="12.2" customHeight="1" x14ac:dyDescent="0.25">
      <c r="A9" s="1">
        <v>8</v>
      </c>
      <c r="B9" s="2">
        <v>6.9</v>
      </c>
      <c r="C9" s="2">
        <v>270</v>
      </c>
      <c r="E9" s="6"/>
      <c r="F9" s="6"/>
      <c r="G9" s="6"/>
      <c r="H9" s="6"/>
      <c r="I9" s="11">
        <f>SUM(I5:I8)</f>
        <v>20</v>
      </c>
      <c r="J9" s="12">
        <f>SUM(J5:J8)</f>
        <v>1</v>
      </c>
      <c r="L9" s="1" t="s">
        <v>18</v>
      </c>
      <c r="M9" s="2" t="s">
        <v>20</v>
      </c>
      <c r="N9" s="9">
        <f>COUNTIFS(стаж,"&gt;=14",стаж,"&lt;=18")</f>
        <v>3</v>
      </c>
      <c r="O9" s="17">
        <f>AVERAGEIFS(стаж,стаж,"&gt;=14",стаж,"&lt;=18")</f>
        <v>16.5</v>
      </c>
      <c r="P9" s="2">
        <f>SUMIFS(выработка,стаж,"&gt;=14",стаж,"&lt;=18")</f>
        <v>965</v>
      </c>
      <c r="Q9" s="18">
        <f t="shared" si="4"/>
        <v>321.66666666666669</v>
      </c>
      <c r="R9" s="24"/>
      <c r="S9" s="24"/>
      <c r="T9" s="24"/>
      <c r="U9" s="32"/>
      <c r="V9" s="32"/>
      <c r="W9" s="6" t="str">
        <f>CONCATENATE($S$8,"-",$T$8)</f>
        <v>300-350</v>
      </c>
      <c r="X9" s="27"/>
      <c r="Y9" s="28"/>
      <c r="Z9" s="28"/>
      <c r="AA9" s="28"/>
    </row>
    <row r="10" spans="1:27" ht="12.2" customHeight="1" x14ac:dyDescent="0.25">
      <c r="A10" s="1">
        <v>9</v>
      </c>
      <c r="B10" s="2">
        <v>12.5</v>
      </c>
      <c r="C10" s="10">
        <v>230</v>
      </c>
      <c r="L10" s="34" t="s">
        <v>21</v>
      </c>
      <c r="M10" s="35"/>
      <c r="N10" s="13">
        <f>SUM(N6:N9)</f>
        <v>20</v>
      </c>
      <c r="O10" s="14">
        <f>B22/N10</f>
        <v>8.620000000000001</v>
      </c>
      <c r="P10" s="13">
        <f>SUM(P6:P9)</f>
        <v>5264</v>
      </c>
      <c r="Q10" s="19">
        <f>P10/N10</f>
        <v>263.2</v>
      </c>
      <c r="R10" s="25"/>
      <c r="S10" s="25"/>
      <c r="T10" s="25"/>
      <c r="U10" s="31" t="s">
        <v>28</v>
      </c>
      <c r="V10" s="31"/>
      <c r="W10" s="31"/>
      <c r="X10" s="11">
        <f>SUM(X7:X9)</f>
        <v>6</v>
      </c>
      <c r="Y10" s="28"/>
      <c r="Z10" s="28"/>
      <c r="AA10" s="28"/>
    </row>
    <row r="11" spans="1:27" ht="12.2" customHeight="1" x14ac:dyDescent="0.25">
      <c r="A11" s="1">
        <v>10</v>
      </c>
      <c r="B11" s="2">
        <v>2.7</v>
      </c>
      <c r="C11" s="2">
        <v>225</v>
      </c>
      <c r="U11" s="32">
        <v>2</v>
      </c>
      <c r="V11" s="32" t="str">
        <f>M7</f>
        <v>6–10</v>
      </c>
      <c r="W11" s="6" t="str">
        <f>CONCATENATE($S$6,"-",$T$6)</f>
        <v>200-250</v>
      </c>
      <c r="X11" s="27"/>
      <c r="Y11" s="28"/>
      <c r="Z11" s="28"/>
      <c r="AA11" s="28"/>
    </row>
    <row r="12" spans="1:27" ht="12.2" customHeight="1" x14ac:dyDescent="0.25">
      <c r="A12" s="1">
        <v>11</v>
      </c>
      <c r="B12" s="2">
        <v>16</v>
      </c>
      <c r="C12" s="2">
        <v>295</v>
      </c>
      <c r="U12" s="32"/>
      <c r="V12" s="32"/>
      <c r="W12" s="6" t="str">
        <f>CONCATENATE($S$7,"-",$T$7)</f>
        <v>250-300</v>
      </c>
      <c r="X12" s="27">
        <v>6</v>
      </c>
      <c r="Y12" s="28"/>
      <c r="Z12" s="28"/>
      <c r="AA12" s="28"/>
    </row>
    <row r="13" spans="1:27" ht="12.2" customHeight="1" x14ac:dyDescent="0.25">
      <c r="A13" s="1">
        <v>12</v>
      </c>
      <c r="B13" s="2">
        <v>13</v>
      </c>
      <c r="C13" s="10">
        <v>300</v>
      </c>
      <c r="U13" s="32"/>
      <c r="V13" s="32"/>
      <c r="W13" s="6" t="str">
        <f>CONCATENATE($S$8,"-",$T$8)</f>
        <v>300-350</v>
      </c>
      <c r="X13" s="27"/>
      <c r="Y13" s="28"/>
      <c r="Z13" s="28"/>
      <c r="AA13" s="28"/>
    </row>
    <row r="14" spans="1:27" ht="12.2" customHeight="1" x14ac:dyDescent="0.25">
      <c r="A14" s="1">
        <v>13</v>
      </c>
      <c r="B14" s="2">
        <v>7</v>
      </c>
      <c r="C14" s="2">
        <v>250</v>
      </c>
      <c r="U14" s="31" t="s">
        <v>28</v>
      </c>
      <c r="V14" s="31"/>
      <c r="W14" s="31"/>
      <c r="X14" s="11">
        <f>SUM(X11:X13)</f>
        <v>6</v>
      </c>
      <c r="Y14" s="28"/>
      <c r="Z14" s="28"/>
      <c r="AA14" s="28"/>
    </row>
    <row r="15" spans="1:27" ht="12.2" customHeight="1" x14ac:dyDescent="0.25">
      <c r="A15" s="1">
        <v>14</v>
      </c>
      <c r="B15" s="2">
        <v>15.5</v>
      </c>
      <c r="C15" s="2">
        <v>320</v>
      </c>
      <c r="U15" s="32">
        <v>3</v>
      </c>
      <c r="V15" s="32" t="str">
        <f>M8</f>
        <v>10–14</v>
      </c>
      <c r="W15" s="6" t="str">
        <f>CONCATENATE($S$6,"-",$T$6)</f>
        <v>200-250</v>
      </c>
      <c r="X15" s="27">
        <v>1</v>
      </c>
      <c r="Y15" s="28"/>
      <c r="Z15" s="28"/>
      <c r="AA15" s="28"/>
    </row>
    <row r="16" spans="1:27" ht="12.2" customHeight="1" x14ac:dyDescent="0.25">
      <c r="A16" s="1">
        <v>15</v>
      </c>
      <c r="B16" s="2">
        <v>11</v>
      </c>
      <c r="C16" s="10">
        <v>287</v>
      </c>
      <c r="U16" s="32"/>
      <c r="V16" s="32"/>
      <c r="W16" s="6" t="str">
        <f>CONCATENATE($S$7,"-",$T$7)</f>
        <v>250-300</v>
      </c>
      <c r="X16" s="27">
        <v>3</v>
      </c>
      <c r="Y16" s="28"/>
      <c r="Z16" s="28"/>
      <c r="AA16" s="28"/>
    </row>
    <row r="17" spans="1:27" ht="12.2" customHeight="1" x14ac:dyDescent="0.25">
      <c r="A17" s="1">
        <v>16</v>
      </c>
      <c r="B17" s="2">
        <v>10.5</v>
      </c>
      <c r="C17" s="10">
        <v>276</v>
      </c>
      <c r="U17" s="32"/>
      <c r="V17" s="32"/>
      <c r="W17" s="6" t="str">
        <f>CONCATENATE($S$8,"-",$T$8)</f>
        <v>300-350</v>
      </c>
      <c r="X17" s="27">
        <v>1</v>
      </c>
      <c r="Y17" s="28"/>
      <c r="Z17" s="28"/>
      <c r="AA17" s="28"/>
    </row>
    <row r="18" spans="1:27" ht="12.2" customHeight="1" x14ac:dyDescent="0.25">
      <c r="A18" s="1">
        <v>17</v>
      </c>
      <c r="B18" s="2">
        <v>9</v>
      </c>
      <c r="C18" s="2">
        <v>270</v>
      </c>
      <c r="U18" s="31" t="s">
        <v>28</v>
      </c>
      <c r="V18" s="31"/>
      <c r="W18" s="31"/>
      <c r="X18" s="11">
        <f>SUM(X15:X17)</f>
        <v>5</v>
      </c>
      <c r="Y18" s="28"/>
      <c r="Z18" s="28"/>
      <c r="AA18" s="28"/>
    </row>
    <row r="19" spans="1:27" ht="12.2" customHeight="1" x14ac:dyDescent="0.25">
      <c r="A19" s="1">
        <v>18</v>
      </c>
      <c r="B19" s="2">
        <v>12.8</v>
      </c>
      <c r="C19" s="10">
        <v>258</v>
      </c>
      <c r="U19" s="32">
        <v>4</v>
      </c>
      <c r="V19" s="32" t="str">
        <f>M9</f>
        <v>14–18</v>
      </c>
      <c r="W19" s="6" t="str">
        <f>CONCATENATE($S$6,"-",$T$6)</f>
        <v>200-250</v>
      </c>
      <c r="X19" s="27"/>
      <c r="Y19" s="28"/>
      <c r="Z19" s="28"/>
      <c r="AA19" s="28"/>
    </row>
    <row r="20" spans="1:27" ht="12.2" customHeight="1" x14ac:dyDescent="0.25">
      <c r="A20" s="1">
        <v>19</v>
      </c>
      <c r="B20" s="2">
        <v>6.5</v>
      </c>
      <c r="C20" s="2">
        <v>253</v>
      </c>
      <c r="U20" s="32"/>
      <c r="V20" s="32"/>
      <c r="W20" s="6" t="str">
        <f>CONCATENATE($S$7,"-",$T$7)</f>
        <v>250-300</v>
      </c>
      <c r="X20" s="27">
        <v>1</v>
      </c>
      <c r="Y20" s="28"/>
      <c r="Z20" s="28"/>
      <c r="AA20" s="28"/>
    </row>
    <row r="21" spans="1:27" ht="12.2" customHeight="1" x14ac:dyDescent="0.25">
      <c r="A21" s="1">
        <v>20</v>
      </c>
      <c r="B21" s="2">
        <v>18</v>
      </c>
      <c r="C21" s="2">
        <v>350</v>
      </c>
      <c r="U21" s="32"/>
      <c r="V21" s="32"/>
      <c r="W21" s="6" t="str">
        <f>CONCATENATE($S$8,"-",$T$8)</f>
        <v>300-350</v>
      </c>
      <c r="X21" s="27">
        <v>2</v>
      </c>
      <c r="Y21" s="28"/>
      <c r="Z21" s="28"/>
      <c r="AA21" s="28"/>
    </row>
    <row r="22" spans="1:27" ht="12.2" customHeight="1" x14ac:dyDescent="0.25">
      <c r="A22" s="15">
        <v>20</v>
      </c>
      <c r="B22" s="16">
        <f>SUM(стаж)</f>
        <v>172.4</v>
      </c>
      <c r="C22" s="16">
        <f>SUM(выработка)</f>
        <v>5264</v>
      </c>
      <c r="U22" s="31" t="s">
        <v>28</v>
      </c>
      <c r="V22" s="31"/>
      <c r="W22" s="31"/>
      <c r="X22" s="11">
        <f>SUM(X19:X21)</f>
        <v>3</v>
      </c>
      <c r="Y22" s="28"/>
      <c r="Z22" s="28"/>
      <c r="AA22" s="28"/>
    </row>
    <row r="23" spans="1:27" ht="12.2" customHeight="1" x14ac:dyDescent="0.25">
      <c r="B23">
        <f>B22/A22</f>
        <v>8.620000000000001</v>
      </c>
      <c r="U23" s="40" t="s">
        <v>30</v>
      </c>
      <c r="V23" s="41"/>
      <c r="W23" s="6" t="str">
        <f>CONCATENATE($S$6,"-",$T$6)</f>
        <v>200-250</v>
      </c>
      <c r="X23" s="11">
        <f>COUNTIFS(выработка,"&gt;=200",выработка,"&lt;250")</f>
        <v>5</v>
      </c>
      <c r="Y23" s="30">
        <f>AVERAGEIFS(стаж,выработка,"&gt;=200",выработка,"&lt;250")</f>
        <v>4.5</v>
      </c>
      <c r="Z23" s="28"/>
      <c r="AA23" s="28"/>
    </row>
    <row r="24" spans="1:27" ht="12.2" customHeight="1" x14ac:dyDescent="0.25">
      <c r="U24" s="42"/>
      <c r="V24" s="43"/>
      <c r="W24" s="6" t="str">
        <f>CONCATENATE($S$7,"-",$T$7)</f>
        <v>250-300</v>
      </c>
      <c r="X24" s="11">
        <f>COUNTIFS(выработка,"&gt;=250",выработка,"&lt;300")</f>
        <v>12</v>
      </c>
      <c r="Y24" s="30">
        <f>AVERAGEIFS(стаж,выработка,"&gt;=250",выработка,"&lt;300")</f>
        <v>8.6166666666666654</v>
      </c>
      <c r="Z24" s="28"/>
      <c r="AA24" s="28"/>
    </row>
    <row r="25" spans="1:27" ht="12.2" customHeight="1" x14ac:dyDescent="0.25">
      <c r="U25" s="44"/>
      <c r="V25" s="45"/>
      <c r="W25" s="6" t="str">
        <f>CONCATENATE($S$8,"-",$T$8)</f>
        <v>300-350</v>
      </c>
      <c r="X25" s="11">
        <f>COUNTIFS(выработка,"&gt;=300",выработка,"&lt;=350")</f>
        <v>3</v>
      </c>
      <c r="Y25" s="30">
        <f>AVERAGEIFS(стаж,выработка,"&gt;=300",выработка,"&lt;=350")</f>
        <v>15.5</v>
      </c>
      <c r="Z25" s="28"/>
      <c r="AA25" s="28"/>
    </row>
    <row r="26" spans="1:27" x14ac:dyDescent="0.25">
      <c r="U26" s="31" t="s">
        <v>29</v>
      </c>
      <c r="V26" s="31"/>
      <c r="W26" s="31"/>
      <c r="X26" s="11">
        <f>SUM(X23:X25)</f>
        <v>20</v>
      </c>
      <c r="Y26" s="29">
        <f>B22/X26</f>
        <v>8.620000000000001</v>
      </c>
      <c r="Z26" s="28"/>
      <c r="AA26" s="28"/>
    </row>
  </sheetData>
  <mergeCells count="25">
    <mergeCell ref="L10:M10"/>
    <mergeCell ref="V4:W4"/>
    <mergeCell ref="U4:U5"/>
    <mergeCell ref="U10:W10"/>
    <mergeCell ref="L4:L5"/>
    <mergeCell ref="M4:M5"/>
    <mergeCell ref="N4:N5"/>
    <mergeCell ref="O4:O5"/>
    <mergeCell ref="P4:Q4"/>
    <mergeCell ref="X4:X5"/>
    <mergeCell ref="Y4:Y5"/>
    <mergeCell ref="Z4:AA4"/>
    <mergeCell ref="U7:U9"/>
    <mergeCell ref="V7:V9"/>
    <mergeCell ref="U11:U13"/>
    <mergeCell ref="V11:V13"/>
    <mergeCell ref="U14:W14"/>
    <mergeCell ref="U15:U17"/>
    <mergeCell ref="V15:V17"/>
    <mergeCell ref="U26:W26"/>
    <mergeCell ref="U23:V25"/>
    <mergeCell ref="U18:W18"/>
    <mergeCell ref="U19:U21"/>
    <mergeCell ref="V19:V21"/>
    <mergeCell ref="U22:W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выработка</vt:lpstr>
      <vt:lpstr>стаж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helly</cp:lastModifiedBy>
  <dcterms:created xsi:type="dcterms:W3CDTF">2015-06-25T13:42:53Z</dcterms:created>
  <dcterms:modified xsi:type="dcterms:W3CDTF">2015-06-26T16:10:32Z</dcterms:modified>
</cp:coreProperties>
</file>