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autoCompressPictures="0"/>
  <mc:AlternateContent xmlns:mc="http://schemas.openxmlformats.org/markup-compatibility/2006">
    <mc:Choice Requires="x15">
      <x15ac:absPath xmlns:x15ac="http://schemas.microsoft.com/office/spreadsheetml/2010/11/ac" url="D:\ЛІДЕР\"/>
    </mc:Choice>
  </mc:AlternateContent>
  <bookViews>
    <workbookView xWindow="0" yWindow="0" windowWidth="25200" windowHeight="11385" activeTab="2"/>
  </bookViews>
  <sheets>
    <sheet name="журнал операций" sheetId="5" r:id="rId1"/>
    <sheet name="Акт" sheetId="24" r:id="rId2"/>
    <sheet name="инфо" sheetId="26" r:id="rId3"/>
  </sheets>
  <definedNames>
    <definedName name="карєри">#REF!</definedName>
    <definedName name="_xlnm.Print_Area" localSheetId="0">'журнал операций'!#REF!</definedName>
    <definedName name="повнаназва">#REF!</definedName>
    <definedName name="полноеназвание">инфо!$A$2:$B$6</definedName>
    <definedName name="страна">инфо!$A$2:$A$6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1" i="24" l="1"/>
  <c r="D31" i="24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162" i="5"/>
  <c r="M163" i="5"/>
  <c r="M164" i="5"/>
  <c r="M165" i="5"/>
  <c r="M166" i="5"/>
  <c r="M167" i="5"/>
  <c r="M168" i="5"/>
  <c r="M169" i="5"/>
  <c r="M170" i="5"/>
  <c r="M171" i="5"/>
  <c r="M172" i="5"/>
  <c r="M173" i="5"/>
  <c r="M174" i="5"/>
  <c r="M175" i="5"/>
  <c r="M176" i="5"/>
  <c r="M177" i="5"/>
  <c r="M178" i="5"/>
  <c r="M179" i="5"/>
  <c r="M180" i="5"/>
  <c r="M181" i="5"/>
  <c r="M182" i="5"/>
  <c r="M183" i="5"/>
  <c r="M184" i="5"/>
  <c r="M185" i="5"/>
  <c r="M186" i="5"/>
  <c r="M187" i="5"/>
  <c r="M188" i="5"/>
  <c r="M189" i="5"/>
  <c r="M190" i="5"/>
  <c r="M191" i="5"/>
  <c r="M192" i="5"/>
  <c r="M193" i="5"/>
  <c r="M194" i="5"/>
  <c r="M195" i="5"/>
  <c r="M196" i="5"/>
  <c r="M197" i="5"/>
  <c r="M198" i="5"/>
  <c r="M199" i="5"/>
  <c r="M200" i="5"/>
  <c r="M201" i="5"/>
  <c r="M202" i="5"/>
  <c r="M203" i="5"/>
  <c r="M204" i="5"/>
  <c r="M205" i="5"/>
  <c r="M206" i="5"/>
  <c r="M207" i="5"/>
  <c r="M208" i="5"/>
  <c r="M209" i="5"/>
  <c r="M210" i="5"/>
  <c r="M211" i="5"/>
  <c r="M212" i="5"/>
  <c r="M213" i="5"/>
  <c r="M214" i="5"/>
  <c r="M215" i="5"/>
  <c r="M216" i="5"/>
  <c r="M217" i="5"/>
  <c r="M218" i="5"/>
  <c r="M219" i="5"/>
  <c r="M220" i="5"/>
  <c r="M221" i="5"/>
  <c r="M222" i="5"/>
  <c r="M223" i="5"/>
  <c r="M224" i="5"/>
  <c r="M225" i="5"/>
  <c r="M226" i="5"/>
  <c r="M227" i="5"/>
  <c r="M228" i="5"/>
  <c r="M229" i="5"/>
  <c r="M230" i="5"/>
  <c r="M231" i="5"/>
  <c r="M232" i="5"/>
  <c r="M233" i="5"/>
  <c r="M234" i="5"/>
  <c r="M235" i="5"/>
  <c r="M236" i="5"/>
  <c r="M237" i="5"/>
  <c r="M238" i="5"/>
  <c r="M239" i="5"/>
  <c r="M240" i="5"/>
  <c r="M241" i="5"/>
  <c r="M242" i="5"/>
  <c r="M243" i="5"/>
  <c r="M244" i="5"/>
  <c r="M245" i="5"/>
  <c r="M246" i="5"/>
  <c r="M247" i="5"/>
  <c r="M248" i="5"/>
  <c r="M249" i="5"/>
  <c r="M250" i="5"/>
  <c r="M251" i="5"/>
  <c r="M252" i="5"/>
  <c r="M253" i="5"/>
  <c r="M254" i="5"/>
  <c r="M255" i="5"/>
  <c r="M256" i="5"/>
  <c r="M257" i="5"/>
  <c r="M258" i="5"/>
  <c r="M259" i="5"/>
  <c r="M260" i="5"/>
  <c r="M261" i="5"/>
  <c r="M262" i="5"/>
  <c r="M263" i="5"/>
  <c r="M264" i="5"/>
  <c r="M265" i="5"/>
  <c r="M266" i="5"/>
  <c r="M267" i="5"/>
  <c r="M268" i="5"/>
  <c r="M269" i="5"/>
  <c r="M270" i="5"/>
  <c r="M271" i="5"/>
  <c r="M272" i="5"/>
  <c r="M273" i="5"/>
  <c r="M274" i="5"/>
  <c r="M275" i="5"/>
  <c r="M276" i="5"/>
  <c r="M277" i="5"/>
  <c r="M278" i="5"/>
  <c r="M279" i="5"/>
  <c r="M280" i="5"/>
  <c r="M281" i="5"/>
  <c r="M282" i="5"/>
  <c r="M283" i="5"/>
  <c r="M284" i="5"/>
  <c r="M285" i="5"/>
  <c r="M286" i="5"/>
  <c r="M287" i="5"/>
  <c r="M288" i="5"/>
  <c r="M289" i="5"/>
  <c r="M290" i="5"/>
  <c r="M291" i="5"/>
  <c r="M292" i="5"/>
  <c r="M293" i="5"/>
  <c r="M3" i="5"/>
  <c r="M4" i="5"/>
  <c r="M5" i="5"/>
  <c r="M6" i="5"/>
  <c r="L4" i="5"/>
  <c r="L5" i="5"/>
  <c r="N292" i="5"/>
  <c r="N293" i="5"/>
  <c r="L292" i="5"/>
  <c r="L293" i="5"/>
  <c r="G38" i="24"/>
  <c r="F10" i="24"/>
  <c r="B7" i="24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5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4" i="5"/>
  <c r="N245" i="5"/>
  <c r="N246" i="5"/>
  <c r="N247" i="5"/>
  <c r="N248" i="5"/>
  <c r="N249" i="5"/>
  <c r="N250" i="5"/>
  <c r="N251" i="5"/>
  <c r="N252" i="5"/>
  <c r="N253" i="5"/>
  <c r="N254" i="5"/>
  <c r="N255" i="5"/>
  <c r="N256" i="5"/>
  <c r="N257" i="5"/>
  <c r="N258" i="5"/>
  <c r="N259" i="5"/>
  <c r="N260" i="5"/>
  <c r="N261" i="5"/>
  <c r="N262" i="5"/>
  <c r="N263" i="5"/>
  <c r="N264" i="5"/>
  <c r="N265" i="5"/>
  <c r="N266" i="5"/>
  <c r="N267" i="5"/>
  <c r="N268" i="5"/>
  <c r="N269" i="5"/>
  <c r="N270" i="5"/>
  <c r="N271" i="5"/>
  <c r="N272" i="5"/>
  <c r="N273" i="5"/>
  <c r="N274" i="5"/>
  <c r="N275" i="5"/>
  <c r="N276" i="5"/>
  <c r="N277" i="5"/>
  <c r="N278" i="5"/>
  <c r="N279" i="5"/>
  <c r="N280" i="5"/>
  <c r="N281" i="5"/>
  <c r="N282" i="5"/>
  <c r="N283" i="5"/>
  <c r="N284" i="5"/>
  <c r="N285" i="5"/>
  <c r="N286" i="5"/>
  <c r="N287" i="5"/>
  <c r="N288" i="5"/>
  <c r="N289" i="5"/>
  <c r="N290" i="5"/>
  <c r="N291" i="5"/>
  <c r="J6" i="5"/>
  <c r="J12" i="5"/>
  <c r="J15" i="5"/>
  <c r="J20" i="5"/>
  <c r="J21" i="5"/>
  <c r="J22" i="5"/>
  <c r="J25" i="5"/>
  <c r="J30" i="5"/>
  <c r="J31" i="5"/>
  <c r="J32" i="5"/>
  <c r="J33" i="5"/>
  <c r="J34" i="5"/>
  <c r="J35" i="5"/>
  <c r="J36" i="5"/>
  <c r="J38" i="5"/>
  <c r="J39" i="5"/>
  <c r="J43" i="5"/>
  <c r="J47" i="5"/>
  <c r="J48" i="5"/>
  <c r="J51" i="5"/>
  <c r="J52" i="5"/>
  <c r="J57" i="5"/>
  <c r="J58" i="5"/>
  <c r="J60" i="5"/>
  <c r="J61" i="5"/>
  <c r="J62" i="5"/>
  <c r="J63" i="5"/>
  <c r="J65" i="5"/>
  <c r="J67" i="5"/>
  <c r="J68" i="5"/>
  <c r="J69" i="5"/>
  <c r="J70" i="5"/>
  <c r="J81" i="5"/>
  <c r="J83" i="5"/>
  <c r="J84" i="5"/>
  <c r="J85" i="5"/>
  <c r="J86" i="5"/>
  <c r="J87" i="5"/>
  <c r="J91" i="5"/>
  <c r="J96" i="5"/>
  <c r="J97" i="5"/>
  <c r="J98" i="5"/>
  <c r="J99" i="5"/>
  <c r="J107" i="5"/>
  <c r="J108" i="5"/>
  <c r="J112" i="5"/>
  <c r="J113" i="5"/>
  <c r="J114" i="5"/>
  <c r="J117" i="5"/>
  <c r="J118" i="5"/>
  <c r="J119" i="5"/>
  <c r="J120" i="5"/>
  <c r="J121" i="5"/>
  <c r="J122" i="5"/>
  <c r="J123" i="5"/>
  <c r="J130" i="5"/>
  <c r="J133" i="5"/>
  <c r="J134" i="5"/>
  <c r="J135" i="5"/>
  <c r="J147" i="5"/>
  <c r="J152" i="5"/>
  <c r="J153" i="5"/>
  <c r="J154" i="5"/>
  <c r="J169" i="5"/>
  <c r="J171" i="5"/>
  <c r="J174" i="5"/>
  <c r="J182" i="5"/>
  <c r="J183" i="5"/>
  <c r="J187" i="5"/>
  <c r="J188" i="5"/>
  <c r="J198" i="5"/>
  <c r="J199" i="5"/>
  <c r="J200" i="5"/>
  <c r="J201" i="5"/>
  <c r="J209" i="5"/>
  <c r="J210" i="5"/>
  <c r="J211" i="5"/>
  <c r="J212" i="5"/>
  <c r="J213" i="5"/>
  <c r="J214" i="5"/>
  <c r="J215" i="5"/>
  <c r="J216" i="5"/>
  <c r="J217" i="5"/>
  <c r="J221" i="5"/>
  <c r="J222" i="5"/>
  <c r="J231" i="5"/>
  <c r="J232" i="5"/>
  <c r="J233" i="5"/>
  <c r="J240" i="5"/>
  <c r="J241" i="5"/>
  <c r="J246" i="5"/>
  <c r="J249" i="5"/>
  <c r="J250" i="5"/>
  <c r="J251" i="5"/>
  <c r="J252" i="5"/>
  <c r="J254" i="5"/>
  <c r="J255" i="5"/>
  <c r="J256" i="5"/>
  <c r="J257" i="5"/>
  <c r="J258" i="5"/>
  <c r="J266" i="5"/>
  <c r="J271" i="5"/>
  <c r="J272" i="5"/>
  <c r="J273" i="5"/>
  <c r="J283" i="5"/>
  <c r="J284" i="5"/>
  <c r="J285" i="5"/>
  <c r="J286" i="5"/>
  <c r="J287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224" i="5"/>
  <c r="L225" i="5"/>
  <c r="L226" i="5"/>
  <c r="L227" i="5"/>
  <c r="L228" i="5"/>
  <c r="L229" i="5"/>
  <c r="L230" i="5"/>
  <c r="L231" i="5"/>
  <c r="L232" i="5"/>
  <c r="L233" i="5"/>
  <c r="L234" i="5"/>
  <c r="L235" i="5"/>
  <c r="L236" i="5"/>
  <c r="L237" i="5"/>
  <c r="L238" i="5"/>
  <c r="L239" i="5"/>
  <c r="L240" i="5"/>
  <c r="L241" i="5"/>
  <c r="L242" i="5"/>
  <c r="L243" i="5"/>
  <c r="L244" i="5"/>
  <c r="L245" i="5"/>
  <c r="L246" i="5"/>
  <c r="L247" i="5"/>
  <c r="L248" i="5"/>
  <c r="L249" i="5"/>
  <c r="L250" i="5"/>
  <c r="L251" i="5"/>
  <c r="L252" i="5"/>
  <c r="L253" i="5"/>
  <c r="L254" i="5"/>
  <c r="L255" i="5"/>
  <c r="L256" i="5"/>
  <c r="L257" i="5"/>
  <c r="L258" i="5"/>
  <c r="L259" i="5"/>
  <c r="L260" i="5"/>
  <c r="L261" i="5"/>
  <c r="L262" i="5"/>
  <c r="L263" i="5"/>
  <c r="L264" i="5"/>
  <c r="L265" i="5"/>
  <c r="L266" i="5"/>
  <c r="L267" i="5"/>
  <c r="L268" i="5"/>
  <c r="L269" i="5"/>
  <c r="L270" i="5"/>
  <c r="L271" i="5"/>
  <c r="L272" i="5"/>
  <c r="L273" i="5"/>
  <c r="L274" i="5"/>
  <c r="L275" i="5"/>
  <c r="L276" i="5"/>
  <c r="L277" i="5"/>
  <c r="L278" i="5"/>
  <c r="L279" i="5"/>
  <c r="L280" i="5"/>
  <c r="L281" i="5"/>
  <c r="L282" i="5"/>
  <c r="L283" i="5"/>
  <c r="L284" i="5"/>
  <c r="L285" i="5"/>
  <c r="L286" i="5"/>
  <c r="L287" i="5"/>
  <c r="L288" i="5"/>
  <c r="L289" i="5"/>
  <c r="L290" i="5"/>
  <c r="L291" i="5"/>
  <c r="L3" i="5"/>
  <c r="G294" i="5"/>
  <c r="N3" i="5"/>
  <c r="B36" i="24"/>
  <c r="C35" i="24"/>
  <c r="C32" i="24"/>
  <c r="D32" i="24"/>
  <c r="E36" i="24"/>
  <c r="J18" i="5"/>
  <c r="J23" i="5"/>
  <c r="J24" i="5"/>
  <c r="J26" i="5"/>
  <c r="J27" i="5"/>
  <c r="J28" i="5"/>
  <c r="J29" i="5"/>
  <c r="J37" i="5"/>
  <c r="J40" i="5"/>
  <c r="J41" i="5"/>
  <c r="J42" i="5"/>
  <c r="J44" i="5"/>
  <c r="J45" i="5"/>
  <c r="J46" i="5"/>
  <c r="J49" i="5"/>
  <c r="J50" i="5"/>
  <c r="J53" i="5"/>
  <c r="J54" i="5"/>
  <c r="J55" i="5"/>
  <c r="J56" i="5"/>
  <c r="J59" i="5"/>
  <c r="J64" i="5"/>
  <c r="J66" i="5"/>
  <c r="J71" i="5"/>
  <c r="J72" i="5"/>
  <c r="J73" i="5"/>
  <c r="J74" i="5"/>
  <c r="J75" i="5"/>
  <c r="J76" i="5"/>
  <c r="J77" i="5"/>
  <c r="J78" i="5"/>
  <c r="J79" i="5"/>
  <c r="J80" i="5"/>
  <c r="J82" i="5"/>
  <c r="J89" i="5"/>
  <c r="J90" i="5"/>
  <c r="J92" i="5"/>
  <c r="J93" i="5"/>
  <c r="J94" i="5"/>
  <c r="J95" i="5"/>
  <c r="J100" i="5"/>
  <c r="J101" i="5"/>
  <c r="J102" i="5"/>
  <c r="J103" i="5"/>
  <c r="J104" i="5"/>
  <c r="J105" i="5"/>
  <c r="J106" i="5"/>
  <c r="J109" i="5"/>
  <c r="J110" i="5"/>
  <c r="J111" i="5"/>
  <c r="J115" i="5"/>
  <c r="J116" i="5"/>
  <c r="J124" i="5"/>
  <c r="J125" i="5"/>
  <c r="J126" i="5"/>
  <c r="J127" i="5"/>
  <c r="J128" i="5"/>
  <c r="J129" i="5"/>
  <c r="J131" i="5"/>
  <c r="J132" i="5"/>
  <c r="J136" i="5"/>
  <c r="J137" i="5"/>
  <c r="J138" i="5"/>
  <c r="J139" i="5"/>
  <c r="J140" i="5"/>
  <c r="J141" i="5"/>
  <c r="J143" i="5"/>
  <c r="J144" i="5"/>
  <c r="J145" i="5"/>
  <c r="J146" i="5"/>
  <c r="J148" i="5"/>
  <c r="J149" i="5"/>
  <c r="J150" i="5"/>
  <c r="J151" i="5"/>
  <c r="J155" i="5"/>
  <c r="J156" i="5"/>
  <c r="J158" i="5"/>
  <c r="J159" i="5"/>
  <c r="J160" i="5"/>
  <c r="J161" i="5"/>
  <c r="J162" i="5"/>
  <c r="J163" i="5"/>
  <c r="J164" i="5"/>
  <c r="J165" i="5"/>
  <c r="J166" i="5"/>
  <c r="J167" i="5"/>
  <c r="J168" i="5"/>
  <c r="J170" i="5"/>
  <c r="J172" i="5"/>
  <c r="J173" i="5"/>
  <c r="J175" i="5"/>
  <c r="J176" i="5"/>
  <c r="J177" i="5"/>
  <c r="J178" i="5"/>
  <c r="J180" i="5"/>
  <c r="J181" i="5"/>
  <c r="J184" i="5"/>
  <c r="J185" i="5"/>
  <c r="J186" i="5"/>
  <c r="J189" i="5"/>
  <c r="J190" i="5"/>
  <c r="J191" i="5"/>
  <c r="J192" i="5"/>
  <c r="J193" i="5"/>
  <c r="J194" i="5"/>
  <c r="J195" i="5"/>
  <c r="J196" i="5"/>
  <c r="J197" i="5"/>
  <c r="J202" i="5"/>
  <c r="J203" i="5"/>
  <c r="J204" i="5"/>
  <c r="J205" i="5"/>
  <c r="J206" i="5"/>
  <c r="J207" i="5"/>
  <c r="J208" i="5"/>
  <c r="J218" i="5"/>
  <c r="J219" i="5"/>
  <c r="J220" i="5"/>
  <c r="J223" i="5"/>
  <c r="J224" i="5"/>
  <c r="J225" i="5"/>
  <c r="J226" i="5"/>
  <c r="J227" i="5"/>
  <c r="J228" i="5"/>
  <c r="J229" i="5"/>
  <c r="J230" i="5"/>
  <c r="J234" i="5"/>
  <c r="J235" i="5"/>
  <c r="J236" i="5"/>
  <c r="J237" i="5"/>
  <c r="J238" i="5"/>
  <c r="J239" i="5"/>
  <c r="J242" i="5"/>
  <c r="J243" i="5"/>
  <c r="J244" i="5"/>
  <c r="J245" i="5"/>
  <c r="J247" i="5"/>
  <c r="J248" i="5"/>
  <c r="J253" i="5"/>
  <c r="J259" i="5"/>
  <c r="J260" i="5"/>
  <c r="J261" i="5"/>
  <c r="J262" i="5"/>
  <c r="J263" i="5"/>
  <c r="J264" i="5"/>
  <c r="J265" i="5"/>
  <c r="J267" i="5"/>
  <c r="J268" i="5"/>
  <c r="J269" i="5"/>
  <c r="J270" i="5"/>
  <c r="J274" i="5"/>
  <c r="J275" i="5"/>
  <c r="J276" i="5"/>
  <c r="J277" i="5"/>
  <c r="J278" i="5"/>
  <c r="J279" i="5"/>
  <c r="J280" i="5"/>
  <c r="J281" i="5"/>
  <c r="J282" i="5"/>
  <c r="J288" i="5"/>
  <c r="J289" i="5"/>
  <c r="J290" i="5"/>
  <c r="J291" i="5"/>
  <c r="J292" i="5"/>
  <c r="J293" i="5"/>
  <c r="C294" i="5"/>
  <c r="A294" i="5"/>
  <c r="J294" i="5"/>
  <c r="H294" i="5"/>
</calcChain>
</file>

<file path=xl/sharedStrings.xml><?xml version="1.0" encoding="utf-8"?>
<sst xmlns="http://schemas.openxmlformats.org/spreadsheetml/2006/main" count="593" uniqueCount="81">
  <si>
    <t>Оплата</t>
  </si>
  <si>
    <t>Дата</t>
  </si>
  <si>
    <t>№ накл</t>
  </si>
  <si>
    <t>Сума закуп</t>
  </si>
  <si>
    <t>№ п/п</t>
  </si>
  <si>
    <t>Дебет</t>
  </si>
  <si>
    <t>Кредит</t>
  </si>
  <si>
    <t xml:space="preserve"> </t>
  </si>
  <si>
    <t>(                  )</t>
  </si>
  <si>
    <t>бразилия</t>
  </si>
  <si>
    <t>ватикан</t>
  </si>
  <si>
    <t>словакия</t>
  </si>
  <si>
    <t>тунис</t>
  </si>
  <si>
    <t>панама</t>
  </si>
  <si>
    <t>Полное название</t>
  </si>
  <si>
    <t>название</t>
  </si>
  <si>
    <t>АКТ СВЕРКИ</t>
  </si>
  <si>
    <t>Сальдо начальное</t>
  </si>
  <si>
    <t>Название операции</t>
  </si>
  <si>
    <t>Обороты за период</t>
  </si>
  <si>
    <t>По данным ПП"Муха"</t>
  </si>
  <si>
    <t>ООО бразилия</t>
  </si>
  <si>
    <t>ООО ватикан</t>
  </si>
  <si>
    <t>ООО словакия</t>
  </si>
  <si>
    <t>ООО тунис</t>
  </si>
  <si>
    <t>ООО панама</t>
  </si>
  <si>
    <t>долг</t>
  </si>
  <si>
    <t>на 07.07.2015 задолгованість на користь</t>
  </si>
  <si>
    <t>продавец</t>
  </si>
  <si>
    <t>покупатель</t>
  </si>
  <si>
    <t>кг</t>
  </si>
  <si>
    <t>Сумма с НДС</t>
  </si>
  <si>
    <t>Продажа/Оплата</t>
  </si>
  <si>
    <t>склад</t>
  </si>
  <si>
    <t>лондон</t>
  </si>
  <si>
    <t>рим</t>
  </si>
  <si>
    <t>мадрид</t>
  </si>
  <si>
    <t>брюссель</t>
  </si>
  <si>
    <t>будапешт</t>
  </si>
  <si>
    <t>копенгаген</t>
  </si>
  <si>
    <t>венеция</t>
  </si>
  <si>
    <t>варшава</t>
  </si>
  <si>
    <t>париж</t>
  </si>
  <si>
    <t>берлин</t>
  </si>
  <si>
    <t>дублин</t>
  </si>
  <si>
    <t>оттава</t>
  </si>
  <si>
    <t>пекин</t>
  </si>
  <si>
    <t>монако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</si>
  <si>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</si>
  <si>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</si>
  <si>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</si>
  <si>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</si>
  <si>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</si>
  <si>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</si>
  <si>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</si>
  <si>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</si>
  <si>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</si>
  <si>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</si>
  <si>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</si>
  <si>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14</t>
  </si>
  <si>
    <t>цена</t>
  </si>
  <si>
    <t>Оплата   03.02.15</t>
  </si>
  <si>
    <t/>
  </si>
  <si>
    <t>Оплата   06.02.15</t>
  </si>
  <si>
    <t>Продажа 11.02.15 № 00006</t>
  </si>
  <si>
    <t>Продажа 13.02.15 № 00007</t>
  </si>
  <si>
    <t>Продажа 14.02.15 № 00009</t>
  </si>
  <si>
    <t>Оплата   02.03.15</t>
  </si>
  <si>
    <t>Оплата   17.03.15</t>
  </si>
  <si>
    <t>Оплата   14.04.15</t>
  </si>
  <si>
    <t>Оплата   15.04.15</t>
  </si>
  <si>
    <t>Продажа 23.04.15 № 000054</t>
  </si>
  <si>
    <t>Продажа 26.04.15 № 000061</t>
  </si>
  <si>
    <t>Оплата   28.04.15</t>
  </si>
  <si>
    <t>Оплата   05.05.15</t>
  </si>
  <si>
    <t>Оплата   24.06.15</t>
  </si>
  <si>
    <t>Продажа 24.06.15 № 0000221</t>
  </si>
  <si>
    <t>Продажа 27.06.15 № 0000227</t>
  </si>
  <si>
    <t>Продажа 28.06.15 № 0000235</t>
  </si>
  <si>
    <t>Данные для акта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</si>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</sst>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;@"/>
    <numFmt numFmtId="165" formatCode="#,##0.00_ ;[Red]\-#,##0.00\ "/>
    <numFmt numFmtId="168" formatCode="0.000"/>
    <numFmt numFmtId="169" formatCode="#,##0.00\ _г_р_н_."/>
  </numFmts>
  <fonts count="2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</font>
    <font>
      <b/>
      <sz val="10"/>
      <color rgb="FF00B050"/>
      <name val="Arial"/>
      <family val="2"/>
    </font>
    <font>
      <sz val="11"/>
      <color rgb="FF00B050"/>
      <name val="Calibri"/>
      <family val="2"/>
      <charset val="204"/>
      <scheme val="minor"/>
    </font>
    <font>
      <sz val="11"/>
      <color rgb="FF00B050"/>
      <name val="Calibri"/>
      <family val="2"/>
      <scheme val="minor"/>
    </font>
    <font>
      <sz val="11"/>
      <color rgb="FFC00000"/>
      <name val="Calibri"/>
      <family val="2"/>
      <scheme val="minor"/>
    </font>
    <font>
      <sz val="2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7" tint="-0.249977111117893"/>
      <name val="Calibri"/>
      <family val="2"/>
      <charset val="204"/>
      <scheme val="minor"/>
    </font>
    <font>
      <u/>
      <sz val="10"/>
      <name val="Arial"/>
      <family val="2"/>
      <charset val="204"/>
    </font>
    <font>
      <sz val="11"/>
      <name val="Calibri"/>
      <family val="2"/>
      <scheme val="minor"/>
    </font>
    <font>
      <sz val="10"/>
      <color theme="1" tint="0.499984740745262"/>
      <name val="Arial"/>
      <family val="2"/>
      <charset val="204"/>
    </font>
    <font>
      <sz val="1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b/>
      <sz val="11"/>
      <name val="Arial"/>
      <family val="2"/>
      <charset val="204"/>
    </font>
    <font>
      <sz val="10"/>
      <color theme="5" tint="-0.499984740745262"/>
      <name val="Arial"/>
      <family val="2"/>
      <charset val="204"/>
    </font>
    <font>
      <sz val="10"/>
      <color rgb="FF336699"/>
      <name val="Arial"/>
      <family val="2"/>
      <charset val="204"/>
    </font>
    <font>
      <sz val="11"/>
      <color rgb="FF336699"/>
      <name val="Calibri"/>
      <family val="2"/>
      <charset val="204"/>
      <scheme val="minor"/>
    </font>
    <font>
      <sz val="10"/>
      <color rgb="FFFF0000"/>
      <name val="Arial"/>
    </font>
    <font>
      <sz val="10"/>
      <name val="Arial"/>
    </font>
    <font>
      <b/>
      <sz val="10"/>
      <color rgb="FFFF0000"/>
      <name val="Arial"/>
    </font>
    <font>
      <b/>
      <sz val="10"/>
      <color rgb="FF00B050"/>
      <name val="Arial"/>
    </font>
    <font>
      <sz val="10"/>
      <color rgb="FF00B050"/>
      <name val="Arial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66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259">
    <xf numFmtId="0" fontId="0" fillId="0" borderId="0" xfId="0"/>
    <xf numFmtId="49" fontId="1" fillId="0" borderId="0" xfId="0" applyNumberFormat="1" applyFont="1" applyFill="1" applyBorder="1" applyAlignment="1">
      <alignment horizontal="left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165" fontId="1" fillId="0" borderId="0" xfId="1" applyNumberFormat="1" applyFill="1" applyBorder="1"/>
    <xf numFmtId="4" fontId="2" fillId="0" borderId="0" xfId="0" applyNumberFormat="1" applyFont="1" applyFill="1" applyBorder="1" applyAlignment="1">
      <alignment horizontal="right" vertical="center" wrapText="1"/>
    </xf>
    <xf numFmtId="1" fontId="2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1" fontId="4" fillId="0" borderId="0" xfId="0" applyNumberFormat="1" applyFont="1" applyFill="1" applyBorder="1" applyAlignment="1">
      <alignment horizontal="left" vertical="center" wrapText="1"/>
    </xf>
    <xf numFmtId="4" fontId="5" fillId="0" borderId="0" xfId="0" applyNumberFormat="1" applyFont="1" applyFill="1" applyBorder="1" applyAlignment="1">
      <alignment horizontal="left" vertical="center" wrapText="1"/>
    </xf>
    <xf numFmtId="2" fontId="5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center"/>
    </xf>
    <xf numFmtId="4" fontId="15" fillId="0" borderId="0" xfId="0" applyNumberFormat="1" applyFont="1" applyFill="1" applyBorder="1" applyAlignment="1">
      <alignment horizontal="right" vertical="center" wrapText="1"/>
    </xf>
    <xf numFmtId="1" fontId="15" fillId="0" borderId="0" xfId="0" applyNumberFormat="1" applyFont="1" applyFill="1" applyBorder="1" applyAlignment="1">
      <alignment vertical="center" wrapText="1"/>
    </xf>
    <xf numFmtId="49" fontId="15" fillId="0" borderId="0" xfId="0" applyNumberFormat="1" applyFont="1" applyFill="1" applyBorder="1" applyAlignment="1">
      <alignment horizontal="center" vertical="center" wrapText="1"/>
    </xf>
    <xf numFmtId="4" fontId="15" fillId="0" borderId="0" xfId="0" applyNumberFormat="1" applyFont="1" applyFill="1" applyBorder="1" applyAlignment="1">
      <alignment horizontal="center" vertical="center" wrapText="1"/>
    </xf>
    <xf numFmtId="0" fontId="15" fillId="0" borderId="0" xfId="1" applyNumberFormat="1" applyFont="1" applyFill="1" applyBorder="1" applyAlignment="1">
      <alignment horizontal="left"/>
    </xf>
    <xf numFmtId="49" fontId="15" fillId="0" borderId="0" xfId="0" applyNumberFormat="1" applyFont="1" applyFill="1" applyBorder="1" applyAlignment="1">
      <alignment horizontal="right" vertical="center" wrapText="1"/>
    </xf>
    <xf numFmtId="0" fontId="0" fillId="0" borderId="0" xfId="0" applyFill="1"/>
    <xf numFmtId="4" fontId="0" fillId="0" borderId="0" xfId="0" applyNumberFormat="1" applyFill="1"/>
    <xf numFmtId="0" fontId="11" fillId="0" borderId="0" xfId="0" applyFont="1" applyFill="1"/>
    <xf numFmtId="164" fontId="13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Alignment="1"/>
    <xf numFmtId="0" fontId="6" fillId="0" borderId="0" xfId="0" applyFont="1" applyFill="1"/>
    <xf numFmtId="4" fontId="7" fillId="0" borderId="0" xfId="0" applyNumberFormat="1" applyFont="1" applyFill="1" applyAlignment="1">
      <alignment horizontal="right"/>
    </xf>
    <xf numFmtId="0" fontId="10" fillId="0" borderId="0" xfId="0" applyFont="1" applyFill="1"/>
    <xf numFmtId="4" fontId="8" fillId="0" borderId="0" xfId="0" applyNumberFormat="1" applyFont="1" applyFill="1" applyAlignment="1">
      <alignment horizontal="right"/>
    </xf>
    <xf numFmtId="164" fontId="2" fillId="2" borderId="0" xfId="0" applyNumberFormat="1" applyFont="1" applyFill="1" applyBorder="1" applyAlignment="1">
      <alignment horizontal="center"/>
    </xf>
    <xf numFmtId="49" fontId="14" fillId="2" borderId="0" xfId="0" applyNumberFormat="1" applyFont="1" applyFill="1" applyBorder="1" applyAlignment="1">
      <alignment horizontal="right"/>
    </xf>
    <xf numFmtId="1" fontId="2" fillId="2" borderId="0" xfId="0" applyNumberFormat="1" applyFont="1" applyFill="1" applyBorder="1" applyAlignment="1">
      <alignment vertical="center" wrapText="1"/>
    </xf>
    <xf numFmtId="4" fontId="2" fillId="2" borderId="0" xfId="0" applyNumberFormat="1" applyFont="1" applyFill="1" applyBorder="1" applyAlignment="1">
      <alignment horizontal="right" vertical="center" wrapText="1"/>
    </xf>
    <xf numFmtId="4" fontId="2" fillId="2" borderId="0" xfId="0" applyNumberFormat="1" applyFont="1" applyFill="1" applyBorder="1"/>
    <xf numFmtId="165" fontId="2" fillId="2" borderId="0" xfId="0" applyNumberFormat="1" applyFont="1" applyFill="1" applyBorder="1" applyAlignment="1">
      <alignment horizontal="right"/>
    </xf>
    <xf numFmtId="1" fontId="2" fillId="2" borderId="0" xfId="0" applyNumberFormat="1" applyFont="1" applyFill="1" applyBorder="1" applyAlignment="1"/>
    <xf numFmtId="49" fontId="2" fillId="2" borderId="0" xfId="0" applyNumberFormat="1" applyFont="1" applyFill="1" applyBorder="1" applyAlignment="1">
      <alignment horizontal="center"/>
    </xf>
    <xf numFmtId="4" fontId="2" fillId="2" borderId="0" xfId="0" applyNumberFormat="1" applyFont="1" applyFill="1" applyBorder="1" applyAlignment="1">
      <alignment horizontal="right"/>
    </xf>
    <xf numFmtId="0" fontId="2" fillId="2" borderId="0" xfId="0" applyNumberFormat="1" applyFont="1" applyFill="1" applyBorder="1" applyAlignment="1">
      <alignment horizontal="left"/>
    </xf>
    <xf numFmtId="0" fontId="15" fillId="2" borderId="0" xfId="0" applyNumberFormat="1" applyFont="1" applyFill="1" applyBorder="1" applyAlignment="1">
      <alignment horizontal="left" vertical="center" wrapText="1"/>
    </xf>
    <xf numFmtId="1" fontId="15" fillId="2" borderId="0" xfId="0" applyNumberFormat="1" applyFont="1" applyFill="1" applyBorder="1" applyAlignment="1">
      <alignment vertical="center" wrapText="1"/>
    </xf>
    <xf numFmtId="49" fontId="15" fillId="2" borderId="0" xfId="0" applyNumberFormat="1" applyFont="1" applyFill="1" applyBorder="1" applyAlignment="1">
      <alignment horizontal="center" vertical="center" wrapText="1"/>
    </xf>
    <xf numFmtId="4" fontId="15" fillId="2" borderId="0" xfId="0" applyNumberFormat="1" applyFont="1" applyFill="1" applyBorder="1" applyAlignment="1">
      <alignment horizontal="right" vertical="center" wrapText="1"/>
    </xf>
    <xf numFmtId="4" fontId="15" fillId="2" borderId="0" xfId="0" applyNumberFormat="1" applyFont="1" applyFill="1" applyBorder="1" applyAlignment="1">
      <alignment horizontal="left" vertical="center" wrapText="1"/>
    </xf>
    <xf numFmtId="0" fontId="2" fillId="2" borderId="0" xfId="1" applyNumberFormat="1" applyFont="1" applyFill="1" applyBorder="1" applyAlignment="1"/>
    <xf numFmtId="165" fontId="2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right"/>
    </xf>
    <xf numFmtId="0" fontId="2" fillId="2" borderId="0" xfId="0" applyNumberFormat="1" applyFont="1" applyFill="1" applyBorder="1" applyAlignment="1">
      <alignment horizontal="left" vertical="center" wrapText="1"/>
    </xf>
    <xf numFmtId="165" fontId="1" fillId="2" borderId="0" xfId="1" applyNumberFormat="1" applyFont="1" applyFill="1" applyBorder="1" applyAlignment="1">
      <alignment horizontal="center"/>
    </xf>
    <xf numFmtId="164" fontId="15" fillId="2" borderId="0" xfId="0" applyNumberFormat="1" applyFont="1" applyFill="1" applyBorder="1" applyAlignment="1">
      <alignment horizontal="center"/>
    </xf>
    <xf numFmtId="49" fontId="15" fillId="2" borderId="0" xfId="0" applyNumberFormat="1" applyFont="1" applyFill="1" applyBorder="1" applyAlignment="1">
      <alignment horizontal="right" vertical="center" wrapText="1"/>
    </xf>
    <xf numFmtId="2" fontId="0" fillId="0" borderId="0" xfId="0" applyNumberFormat="1" applyFill="1"/>
    <xf numFmtId="4" fontId="2" fillId="3" borderId="0" xfId="0" applyNumberFormat="1" applyFont="1" applyFill="1" applyBorder="1" applyAlignment="1">
      <alignment horizontal="right" vertical="center" wrapText="1"/>
    </xf>
    <xf numFmtId="164" fontId="2" fillId="3" borderId="0" xfId="0" applyNumberFormat="1" applyFont="1" applyFill="1" applyBorder="1" applyAlignment="1">
      <alignment horizontal="center"/>
    </xf>
    <xf numFmtId="0" fontId="2" fillId="3" borderId="0" xfId="0" applyNumberFormat="1" applyFont="1" applyFill="1" applyBorder="1" applyAlignment="1">
      <alignment horizontal="left"/>
    </xf>
    <xf numFmtId="165" fontId="2" fillId="3" borderId="0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Border="1" applyAlignment="1">
      <alignment horizontal="right"/>
    </xf>
    <xf numFmtId="1" fontId="2" fillId="3" borderId="0" xfId="0" applyNumberFormat="1" applyFont="1" applyFill="1" applyBorder="1" applyAlignment="1">
      <alignment vertical="center" wrapText="1"/>
    </xf>
    <xf numFmtId="49" fontId="2" fillId="3" borderId="0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 applyBorder="1"/>
    <xf numFmtId="0" fontId="2" fillId="3" borderId="0" xfId="1" applyNumberFormat="1" applyFont="1" applyFill="1" applyBorder="1" applyAlignment="1">
      <alignment horizontal="left"/>
    </xf>
    <xf numFmtId="4" fontId="15" fillId="3" borderId="0" xfId="0" applyNumberFormat="1" applyFont="1" applyFill="1" applyBorder="1" applyAlignment="1">
      <alignment horizontal="right" vertical="center" wrapText="1"/>
    </xf>
    <xf numFmtId="164" fontId="15" fillId="3" borderId="0" xfId="0" applyNumberFormat="1" applyFont="1" applyFill="1" applyBorder="1" applyAlignment="1">
      <alignment horizontal="center"/>
    </xf>
    <xf numFmtId="0" fontId="15" fillId="3" borderId="0" xfId="1" applyNumberFormat="1" applyFont="1" applyFill="1" applyBorder="1" applyAlignment="1">
      <alignment horizontal="left"/>
    </xf>
    <xf numFmtId="49" fontId="15" fillId="3" borderId="0" xfId="0" applyNumberFormat="1" applyFont="1" applyFill="1" applyBorder="1" applyAlignment="1">
      <alignment horizontal="center" vertical="center" wrapText="1"/>
    </xf>
    <xf numFmtId="49" fontId="15" fillId="3" borderId="0" xfId="0" applyNumberFormat="1" applyFont="1" applyFill="1" applyBorder="1" applyAlignment="1">
      <alignment horizontal="right"/>
    </xf>
    <xf numFmtId="1" fontId="15" fillId="3" borderId="0" xfId="0" applyNumberFormat="1" applyFont="1" applyFill="1" applyBorder="1" applyAlignment="1">
      <alignment vertical="center" wrapText="1"/>
    </xf>
    <xf numFmtId="4" fontId="15" fillId="3" borderId="0" xfId="0" applyNumberFormat="1" applyFont="1" applyFill="1" applyBorder="1" applyAlignment="1">
      <alignment horizontal="center" vertical="center" wrapText="1"/>
    </xf>
    <xf numFmtId="4" fontId="15" fillId="3" borderId="0" xfId="0" applyNumberFormat="1" applyFont="1" applyFill="1" applyBorder="1"/>
    <xf numFmtId="0" fontId="15" fillId="3" borderId="0" xfId="0" applyNumberFormat="1" applyFont="1" applyFill="1" applyBorder="1" applyAlignment="1">
      <alignment horizontal="left" vertical="center" wrapText="1"/>
    </xf>
    <xf numFmtId="49" fontId="15" fillId="3" borderId="0" xfId="0" applyNumberFormat="1" applyFont="1" applyFill="1" applyBorder="1" applyAlignment="1">
      <alignment horizontal="right" vertical="center" wrapText="1"/>
    </xf>
    <xf numFmtId="4" fontId="15" fillId="3" borderId="0" xfId="0" applyNumberFormat="1" applyFont="1" applyFill="1" applyBorder="1" applyAlignment="1">
      <alignment horizontal="left" vertical="center" wrapText="1"/>
    </xf>
    <xf numFmtId="0" fontId="2" fillId="3" borderId="0" xfId="0" applyNumberFormat="1" applyFont="1" applyFill="1" applyBorder="1" applyAlignment="1">
      <alignment horizontal="left" vertical="center" wrapText="1"/>
    </xf>
    <xf numFmtId="165" fontId="1" fillId="3" borderId="0" xfId="1" applyNumberFormat="1" applyFont="1" applyFill="1" applyBorder="1" applyAlignment="1">
      <alignment horizontal="center"/>
    </xf>
    <xf numFmtId="4" fontId="2" fillId="3" borderId="0" xfId="0" applyNumberFormat="1" applyFont="1" applyFill="1" applyBorder="1" applyAlignment="1">
      <alignment horizontal="right"/>
    </xf>
    <xf numFmtId="165" fontId="1" fillId="3" borderId="0" xfId="2" applyNumberFormat="1" applyFont="1" applyFill="1" applyBorder="1" applyAlignment="1">
      <alignment horizontal="center"/>
    </xf>
    <xf numFmtId="1" fontId="2" fillId="3" borderId="0" xfId="0" applyNumberFormat="1" applyFont="1" applyFill="1" applyBorder="1" applyAlignment="1"/>
    <xf numFmtId="49" fontId="15" fillId="3" borderId="0" xfId="1" applyNumberFormat="1" applyFont="1" applyFill="1" applyBorder="1" applyAlignment="1">
      <alignment horizontal="center"/>
    </xf>
    <xf numFmtId="165" fontId="1" fillId="2" borderId="0" xfId="1" applyNumberFormat="1" applyFont="1" applyFill="1" applyBorder="1" applyAlignment="1">
      <alignment horizontal="right"/>
    </xf>
    <xf numFmtId="0" fontId="3" fillId="2" borderId="0" xfId="1" applyNumberFormat="1" applyFont="1" applyFill="1" applyBorder="1" applyAlignment="1"/>
    <xf numFmtId="168" fontId="2" fillId="2" borderId="0" xfId="0" applyNumberFormat="1" applyFont="1" applyFill="1" applyBorder="1" applyAlignment="1">
      <alignment vertical="center" wrapText="1"/>
    </xf>
    <xf numFmtId="168" fontId="2" fillId="2" borderId="0" xfId="0" applyNumberFormat="1" applyFont="1" applyFill="1" applyBorder="1" applyAlignment="1"/>
    <xf numFmtId="168" fontId="15" fillId="2" borderId="0" xfId="0" applyNumberFormat="1" applyFont="1" applyFill="1" applyBorder="1" applyAlignment="1">
      <alignment vertical="center" wrapText="1"/>
    </xf>
    <xf numFmtId="168" fontId="2" fillId="3" borderId="0" xfId="0" applyNumberFormat="1" applyFont="1" applyFill="1" applyBorder="1" applyAlignment="1">
      <alignment vertical="center" wrapText="1"/>
    </xf>
    <xf numFmtId="168" fontId="15" fillId="3" borderId="0" xfId="0" applyNumberFormat="1" applyFont="1" applyFill="1" applyBorder="1" applyAlignment="1">
      <alignment vertical="center" wrapText="1"/>
    </xf>
    <xf numFmtId="168" fontId="2" fillId="3" borderId="0" xfId="0" applyNumberFormat="1" applyFont="1" applyFill="1" applyBorder="1" applyAlignment="1"/>
    <xf numFmtId="168" fontId="2" fillId="0" borderId="0" xfId="0" applyNumberFormat="1" applyFont="1" applyFill="1" applyBorder="1" applyAlignment="1">
      <alignment vertical="center" wrapText="1"/>
    </xf>
    <xf numFmtId="168" fontId="15" fillId="0" borderId="0" xfId="0" applyNumberFormat="1" applyFont="1" applyFill="1" applyBorder="1" applyAlignment="1">
      <alignment vertical="center" wrapText="1"/>
    </xf>
    <xf numFmtId="168" fontId="0" fillId="0" borderId="0" xfId="0" applyNumberFormat="1" applyFill="1" applyAlignment="1"/>
    <xf numFmtId="168" fontId="0" fillId="0" borderId="0" xfId="0" applyNumberFormat="1" applyFill="1"/>
    <xf numFmtId="49" fontId="2" fillId="3" borderId="0" xfId="0" applyNumberFormat="1" applyFont="1" applyFill="1" applyBorder="1" applyAlignment="1">
      <alignment horizontal="right" vertical="center" wrapText="1"/>
    </xf>
    <xf numFmtId="168" fontId="2" fillId="2" borderId="0" xfId="0" applyNumberFormat="1" applyFont="1" applyFill="1" applyBorder="1" applyAlignment="1">
      <alignment horizontal="center" vertical="center" wrapText="1"/>
    </xf>
    <xf numFmtId="168" fontId="15" fillId="3" borderId="0" xfId="0" applyNumberFormat="1" applyFont="1" applyFill="1" applyBorder="1" applyAlignment="1">
      <alignment horizontal="left" vertical="center" wrapText="1"/>
    </xf>
    <xf numFmtId="168" fontId="2" fillId="3" borderId="0" xfId="0" applyNumberFormat="1" applyFont="1" applyFill="1" applyBorder="1" applyAlignment="1">
      <alignment horizontal="center" vertical="center" wrapText="1"/>
    </xf>
    <xf numFmtId="168" fontId="15" fillId="3" borderId="0" xfId="0" applyNumberFormat="1" applyFont="1" applyFill="1" applyBorder="1" applyAlignment="1">
      <alignment horizontal="center" vertical="center" wrapText="1"/>
    </xf>
    <xf numFmtId="168" fontId="15" fillId="2" borderId="0" xfId="0" applyNumberFormat="1" applyFont="1" applyFill="1" applyBorder="1" applyAlignment="1">
      <alignment horizontal="left" vertical="center" wrapText="1"/>
    </xf>
    <xf numFmtId="168" fontId="2" fillId="0" borderId="0" xfId="0" applyNumberFormat="1" applyFont="1" applyFill="1" applyBorder="1" applyAlignment="1">
      <alignment horizontal="center" vertical="center" wrapText="1"/>
    </xf>
    <xf numFmtId="168" fontId="15" fillId="0" borderId="0" xfId="0" applyNumberFormat="1" applyFont="1" applyFill="1" applyBorder="1" applyAlignment="1">
      <alignment horizontal="center" vertical="center" wrapText="1"/>
    </xf>
    <xf numFmtId="4" fontId="2" fillId="4" borderId="0" xfId="0" applyNumberFormat="1" applyFont="1" applyFill="1" applyBorder="1" applyAlignment="1">
      <alignment horizontal="right" vertical="center" wrapText="1"/>
    </xf>
    <xf numFmtId="164" fontId="2" fillId="4" borderId="0" xfId="0" applyNumberFormat="1" applyFont="1" applyFill="1" applyBorder="1" applyAlignment="1">
      <alignment horizontal="center"/>
    </xf>
    <xf numFmtId="0" fontId="2" fillId="4" borderId="0" xfId="1" applyNumberFormat="1" applyFont="1" applyFill="1" applyBorder="1" applyAlignment="1">
      <alignment horizontal="left"/>
    </xf>
    <xf numFmtId="165" fontId="2" fillId="4" borderId="0" xfId="0" applyNumberFormat="1" applyFont="1" applyFill="1" applyBorder="1" applyAlignment="1">
      <alignment horizontal="center" vertical="center" wrapText="1"/>
    </xf>
    <xf numFmtId="49" fontId="2" fillId="4" borderId="0" xfId="0" applyNumberFormat="1" applyFont="1" applyFill="1" applyBorder="1" applyAlignment="1">
      <alignment horizontal="right"/>
    </xf>
    <xf numFmtId="1" fontId="2" fillId="4" borderId="0" xfId="0" applyNumberFormat="1" applyFont="1" applyFill="1" applyBorder="1" applyAlignment="1">
      <alignment vertical="center" wrapText="1"/>
    </xf>
    <xf numFmtId="49" fontId="2" fillId="4" borderId="0" xfId="0" applyNumberFormat="1" applyFont="1" applyFill="1" applyBorder="1" applyAlignment="1">
      <alignment horizontal="center" vertical="center" wrapText="1"/>
    </xf>
    <xf numFmtId="168" fontId="2" fillId="4" borderId="0" xfId="0" applyNumberFormat="1" applyFont="1" applyFill="1" applyBorder="1" applyAlignment="1">
      <alignment vertical="center" wrapText="1"/>
    </xf>
    <xf numFmtId="168" fontId="2" fillId="4" borderId="0" xfId="0" applyNumberFormat="1" applyFont="1" applyFill="1" applyBorder="1" applyAlignment="1">
      <alignment horizontal="center" vertical="center" wrapText="1"/>
    </xf>
    <xf numFmtId="4" fontId="2" fillId="4" borderId="0" xfId="0" applyNumberFormat="1" applyFont="1" applyFill="1" applyBorder="1"/>
    <xf numFmtId="168" fontId="3" fillId="4" borderId="0" xfId="0" applyNumberFormat="1" applyFont="1" applyFill="1" applyBorder="1" applyAlignment="1">
      <alignment horizontal="center" vertical="center" wrapText="1"/>
    </xf>
    <xf numFmtId="4" fontId="15" fillId="4" borderId="0" xfId="0" applyNumberFormat="1" applyFont="1" applyFill="1" applyBorder="1" applyAlignment="1">
      <alignment horizontal="right" vertical="center" wrapText="1"/>
    </xf>
    <xf numFmtId="164" fontId="15" fillId="4" borderId="0" xfId="0" applyNumberFormat="1" applyFont="1" applyFill="1" applyBorder="1" applyAlignment="1">
      <alignment horizontal="center"/>
    </xf>
    <xf numFmtId="49" fontId="15" fillId="4" borderId="0" xfId="0" applyNumberFormat="1" applyFont="1" applyFill="1" applyBorder="1" applyAlignment="1">
      <alignment horizontal="center" vertical="center" wrapText="1"/>
    </xf>
    <xf numFmtId="49" fontId="15" fillId="4" borderId="0" xfId="0" applyNumberFormat="1" applyFont="1" applyFill="1" applyBorder="1" applyAlignment="1">
      <alignment horizontal="right"/>
    </xf>
    <xf numFmtId="1" fontId="15" fillId="4" borderId="0" xfId="0" applyNumberFormat="1" applyFont="1" applyFill="1" applyBorder="1" applyAlignment="1">
      <alignment vertical="center" wrapText="1"/>
    </xf>
    <xf numFmtId="168" fontId="15" fillId="4" borderId="0" xfId="0" applyNumberFormat="1" applyFont="1" applyFill="1" applyBorder="1" applyAlignment="1">
      <alignment vertical="center" wrapText="1"/>
    </xf>
    <xf numFmtId="168" fontId="15" fillId="4" borderId="0" xfId="0" applyNumberFormat="1" applyFont="1" applyFill="1" applyBorder="1" applyAlignment="1">
      <alignment horizontal="center" vertical="center" wrapText="1"/>
    </xf>
    <xf numFmtId="4" fontId="15" fillId="4" borderId="0" xfId="0" applyNumberFormat="1" applyFont="1" applyFill="1" applyBorder="1"/>
    <xf numFmtId="0" fontId="15" fillId="4" borderId="0" xfId="1" applyNumberFormat="1" applyFont="1" applyFill="1" applyBorder="1" applyAlignment="1">
      <alignment horizontal="left"/>
    </xf>
    <xf numFmtId="164" fontId="12" fillId="4" borderId="0" xfId="0" applyNumberFormat="1" applyFont="1" applyFill="1" applyBorder="1" applyAlignment="1">
      <alignment horizontal="center"/>
    </xf>
    <xf numFmtId="165" fontId="2" fillId="4" borderId="0" xfId="0" applyNumberFormat="1" applyFont="1" applyFill="1" applyBorder="1" applyAlignment="1">
      <alignment horizontal="right" vertical="center" wrapText="1"/>
    </xf>
    <xf numFmtId="0" fontId="2" fillId="4" borderId="0" xfId="1" applyNumberFormat="1" applyFont="1" applyFill="1" applyBorder="1" applyAlignment="1"/>
    <xf numFmtId="0" fontId="2" fillId="4" borderId="0" xfId="0" applyFont="1" applyFill="1" applyBorder="1" applyAlignment="1">
      <alignment horizontal="right"/>
    </xf>
    <xf numFmtId="0" fontId="10" fillId="4" borderId="0" xfId="0" applyFont="1" applyFill="1" applyBorder="1"/>
    <xf numFmtId="0" fontId="1" fillId="4" borderId="0" xfId="1" applyNumberFormat="1" applyFont="1" applyFill="1" applyBorder="1" applyAlignment="1"/>
    <xf numFmtId="0" fontId="0" fillId="0" borderId="0" xfId="0" applyAlignment="1"/>
    <xf numFmtId="4" fontId="0" fillId="0" borderId="0" xfId="0" applyNumberFormat="1" applyAlignment="1"/>
    <xf numFmtId="0" fontId="17" fillId="0" borderId="0" xfId="0" applyFont="1" applyAlignment="1"/>
    <xf numFmtId="169" fontId="17" fillId="0" borderId="0" xfId="0" applyNumberFormat="1" applyFont="1" applyAlignment="1">
      <alignment horizontal="right"/>
    </xf>
    <xf numFmtId="4" fontId="17" fillId="0" borderId="0" xfId="0" applyNumberFormat="1" applyFont="1" applyAlignment="1"/>
    <xf numFmtId="0" fontId="17" fillId="0" borderId="0" xfId="0" applyFont="1" applyAlignment="1">
      <alignment vertical="top"/>
    </xf>
    <xf numFmtId="0" fontId="17" fillId="0" borderId="0" xfId="0" applyFont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169" fontId="17" fillId="0" borderId="1" xfId="0" applyNumberFormat="1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 vertical="center" wrapText="1"/>
    </xf>
    <xf numFmtId="0" fontId="18" fillId="0" borderId="0" xfId="0" applyFont="1" applyAlignment="1"/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/>
    <xf numFmtId="165" fontId="18" fillId="0" borderId="1" xfId="0" applyNumberFormat="1" applyFont="1" applyBorder="1" applyAlignment="1">
      <alignment horizontal="right"/>
    </xf>
    <xf numFmtId="0" fontId="18" fillId="0" borderId="1" xfId="0" applyFont="1" applyBorder="1" applyAlignment="1">
      <alignment horizontal="center"/>
    </xf>
    <xf numFmtId="4" fontId="18" fillId="0" borderId="1" xfId="0" applyNumberFormat="1" applyFont="1" applyBorder="1" applyAlignment="1"/>
    <xf numFmtId="0" fontId="18" fillId="0" borderId="1" xfId="0" applyFont="1" applyBorder="1" applyAlignment="1">
      <alignment horizontal="right"/>
    </xf>
    <xf numFmtId="4" fontId="19" fillId="0" borderId="1" xfId="0" applyNumberFormat="1" applyFont="1" applyBorder="1" applyAlignment="1"/>
    <xf numFmtId="0" fontId="19" fillId="0" borderId="1" xfId="0" applyFont="1" applyBorder="1" applyAlignment="1">
      <alignment horizontal="right"/>
    </xf>
    <xf numFmtId="4" fontId="20" fillId="0" borderId="1" xfId="0" applyNumberFormat="1" applyFont="1" applyBorder="1" applyAlignment="1"/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left"/>
    </xf>
    <xf numFmtId="4" fontId="17" fillId="0" borderId="0" xfId="0" applyNumberFormat="1" applyFont="1" applyAlignment="1">
      <alignment horizontal="left"/>
    </xf>
    <xf numFmtId="0" fontId="18" fillId="0" borderId="0" xfId="0" applyFont="1" applyAlignment="1">
      <alignment horizontal="left" vertical="top" wrapText="1"/>
    </xf>
    <xf numFmtId="4" fontId="18" fillId="0" borderId="0" xfId="0" applyNumberFormat="1" applyFont="1" applyAlignment="1">
      <alignment horizontal="left" vertical="top" wrapText="1"/>
    </xf>
    <xf numFmtId="4" fontId="18" fillId="0" borderId="0" xfId="0" applyNumberFormat="1" applyFont="1" applyAlignment="1">
      <alignment vertical="top" wrapText="1"/>
    </xf>
    <xf numFmtId="169" fontId="17" fillId="0" borderId="0" xfId="0" applyNumberFormat="1" applyFont="1" applyAlignment="1">
      <alignment horizontal="right" wrapText="1"/>
    </xf>
    <xf numFmtId="4" fontId="17" fillId="0" borderId="0" xfId="0" applyNumberFormat="1" applyFont="1" applyAlignment="1">
      <alignment horizontal="left" wrapText="1"/>
    </xf>
    <xf numFmtId="0" fontId="17" fillId="0" borderId="0" xfId="0" applyFont="1" applyAlignment="1">
      <alignment vertical="top" wrapText="1"/>
    </xf>
    <xf numFmtId="4" fontId="17" fillId="0" borderId="0" xfId="0" applyNumberFormat="1" applyFont="1" applyAlignment="1">
      <alignment vertical="top" wrapText="1"/>
    </xf>
    <xf numFmtId="0" fontId="17" fillId="0" borderId="0" xfId="0" applyFont="1" applyBorder="1" applyAlignment="1"/>
    <xf numFmtId="0" fontId="17" fillId="0" borderId="2" xfId="0" applyFont="1" applyBorder="1" applyAlignment="1"/>
    <xf numFmtId="4" fontId="17" fillId="0" borderId="2" xfId="0" applyNumberFormat="1" applyFont="1" applyBorder="1" applyAlignment="1"/>
    <xf numFmtId="0" fontId="17" fillId="0" borderId="0" xfId="0" applyFont="1" applyAlignment="1">
      <alignment horizontal="right"/>
    </xf>
    <xf numFmtId="0" fontId="0" fillId="0" borderId="0" xfId="0" applyAlignment="1">
      <alignment horizontal="left"/>
    </xf>
    <xf numFmtId="14" fontId="17" fillId="0" borderId="0" xfId="0" applyNumberFormat="1" applyFont="1" applyAlignment="1">
      <alignment horizontal="left"/>
    </xf>
    <xf numFmtId="0" fontId="18" fillId="0" borderId="0" xfId="0" applyFont="1" applyAlignment="1">
      <alignment vertical="top" wrapText="1"/>
    </xf>
    <xf numFmtId="0" fontId="17" fillId="0" borderId="0" xfId="0" applyFont="1" applyBorder="1" applyAlignment="1">
      <alignment vertical="top" wrapText="1"/>
    </xf>
    <xf numFmtId="0" fontId="21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22" fillId="0" borderId="1" xfId="1" applyNumberFormat="1" applyFont="1" applyFill="1" applyBorder="1" applyAlignment="1"/>
    <xf numFmtId="169" fontId="23" fillId="0" borderId="0" xfId="0" applyNumberFormat="1" applyFont="1" applyAlignment="1">
      <alignment horizontal="right"/>
    </xf>
    <xf numFmtId="0" fontId="20" fillId="0" borderId="1" xfId="0" applyFont="1" applyBorder="1" applyAlignment="1"/>
    <xf numFmtId="4" fontId="24" fillId="0" borderId="0" xfId="0" applyNumberFormat="1" applyFont="1" applyFill="1" applyBorder="1"/>
    <xf numFmtId="164" fontId="25" fillId="0" borderId="0" xfId="0" applyNumberFormat="1" applyFont="1" applyFill="1" applyBorder="1" applyAlignment="1">
      <alignment horizontal="center"/>
    </xf>
    <xf numFmtId="4" fontId="25" fillId="0" borderId="0" xfId="0" applyNumberFormat="1" applyFont="1" applyFill="1" applyBorder="1" applyAlignment="1">
      <alignment horizontal="left"/>
    </xf>
    <xf numFmtId="49" fontId="24" fillId="0" borderId="0" xfId="0" applyNumberFormat="1" applyFont="1" applyFill="1" applyBorder="1" applyAlignment="1">
      <alignment horizontal="center"/>
    </xf>
    <xf numFmtId="49" fontId="24" fillId="0" borderId="0" xfId="0" applyNumberFormat="1" applyFont="1" applyFill="1" applyBorder="1" applyAlignment="1">
      <alignment horizontal="right"/>
    </xf>
    <xf numFmtId="1" fontId="24" fillId="0" borderId="0" xfId="0" applyNumberFormat="1" applyFont="1" applyFill="1" applyBorder="1" applyAlignment="1"/>
    <xf numFmtId="168" fontId="26" fillId="0" borderId="0" xfId="0" applyNumberFormat="1" applyFont="1" applyFill="1" applyBorder="1" applyAlignment="1"/>
    <xf numFmtId="4" fontId="27" fillId="0" borderId="0" xfId="0" applyNumberFormat="1" applyFont="1" applyFill="1" applyBorder="1" applyAlignment="1">
      <alignment horizontal="right"/>
    </xf>
    <xf numFmtId="2" fontId="28" fillId="0" borderId="0" xfId="0" applyNumberFormat="1" applyFont="1" applyFill="1" applyBorder="1"/>
    <xf numFmtId="4" fontId="27" fillId="0" borderId="0" xfId="0" applyNumberFormat="1" applyFont="1" applyFill="1" applyBorder="1"/>
    <xf numFmtId="4" fontId="2" fillId="5" borderId="0" xfId="0" applyNumberFormat="1" applyFont="1" applyFill="1" applyBorder="1" applyAlignment="1">
      <alignment horizontal="right"/>
    </xf>
    <xf numFmtId="164" fontId="2" fillId="5" borderId="0" xfId="0" applyNumberFormat="1" applyFont="1" applyFill="1" applyBorder="1" applyAlignment="1">
      <alignment horizontal="center"/>
    </xf>
    <xf numFmtId="0" fontId="2" fillId="5" borderId="0" xfId="1" applyNumberFormat="1" applyFont="1" applyFill="1" applyBorder="1" applyAlignment="1">
      <alignment horizontal="left"/>
    </xf>
    <xf numFmtId="165" fontId="1" fillId="5" borderId="0" xfId="2" applyNumberFormat="1" applyFont="1" applyFill="1" applyBorder="1" applyAlignment="1">
      <alignment horizontal="center"/>
    </xf>
    <xf numFmtId="49" fontId="2" fillId="5" borderId="0" xfId="0" applyNumberFormat="1" applyFont="1" applyFill="1" applyBorder="1" applyAlignment="1">
      <alignment horizontal="right"/>
    </xf>
    <xf numFmtId="1" fontId="2" fillId="5" borderId="0" xfId="0" applyNumberFormat="1" applyFont="1" applyFill="1" applyBorder="1" applyAlignment="1"/>
    <xf numFmtId="168" fontId="2" fillId="5" borderId="0" xfId="0" applyNumberFormat="1" applyFont="1" applyFill="1" applyBorder="1" applyAlignment="1"/>
    <xf numFmtId="168" fontId="2" fillId="5" borderId="0" xfId="0" applyNumberFormat="1" applyFont="1" applyFill="1" applyBorder="1" applyAlignment="1">
      <alignment horizontal="center" vertical="center" wrapText="1"/>
    </xf>
    <xf numFmtId="4" fontId="2" fillId="5" borderId="0" xfId="0" applyNumberFormat="1" applyFont="1" applyFill="1" applyBorder="1"/>
    <xf numFmtId="4" fontId="2" fillId="5" borderId="0" xfId="0" applyNumberFormat="1" applyFont="1" applyFill="1" applyBorder="1" applyAlignment="1">
      <alignment horizontal="right" vertical="center" wrapText="1"/>
    </xf>
    <xf numFmtId="0" fontId="2" fillId="5" borderId="0" xfId="0" applyNumberFormat="1" applyFont="1" applyFill="1" applyBorder="1" applyAlignment="1">
      <alignment horizontal="left"/>
    </xf>
    <xf numFmtId="165" fontId="2" fillId="5" borderId="0" xfId="0" applyNumberFormat="1" applyFont="1" applyFill="1" applyBorder="1" applyAlignment="1">
      <alignment horizontal="center" vertical="center" wrapText="1"/>
    </xf>
    <xf numFmtId="1" fontId="2" fillId="5" borderId="0" xfId="0" applyNumberFormat="1" applyFont="1" applyFill="1" applyBorder="1" applyAlignment="1">
      <alignment vertical="center" wrapText="1"/>
    </xf>
    <xf numFmtId="168" fontId="2" fillId="5" borderId="0" xfId="0" applyNumberFormat="1" applyFont="1" applyFill="1" applyBorder="1" applyAlignment="1">
      <alignment vertical="center" wrapText="1"/>
    </xf>
    <xf numFmtId="0" fontId="2" fillId="5" borderId="0" xfId="0" applyNumberFormat="1" applyFont="1" applyFill="1" applyBorder="1" applyAlignment="1">
      <alignment horizontal="left" vertical="center" wrapText="1"/>
    </xf>
    <xf numFmtId="165" fontId="10" fillId="5" borderId="0" xfId="0" applyNumberFormat="1" applyFont="1" applyFill="1" applyBorder="1" applyAlignment="1">
      <alignment horizontal="center"/>
    </xf>
    <xf numFmtId="4" fontId="15" fillId="5" borderId="0" xfId="0" applyNumberFormat="1" applyFont="1" applyFill="1" applyBorder="1" applyAlignment="1">
      <alignment horizontal="right" vertical="center" wrapText="1"/>
    </xf>
    <xf numFmtId="164" fontId="15" fillId="5" borderId="0" xfId="0" applyNumberFormat="1" applyFont="1" applyFill="1" applyBorder="1" applyAlignment="1">
      <alignment horizontal="center"/>
    </xf>
    <xf numFmtId="0" fontId="15" fillId="5" borderId="0" xfId="0" applyNumberFormat="1" applyFont="1" applyFill="1" applyBorder="1" applyAlignment="1">
      <alignment horizontal="left"/>
    </xf>
    <xf numFmtId="49" fontId="15" fillId="5" borderId="0" xfId="0" applyNumberFormat="1" applyFont="1" applyFill="1" applyBorder="1" applyAlignment="1">
      <alignment horizontal="center" vertical="center" wrapText="1"/>
    </xf>
    <xf numFmtId="1" fontId="15" fillId="5" borderId="0" xfId="0" applyNumberFormat="1" applyFont="1" applyFill="1" applyBorder="1" applyAlignment="1">
      <alignment vertical="center" wrapText="1"/>
    </xf>
    <xf numFmtId="168" fontId="15" fillId="5" borderId="0" xfId="0" applyNumberFormat="1" applyFont="1" applyFill="1" applyBorder="1" applyAlignment="1">
      <alignment vertical="center" wrapText="1"/>
    </xf>
    <xf numFmtId="168" fontId="15" fillId="5" borderId="0" xfId="0" applyNumberFormat="1" applyFont="1" applyFill="1" applyBorder="1" applyAlignment="1">
      <alignment horizontal="center" vertical="center" wrapText="1"/>
    </xf>
    <xf numFmtId="4" fontId="15" fillId="5" borderId="0" xfId="0" applyNumberFormat="1" applyFont="1" applyFill="1" applyBorder="1"/>
    <xf numFmtId="0" fontId="15" fillId="5" borderId="0" xfId="0" applyNumberFormat="1" applyFont="1" applyFill="1" applyBorder="1" applyAlignment="1">
      <alignment horizontal="left" vertical="center" wrapText="1"/>
    </xf>
    <xf numFmtId="49" fontId="15" fillId="5" borderId="0" xfId="1" applyNumberFormat="1" applyFont="1" applyFill="1" applyBorder="1" applyAlignment="1">
      <alignment horizontal="center"/>
    </xf>
    <xf numFmtId="49" fontId="15" fillId="5" borderId="0" xfId="0" applyNumberFormat="1" applyFont="1" applyFill="1" applyBorder="1" applyAlignment="1">
      <alignment horizontal="right"/>
    </xf>
    <xf numFmtId="49" fontId="15" fillId="5" borderId="0" xfId="2" applyNumberFormat="1" applyFont="1" applyFill="1" applyBorder="1" applyAlignment="1">
      <alignment horizontal="center"/>
    </xf>
    <xf numFmtId="4" fontId="2" fillId="6" borderId="0" xfId="0" applyNumberFormat="1" applyFont="1" applyFill="1" applyBorder="1" applyAlignment="1">
      <alignment horizontal="right" vertical="center" wrapText="1"/>
    </xf>
    <xf numFmtId="164" fontId="2" fillId="6" borderId="0" xfId="0" applyNumberFormat="1" applyFont="1" applyFill="1" applyBorder="1" applyAlignment="1">
      <alignment horizontal="center"/>
    </xf>
    <xf numFmtId="0" fontId="2" fillId="6" borderId="0" xfId="1" applyNumberFormat="1" applyFont="1" applyFill="1" applyBorder="1" applyAlignment="1">
      <alignment horizontal="left"/>
    </xf>
    <xf numFmtId="165" fontId="2" fillId="6" borderId="0" xfId="0" applyNumberFormat="1" applyFont="1" applyFill="1" applyBorder="1" applyAlignment="1">
      <alignment horizontal="center" vertical="center" wrapText="1"/>
    </xf>
    <xf numFmtId="49" fontId="2" fillId="6" borderId="0" xfId="0" applyNumberFormat="1" applyFont="1" applyFill="1" applyBorder="1" applyAlignment="1">
      <alignment horizontal="right"/>
    </xf>
    <xf numFmtId="1" fontId="2" fillId="6" borderId="0" xfId="0" applyNumberFormat="1" applyFont="1" applyFill="1" applyBorder="1" applyAlignment="1">
      <alignment vertical="center" wrapText="1"/>
    </xf>
    <xf numFmtId="168" fontId="2" fillId="6" borderId="0" xfId="0" applyNumberFormat="1" applyFont="1" applyFill="1" applyBorder="1" applyAlignment="1">
      <alignment vertical="center" wrapText="1"/>
    </xf>
    <xf numFmtId="168" fontId="2" fillId="6" borderId="0" xfId="0" applyNumberFormat="1" applyFont="1" applyFill="1" applyBorder="1" applyAlignment="1">
      <alignment horizontal="center" vertical="center" wrapText="1"/>
    </xf>
    <xf numFmtId="4" fontId="2" fillId="6" borderId="0" xfId="0" applyNumberFormat="1" applyFont="1" applyFill="1" applyBorder="1"/>
    <xf numFmtId="0" fontId="2" fillId="6" borderId="0" xfId="0" applyNumberFormat="1" applyFont="1" applyFill="1" applyBorder="1" applyAlignment="1">
      <alignment horizontal="left"/>
    </xf>
    <xf numFmtId="0" fontId="2" fillId="6" borderId="0" xfId="0" applyNumberFormat="1" applyFont="1" applyFill="1" applyBorder="1" applyAlignment="1">
      <alignment horizontal="left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2" applyNumberFormat="1" applyFont="1" applyFill="1" applyBorder="1" applyAlignment="1">
      <alignment horizontal="center"/>
    </xf>
    <xf numFmtId="165" fontId="10" fillId="6" borderId="0" xfId="0" applyNumberFormat="1" applyFont="1" applyFill="1" applyBorder="1" applyAlignment="1">
      <alignment horizontal="center"/>
    </xf>
    <xf numFmtId="2" fontId="2" fillId="6" borderId="0" xfId="0" applyNumberFormat="1" applyFont="1" applyFill="1" applyBorder="1" applyAlignment="1">
      <alignment horizontal="center" vertical="center" wrapText="1"/>
    </xf>
    <xf numFmtId="4" fontId="2" fillId="6" borderId="0" xfId="0" applyNumberFormat="1" applyFont="1" applyFill="1" applyBorder="1" applyAlignment="1">
      <alignment horizontal="right"/>
    </xf>
    <xf numFmtId="1" fontId="2" fillId="6" borderId="0" xfId="0" applyNumberFormat="1" applyFont="1" applyFill="1" applyBorder="1" applyAlignment="1"/>
    <xf numFmtId="168" fontId="2" fillId="6" borderId="0" xfId="0" applyNumberFormat="1" applyFont="1" applyFill="1" applyBorder="1" applyAlignment="1"/>
    <xf numFmtId="165" fontId="2" fillId="3" borderId="0" xfId="0" applyNumberFormat="1" applyFont="1" applyFill="1" applyBorder="1" applyAlignment="1">
      <alignment horizontal="right" vertical="center" wrapText="1"/>
    </xf>
    <xf numFmtId="0" fontId="1" fillId="3" borderId="0" xfId="0" applyFont="1" applyFill="1" applyBorder="1"/>
    <xf numFmtId="0" fontId="2" fillId="3" borderId="0" xfId="0" applyFont="1" applyFill="1" applyBorder="1" applyAlignment="1">
      <alignment horizontal="right"/>
    </xf>
    <xf numFmtId="0" fontId="10" fillId="3" borderId="0" xfId="0" applyFont="1" applyFill="1" applyBorder="1"/>
    <xf numFmtId="0" fontId="1" fillId="3" borderId="0" xfId="2" applyFont="1" applyFill="1" applyBorder="1" applyAlignment="1">
      <alignment horizontal="center"/>
    </xf>
    <xf numFmtId="0" fontId="1" fillId="3" borderId="0" xfId="1" applyFont="1" applyFill="1" applyBorder="1" applyAlignment="1">
      <alignment horizontal="center"/>
    </xf>
    <xf numFmtId="0" fontId="15" fillId="3" borderId="0" xfId="0" applyNumberFormat="1" applyFont="1" applyFill="1" applyBorder="1" applyAlignment="1">
      <alignment horizontal="left"/>
    </xf>
    <xf numFmtId="49" fontId="15" fillId="3" borderId="0" xfId="0" applyNumberFormat="1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/>
    </xf>
    <xf numFmtId="16" fontId="15" fillId="3" borderId="0" xfId="1" applyNumberFormat="1" applyFont="1" applyFill="1" applyBorder="1" applyAlignment="1">
      <alignment horizontal="left"/>
    </xf>
    <xf numFmtId="168" fontId="4" fillId="0" borderId="0" xfId="0" applyNumberFormat="1" applyFont="1" applyFill="1" applyBorder="1" applyAlignment="1">
      <alignment horizontal="center" vertical="center" wrapText="1"/>
    </xf>
    <xf numFmtId="0" fontId="0" fillId="5" borderId="1" xfId="0" applyFill="1" applyBorder="1"/>
    <xf numFmtId="4" fontId="0" fillId="5" borderId="1" xfId="0" applyNumberFormat="1" applyFill="1" applyBorder="1"/>
    <xf numFmtId="0" fontId="9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4" fontId="18" fillId="0" borderId="0" xfId="0" applyNumberFormat="1" applyFont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right"/>
    </xf>
    <xf numFmtId="14" fontId="17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169" fontId="18" fillId="0" borderId="0" xfId="0" applyNumberFormat="1" applyFont="1" applyAlignment="1">
      <alignment horizontal="center"/>
    </xf>
    <xf numFmtId="0" fontId="17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left" vertical="top" wrapText="1"/>
    </xf>
    <xf numFmtId="0" fontId="17" fillId="0" borderId="0" xfId="0" applyFont="1" applyAlignment="1">
      <alignment horizontal="left" wrapText="1"/>
    </xf>
  </cellXfs>
  <cellStyles count="11">
    <cellStyle name="Обычный" xfId="0" builtinId="0"/>
    <cellStyle name="Обычный 12" xfId="10"/>
    <cellStyle name="Обычный 13" xfId="5"/>
    <cellStyle name="Обычный 13 2" xfId="8"/>
    <cellStyle name="Обычный 15" xfId="3"/>
    <cellStyle name="Обычный 15 2" xfId="7"/>
    <cellStyle name="Обычный 16" xfId="4"/>
    <cellStyle name="Обычный 17" xfId="6"/>
    <cellStyle name="Обычный 17 2" xfId="9"/>
    <cellStyle name="Обычный 4" xfId="2"/>
    <cellStyle name="Обычный 40" xfId="1"/>
  </cellStyles>
  <dxfs count="30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8" formatCode="0.00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numFmt numFmtId="168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8" formatCode="0.000"/>
      <fill>
        <patternFill patternType="none">
          <fgColor indexed="64"/>
          <bgColor auto="1"/>
        </patternFill>
      </fill>
      <alignment horizontal="general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general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righ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dd/mm/yy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numFmt numFmtId="4" formatCode="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4" formatCode="#,##0.0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000000"/>
        </top>
      </border>
    </dxf>
    <dxf>
      <font>
        <b/>
        <color rgb="FF000000"/>
      </font>
      <border>
        <bottom style="medium">
          <color rgb="FF000000"/>
        </bottom>
      </border>
    </dxf>
    <dxf>
      <font>
        <color rgb="FF000000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</dxfs>
  <tableStyles count="1" defaultTableStyle="TableStyleMedium2" defaultPivotStyle="PivotStyleLight16">
    <tableStyle name="TableStyleLight15 2" pivot="0" count="7">
      <tableStyleElement type="wholeTable" dxfId="29"/>
      <tableStyleElement type="headerRow" dxfId="28"/>
      <tableStyleElement type="totalRow" dxfId="27"/>
      <tableStyleElement type="firstColumn" dxfId="26"/>
      <tableStyleElement type="lastColumn" dxfId="25"/>
      <tableStyleElement type="firstRowStripe" dxfId="24"/>
      <tableStyleElement type="firstColumnStripe" dxfId="23"/>
    </tableStyle>
  </tableStyles>
  <colors>
    <mruColors>
      <color rgb="FFFFFF99"/>
      <color rgb="FF3399FF"/>
      <color rgb="FF66FF66"/>
      <color rgb="FF336699"/>
      <color rgb="FF00CCFF"/>
      <color rgb="FF99FF66"/>
      <color rgb="FFF3EDA5"/>
      <color rgb="FFCCFFFF"/>
      <color rgb="FFFF66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1" name="журнал32" displayName="журнал32" ref="A2:J294" totalsRowCount="1" headerRowDxfId="22" dataDxfId="21" totalsRowDxfId="20">
  <autoFilter ref="A2:J293"/>
  <sortState ref="A3:J293">
    <sortCondition ref="B2:B293"/>
  </sortState>
  <tableColumns count="10">
    <tableColumn id="16" name="Оплата" totalsRowFunction="sum" dataDxfId="19" totalsRowDxfId="18"/>
    <tableColumn id="22" name="Дата" dataDxfId="17" totalsRowDxfId="16"/>
    <tableColumn id="25" name="продавец" totalsRowFunction="sum" dataDxfId="15" totalsRowDxfId="14"/>
    <tableColumn id="24" name="покупатель" dataDxfId="13" totalsRowDxfId="12"/>
    <tableColumn id="23" name="склад" dataDxfId="11" totalsRowDxfId="10"/>
    <tableColumn id="1" name="№ накл" dataDxfId="9" totalsRowDxfId="8"/>
    <tableColumn id="4" name="кг" totalsRowFunction="sum" dataDxfId="7" totalsRowDxfId="6"/>
    <tableColumn id="11" name="Сума закуп" totalsRowFunction="sum" dataDxfId="5" totalsRowDxfId="4"/>
    <tableColumn id="13" name="цена" dataDxfId="3" totalsRowDxfId="2"/>
    <tableColumn id="15" name="Сумма с НДС" totalsRowFunction="sum" dataDxfId="1" totalsRowDxfId="0">
      <calculatedColumnFormula>журнал32[[#This Row],[цена]]*журнал32[[#This Row],[кг]]*1.2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ерая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99"/>
  <sheetViews>
    <sheetView workbookViewId="0">
      <selection activeCell="L12" sqref="L12"/>
    </sheetView>
  </sheetViews>
  <sheetFormatPr defaultColWidth="8.85546875" defaultRowHeight="15" x14ac:dyDescent="0.25"/>
  <cols>
    <col min="1" max="1" width="14" style="24" bestFit="1" customWidth="1"/>
    <col min="2" max="2" width="9.42578125" style="33" bestFit="1" customWidth="1"/>
    <col min="3" max="3" width="11.28515625" style="24" customWidth="1"/>
    <col min="4" max="4" width="13.140625" style="28" customWidth="1"/>
    <col min="5" max="5" width="8.85546875" style="24"/>
    <col min="6" max="6" width="5.85546875" style="24" customWidth="1"/>
    <col min="7" max="7" width="9.85546875" style="96" customWidth="1"/>
    <col min="8" max="8" width="13.85546875" style="24" bestFit="1" customWidth="1"/>
    <col min="9" max="9" width="7.85546875" style="57" customWidth="1"/>
    <col min="10" max="10" width="13.140625" style="24" customWidth="1"/>
    <col min="11" max="11" width="8.85546875" style="24" customWidth="1"/>
    <col min="12" max="12" width="27.28515625" style="24" bestFit="1" customWidth="1"/>
    <col min="13" max="13" width="10" style="25" customWidth="1"/>
    <col min="14" max="14" width="11.42578125" style="25" customWidth="1"/>
    <col min="15" max="16384" width="8.85546875" style="24"/>
  </cols>
  <sheetData>
    <row r="1" spans="1:14" ht="36" x14ac:dyDescent="0.55000000000000004">
      <c r="A1" s="244">
        <v>2015</v>
      </c>
      <c r="B1" s="244"/>
      <c r="C1" s="244"/>
      <c r="D1" s="244"/>
      <c r="E1" s="244"/>
      <c r="F1" s="244"/>
      <c r="G1" s="244"/>
      <c r="H1" s="244"/>
      <c r="I1" s="244"/>
      <c r="J1" s="244"/>
      <c r="L1" s="245" t="s">
        <v>79</v>
      </c>
      <c r="M1" s="245"/>
      <c r="N1" s="245"/>
    </row>
    <row r="2" spans="1:14" ht="25.5" x14ac:dyDescent="0.25">
      <c r="A2" s="6" t="s">
        <v>0</v>
      </c>
      <c r="B2" s="7" t="s">
        <v>1</v>
      </c>
      <c r="C2" s="1" t="s">
        <v>28</v>
      </c>
      <c r="D2" s="15" t="s">
        <v>29</v>
      </c>
      <c r="E2" s="8" t="s">
        <v>33</v>
      </c>
      <c r="F2" s="9" t="s">
        <v>2</v>
      </c>
      <c r="G2" s="241" t="s">
        <v>30</v>
      </c>
      <c r="H2" s="10" t="s">
        <v>3</v>
      </c>
      <c r="I2" s="11" t="s">
        <v>60</v>
      </c>
      <c r="J2" s="10" t="s">
        <v>31</v>
      </c>
      <c r="L2" s="24" t="s">
        <v>32</v>
      </c>
      <c r="M2" s="25" t="s">
        <v>80</v>
      </c>
      <c r="N2" s="25" t="s">
        <v>80</v>
      </c>
    </row>
    <row r="3" spans="1:14" x14ac:dyDescent="0.25">
      <c r="A3" s="85">
        <v>-600000.00000000373</v>
      </c>
      <c r="B3" s="35">
        <v>42005</v>
      </c>
      <c r="C3" s="86" t="s">
        <v>9</v>
      </c>
      <c r="D3" s="42"/>
      <c r="E3" s="36" t="s">
        <v>26</v>
      </c>
      <c r="F3" s="37"/>
      <c r="G3" s="87"/>
      <c r="H3" s="38"/>
      <c r="I3" s="98"/>
      <c r="J3" s="39"/>
      <c r="L3" s="24" t="str">
        <f>IF(E3="долг","",IF(AND(A3&gt;0,F3=0),CONCATENATE("Оплата","   ",TEXT(B3,"DD.MM.YY")),IF(F3=F2,"",CONCATENATE("Продажа"," ",TEXT(B3,"DD.MM.YY")," ","№ ",0,0,0,0,F3))))</f>
        <v/>
      </c>
      <c r="M3" s="25" t="str">
        <f t="shared" ref="M3:M5" si="0">IF(F3="№ накл","",IF(F3=0,"",IF(F3=F2,"",SUMIF(F3:F58,F3,H3:H64))))</f>
        <v/>
      </c>
      <c r="N3" s="25" t="str">
        <f t="shared" ref="N3:N46" si="1">IF(E3="долг","",IF(A3="Оплата","",IF(A3&lt;=0,"",A3)))</f>
        <v/>
      </c>
    </row>
    <row r="4" spans="1:14" x14ac:dyDescent="0.25">
      <c r="A4" s="40">
        <v>20000</v>
      </c>
      <c r="B4" s="35">
        <v>42025</v>
      </c>
      <c r="C4" s="50"/>
      <c r="D4" s="54" t="s">
        <v>34</v>
      </c>
      <c r="E4" s="36"/>
      <c r="F4" s="41"/>
      <c r="G4" s="88"/>
      <c r="H4" s="43"/>
      <c r="I4" s="98"/>
      <c r="J4" s="39"/>
      <c r="L4" s="24" t="str">
        <f t="shared" ref="L4:L5" si="2">IF(E4="долг","",IF(AND(A4&gt;0,F4=0),CONCATENATE("Оплата","   ",TEXT(B4,"DD.MM.YY")),IF(F4=F3,"",CONCATENATE("Продажа"," ",TEXT(B4,"DD.MM.YY")," ","№ ",0,0,0,0,F4))))</f>
        <v>Оплата   21.01.15</v>
      </c>
      <c r="M4" s="25" t="str">
        <f t="shared" si="0"/>
        <v/>
      </c>
      <c r="N4" s="25">
        <f t="shared" si="1"/>
        <v>20000</v>
      </c>
    </row>
    <row r="5" spans="1:14" x14ac:dyDescent="0.25">
      <c r="A5" s="38">
        <v>100000</v>
      </c>
      <c r="B5" s="35">
        <v>42025</v>
      </c>
      <c r="C5" s="44"/>
      <c r="D5" s="51" t="s">
        <v>35</v>
      </c>
      <c r="E5" s="52"/>
      <c r="F5" s="37"/>
      <c r="G5" s="87"/>
      <c r="H5" s="38"/>
      <c r="I5" s="98"/>
      <c r="J5" s="39"/>
      <c r="L5" s="24" t="str">
        <f t="shared" si="2"/>
        <v>Оплата   21.01.15</v>
      </c>
      <c r="M5" s="25" t="str">
        <f t="shared" si="0"/>
        <v/>
      </c>
      <c r="N5" s="25">
        <f t="shared" si="1"/>
        <v>100000</v>
      </c>
    </row>
    <row r="6" spans="1:14" x14ac:dyDescent="0.25">
      <c r="A6" s="38"/>
      <c r="B6" s="35">
        <v>42026</v>
      </c>
      <c r="C6" s="53" t="s">
        <v>11</v>
      </c>
      <c r="D6" s="54" t="s">
        <v>34</v>
      </c>
      <c r="E6" s="52" t="s">
        <v>54</v>
      </c>
      <c r="F6" s="37">
        <v>1</v>
      </c>
      <c r="G6" s="87">
        <v>351</v>
      </c>
      <c r="H6" s="38">
        <v>41888.339999999997</v>
      </c>
      <c r="I6" s="98">
        <v>127.7</v>
      </c>
      <c r="J6" s="39">
        <f>журнал32[[#This Row],[цена]]*журнал32[[#This Row],[кг]]*1.2</f>
        <v>53787.240000000005</v>
      </c>
      <c r="L6" s="24" t="str">
        <f t="shared" ref="L6:L69" si="3">IF(E6="долг","",IF(AND(A6&gt;0,F6=0),CONCATENATE("Оплата","   ",TEXT(B6,"DD.MM.YY")),IF(F6=F5,"",CONCATENATE("Продажа"," ",TEXT(B6,"DD.MM.YY")," ","№ ",0,0,0,0,F6))))</f>
        <v>Продажа 22.01.15 № 00001</v>
      </c>
      <c r="M6" s="25">
        <f>IF(F6="№ накл","",IF(F6=0,"",IF(F6=F5,"",SUMIF(F6:F61,F6,H6:H67))))</f>
        <v>41888.339999999997</v>
      </c>
      <c r="N6" s="25" t="str">
        <f t="shared" si="1"/>
        <v/>
      </c>
    </row>
    <row r="7" spans="1:14" x14ac:dyDescent="0.25">
      <c r="A7" s="38">
        <v>42000</v>
      </c>
      <c r="B7" s="35">
        <v>42026</v>
      </c>
      <c r="C7" s="44" t="s">
        <v>11</v>
      </c>
      <c r="D7" s="51"/>
      <c r="E7" s="52"/>
      <c r="F7" s="37"/>
      <c r="G7" s="87"/>
      <c r="H7" s="38"/>
      <c r="I7" s="98"/>
      <c r="J7" s="39"/>
      <c r="L7" s="24" t="str">
        <f t="shared" si="3"/>
        <v>Оплата   22.01.15</v>
      </c>
      <c r="M7" s="25" t="str">
        <f t="shared" ref="M7:M70" si="4">IF(F7="№ накл","",IF(F7=0,"",IF(F7=F6,"",SUMIF(F7:F62,F7,H7:H68))))</f>
        <v/>
      </c>
      <c r="N7" s="25">
        <f t="shared" si="1"/>
        <v>42000</v>
      </c>
    </row>
    <row r="8" spans="1:14" x14ac:dyDescent="0.25">
      <c r="A8" s="38">
        <v>34000</v>
      </c>
      <c r="B8" s="35">
        <v>42027</v>
      </c>
      <c r="C8" s="53"/>
      <c r="D8" s="54" t="s">
        <v>34</v>
      </c>
      <c r="E8" s="52"/>
      <c r="F8" s="37"/>
      <c r="G8" s="87"/>
      <c r="H8" s="38"/>
      <c r="I8" s="98"/>
      <c r="J8" s="39"/>
      <c r="L8" s="24" t="str">
        <f t="shared" si="3"/>
        <v>Оплата   23.01.15</v>
      </c>
      <c r="M8" s="25" t="str">
        <f t="shared" si="4"/>
        <v/>
      </c>
      <c r="N8" s="25">
        <f t="shared" si="1"/>
        <v>34000</v>
      </c>
    </row>
    <row r="9" spans="1:14" x14ac:dyDescent="0.25">
      <c r="A9" s="38">
        <v>34000</v>
      </c>
      <c r="B9" s="35">
        <v>42031</v>
      </c>
      <c r="C9" s="53" t="s">
        <v>11</v>
      </c>
      <c r="D9" s="54"/>
      <c r="E9" s="52"/>
      <c r="F9" s="37"/>
      <c r="G9" s="87"/>
      <c r="H9" s="38"/>
      <c r="I9" s="98"/>
      <c r="J9" s="39"/>
      <c r="L9" s="24" t="str">
        <f t="shared" si="3"/>
        <v>Оплата   27.01.15</v>
      </c>
      <c r="M9" s="25" t="str">
        <f t="shared" si="4"/>
        <v/>
      </c>
      <c r="N9" s="25">
        <f t="shared" si="1"/>
        <v>34000</v>
      </c>
    </row>
    <row r="10" spans="1:14" x14ac:dyDescent="0.25">
      <c r="A10" s="48">
        <v>8000</v>
      </c>
      <c r="B10" s="55">
        <v>42032</v>
      </c>
      <c r="C10" s="45" t="s">
        <v>11</v>
      </c>
      <c r="D10" s="47"/>
      <c r="E10" s="56"/>
      <c r="F10" s="46"/>
      <c r="G10" s="89"/>
      <c r="H10" s="48"/>
      <c r="I10" s="102"/>
      <c r="J10" s="49"/>
      <c r="L10" s="24" t="str">
        <f t="shared" si="3"/>
        <v>Оплата   28.01.15</v>
      </c>
      <c r="M10" s="25" t="str">
        <f t="shared" si="4"/>
        <v/>
      </c>
      <c r="N10" s="25">
        <f t="shared" si="1"/>
        <v>8000</v>
      </c>
    </row>
    <row r="11" spans="1:14" x14ac:dyDescent="0.25">
      <c r="A11" s="48">
        <v>54000</v>
      </c>
      <c r="B11" s="55">
        <v>42032</v>
      </c>
      <c r="C11" s="45"/>
      <c r="D11" s="47" t="s">
        <v>34</v>
      </c>
      <c r="E11" s="56"/>
      <c r="F11" s="46"/>
      <c r="G11" s="89"/>
      <c r="H11" s="48"/>
      <c r="I11" s="102"/>
      <c r="J11" s="49"/>
      <c r="L11" s="24" t="str">
        <f t="shared" si="3"/>
        <v>Оплата   28.01.15</v>
      </c>
      <c r="M11" s="25" t="str">
        <f t="shared" si="4"/>
        <v/>
      </c>
      <c r="N11" s="25">
        <f t="shared" si="1"/>
        <v>54000</v>
      </c>
    </row>
    <row r="12" spans="1:14" x14ac:dyDescent="0.25">
      <c r="A12" s="38"/>
      <c r="B12" s="35">
        <v>42033</v>
      </c>
      <c r="C12" s="44" t="s">
        <v>11</v>
      </c>
      <c r="D12" s="51" t="s">
        <v>34</v>
      </c>
      <c r="E12" s="52" t="s">
        <v>54</v>
      </c>
      <c r="F12" s="37">
        <v>2</v>
      </c>
      <c r="G12" s="87">
        <v>349.3</v>
      </c>
      <c r="H12" s="38">
        <v>41685.46</v>
      </c>
      <c r="I12" s="98">
        <v>127.7</v>
      </c>
      <c r="J12" s="39">
        <f>журнал32[[#This Row],[цена]]*журнал32[[#This Row],[кг]]*1.2</f>
        <v>53526.731999999996</v>
      </c>
      <c r="L12" s="24" t="str">
        <f t="shared" si="3"/>
        <v>Продажа 29.01.15 № 00002</v>
      </c>
      <c r="M12" s="25">
        <f t="shared" si="4"/>
        <v>41685.46</v>
      </c>
      <c r="N12" s="25" t="str">
        <f t="shared" si="1"/>
        <v/>
      </c>
    </row>
    <row r="13" spans="1:14" x14ac:dyDescent="0.25">
      <c r="A13" s="38">
        <v>42000</v>
      </c>
      <c r="B13" s="35">
        <v>42034</v>
      </c>
      <c r="C13" s="44" t="s">
        <v>11</v>
      </c>
      <c r="D13" s="51"/>
      <c r="E13" s="52"/>
      <c r="F13" s="37"/>
      <c r="G13" s="87"/>
      <c r="H13" s="38"/>
      <c r="I13" s="98"/>
      <c r="J13" s="39"/>
      <c r="L13" s="24" t="str">
        <f t="shared" si="3"/>
        <v>Оплата   30.01.15</v>
      </c>
      <c r="M13" s="25" t="str">
        <f t="shared" si="4"/>
        <v/>
      </c>
      <c r="N13" s="25">
        <f t="shared" si="1"/>
        <v>42000</v>
      </c>
    </row>
    <row r="14" spans="1:14" ht="15" customHeight="1" x14ac:dyDescent="0.25">
      <c r="A14" s="38">
        <v>54000</v>
      </c>
      <c r="B14" s="35">
        <v>42034</v>
      </c>
      <c r="C14" s="44"/>
      <c r="D14" s="51" t="s">
        <v>34</v>
      </c>
      <c r="E14" s="52"/>
      <c r="F14" s="37"/>
      <c r="G14" s="87"/>
      <c r="H14" s="38"/>
      <c r="I14" s="98"/>
      <c r="J14" s="39"/>
      <c r="L14" s="24" t="str">
        <f t="shared" si="3"/>
        <v>Оплата   30.01.15</v>
      </c>
      <c r="M14" s="25" t="str">
        <f t="shared" si="4"/>
        <v/>
      </c>
      <c r="N14" s="25">
        <f t="shared" si="1"/>
        <v>54000</v>
      </c>
    </row>
    <row r="15" spans="1:14" x14ac:dyDescent="0.25">
      <c r="A15" s="38"/>
      <c r="B15" s="35">
        <v>42035</v>
      </c>
      <c r="C15" s="44" t="s">
        <v>11</v>
      </c>
      <c r="D15" s="51" t="s">
        <v>34</v>
      </c>
      <c r="E15" s="52" t="s">
        <v>54</v>
      </c>
      <c r="F15" s="37">
        <v>3</v>
      </c>
      <c r="G15" s="87">
        <v>350</v>
      </c>
      <c r="H15" s="38">
        <v>45486</v>
      </c>
      <c r="I15" s="98">
        <v>127.7</v>
      </c>
      <c r="J15" s="39">
        <f>журнал32[[#This Row],[цена]]*журнал32[[#This Row],[кг]]*1.2</f>
        <v>53634</v>
      </c>
      <c r="L15" s="24" t="str">
        <f t="shared" si="3"/>
        <v>Продажа 31.01.15 № 00003</v>
      </c>
      <c r="M15" s="25">
        <f t="shared" si="4"/>
        <v>45486</v>
      </c>
      <c r="N15" s="25" t="str">
        <f t="shared" si="1"/>
        <v/>
      </c>
    </row>
    <row r="16" spans="1:14" x14ac:dyDescent="0.25">
      <c r="A16" s="58">
        <v>2000000</v>
      </c>
      <c r="B16" s="59">
        <v>42037</v>
      </c>
      <c r="C16" s="60"/>
      <c r="D16" s="61" t="s">
        <v>35</v>
      </c>
      <c r="E16" s="62"/>
      <c r="F16" s="63"/>
      <c r="G16" s="90"/>
      <c r="H16" s="58"/>
      <c r="I16" s="100"/>
      <c r="J16" s="66"/>
      <c r="L16" s="24" t="str">
        <f t="shared" si="3"/>
        <v>Оплата   02.02.15</v>
      </c>
      <c r="M16" s="25" t="str">
        <f t="shared" si="4"/>
        <v/>
      </c>
      <c r="N16" s="25">
        <f t="shared" si="1"/>
        <v>2000000</v>
      </c>
    </row>
    <row r="17" spans="1:14" x14ac:dyDescent="0.25">
      <c r="A17" s="58">
        <v>200000</v>
      </c>
      <c r="B17" s="59">
        <v>42038</v>
      </c>
      <c r="C17" s="67" t="s">
        <v>9</v>
      </c>
      <c r="D17" s="61"/>
      <c r="E17" s="62"/>
      <c r="F17" s="63"/>
      <c r="G17" s="90"/>
      <c r="H17" s="58"/>
      <c r="I17" s="100"/>
      <c r="J17" s="66"/>
      <c r="L17" s="24" t="str">
        <f t="shared" si="3"/>
        <v>Оплата   03.02.15</v>
      </c>
      <c r="M17" s="25" t="str">
        <f t="shared" si="4"/>
        <v/>
      </c>
      <c r="N17" s="25">
        <f t="shared" si="1"/>
        <v>200000</v>
      </c>
    </row>
    <row r="18" spans="1:14" x14ac:dyDescent="0.25">
      <c r="A18" s="68">
        <v>3059.8</v>
      </c>
      <c r="B18" s="69">
        <v>42038</v>
      </c>
      <c r="C18" s="70" t="s">
        <v>11</v>
      </c>
      <c r="D18" s="71"/>
      <c r="E18" s="72"/>
      <c r="F18" s="73"/>
      <c r="G18" s="91"/>
      <c r="H18" s="68"/>
      <c r="I18" s="101"/>
      <c r="J18" s="75">
        <f>журнал32[[#This Row],[цена]]*журнал32[[#This Row],[кг]]*1.2</f>
        <v>0</v>
      </c>
      <c r="L18" s="24" t="str">
        <f t="shared" si="3"/>
        <v>Оплата   03.02.15</v>
      </c>
      <c r="M18" s="25" t="str">
        <f t="shared" si="4"/>
        <v/>
      </c>
      <c r="N18" s="25">
        <f t="shared" si="1"/>
        <v>3059.8</v>
      </c>
    </row>
    <row r="19" spans="1:14" x14ac:dyDescent="0.25">
      <c r="A19" s="58">
        <v>150000</v>
      </c>
      <c r="B19" s="59">
        <v>42041</v>
      </c>
      <c r="C19" s="67" t="s">
        <v>9</v>
      </c>
      <c r="D19" s="61"/>
      <c r="E19" s="62"/>
      <c r="F19" s="63"/>
      <c r="G19" s="90"/>
      <c r="H19" s="58"/>
      <c r="I19" s="100"/>
      <c r="J19" s="66"/>
      <c r="L19" s="24" t="str">
        <f t="shared" si="3"/>
        <v>Оплата   06.02.15</v>
      </c>
      <c r="M19" s="25" t="str">
        <f t="shared" si="4"/>
        <v/>
      </c>
      <c r="N19" s="25">
        <f t="shared" si="1"/>
        <v>150000</v>
      </c>
    </row>
    <row r="20" spans="1:14" x14ac:dyDescent="0.25">
      <c r="A20" s="58"/>
      <c r="B20" s="59">
        <v>42046</v>
      </c>
      <c r="C20" s="60" t="s">
        <v>9</v>
      </c>
      <c r="D20" s="61" t="s">
        <v>35</v>
      </c>
      <c r="E20" s="62" t="s">
        <v>55</v>
      </c>
      <c r="F20" s="63">
        <v>6</v>
      </c>
      <c r="G20" s="90">
        <v>1317</v>
      </c>
      <c r="H20" s="58">
        <v>175155.73</v>
      </c>
      <c r="I20" s="100">
        <v>127.92</v>
      </c>
      <c r="J20" s="78">
        <f>журнал32[[#This Row],[цена]]*журнал32[[#This Row],[кг]]*1.2</f>
        <v>202164.76800000001</v>
      </c>
      <c r="L20" s="24" t="str">
        <f t="shared" si="3"/>
        <v>Продажа 11.02.15 № 00006</v>
      </c>
      <c r="M20" s="25">
        <f t="shared" si="4"/>
        <v>175155.73</v>
      </c>
      <c r="N20" s="25" t="str">
        <f t="shared" si="1"/>
        <v/>
      </c>
    </row>
    <row r="21" spans="1:14" x14ac:dyDescent="0.25">
      <c r="A21" s="68"/>
      <c r="B21" s="69">
        <v>42048</v>
      </c>
      <c r="C21" s="76" t="s">
        <v>9</v>
      </c>
      <c r="D21" s="71" t="s">
        <v>35</v>
      </c>
      <c r="E21" s="62" t="s">
        <v>55</v>
      </c>
      <c r="F21" s="73">
        <v>7</v>
      </c>
      <c r="G21" s="91">
        <v>693</v>
      </c>
      <c r="H21" s="68">
        <v>92166.23</v>
      </c>
      <c r="I21" s="99">
        <v>127.92</v>
      </c>
      <c r="J21" s="78">
        <f>журнал32[[#This Row],[цена]]*журнал32[[#This Row],[кг]]*1.2</f>
        <v>106378.272</v>
      </c>
      <c r="L21" s="24" t="str">
        <f t="shared" si="3"/>
        <v>Продажа 13.02.15 № 00007</v>
      </c>
      <c r="M21" s="25">
        <f t="shared" si="4"/>
        <v>92166.23</v>
      </c>
      <c r="N21" s="25" t="str">
        <f t="shared" si="1"/>
        <v/>
      </c>
    </row>
    <row r="22" spans="1:14" x14ac:dyDescent="0.25">
      <c r="A22" s="58"/>
      <c r="B22" s="59">
        <v>42049</v>
      </c>
      <c r="C22" s="60" t="s">
        <v>9</v>
      </c>
      <c r="D22" s="61" t="s">
        <v>35</v>
      </c>
      <c r="E22" s="62" t="s">
        <v>55</v>
      </c>
      <c r="F22" s="63">
        <v>9</v>
      </c>
      <c r="G22" s="90">
        <v>690</v>
      </c>
      <c r="H22" s="58">
        <v>91767.24</v>
      </c>
      <c r="I22" s="100">
        <v>127.92</v>
      </c>
      <c r="J22" s="66">
        <f>журнал32[[#This Row],[цена]]*журнал32[[#This Row],[кг]]*1.2</f>
        <v>105917.75999999999</v>
      </c>
      <c r="L22" s="24" t="str">
        <f t="shared" si="3"/>
        <v>Продажа 14.02.15 № 00009</v>
      </c>
      <c r="M22" s="25">
        <f t="shared" si="4"/>
        <v>91767.24</v>
      </c>
      <c r="N22" s="25" t="str">
        <f t="shared" si="1"/>
        <v/>
      </c>
    </row>
    <row r="23" spans="1:14" x14ac:dyDescent="0.25">
      <c r="A23" s="68">
        <v>46000</v>
      </c>
      <c r="B23" s="69">
        <v>42052</v>
      </c>
      <c r="C23" s="76" t="s">
        <v>11</v>
      </c>
      <c r="D23" s="71"/>
      <c r="E23" s="77"/>
      <c r="F23" s="73"/>
      <c r="G23" s="91"/>
      <c r="H23" s="68"/>
      <c r="I23" s="99"/>
      <c r="J23" s="78">
        <f>журнал32[[#This Row],[цена]]*журнал32[[#This Row],[кг]]*1.2</f>
        <v>0</v>
      </c>
      <c r="L23" s="24" t="str">
        <f t="shared" si="3"/>
        <v>Оплата   17.02.15</v>
      </c>
      <c r="M23" s="25" t="str">
        <f t="shared" si="4"/>
        <v/>
      </c>
      <c r="N23" s="25">
        <f t="shared" si="1"/>
        <v>46000</v>
      </c>
    </row>
    <row r="24" spans="1:14" x14ac:dyDescent="0.25">
      <c r="A24" s="58">
        <v>30000</v>
      </c>
      <c r="B24" s="59">
        <v>42052</v>
      </c>
      <c r="C24" s="60"/>
      <c r="D24" s="61" t="s">
        <v>34</v>
      </c>
      <c r="E24" s="62"/>
      <c r="F24" s="63"/>
      <c r="G24" s="90"/>
      <c r="H24" s="58"/>
      <c r="I24" s="100"/>
      <c r="J24" s="66">
        <f>журнал32[[#This Row],[цена]]*журнал32[[#This Row],[кг]]*1.2</f>
        <v>0</v>
      </c>
      <c r="L24" s="24" t="str">
        <f t="shared" si="3"/>
        <v>Оплата   17.02.15</v>
      </c>
      <c r="M24" s="25" t="str">
        <f t="shared" si="4"/>
        <v/>
      </c>
      <c r="N24" s="25">
        <f t="shared" si="1"/>
        <v>30000</v>
      </c>
    </row>
    <row r="25" spans="1:14" x14ac:dyDescent="0.25">
      <c r="A25" s="58"/>
      <c r="B25" s="59">
        <v>42053</v>
      </c>
      <c r="C25" s="60" t="s">
        <v>11</v>
      </c>
      <c r="D25" s="61" t="s">
        <v>34</v>
      </c>
      <c r="E25" s="62" t="s">
        <v>54</v>
      </c>
      <c r="F25" s="63">
        <v>11</v>
      </c>
      <c r="G25" s="90">
        <v>347.3</v>
      </c>
      <c r="H25" s="58">
        <v>45135.11</v>
      </c>
      <c r="I25" s="100">
        <v>130</v>
      </c>
      <c r="J25" s="66">
        <f>журнал32[[#This Row],[цена]]*журнал32[[#This Row],[кг]]*1.2</f>
        <v>54178.799999999996</v>
      </c>
      <c r="L25" s="24" t="str">
        <f t="shared" si="3"/>
        <v>Продажа 18.02.15 № 000011</v>
      </c>
      <c r="M25" s="25">
        <f t="shared" si="4"/>
        <v>45135.11</v>
      </c>
      <c r="N25" s="25" t="str">
        <f t="shared" si="1"/>
        <v/>
      </c>
    </row>
    <row r="26" spans="1:14" x14ac:dyDescent="0.25">
      <c r="A26" s="58">
        <v>24178.799999999999</v>
      </c>
      <c r="B26" s="59">
        <v>42055</v>
      </c>
      <c r="C26" s="79"/>
      <c r="D26" s="82" t="s">
        <v>34</v>
      </c>
      <c r="E26" s="62"/>
      <c r="F26" s="63"/>
      <c r="G26" s="90"/>
      <c r="H26" s="58"/>
      <c r="I26" s="100"/>
      <c r="J26" s="66">
        <f>журнал32[[#This Row],[цена]]*журнал32[[#This Row],[кг]]*1.2</f>
        <v>0</v>
      </c>
      <c r="L26" s="24" t="str">
        <f t="shared" si="3"/>
        <v>Оплата   20.02.15</v>
      </c>
      <c r="M26" s="25" t="str">
        <f t="shared" si="4"/>
        <v/>
      </c>
      <c r="N26" s="25">
        <f t="shared" si="1"/>
        <v>24178.799999999999</v>
      </c>
    </row>
    <row r="27" spans="1:14" x14ac:dyDescent="0.25">
      <c r="A27" s="58">
        <v>50000</v>
      </c>
      <c r="B27" s="59">
        <v>42058</v>
      </c>
      <c r="C27" s="79"/>
      <c r="D27" s="80" t="s">
        <v>34</v>
      </c>
      <c r="E27" s="62"/>
      <c r="F27" s="63"/>
      <c r="G27" s="90"/>
      <c r="H27" s="58"/>
      <c r="I27" s="100"/>
      <c r="J27" s="66">
        <f>журнал32[[#This Row],[цена]]*журнал32[[#This Row],[кг]]*1.2</f>
        <v>0</v>
      </c>
      <c r="L27" s="24" t="str">
        <f t="shared" si="3"/>
        <v>Оплата   23.02.15</v>
      </c>
      <c r="M27" s="25" t="str">
        <f t="shared" si="4"/>
        <v/>
      </c>
      <c r="N27" s="25">
        <f t="shared" si="1"/>
        <v>50000</v>
      </c>
    </row>
    <row r="28" spans="1:14" x14ac:dyDescent="0.25">
      <c r="A28" s="58">
        <v>400000</v>
      </c>
      <c r="B28" s="59">
        <v>42058</v>
      </c>
      <c r="C28" s="60"/>
      <c r="D28" s="61" t="s">
        <v>38</v>
      </c>
      <c r="E28" s="62"/>
      <c r="F28" s="63"/>
      <c r="G28" s="90"/>
      <c r="H28" s="58"/>
      <c r="I28" s="100"/>
      <c r="J28" s="66">
        <f>журнал32[[#This Row],[цена]]*журнал32[[#This Row],[кг]]*1.2</f>
        <v>0</v>
      </c>
      <c r="L28" s="24" t="str">
        <f t="shared" si="3"/>
        <v>Оплата   23.02.15</v>
      </c>
      <c r="M28" s="25" t="str">
        <f t="shared" si="4"/>
        <v/>
      </c>
      <c r="N28" s="25">
        <f t="shared" si="1"/>
        <v>400000</v>
      </c>
    </row>
    <row r="29" spans="1:14" x14ac:dyDescent="0.25">
      <c r="A29" s="58">
        <v>800000</v>
      </c>
      <c r="B29" s="59">
        <v>42058</v>
      </c>
      <c r="C29" s="60"/>
      <c r="D29" s="61" t="s">
        <v>36</v>
      </c>
      <c r="E29" s="62"/>
      <c r="F29" s="63"/>
      <c r="G29" s="90"/>
      <c r="H29" s="58"/>
      <c r="I29" s="100"/>
      <c r="J29" s="66">
        <f>журнал32[[#This Row],[цена]]*журнал32[[#This Row],[кг]]*1.2</f>
        <v>0</v>
      </c>
      <c r="L29" s="24" t="str">
        <f t="shared" si="3"/>
        <v>Оплата   23.02.15</v>
      </c>
      <c r="M29" s="25" t="str">
        <f t="shared" si="4"/>
        <v/>
      </c>
      <c r="N29" s="25">
        <f t="shared" si="1"/>
        <v>800000</v>
      </c>
    </row>
    <row r="30" spans="1:14" x14ac:dyDescent="0.25">
      <c r="A30" s="58"/>
      <c r="B30" s="59">
        <v>42059</v>
      </c>
      <c r="C30" s="60" t="s">
        <v>11</v>
      </c>
      <c r="D30" s="61" t="s">
        <v>34</v>
      </c>
      <c r="E30" s="62" t="s">
        <v>54</v>
      </c>
      <c r="F30" s="63">
        <v>12</v>
      </c>
      <c r="G30" s="90">
        <v>349</v>
      </c>
      <c r="H30" s="58">
        <v>45356.04</v>
      </c>
      <c r="I30" s="100">
        <v>130</v>
      </c>
      <c r="J30" s="66">
        <f>журнал32[[#This Row],[цена]]*журнал32[[#This Row],[кг]]*1.2</f>
        <v>54444</v>
      </c>
      <c r="L30" s="24" t="str">
        <f t="shared" si="3"/>
        <v>Продажа 24.02.15 № 000012</v>
      </c>
      <c r="M30" s="25">
        <f t="shared" si="4"/>
        <v>45356.04</v>
      </c>
      <c r="N30" s="25" t="str">
        <f t="shared" si="1"/>
        <v/>
      </c>
    </row>
    <row r="31" spans="1:14" x14ac:dyDescent="0.25">
      <c r="A31" s="58"/>
      <c r="B31" s="59">
        <v>42059</v>
      </c>
      <c r="C31" s="60" t="s">
        <v>11</v>
      </c>
      <c r="D31" s="61" t="s">
        <v>36</v>
      </c>
      <c r="E31" s="62" t="s">
        <v>56</v>
      </c>
      <c r="F31" s="63">
        <v>13</v>
      </c>
      <c r="G31" s="90">
        <v>418</v>
      </c>
      <c r="H31" s="58">
        <v>62875.56</v>
      </c>
      <c r="I31" s="100">
        <v>139.6</v>
      </c>
      <c r="J31" s="66">
        <f>журнал32[[#This Row],[цена]]*журнал32[[#This Row],[кг]]*1.2</f>
        <v>70023.359999999986</v>
      </c>
      <c r="L31" s="24" t="str">
        <f t="shared" si="3"/>
        <v>Продажа 24.02.15 № 000013</v>
      </c>
      <c r="M31" s="25">
        <f t="shared" si="4"/>
        <v>114270.36</v>
      </c>
      <c r="N31" s="25" t="str">
        <f t="shared" si="1"/>
        <v/>
      </c>
    </row>
    <row r="32" spans="1:14" x14ac:dyDescent="0.25">
      <c r="A32" s="68"/>
      <c r="B32" s="69">
        <v>42059</v>
      </c>
      <c r="C32" s="76" t="s">
        <v>11</v>
      </c>
      <c r="D32" s="84" t="s">
        <v>36</v>
      </c>
      <c r="E32" s="62" t="s">
        <v>56</v>
      </c>
      <c r="F32" s="73">
        <v>13</v>
      </c>
      <c r="G32" s="91">
        <v>140</v>
      </c>
      <c r="H32" s="68">
        <v>17094</v>
      </c>
      <c r="I32" s="101">
        <v>128.25</v>
      </c>
      <c r="J32" s="75">
        <f>журнал32[[#This Row],[цена]]*журнал32[[#This Row],[кг]]*1.2</f>
        <v>21546</v>
      </c>
      <c r="L32" s="24" t="str">
        <f t="shared" si="3"/>
        <v/>
      </c>
      <c r="M32" s="25" t="str">
        <f t="shared" si="4"/>
        <v/>
      </c>
      <c r="N32" s="25" t="str">
        <f t="shared" si="1"/>
        <v/>
      </c>
    </row>
    <row r="33" spans="1:14" x14ac:dyDescent="0.25">
      <c r="A33" s="68"/>
      <c r="B33" s="69">
        <v>42059</v>
      </c>
      <c r="C33" s="76" t="s">
        <v>11</v>
      </c>
      <c r="D33" s="84" t="s">
        <v>36</v>
      </c>
      <c r="E33" s="62" t="s">
        <v>56</v>
      </c>
      <c r="F33" s="73">
        <v>13</v>
      </c>
      <c r="G33" s="91">
        <v>360</v>
      </c>
      <c r="H33" s="68">
        <v>34300.800000000003</v>
      </c>
      <c r="I33" s="101">
        <v>105.5</v>
      </c>
      <c r="J33" s="75">
        <f>журнал32[[#This Row],[цена]]*журнал32[[#This Row],[кг]]*1.2</f>
        <v>45576</v>
      </c>
      <c r="L33" s="24" t="str">
        <f t="shared" si="3"/>
        <v/>
      </c>
      <c r="M33" s="25" t="str">
        <f t="shared" si="4"/>
        <v/>
      </c>
      <c r="N33" s="25" t="str">
        <f t="shared" si="1"/>
        <v/>
      </c>
    </row>
    <row r="34" spans="1:14" x14ac:dyDescent="0.25">
      <c r="A34" s="68"/>
      <c r="B34" s="69">
        <v>42059</v>
      </c>
      <c r="C34" s="76" t="s">
        <v>11</v>
      </c>
      <c r="D34" s="84" t="s">
        <v>38</v>
      </c>
      <c r="E34" s="62" t="s">
        <v>49</v>
      </c>
      <c r="F34" s="73">
        <v>14</v>
      </c>
      <c r="G34" s="91">
        <v>419</v>
      </c>
      <c r="H34" s="68">
        <v>63025.98</v>
      </c>
      <c r="I34" s="101">
        <v>140</v>
      </c>
      <c r="J34" s="75">
        <f>журнал32[[#This Row],[цена]]*журнал32[[#This Row],[кг]]*1.2</f>
        <v>70392</v>
      </c>
      <c r="L34" s="24" t="str">
        <f t="shared" si="3"/>
        <v>Продажа 24.02.15 № 000014</v>
      </c>
      <c r="M34" s="25">
        <f t="shared" si="4"/>
        <v>189077.94</v>
      </c>
      <c r="N34" s="25" t="str">
        <f t="shared" si="1"/>
        <v/>
      </c>
    </row>
    <row r="35" spans="1:14" x14ac:dyDescent="0.25">
      <c r="A35" s="58"/>
      <c r="B35" s="59">
        <v>42059</v>
      </c>
      <c r="C35" s="60" t="s">
        <v>11</v>
      </c>
      <c r="D35" s="61" t="s">
        <v>38</v>
      </c>
      <c r="E35" s="62" t="s">
        <v>48</v>
      </c>
      <c r="F35" s="63">
        <v>14</v>
      </c>
      <c r="G35" s="90">
        <v>144</v>
      </c>
      <c r="H35" s="68">
        <v>63025.98</v>
      </c>
      <c r="I35" s="100">
        <v>128.65</v>
      </c>
      <c r="J35" s="66">
        <f>журнал32[[#This Row],[цена]]*журнал32[[#This Row],[кг]]*1.2</f>
        <v>22230.720000000001</v>
      </c>
      <c r="L35" s="24" t="str">
        <f t="shared" si="3"/>
        <v/>
      </c>
      <c r="M35" s="25" t="str">
        <f t="shared" si="4"/>
        <v/>
      </c>
      <c r="N35" s="25" t="str">
        <f t="shared" si="1"/>
        <v/>
      </c>
    </row>
    <row r="36" spans="1:14" x14ac:dyDescent="0.25">
      <c r="A36" s="58"/>
      <c r="B36" s="59">
        <v>42059</v>
      </c>
      <c r="C36" s="67" t="s">
        <v>11</v>
      </c>
      <c r="D36" s="61" t="s">
        <v>38</v>
      </c>
      <c r="E36" s="62" t="s">
        <v>48</v>
      </c>
      <c r="F36" s="63">
        <v>14</v>
      </c>
      <c r="G36" s="90">
        <v>432</v>
      </c>
      <c r="H36" s="68">
        <v>63025.98</v>
      </c>
      <c r="I36" s="100">
        <v>105.9</v>
      </c>
      <c r="J36" s="66">
        <f>журнал32[[#This Row],[цена]]*журнал32[[#This Row],[кг]]*1.2</f>
        <v>54898.560000000005</v>
      </c>
      <c r="L36" s="24" t="str">
        <f t="shared" si="3"/>
        <v/>
      </c>
      <c r="M36" s="25" t="str">
        <f t="shared" si="4"/>
        <v/>
      </c>
      <c r="N36" s="25" t="str">
        <f t="shared" si="1"/>
        <v/>
      </c>
    </row>
    <row r="37" spans="1:14" x14ac:dyDescent="0.25">
      <c r="A37" s="58">
        <v>1150000</v>
      </c>
      <c r="B37" s="59">
        <v>42059</v>
      </c>
      <c r="C37" s="60" t="s">
        <v>11</v>
      </c>
      <c r="D37" s="61"/>
      <c r="E37" s="62"/>
      <c r="F37" s="63"/>
      <c r="G37" s="90"/>
      <c r="H37" s="58"/>
      <c r="I37" s="100"/>
      <c r="J37" s="66">
        <f>журнал32[[#This Row],[цена]]*журнал32[[#This Row],[кг]]*1.2</f>
        <v>0</v>
      </c>
      <c r="L37" s="24" t="str">
        <f t="shared" si="3"/>
        <v>Оплата   24.02.15</v>
      </c>
      <c r="M37" s="25" t="str">
        <f t="shared" si="4"/>
        <v/>
      </c>
      <c r="N37" s="25">
        <f t="shared" si="1"/>
        <v>1150000</v>
      </c>
    </row>
    <row r="38" spans="1:14" x14ac:dyDescent="0.25">
      <c r="A38" s="68"/>
      <c r="B38" s="69">
        <v>42061</v>
      </c>
      <c r="C38" s="76" t="s">
        <v>11</v>
      </c>
      <c r="D38" s="84" t="s">
        <v>34</v>
      </c>
      <c r="E38" s="62" t="s">
        <v>54</v>
      </c>
      <c r="F38" s="73">
        <v>15</v>
      </c>
      <c r="G38" s="91">
        <v>350.3</v>
      </c>
      <c r="H38" s="68">
        <v>45524.99</v>
      </c>
      <c r="I38" s="101">
        <v>130</v>
      </c>
      <c r="J38" s="75">
        <f>журнал32[[#This Row],[цена]]*журнал32[[#This Row],[кг]]*1.2</f>
        <v>54646.799999999996</v>
      </c>
      <c r="L38" s="24" t="str">
        <f t="shared" si="3"/>
        <v>Продажа 26.02.15 № 000015</v>
      </c>
      <c r="M38" s="25">
        <f t="shared" si="4"/>
        <v>45524.99</v>
      </c>
      <c r="N38" s="25" t="str">
        <f t="shared" si="1"/>
        <v/>
      </c>
    </row>
    <row r="39" spans="1:14" x14ac:dyDescent="0.25">
      <c r="A39" s="58"/>
      <c r="B39" s="59">
        <v>42061</v>
      </c>
      <c r="C39" s="60" t="s">
        <v>11</v>
      </c>
      <c r="D39" s="61" t="s">
        <v>38</v>
      </c>
      <c r="E39" s="62" t="s">
        <v>48</v>
      </c>
      <c r="F39" s="63">
        <v>16</v>
      </c>
      <c r="G39" s="90">
        <v>558</v>
      </c>
      <c r="H39" s="58">
        <v>83934.36</v>
      </c>
      <c r="I39" s="100">
        <v>140</v>
      </c>
      <c r="J39" s="66">
        <f>журнал32[[#This Row],[цена]]*журнал32[[#This Row],[кг]]*1.2</f>
        <v>93744</v>
      </c>
      <c r="L39" s="24" t="str">
        <f t="shared" si="3"/>
        <v>Продажа 26.02.15 № 000016</v>
      </c>
      <c r="M39" s="25">
        <f t="shared" si="4"/>
        <v>83934.36</v>
      </c>
      <c r="N39" s="25" t="str">
        <f t="shared" si="1"/>
        <v/>
      </c>
    </row>
    <row r="40" spans="1:14" x14ac:dyDescent="0.25">
      <c r="A40" s="58">
        <v>-1.8</v>
      </c>
      <c r="B40" s="59">
        <v>42061</v>
      </c>
      <c r="C40" s="79"/>
      <c r="D40" s="82" t="s">
        <v>44</v>
      </c>
      <c r="E40" s="62"/>
      <c r="F40" s="63"/>
      <c r="G40" s="90"/>
      <c r="H40" s="58"/>
      <c r="I40" s="100"/>
      <c r="J40" s="66">
        <f>журнал32[[#This Row],[цена]]*журнал32[[#This Row],[кг]]*1.2</f>
        <v>0</v>
      </c>
      <c r="L40" s="24" t="str">
        <f t="shared" si="3"/>
        <v>Продажа 26.02.15 № 0000</v>
      </c>
      <c r="M40" s="25" t="str">
        <f t="shared" si="4"/>
        <v/>
      </c>
      <c r="N40" s="25" t="str">
        <f t="shared" si="1"/>
        <v/>
      </c>
    </row>
    <row r="41" spans="1:14" x14ac:dyDescent="0.25">
      <c r="A41" s="81">
        <v>-1.39</v>
      </c>
      <c r="B41" s="59">
        <v>42061</v>
      </c>
      <c r="C41" s="67"/>
      <c r="D41" s="82" t="s">
        <v>47</v>
      </c>
      <c r="E41" s="62"/>
      <c r="F41" s="83"/>
      <c r="G41" s="92"/>
      <c r="H41" s="81"/>
      <c r="I41" s="100"/>
      <c r="J41" s="66">
        <f>журнал32[[#This Row],[цена]]*журнал32[[#This Row],[кг]]*1.2</f>
        <v>0</v>
      </c>
      <c r="L41" s="24" t="str">
        <f t="shared" si="3"/>
        <v/>
      </c>
      <c r="M41" s="25" t="str">
        <f t="shared" si="4"/>
        <v/>
      </c>
      <c r="N41" s="25" t="str">
        <f t="shared" si="1"/>
        <v/>
      </c>
    </row>
    <row r="42" spans="1:14" x14ac:dyDescent="0.25">
      <c r="A42" s="58">
        <v>58888</v>
      </c>
      <c r="B42" s="59">
        <v>42061</v>
      </c>
      <c r="C42" s="60"/>
      <c r="D42" s="61" t="s">
        <v>34</v>
      </c>
      <c r="E42" s="62"/>
      <c r="F42" s="63"/>
      <c r="G42" s="90"/>
      <c r="H42" s="58"/>
      <c r="I42" s="100"/>
      <c r="J42" s="66">
        <f>журнал32[[#This Row],[цена]]*журнал32[[#This Row],[кг]]*1.2</f>
        <v>0</v>
      </c>
      <c r="L42" s="24" t="str">
        <f t="shared" si="3"/>
        <v>Оплата   26.02.15</v>
      </c>
      <c r="M42" s="25" t="str">
        <f t="shared" si="4"/>
        <v/>
      </c>
      <c r="N42" s="25">
        <f t="shared" si="1"/>
        <v>58888</v>
      </c>
    </row>
    <row r="43" spans="1:14" x14ac:dyDescent="0.25">
      <c r="A43" s="58"/>
      <c r="B43" s="59">
        <v>42062</v>
      </c>
      <c r="C43" s="67" t="s">
        <v>11</v>
      </c>
      <c r="D43" s="61" t="s">
        <v>38</v>
      </c>
      <c r="E43" s="62" t="s">
        <v>48</v>
      </c>
      <c r="F43" s="63">
        <v>17</v>
      </c>
      <c r="G43" s="90">
        <v>555</v>
      </c>
      <c r="H43" s="58">
        <v>83483.100000000006</v>
      </c>
      <c r="I43" s="100">
        <v>140</v>
      </c>
      <c r="J43" s="66">
        <f>журнал32[[#This Row],[цена]]*журнал32[[#This Row],[кг]]*1.2</f>
        <v>93240</v>
      </c>
      <c r="L43" s="24" t="str">
        <f t="shared" si="3"/>
        <v>Продажа 27.02.15 № 000017</v>
      </c>
      <c r="M43" s="25">
        <f t="shared" si="4"/>
        <v>83483.100000000006</v>
      </c>
      <c r="N43" s="25" t="str">
        <f t="shared" si="1"/>
        <v/>
      </c>
    </row>
    <row r="44" spans="1:14" x14ac:dyDescent="0.25">
      <c r="A44" s="58">
        <v>1000000</v>
      </c>
      <c r="B44" s="59">
        <v>42062</v>
      </c>
      <c r="C44" s="67"/>
      <c r="D44" s="61" t="s">
        <v>38</v>
      </c>
      <c r="E44" s="62"/>
      <c r="F44" s="63"/>
      <c r="G44" s="90"/>
      <c r="H44" s="58"/>
      <c r="I44" s="100"/>
      <c r="J44" s="66">
        <f>журнал32[[#This Row],[цена]]*журнал32[[#This Row],[кг]]*1.2</f>
        <v>0</v>
      </c>
      <c r="L44" s="24" t="str">
        <f t="shared" si="3"/>
        <v>Оплата   27.02.15</v>
      </c>
      <c r="M44" s="25" t="str">
        <f t="shared" si="4"/>
        <v/>
      </c>
      <c r="N44" s="25">
        <f t="shared" si="1"/>
        <v>1000000</v>
      </c>
    </row>
    <row r="45" spans="1:14" x14ac:dyDescent="0.25">
      <c r="A45" s="58">
        <v>900000</v>
      </c>
      <c r="B45" s="59">
        <v>42062</v>
      </c>
      <c r="C45" s="60" t="s">
        <v>11</v>
      </c>
      <c r="D45" s="61"/>
      <c r="E45" s="62"/>
      <c r="F45" s="63"/>
      <c r="G45" s="90"/>
      <c r="H45" s="58"/>
      <c r="I45" s="100"/>
      <c r="J45" s="66">
        <f>журнал32[[#This Row],[цена]]*журнал32[[#This Row],[кг]]*1.2</f>
        <v>0</v>
      </c>
      <c r="L45" s="24" t="str">
        <f t="shared" si="3"/>
        <v>Оплата   27.02.15</v>
      </c>
      <c r="M45" s="25" t="str">
        <f t="shared" si="4"/>
        <v/>
      </c>
      <c r="N45" s="25">
        <f t="shared" si="1"/>
        <v>900000</v>
      </c>
    </row>
    <row r="46" spans="1:14" x14ac:dyDescent="0.25">
      <c r="A46" s="68">
        <v>2000000</v>
      </c>
      <c r="B46" s="69">
        <v>42062</v>
      </c>
      <c r="C46" s="76"/>
      <c r="D46" s="84" t="s">
        <v>35</v>
      </c>
      <c r="E46" s="72"/>
      <c r="F46" s="73"/>
      <c r="G46" s="91"/>
      <c r="H46" s="68"/>
      <c r="I46" s="101"/>
      <c r="J46" s="75">
        <f>журнал32[[#This Row],[цена]]*журнал32[[#This Row],[кг]]*1.2</f>
        <v>0</v>
      </c>
      <c r="L46" s="24" t="str">
        <f t="shared" si="3"/>
        <v>Оплата   27.02.15</v>
      </c>
      <c r="M46" s="25" t="str">
        <f t="shared" si="4"/>
        <v/>
      </c>
      <c r="N46" s="25">
        <f t="shared" si="1"/>
        <v>2000000</v>
      </c>
    </row>
    <row r="47" spans="1:14" x14ac:dyDescent="0.25">
      <c r="A47" s="184"/>
      <c r="B47" s="185">
        <v>42065</v>
      </c>
      <c r="C47" s="186" t="s">
        <v>11</v>
      </c>
      <c r="D47" s="187" t="s">
        <v>36</v>
      </c>
      <c r="E47" s="188" t="s">
        <v>56</v>
      </c>
      <c r="F47" s="189">
        <v>18</v>
      </c>
      <c r="G47" s="190">
        <v>485</v>
      </c>
      <c r="H47" s="184">
        <v>72953.7</v>
      </c>
      <c r="I47" s="191">
        <v>139.6</v>
      </c>
      <c r="J47" s="192">
        <f>журнал32[[#This Row],[цена]]*журнал32[[#This Row],[кг]]*1.2</f>
        <v>81247.199999999997</v>
      </c>
      <c r="L47" s="24" t="str">
        <f t="shared" si="3"/>
        <v>Продажа 02.03.15 № 000018</v>
      </c>
      <c r="M47" s="25">
        <f t="shared" si="4"/>
        <v>72953.7</v>
      </c>
      <c r="N47" s="25" t="str">
        <f t="shared" ref="N47:N110" si="5">IF(E47="долг","",IF(A47="Оплата","",IF(A47&lt;=0,"",A47)))</f>
        <v/>
      </c>
    </row>
    <row r="48" spans="1:14" x14ac:dyDescent="0.25">
      <c r="A48" s="193"/>
      <c r="B48" s="185">
        <v>42065</v>
      </c>
      <c r="C48" s="194" t="s">
        <v>11</v>
      </c>
      <c r="D48" s="195" t="s">
        <v>38</v>
      </c>
      <c r="E48" s="188" t="s">
        <v>48</v>
      </c>
      <c r="F48" s="196">
        <v>19</v>
      </c>
      <c r="G48" s="197">
        <v>576</v>
      </c>
      <c r="H48" s="193">
        <v>86641.919999999998</v>
      </c>
      <c r="I48" s="191">
        <v>145</v>
      </c>
      <c r="J48" s="192">
        <f>журнал32[[#This Row],[цена]]*журнал32[[#This Row],[кг]]*1.2</f>
        <v>100224</v>
      </c>
      <c r="L48" s="24" t="str">
        <f t="shared" si="3"/>
        <v>Продажа 02.03.15 № 000019</v>
      </c>
      <c r="M48" s="25">
        <f t="shared" si="4"/>
        <v>86641.919999999998</v>
      </c>
      <c r="N48" s="25" t="str">
        <f t="shared" si="5"/>
        <v/>
      </c>
    </row>
    <row r="49" spans="1:14" ht="15.95" customHeight="1" x14ac:dyDescent="0.25">
      <c r="A49" s="193">
        <v>90000</v>
      </c>
      <c r="B49" s="185">
        <v>42065</v>
      </c>
      <c r="C49" s="194" t="s">
        <v>9</v>
      </c>
      <c r="D49" s="195"/>
      <c r="E49" s="188"/>
      <c r="F49" s="196"/>
      <c r="G49" s="197"/>
      <c r="H49" s="193"/>
      <c r="I49" s="191"/>
      <c r="J49" s="192">
        <f>журнал32[[#This Row],[цена]]*журнал32[[#This Row],[кг]]*1.2</f>
        <v>0</v>
      </c>
      <c r="L49" s="24" t="str">
        <f t="shared" si="3"/>
        <v>Оплата   02.03.15</v>
      </c>
      <c r="M49" s="25" t="str">
        <f t="shared" si="4"/>
        <v/>
      </c>
      <c r="N49" s="25">
        <f t="shared" si="5"/>
        <v>90000</v>
      </c>
    </row>
    <row r="50" spans="1:14" x14ac:dyDescent="0.25">
      <c r="A50" s="193">
        <v>110000</v>
      </c>
      <c r="B50" s="185">
        <v>42065</v>
      </c>
      <c r="C50" s="198" t="s">
        <v>9</v>
      </c>
      <c r="D50" s="199"/>
      <c r="E50" s="188"/>
      <c r="F50" s="196"/>
      <c r="G50" s="197"/>
      <c r="H50" s="193"/>
      <c r="I50" s="191"/>
      <c r="J50" s="192">
        <f>журнал32[[#This Row],[цена]]*журнал32[[#This Row],[кг]]*1.2</f>
        <v>0</v>
      </c>
      <c r="L50" s="24" t="str">
        <f t="shared" si="3"/>
        <v>Оплата   02.03.15</v>
      </c>
      <c r="M50" s="25" t="str">
        <f t="shared" si="4"/>
        <v/>
      </c>
      <c r="N50" s="25">
        <f t="shared" si="5"/>
        <v>110000</v>
      </c>
    </row>
    <row r="51" spans="1:14" x14ac:dyDescent="0.25">
      <c r="A51" s="200"/>
      <c r="B51" s="201">
        <v>42066</v>
      </c>
      <c r="C51" s="202" t="s">
        <v>11</v>
      </c>
      <c r="D51" s="203" t="s">
        <v>36</v>
      </c>
      <c r="E51" s="188" t="s">
        <v>56</v>
      </c>
      <c r="F51" s="204">
        <v>20</v>
      </c>
      <c r="G51" s="205">
        <v>489.3</v>
      </c>
      <c r="H51" s="200">
        <v>73600.509999999995</v>
      </c>
      <c r="I51" s="206">
        <v>139.6</v>
      </c>
      <c r="J51" s="207">
        <f>журнал32[[#This Row],[цена]]*журнал32[[#This Row],[кг]]*1.2</f>
        <v>81967.535999999993</v>
      </c>
      <c r="L51" s="24" t="str">
        <f t="shared" si="3"/>
        <v>Продажа 03.03.15 № 000020</v>
      </c>
      <c r="M51" s="25">
        <f t="shared" si="4"/>
        <v>73600.509999999995</v>
      </c>
      <c r="N51" s="25" t="str">
        <f t="shared" si="5"/>
        <v/>
      </c>
    </row>
    <row r="52" spans="1:14" x14ac:dyDescent="0.25">
      <c r="A52" s="193"/>
      <c r="B52" s="185">
        <v>42067</v>
      </c>
      <c r="C52" s="194" t="s">
        <v>11</v>
      </c>
      <c r="D52" s="195" t="s">
        <v>36</v>
      </c>
      <c r="E52" s="188" t="s">
        <v>56</v>
      </c>
      <c r="F52" s="196">
        <v>23</v>
      </c>
      <c r="G52" s="197">
        <v>980.1</v>
      </c>
      <c r="H52" s="193">
        <v>147426.65</v>
      </c>
      <c r="I52" s="191">
        <v>139.6</v>
      </c>
      <c r="J52" s="192">
        <f>журнал32[[#This Row],[цена]]*журнал32[[#This Row],[кг]]*1.2</f>
        <v>164186.35199999998</v>
      </c>
      <c r="L52" s="24" t="str">
        <f t="shared" si="3"/>
        <v>Продажа 04.03.15 № 000023</v>
      </c>
      <c r="M52" s="25">
        <f t="shared" si="4"/>
        <v>147426.65</v>
      </c>
      <c r="N52" s="25" t="str">
        <f t="shared" si="5"/>
        <v/>
      </c>
    </row>
    <row r="53" spans="1:14" x14ac:dyDescent="0.25">
      <c r="A53" s="200">
        <v>-111.66</v>
      </c>
      <c r="B53" s="201">
        <v>42073</v>
      </c>
      <c r="C53" s="208" t="s">
        <v>11</v>
      </c>
      <c r="D53" s="209"/>
      <c r="E53" s="210"/>
      <c r="F53" s="204"/>
      <c r="G53" s="205"/>
      <c r="H53" s="200"/>
      <c r="I53" s="206"/>
      <c r="J53" s="207">
        <f>журнал32[[#This Row],[цена]]*журнал32[[#This Row],[кг]]*1.2</f>
        <v>0</v>
      </c>
      <c r="L53" s="24" t="str">
        <f t="shared" si="3"/>
        <v>Продажа 10.03.15 № 0000</v>
      </c>
      <c r="M53" s="25" t="str">
        <f t="shared" si="4"/>
        <v/>
      </c>
      <c r="N53" s="25" t="str">
        <f t="shared" si="5"/>
        <v/>
      </c>
    </row>
    <row r="54" spans="1:14" x14ac:dyDescent="0.25">
      <c r="A54" s="200">
        <v>-864.89</v>
      </c>
      <c r="B54" s="201">
        <v>42073</v>
      </c>
      <c r="C54" s="208" t="s">
        <v>11</v>
      </c>
      <c r="D54" s="209"/>
      <c r="E54" s="210"/>
      <c r="F54" s="204"/>
      <c r="G54" s="205"/>
      <c r="H54" s="200"/>
      <c r="I54" s="206"/>
      <c r="J54" s="207">
        <f>журнал32[[#This Row],[цена]]*журнал32[[#This Row],[кг]]*1.2</f>
        <v>0</v>
      </c>
      <c r="L54" s="24" t="str">
        <f t="shared" si="3"/>
        <v/>
      </c>
      <c r="M54" s="25" t="str">
        <f t="shared" si="4"/>
        <v/>
      </c>
      <c r="N54" s="25" t="str">
        <f t="shared" si="5"/>
        <v/>
      </c>
    </row>
    <row r="55" spans="1:14" x14ac:dyDescent="0.25">
      <c r="A55" s="193">
        <v>43573.5</v>
      </c>
      <c r="B55" s="185">
        <v>42073</v>
      </c>
      <c r="C55" s="198"/>
      <c r="D55" s="187" t="s">
        <v>39</v>
      </c>
      <c r="E55" s="188"/>
      <c r="F55" s="196"/>
      <c r="G55" s="197"/>
      <c r="H55" s="193"/>
      <c r="I55" s="191"/>
      <c r="J55" s="192">
        <f>журнал32[[#This Row],[цена]]*журнал32[[#This Row],[кг]]*1.2</f>
        <v>0</v>
      </c>
      <c r="L55" s="24" t="str">
        <f t="shared" si="3"/>
        <v>Оплата   10.03.15</v>
      </c>
      <c r="M55" s="25" t="str">
        <f t="shared" si="4"/>
        <v/>
      </c>
      <c r="N55" s="25">
        <f t="shared" si="5"/>
        <v>43573.5</v>
      </c>
    </row>
    <row r="56" spans="1:14" x14ac:dyDescent="0.25">
      <c r="A56" s="193">
        <v>22057.7</v>
      </c>
      <c r="B56" s="185">
        <v>42073</v>
      </c>
      <c r="C56" s="194"/>
      <c r="D56" s="195" t="s">
        <v>37</v>
      </c>
      <c r="E56" s="188"/>
      <c r="F56" s="196"/>
      <c r="G56" s="197"/>
      <c r="H56" s="193"/>
      <c r="I56" s="191"/>
      <c r="J56" s="192">
        <f>журнал32[[#This Row],[цена]]*журнал32[[#This Row],[кг]]*1.2</f>
        <v>0</v>
      </c>
      <c r="L56" s="24" t="str">
        <f t="shared" si="3"/>
        <v>Оплата   10.03.15</v>
      </c>
      <c r="M56" s="25" t="str">
        <f t="shared" si="4"/>
        <v/>
      </c>
      <c r="N56" s="25">
        <f t="shared" si="5"/>
        <v>22057.7</v>
      </c>
    </row>
    <row r="57" spans="1:14" x14ac:dyDescent="0.25">
      <c r="A57" s="193"/>
      <c r="B57" s="185">
        <v>42075</v>
      </c>
      <c r="C57" s="194" t="s">
        <v>11</v>
      </c>
      <c r="D57" s="195" t="s">
        <v>38</v>
      </c>
      <c r="E57" s="188" t="s">
        <v>48</v>
      </c>
      <c r="F57" s="196">
        <v>29</v>
      </c>
      <c r="G57" s="197">
        <v>1119</v>
      </c>
      <c r="H57" s="193">
        <v>168319.98</v>
      </c>
      <c r="I57" s="191">
        <v>140</v>
      </c>
      <c r="J57" s="192">
        <f>журнал32[[#This Row],[цена]]*журнал32[[#This Row],[кг]]*1.2</f>
        <v>187992</v>
      </c>
      <c r="L57" s="24" t="str">
        <f t="shared" si="3"/>
        <v>Продажа 12.03.15 № 000029</v>
      </c>
      <c r="M57" s="25">
        <f t="shared" si="4"/>
        <v>168319.98</v>
      </c>
      <c r="N57" s="25" t="str">
        <f t="shared" si="5"/>
        <v/>
      </c>
    </row>
    <row r="58" spans="1:14" x14ac:dyDescent="0.25">
      <c r="A58" s="193"/>
      <c r="B58" s="185">
        <v>42079</v>
      </c>
      <c r="C58" s="186" t="s">
        <v>11</v>
      </c>
      <c r="D58" s="195" t="s">
        <v>38</v>
      </c>
      <c r="E58" s="188" t="s">
        <v>48</v>
      </c>
      <c r="F58" s="196">
        <v>30</v>
      </c>
      <c r="G58" s="197">
        <v>1112</v>
      </c>
      <c r="H58" s="193">
        <v>167267.04</v>
      </c>
      <c r="I58" s="191">
        <v>140</v>
      </c>
      <c r="J58" s="192">
        <f>журнал32[[#This Row],[цена]]*журнал32[[#This Row],[кг]]*1.2</f>
        <v>186816</v>
      </c>
      <c r="L58" s="24" t="str">
        <f t="shared" si="3"/>
        <v>Продажа 16.03.15 № 000030</v>
      </c>
      <c r="M58" s="25">
        <f t="shared" si="4"/>
        <v>167267.04</v>
      </c>
      <c r="N58" s="25" t="str">
        <f t="shared" si="5"/>
        <v/>
      </c>
    </row>
    <row r="59" spans="1:14" x14ac:dyDescent="0.25">
      <c r="A59" s="193">
        <v>50000</v>
      </c>
      <c r="B59" s="185">
        <v>42080</v>
      </c>
      <c r="C59" s="198" t="s">
        <v>9</v>
      </c>
      <c r="D59" s="187"/>
      <c r="E59" s="188"/>
      <c r="F59" s="196"/>
      <c r="G59" s="197"/>
      <c r="H59" s="193"/>
      <c r="I59" s="191"/>
      <c r="J59" s="192">
        <f>журнал32[[#This Row],[цена]]*журнал32[[#This Row],[кг]]*1.2</f>
        <v>0</v>
      </c>
      <c r="L59" s="24" t="str">
        <f t="shared" si="3"/>
        <v>Оплата   17.03.15</v>
      </c>
      <c r="M59" s="25" t="str">
        <f t="shared" si="4"/>
        <v/>
      </c>
      <c r="N59" s="25">
        <f t="shared" si="5"/>
        <v>50000</v>
      </c>
    </row>
    <row r="60" spans="1:14" x14ac:dyDescent="0.25">
      <c r="A60" s="193"/>
      <c r="B60" s="185">
        <v>42082</v>
      </c>
      <c r="C60" s="198" t="s">
        <v>11</v>
      </c>
      <c r="D60" s="187" t="s">
        <v>36</v>
      </c>
      <c r="E60" s="188" t="s">
        <v>56</v>
      </c>
      <c r="F60" s="196">
        <v>31</v>
      </c>
      <c r="G60" s="197">
        <v>289.08699999999999</v>
      </c>
      <c r="H60" s="193">
        <v>43484.47</v>
      </c>
      <c r="I60" s="191">
        <v>139.6</v>
      </c>
      <c r="J60" s="192">
        <f>журнал32[[#This Row],[цена]]*журнал32[[#This Row],[кг]]*1.2</f>
        <v>48427.854239999993</v>
      </c>
      <c r="L60" s="24" t="str">
        <f t="shared" si="3"/>
        <v>Продажа 19.03.15 № 000031</v>
      </c>
      <c r="M60" s="25">
        <f t="shared" si="4"/>
        <v>73705.84</v>
      </c>
      <c r="N60" s="25" t="str">
        <f t="shared" si="5"/>
        <v/>
      </c>
    </row>
    <row r="61" spans="1:14" x14ac:dyDescent="0.25">
      <c r="A61" s="200"/>
      <c r="B61" s="201">
        <v>42082</v>
      </c>
      <c r="C61" s="208" t="s">
        <v>11</v>
      </c>
      <c r="D61" s="211" t="s">
        <v>36</v>
      </c>
      <c r="E61" s="188" t="s">
        <v>56</v>
      </c>
      <c r="F61" s="204">
        <v>31</v>
      </c>
      <c r="G61" s="205">
        <v>200.91300000000001</v>
      </c>
      <c r="H61" s="200">
        <v>30221.37</v>
      </c>
      <c r="I61" s="206">
        <v>139.6</v>
      </c>
      <c r="J61" s="207">
        <f>журнал32[[#This Row],[цена]]*журнал32[[#This Row],[кг]]*1.2</f>
        <v>33656.945759999995</v>
      </c>
      <c r="L61" s="24" t="str">
        <f t="shared" si="3"/>
        <v/>
      </c>
      <c r="M61" s="25" t="str">
        <f t="shared" si="4"/>
        <v/>
      </c>
      <c r="N61" s="25" t="str">
        <f t="shared" si="5"/>
        <v/>
      </c>
    </row>
    <row r="62" spans="1:14" x14ac:dyDescent="0.25">
      <c r="A62" s="200"/>
      <c r="B62" s="201">
        <v>42083</v>
      </c>
      <c r="C62" s="208" t="s">
        <v>11</v>
      </c>
      <c r="D62" s="209" t="s">
        <v>38</v>
      </c>
      <c r="E62" s="188" t="s">
        <v>48</v>
      </c>
      <c r="F62" s="204">
        <v>32</v>
      </c>
      <c r="G62" s="205">
        <v>1116.8</v>
      </c>
      <c r="H62" s="200">
        <v>167989.06</v>
      </c>
      <c r="I62" s="206">
        <v>140</v>
      </c>
      <c r="J62" s="207">
        <f>журнал32[[#This Row],[цена]]*журнал32[[#This Row],[кг]]*1.2</f>
        <v>187622.39999999999</v>
      </c>
      <c r="L62" s="24" t="str">
        <f t="shared" si="3"/>
        <v>Продажа 20.03.15 № 000032</v>
      </c>
      <c r="M62" s="25">
        <f t="shared" si="4"/>
        <v>167989.06</v>
      </c>
      <c r="N62" s="25" t="str">
        <f t="shared" si="5"/>
        <v/>
      </c>
    </row>
    <row r="63" spans="1:14" x14ac:dyDescent="0.25">
      <c r="A63" s="200"/>
      <c r="B63" s="201">
        <v>42083</v>
      </c>
      <c r="C63" s="208" t="s">
        <v>11</v>
      </c>
      <c r="D63" s="209" t="s">
        <v>38</v>
      </c>
      <c r="E63" s="188" t="s">
        <v>48</v>
      </c>
      <c r="F63" s="204">
        <v>33</v>
      </c>
      <c r="G63" s="205">
        <v>560</v>
      </c>
      <c r="H63" s="200">
        <v>84235.199999999997</v>
      </c>
      <c r="I63" s="206">
        <v>140</v>
      </c>
      <c r="J63" s="207">
        <f>журнал32[[#This Row],[цена]]*журнал32[[#This Row],[кг]]*1.2</f>
        <v>94080</v>
      </c>
      <c r="L63" s="24" t="str">
        <f t="shared" si="3"/>
        <v>Продажа 20.03.15 № 000033</v>
      </c>
      <c r="M63" s="25">
        <f t="shared" si="4"/>
        <v>84235.199999999997</v>
      </c>
      <c r="N63" s="25" t="str">
        <f t="shared" si="5"/>
        <v/>
      </c>
    </row>
    <row r="64" spans="1:14" x14ac:dyDescent="0.25">
      <c r="A64" s="193">
        <v>30000</v>
      </c>
      <c r="B64" s="185">
        <v>42086</v>
      </c>
      <c r="C64" s="198"/>
      <c r="D64" s="187" t="s">
        <v>34</v>
      </c>
      <c r="E64" s="188"/>
      <c r="F64" s="196"/>
      <c r="G64" s="197"/>
      <c r="H64" s="193"/>
      <c r="I64" s="191"/>
      <c r="J64" s="192">
        <f>журнал32[[#This Row],[цена]]*журнал32[[#This Row],[кг]]*1.2</f>
        <v>0</v>
      </c>
      <c r="L64" s="24" t="str">
        <f t="shared" si="3"/>
        <v>Оплата   23.03.15</v>
      </c>
      <c r="M64" s="25" t="str">
        <f t="shared" si="4"/>
        <v/>
      </c>
      <c r="N64" s="25">
        <f t="shared" si="5"/>
        <v>30000</v>
      </c>
    </row>
    <row r="65" spans="1:14" x14ac:dyDescent="0.25">
      <c r="A65" s="184"/>
      <c r="B65" s="185">
        <v>42091</v>
      </c>
      <c r="C65" s="186" t="s">
        <v>11</v>
      </c>
      <c r="D65" s="187" t="s">
        <v>34</v>
      </c>
      <c r="E65" s="188" t="s">
        <v>54</v>
      </c>
      <c r="F65" s="189">
        <v>34</v>
      </c>
      <c r="G65" s="190">
        <v>695</v>
      </c>
      <c r="H65" s="184">
        <v>90322.2</v>
      </c>
      <c r="I65" s="191">
        <v>130</v>
      </c>
      <c r="J65" s="192">
        <f>журнал32[[#This Row],[цена]]*журнал32[[#This Row],[кг]]*1.2</f>
        <v>108420</v>
      </c>
      <c r="L65" s="24" t="str">
        <f t="shared" si="3"/>
        <v>Продажа 28.03.15 № 000034</v>
      </c>
      <c r="M65" s="25">
        <f t="shared" si="4"/>
        <v>90322.2</v>
      </c>
      <c r="N65" s="25" t="str">
        <f t="shared" si="5"/>
        <v/>
      </c>
    </row>
    <row r="66" spans="1:14" x14ac:dyDescent="0.25">
      <c r="A66" s="193">
        <v>30000</v>
      </c>
      <c r="B66" s="185">
        <v>42094</v>
      </c>
      <c r="C66" s="194"/>
      <c r="D66" s="195" t="s">
        <v>34</v>
      </c>
      <c r="E66" s="188"/>
      <c r="F66" s="196"/>
      <c r="G66" s="197"/>
      <c r="H66" s="193"/>
      <c r="I66" s="191"/>
      <c r="J66" s="192">
        <f>журнал32[[#This Row],[цена]]*журнал32[[#This Row],[кг]]*1.2</f>
        <v>0</v>
      </c>
      <c r="L66" s="24" t="str">
        <f t="shared" si="3"/>
        <v>Оплата   31.03.15</v>
      </c>
      <c r="M66" s="25" t="str">
        <f t="shared" si="4"/>
        <v/>
      </c>
      <c r="N66" s="25">
        <f t="shared" si="5"/>
        <v>30000</v>
      </c>
    </row>
    <row r="67" spans="1:14" x14ac:dyDescent="0.25">
      <c r="A67" s="212"/>
      <c r="B67" s="213">
        <v>42097</v>
      </c>
      <c r="C67" s="214" t="s">
        <v>11</v>
      </c>
      <c r="D67" s="215" t="s">
        <v>38</v>
      </c>
      <c r="E67" s="216" t="s">
        <v>48</v>
      </c>
      <c r="F67" s="217">
        <v>35</v>
      </c>
      <c r="G67" s="218">
        <v>908</v>
      </c>
      <c r="H67" s="212">
        <v>136581.35999999999</v>
      </c>
      <c r="I67" s="219">
        <v>140</v>
      </c>
      <c r="J67" s="220">
        <f>журнал32[[#This Row],[цена]]*журнал32[[#This Row],[кг]]*1.2</f>
        <v>152544</v>
      </c>
      <c r="L67" s="24" t="str">
        <f t="shared" si="3"/>
        <v>Продажа 03.04.15 № 000035</v>
      </c>
      <c r="M67" s="25">
        <f t="shared" si="4"/>
        <v>136581.35999999999</v>
      </c>
      <c r="N67" s="25" t="str">
        <f t="shared" si="5"/>
        <v/>
      </c>
    </row>
    <row r="68" spans="1:14" x14ac:dyDescent="0.25">
      <c r="A68" s="212"/>
      <c r="B68" s="213">
        <v>42099</v>
      </c>
      <c r="C68" s="221" t="s">
        <v>11</v>
      </c>
      <c r="D68" s="215" t="s">
        <v>34</v>
      </c>
      <c r="E68" s="216" t="s">
        <v>54</v>
      </c>
      <c r="F68" s="217">
        <v>36</v>
      </c>
      <c r="G68" s="218">
        <v>695</v>
      </c>
      <c r="H68" s="212">
        <v>90322.2</v>
      </c>
      <c r="I68" s="219">
        <v>130</v>
      </c>
      <c r="J68" s="220">
        <f>журнал32[[#This Row],[цена]]*журнал32[[#This Row],[кг]]*1.2</f>
        <v>108420</v>
      </c>
      <c r="L68" s="24" t="str">
        <f t="shared" si="3"/>
        <v>Продажа 05.04.15 № 000036</v>
      </c>
      <c r="M68" s="25">
        <f t="shared" si="4"/>
        <v>90322.2</v>
      </c>
      <c r="N68" s="25" t="str">
        <f t="shared" si="5"/>
        <v/>
      </c>
    </row>
    <row r="69" spans="1:14" x14ac:dyDescent="0.25">
      <c r="A69" s="212"/>
      <c r="B69" s="213">
        <v>42099</v>
      </c>
      <c r="C69" s="221" t="s">
        <v>11</v>
      </c>
      <c r="D69" s="215" t="s">
        <v>40</v>
      </c>
      <c r="E69" s="216" t="s">
        <v>49</v>
      </c>
      <c r="F69" s="217">
        <v>37</v>
      </c>
      <c r="G69" s="218">
        <v>349</v>
      </c>
      <c r="H69" s="212">
        <v>56475.18</v>
      </c>
      <c r="I69" s="219">
        <v>150.85</v>
      </c>
      <c r="J69" s="220">
        <f>журнал32[[#This Row],[цена]]*журнал32[[#This Row],[кг]]*1.2</f>
        <v>63175.979999999996</v>
      </c>
      <c r="L69" s="24" t="str">
        <f t="shared" si="3"/>
        <v>Продажа 05.04.15 № 000037</v>
      </c>
      <c r="M69" s="25">
        <f t="shared" si="4"/>
        <v>56475.18</v>
      </c>
      <c r="N69" s="25" t="str">
        <f t="shared" si="5"/>
        <v/>
      </c>
    </row>
    <row r="70" spans="1:14" x14ac:dyDescent="0.25">
      <c r="A70" s="212"/>
      <c r="B70" s="213">
        <v>42100</v>
      </c>
      <c r="C70" s="221" t="s">
        <v>11</v>
      </c>
      <c r="D70" s="215" t="s">
        <v>40</v>
      </c>
      <c r="E70" s="216" t="s">
        <v>49</v>
      </c>
      <c r="F70" s="217">
        <v>38</v>
      </c>
      <c r="G70" s="218">
        <v>347</v>
      </c>
      <c r="H70" s="212">
        <v>56151.54</v>
      </c>
      <c r="I70" s="219">
        <v>150.85</v>
      </c>
      <c r="J70" s="220">
        <f>журнал32[[#This Row],[цена]]*журнал32[[#This Row],[кг]]*1.2</f>
        <v>62813.939999999995</v>
      </c>
      <c r="L70" s="24" t="str">
        <f t="shared" ref="L70:L133" si="6">IF(E70="долг","",IF(AND(A70&gt;0,F70=0),CONCATENATE("Оплата","   ",TEXT(B70,"DD.MM.YY")),IF(F70=F69,"",CONCATENATE("Продажа"," ",TEXT(B70,"DD.MM.YY")," ","№ ",0,0,0,0,F70))))</f>
        <v>Продажа 06.04.15 № 000038</v>
      </c>
      <c r="M70" s="25">
        <f t="shared" si="4"/>
        <v>56151.54</v>
      </c>
      <c r="N70" s="25" t="str">
        <f t="shared" si="5"/>
        <v/>
      </c>
    </row>
    <row r="71" spans="1:14" x14ac:dyDescent="0.25">
      <c r="A71" s="212">
        <v>30000</v>
      </c>
      <c r="B71" s="213">
        <v>42102</v>
      </c>
      <c r="C71" s="222"/>
      <c r="D71" s="223" t="s">
        <v>34</v>
      </c>
      <c r="E71" s="216"/>
      <c r="F71" s="217"/>
      <c r="G71" s="218"/>
      <c r="H71" s="212"/>
      <c r="I71" s="219"/>
      <c r="J71" s="220">
        <f>журнал32[[#This Row],[цена]]*журнал32[[#This Row],[кг]]*1.2</f>
        <v>0</v>
      </c>
      <c r="L71" s="24" t="str">
        <f t="shared" si="6"/>
        <v>Оплата   08.04.15</v>
      </c>
      <c r="M71" s="25" t="str">
        <f t="shared" ref="M71:M134" si="7">IF(F71="№ накл","",IF(F71=0,"",IF(F71=F70,"",SUMIF(F71:F126,F71,H71:H132))))</f>
        <v/>
      </c>
      <c r="N71" s="25">
        <f t="shared" si="5"/>
        <v>30000</v>
      </c>
    </row>
    <row r="72" spans="1:14" x14ac:dyDescent="0.25">
      <c r="A72" s="212">
        <v>1000000</v>
      </c>
      <c r="B72" s="213">
        <v>42104</v>
      </c>
      <c r="C72" s="222"/>
      <c r="D72" s="224" t="s">
        <v>35</v>
      </c>
      <c r="E72" s="216"/>
      <c r="F72" s="217"/>
      <c r="G72" s="218"/>
      <c r="H72" s="212"/>
      <c r="I72" s="219"/>
      <c r="J72" s="220">
        <f>журнал32[[#This Row],[цена]]*журнал32[[#This Row],[кг]]*1.2</f>
        <v>0</v>
      </c>
      <c r="L72" s="24" t="str">
        <f t="shared" si="6"/>
        <v>Оплата   10.04.15</v>
      </c>
      <c r="M72" s="25" t="str">
        <f t="shared" si="7"/>
        <v/>
      </c>
      <c r="N72" s="25">
        <f t="shared" si="5"/>
        <v>1000000</v>
      </c>
    </row>
    <row r="73" spans="1:14" x14ac:dyDescent="0.25">
      <c r="A73" s="212">
        <v>159089.20000000001</v>
      </c>
      <c r="B73" s="213">
        <v>42108</v>
      </c>
      <c r="C73" s="221" t="s">
        <v>9</v>
      </c>
      <c r="D73" s="215"/>
      <c r="E73" s="216"/>
      <c r="F73" s="217"/>
      <c r="G73" s="218"/>
      <c r="H73" s="212"/>
      <c r="I73" s="219"/>
      <c r="J73" s="220">
        <f>журнал32[[#This Row],[цена]]*журнал32[[#This Row],[кг]]*1.2</f>
        <v>0</v>
      </c>
      <c r="L73" s="24" t="str">
        <f t="shared" si="6"/>
        <v>Оплата   14.04.15</v>
      </c>
      <c r="M73" s="25" t="str">
        <f t="shared" si="7"/>
        <v/>
      </c>
      <c r="N73" s="25">
        <f t="shared" si="5"/>
        <v>159089.20000000001</v>
      </c>
    </row>
    <row r="74" spans="1:14" x14ac:dyDescent="0.25">
      <c r="A74" s="212">
        <v>10000</v>
      </c>
      <c r="B74" s="213">
        <v>42108</v>
      </c>
      <c r="C74" s="221"/>
      <c r="D74" s="215" t="s">
        <v>34</v>
      </c>
      <c r="E74" s="216"/>
      <c r="F74" s="217"/>
      <c r="G74" s="218"/>
      <c r="H74" s="212"/>
      <c r="I74" s="219"/>
      <c r="J74" s="220">
        <f>журнал32[[#This Row],[цена]]*журнал32[[#This Row],[кг]]*1.2</f>
        <v>0</v>
      </c>
      <c r="L74" s="24" t="str">
        <f t="shared" si="6"/>
        <v>Оплата   14.04.15</v>
      </c>
      <c r="M74" s="25" t="str">
        <f t="shared" si="7"/>
        <v/>
      </c>
      <c r="N74" s="25">
        <f t="shared" si="5"/>
        <v>10000</v>
      </c>
    </row>
    <row r="75" spans="1:14" x14ac:dyDescent="0.25">
      <c r="A75" s="212">
        <v>1882390.68</v>
      </c>
      <c r="B75" s="213">
        <v>42108</v>
      </c>
      <c r="C75" s="221"/>
      <c r="D75" s="215" t="s">
        <v>35</v>
      </c>
      <c r="E75" s="216"/>
      <c r="F75" s="217"/>
      <c r="G75" s="218"/>
      <c r="H75" s="212"/>
      <c r="I75" s="219"/>
      <c r="J75" s="220">
        <f>журнал32[[#This Row],[цена]]*журнал32[[#This Row],[кг]]*1.2</f>
        <v>0</v>
      </c>
      <c r="L75" s="24" t="str">
        <f t="shared" si="6"/>
        <v>Оплата   14.04.15</v>
      </c>
      <c r="M75" s="25" t="str">
        <f t="shared" si="7"/>
        <v/>
      </c>
      <c r="N75" s="25">
        <f t="shared" si="5"/>
        <v>1882390.68</v>
      </c>
    </row>
    <row r="76" spans="1:14" x14ac:dyDescent="0.25">
      <c r="A76" s="212">
        <v>200000</v>
      </c>
      <c r="B76" s="213">
        <v>42109</v>
      </c>
      <c r="C76" s="221" t="s">
        <v>9</v>
      </c>
      <c r="D76" s="215"/>
      <c r="E76" s="216"/>
      <c r="F76" s="217"/>
      <c r="G76" s="218"/>
      <c r="H76" s="212"/>
      <c r="I76" s="219"/>
      <c r="J76" s="220">
        <f>журнал32[[#This Row],[цена]]*журнал32[[#This Row],[кг]]*1.2</f>
        <v>0</v>
      </c>
      <c r="L76" s="24" t="str">
        <f t="shared" si="6"/>
        <v>Оплата   15.04.15</v>
      </c>
      <c r="M76" s="25" t="str">
        <f t="shared" si="7"/>
        <v/>
      </c>
      <c r="N76" s="25">
        <f t="shared" si="5"/>
        <v>200000</v>
      </c>
    </row>
    <row r="77" spans="1:14" x14ac:dyDescent="0.25">
      <c r="A77" s="212">
        <v>1010885.55</v>
      </c>
      <c r="B77" s="213">
        <v>42110</v>
      </c>
      <c r="C77" s="221"/>
      <c r="D77" s="215" t="s">
        <v>35</v>
      </c>
      <c r="E77" s="216"/>
      <c r="F77" s="217"/>
      <c r="G77" s="218"/>
      <c r="H77" s="212"/>
      <c r="I77" s="219"/>
      <c r="J77" s="220">
        <f>журнал32[[#This Row],[цена]]*журнал32[[#This Row],[кг]]*1.2</f>
        <v>0</v>
      </c>
      <c r="L77" s="24" t="str">
        <f t="shared" si="6"/>
        <v>Оплата   16.04.15</v>
      </c>
      <c r="M77" s="25" t="str">
        <f t="shared" si="7"/>
        <v/>
      </c>
      <c r="N77" s="25">
        <f t="shared" si="5"/>
        <v>1010885.55</v>
      </c>
    </row>
    <row r="78" spans="1:14" x14ac:dyDescent="0.25">
      <c r="A78" s="212">
        <v>400513.95</v>
      </c>
      <c r="B78" s="213">
        <v>42111</v>
      </c>
      <c r="C78" s="222" t="s">
        <v>10</v>
      </c>
      <c r="D78" s="225"/>
      <c r="E78" s="216"/>
      <c r="F78" s="217"/>
      <c r="G78" s="218"/>
      <c r="H78" s="212"/>
      <c r="I78" s="226"/>
      <c r="J78" s="220">
        <f>журнал32[[#This Row],[цена]]*журнал32[[#This Row],[кг]]*1.2</f>
        <v>0</v>
      </c>
      <c r="L78" s="24" t="str">
        <f t="shared" si="6"/>
        <v>Оплата   17.04.15</v>
      </c>
      <c r="M78" s="25" t="str">
        <f t="shared" si="7"/>
        <v/>
      </c>
      <c r="N78" s="25">
        <f t="shared" si="5"/>
        <v>400513.95</v>
      </c>
    </row>
    <row r="79" spans="1:14" x14ac:dyDescent="0.25">
      <c r="A79" s="212">
        <v>2223318.36</v>
      </c>
      <c r="B79" s="213">
        <v>42114</v>
      </c>
      <c r="C79" s="221"/>
      <c r="D79" s="215" t="s">
        <v>35</v>
      </c>
      <c r="E79" s="216"/>
      <c r="F79" s="217"/>
      <c r="G79" s="218"/>
      <c r="H79" s="212"/>
      <c r="I79" s="226"/>
      <c r="J79" s="220">
        <f>журнал32[[#This Row],[цена]]*журнал32[[#This Row],[кг]]*1.2</f>
        <v>0</v>
      </c>
      <c r="L79" s="24" t="str">
        <f t="shared" si="6"/>
        <v>Оплата   20.04.15</v>
      </c>
      <c r="M79" s="25" t="str">
        <f t="shared" si="7"/>
        <v/>
      </c>
      <c r="N79" s="25">
        <f t="shared" si="5"/>
        <v>2223318.36</v>
      </c>
    </row>
    <row r="80" spans="1:14" x14ac:dyDescent="0.25">
      <c r="A80" s="227">
        <v>20000</v>
      </c>
      <c r="B80" s="213">
        <v>42115</v>
      </c>
      <c r="C80" s="214"/>
      <c r="D80" s="224" t="s">
        <v>34</v>
      </c>
      <c r="E80" s="216"/>
      <c r="F80" s="228"/>
      <c r="G80" s="229"/>
      <c r="H80" s="227"/>
      <c r="I80" s="226"/>
      <c r="J80" s="220">
        <f>журнал32[[#This Row],[цена]]*журнал32[[#This Row],[кг]]*1.2</f>
        <v>0</v>
      </c>
      <c r="L80" s="24" t="str">
        <f t="shared" si="6"/>
        <v>Оплата   21.04.15</v>
      </c>
      <c r="M80" s="25" t="str">
        <f t="shared" si="7"/>
        <v/>
      </c>
      <c r="N80" s="25">
        <f t="shared" si="5"/>
        <v>20000</v>
      </c>
    </row>
    <row r="81" spans="1:14" s="26" customFormat="1" x14ac:dyDescent="0.25">
      <c r="A81" s="212"/>
      <c r="B81" s="213">
        <v>42117</v>
      </c>
      <c r="C81" s="221" t="s">
        <v>9</v>
      </c>
      <c r="D81" s="215" t="s">
        <v>35</v>
      </c>
      <c r="E81" s="216" t="s">
        <v>55</v>
      </c>
      <c r="F81" s="217">
        <v>54</v>
      </c>
      <c r="G81" s="218">
        <v>697</v>
      </c>
      <c r="H81" s="212">
        <v>117790.21</v>
      </c>
      <c r="I81" s="226">
        <v>170.17</v>
      </c>
      <c r="J81" s="220">
        <f>журнал32[[#This Row],[цена]]*журнал32[[#This Row],[кг]]*1.2</f>
        <v>142330.18799999999</v>
      </c>
      <c r="L81" s="24" t="str">
        <f t="shared" si="6"/>
        <v>Продажа 23.04.15 № 000054</v>
      </c>
      <c r="M81" s="25">
        <f t="shared" si="7"/>
        <v>117790.21</v>
      </c>
      <c r="N81" s="25" t="str">
        <f t="shared" si="5"/>
        <v/>
      </c>
    </row>
    <row r="82" spans="1:14" s="26" customFormat="1" x14ac:dyDescent="0.25">
      <c r="A82" s="227">
        <v>1765635.37</v>
      </c>
      <c r="B82" s="213">
        <v>42117</v>
      </c>
      <c r="C82" s="214"/>
      <c r="D82" s="223" t="s">
        <v>35</v>
      </c>
      <c r="E82" s="216"/>
      <c r="F82" s="228"/>
      <c r="G82" s="229"/>
      <c r="H82" s="227"/>
      <c r="I82" s="226"/>
      <c r="J82" s="220">
        <f>журнал32[[#This Row],[цена]]*журнал32[[#This Row],[кг]]*1.2</f>
        <v>0</v>
      </c>
      <c r="L82" s="24" t="str">
        <f t="shared" si="6"/>
        <v>Оплата   23.04.15</v>
      </c>
      <c r="M82" s="25" t="str">
        <f t="shared" si="7"/>
        <v/>
      </c>
      <c r="N82" s="25">
        <f t="shared" si="5"/>
        <v>1765635.37</v>
      </c>
    </row>
    <row r="83" spans="1:14" s="26" customFormat="1" x14ac:dyDescent="0.25">
      <c r="A83" s="212"/>
      <c r="B83" s="213">
        <v>42118</v>
      </c>
      <c r="C83" s="222" t="s">
        <v>10</v>
      </c>
      <c r="D83" s="224" t="s">
        <v>37</v>
      </c>
      <c r="E83" s="216" t="s">
        <v>57</v>
      </c>
      <c r="F83" s="217">
        <v>55</v>
      </c>
      <c r="G83" s="218">
        <v>691.5</v>
      </c>
      <c r="H83" s="212">
        <v>89195.21</v>
      </c>
      <c r="I83" s="226">
        <v>126.7</v>
      </c>
      <c r="J83" s="220">
        <f>журнал32[[#This Row],[цена]]*журнал32[[#This Row],[кг]]*1.2</f>
        <v>105135.66</v>
      </c>
      <c r="L83" s="24" t="str">
        <f t="shared" si="6"/>
        <v>Продажа 24.04.15 № 000055</v>
      </c>
      <c r="M83" s="25">
        <f t="shared" si="7"/>
        <v>89195.21</v>
      </c>
      <c r="N83" s="25" t="str">
        <f t="shared" si="5"/>
        <v/>
      </c>
    </row>
    <row r="84" spans="1:14" s="26" customFormat="1" x14ac:dyDescent="0.25">
      <c r="A84" s="212"/>
      <c r="B84" s="213">
        <v>42119</v>
      </c>
      <c r="C84" s="221" t="s">
        <v>10</v>
      </c>
      <c r="D84" s="215" t="s">
        <v>37</v>
      </c>
      <c r="E84" s="216" t="s">
        <v>57</v>
      </c>
      <c r="F84" s="217">
        <v>56</v>
      </c>
      <c r="G84" s="218">
        <v>556.5</v>
      </c>
      <c r="H84" s="212">
        <v>71781.83</v>
      </c>
      <c r="I84" s="226">
        <v>126.7</v>
      </c>
      <c r="J84" s="220">
        <f>журнал32[[#This Row],[цена]]*журнал32[[#This Row],[кг]]*1.2</f>
        <v>84610.26</v>
      </c>
      <c r="L84" s="24" t="str">
        <f t="shared" si="6"/>
        <v>Продажа 25.04.15 № 000056</v>
      </c>
      <c r="M84" s="25">
        <f t="shared" si="7"/>
        <v>71781.83</v>
      </c>
      <c r="N84" s="25" t="str">
        <f t="shared" si="5"/>
        <v/>
      </c>
    </row>
    <row r="85" spans="1:14" s="26" customFormat="1" x14ac:dyDescent="0.25">
      <c r="A85" s="212"/>
      <c r="B85" s="213">
        <v>42119</v>
      </c>
      <c r="C85" s="221" t="s">
        <v>10</v>
      </c>
      <c r="D85" s="215" t="s">
        <v>37</v>
      </c>
      <c r="E85" s="216" t="s">
        <v>57</v>
      </c>
      <c r="F85" s="217">
        <v>60</v>
      </c>
      <c r="G85" s="218">
        <v>347.5</v>
      </c>
      <c r="H85" s="212">
        <v>44823.34</v>
      </c>
      <c r="I85" s="226">
        <v>126.7</v>
      </c>
      <c r="J85" s="220">
        <f>журнал32[[#This Row],[цена]]*журнал32[[#This Row],[кг]]*1.2</f>
        <v>52833.9</v>
      </c>
      <c r="L85" s="24" t="str">
        <f t="shared" si="6"/>
        <v>Продажа 25.04.15 № 000060</v>
      </c>
      <c r="M85" s="25">
        <f t="shared" si="7"/>
        <v>44823.34</v>
      </c>
      <c r="N85" s="25" t="str">
        <f t="shared" si="5"/>
        <v/>
      </c>
    </row>
    <row r="86" spans="1:14" s="26" customFormat="1" x14ac:dyDescent="0.25">
      <c r="A86" s="212"/>
      <c r="B86" s="213">
        <v>42120</v>
      </c>
      <c r="C86" s="221" t="s">
        <v>9</v>
      </c>
      <c r="D86" s="215" t="s">
        <v>35</v>
      </c>
      <c r="E86" s="216" t="s">
        <v>55</v>
      </c>
      <c r="F86" s="217">
        <v>61</v>
      </c>
      <c r="G86" s="218">
        <v>692</v>
      </c>
      <c r="H86" s="212">
        <v>110028</v>
      </c>
      <c r="I86" s="226">
        <v>154.75</v>
      </c>
      <c r="J86" s="220">
        <f>журнал32[[#This Row],[цена]]*журнал32[[#This Row],[кг]]*1.2</f>
        <v>128504.4</v>
      </c>
      <c r="L86" s="24" t="str">
        <f t="shared" si="6"/>
        <v>Продажа 26.04.15 № 000061</v>
      </c>
      <c r="M86" s="25">
        <f t="shared" si="7"/>
        <v>110028</v>
      </c>
      <c r="N86" s="25" t="str">
        <f t="shared" si="5"/>
        <v/>
      </c>
    </row>
    <row r="87" spans="1:14" s="26" customFormat="1" x14ac:dyDescent="0.25">
      <c r="A87" s="212"/>
      <c r="B87" s="213">
        <v>42120</v>
      </c>
      <c r="C87" s="221" t="s">
        <v>10</v>
      </c>
      <c r="D87" s="215" t="s">
        <v>37</v>
      </c>
      <c r="E87" s="216" t="s">
        <v>57</v>
      </c>
      <c r="F87" s="217">
        <v>62</v>
      </c>
      <c r="G87" s="218">
        <v>205.1</v>
      </c>
      <c r="H87" s="212">
        <v>26455.439999999999</v>
      </c>
      <c r="I87" s="226">
        <v>126.7</v>
      </c>
      <c r="J87" s="220">
        <f>журнал32[[#This Row],[цена]]*журнал32[[#This Row],[кг]]*1.2</f>
        <v>31183.403999999995</v>
      </c>
      <c r="L87" s="24" t="str">
        <f t="shared" si="6"/>
        <v>Продажа 26.04.15 № 000062</v>
      </c>
      <c r="M87" s="25">
        <f t="shared" si="7"/>
        <v>26455.439999999999</v>
      </c>
      <c r="N87" s="25" t="str">
        <f t="shared" si="5"/>
        <v/>
      </c>
    </row>
    <row r="88" spans="1:14" s="26" customFormat="1" x14ac:dyDescent="0.25">
      <c r="A88" s="212"/>
      <c r="B88" s="213">
        <v>42121</v>
      </c>
      <c r="C88" s="222" t="s">
        <v>10</v>
      </c>
      <c r="D88" s="224" t="s">
        <v>37</v>
      </c>
      <c r="E88" s="216" t="s">
        <v>57</v>
      </c>
      <c r="F88" s="217">
        <v>67</v>
      </c>
      <c r="G88" s="218">
        <v>481.55</v>
      </c>
      <c r="H88" s="212">
        <v>62114.17</v>
      </c>
      <c r="I88" s="219">
        <v>126.7</v>
      </c>
      <c r="J88" s="220">
        <v>73214.87</v>
      </c>
      <c r="L88" s="24" t="str">
        <f t="shared" si="6"/>
        <v>Продажа 27.04.15 № 000067</v>
      </c>
      <c r="M88" s="25">
        <f t="shared" si="7"/>
        <v>62114.17</v>
      </c>
      <c r="N88" s="25" t="str">
        <f t="shared" si="5"/>
        <v/>
      </c>
    </row>
    <row r="89" spans="1:14" s="26" customFormat="1" x14ac:dyDescent="0.25">
      <c r="A89" s="212">
        <v>225732.5</v>
      </c>
      <c r="B89" s="213">
        <v>42121</v>
      </c>
      <c r="C89" s="214" t="s">
        <v>10</v>
      </c>
      <c r="D89" s="215"/>
      <c r="E89" s="216"/>
      <c r="F89" s="217"/>
      <c r="G89" s="218"/>
      <c r="H89" s="212"/>
      <c r="I89" s="219"/>
      <c r="J89" s="220">
        <f>журнал32[[#This Row],[цена]]*журнал32[[#This Row],[кг]]*1.2</f>
        <v>0</v>
      </c>
      <c r="L89" s="24" t="str">
        <f t="shared" si="6"/>
        <v>Оплата   27.04.15</v>
      </c>
      <c r="M89" s="25" t="str">
        <f t="shared" si="7"/>
        <v/>
      </c>
      <c r="N89" s="25">
        <f t="shared" si="5"/>
        <v>225732.5</v>
      </c>
    </row>
    <row r="90" spans="1:14" s="26" customFormat="1" x14ac:dyDescent="0.25">
      <c r="A90" s="227">
        <v>100000</v>
      </c>
      <c r="B90" s="213">
        <v>42121</v>
      </c>
      <c r="C90" s="214"/>
      <c r="D90" s="224" t="s">
        <v>37</v>
      </c>
      <c r="E90" s="216"/>
      <c r="F90" s="228"/>
      <c r="G90" s="229"/>
      <c r="H90" s="227"/>
      <c r="I90" s="219"/>
      <c r="J90" s="220">
        <f>журнал32[[#This Row],[цена]]*журнал32[[#This Row],[кг]]*1.2</f>
        <v>0</v>
      </c>
      <c r="L90" s="24" t="str">
        <f t="shared" si="6"/>
        <v>Оплата   27.04.15</v>
      </c>
      <c r="M90" s="25" t="str">
        <f t="shared" si="7"/>
        <v/>
      </c>
      <c r="N90" s="25">
        <f t="shared" si="5"/>
        <v>100000</v>
      </c>
    </row>
    <row r="91" spans="1:14" s="26" customFormat="1" x14ac:dyDescent="0.25">
      <c r="A91" s="212"/>
      <c r="B91" s="213">
        <v>42122</v>
      </c>
      <c r="C91" s="214" t="s">
        <v>10</v>
      </c>
      <c r="D91" s="215" t="s">
        <v>37</v>
      </c>
      <c r="E91" s="216" t="s">
        <v>57</v>
      </c>
      <c r="F91" s="217">
        <v>68</v>
      </c>
      <c r="G91" s="218">
        <v>693</v>
      </c>
      <c r="H91" s="212">
        <v>89388.68</v>
      </c>
      <c r="I91" s="219">
        <v>126.7</v>
      </c>
      <c r="J91" s="220">
        <f>журнал32[[#This Row],[цена]]*журнал32[[#This Row],[кг]]*1.2</f>
        <v>105363.72</v>
      </c>
      <c r="L91" s="24" t="str">
        <f t="shared" si="6"/>
        <v>Продажа 28.04.15 № 000068</v>
      </c>
      <c r="M91" s="25">
        <f t="shared" si="7"/>
        <v>89388.68</v>
      </c>
      <c r="N91" s="25" t="str">
        <f t="shared" si="5"/>
        <v/>
      </c>
    </row>
    <row r="92" spans="1:14" s="26" customFormat="1" x14ac:dyDescent="0.25">
      <c r="A92" s="212">
        <v>100000</v>
      </c>
      <c r="B92" s="213">
        <v>42122</v>
      </c>
      <c r="C92" s="214" t="s">
        <v>9</v>
      </c>
      <c r="D92" s="215"/>
      <c r="E92" s="216"/>
      <c r="F92" s="217"/>
      <c r="G92" s="218"/>
      <c r="H92" s="212"/>
      <c r="I92" s="219"/>
      <c r="J92" s="220">
        <f>журнал32[[#This Row],[цена]]*журнал32[[#This Row],[кг]]*1.2</f>
        <v>0</v>
      </c>
      <c r="L92" s="24" t="str">
        <f t="shared" si="6"/>
        <v>Оплата   28.04.15</v>
      </c>
      <c r="M92" s="25" t="str">
        <f t="shared" si="7"/>
        <v/>
      </c>
      <c r="N92" s="25">
        <f t="shared" si="5"/>
        <v>100000</v>
      </c>
    </row>
    <row r="93" spans="1:14" s="26" customFormat="1" x14ac:dyDescent="0.25">
      <c r="A93" s="212">
        <v>62790</v>
      </c>
      <c r="B93" s="213">
        <v>42122</v>
      </c>
      <c r="C93" s="214"/>
      <c r="D93" s="215" t="s">
        <v>43</v>
      </c>
      <c r="E93" s="216"/>
      <c r="F93" s="217"/>
      <c r="G93" s="218"/>
      <c r="H93" s="212"/>
      <c r="I93" s="219"/>
      <c r="J93" s="220">
        <f>журнал32[[#This Row],[цена]]*журнал32[[#This Row],[кг]]*1.2</f>
        <v>0</v>
      </c>
      <c r="L93" s="24" t="str">
        <f t="shared" si="6"/>
        <v>Оплата   28.04.15</v>
      </c>
      <c r="M93" s="25" t="str">
        <f t="shared" si="7"/>
        <v/>
      </c>
      <c r="N93" s="25">
        <f t="shared" si="5"/>
        <v>62790</v>
      </c>
    </row>
    <row r="94" spans="1:14" s="26" customFormat="1" x14ac:dyDescent="0.25">
      <c r="A94" s="212">
        <v>1300205.81</v>
      </c>
      <c r="B94" s="213">
        <v>42124</v>
      </c>
      <c r="C94" s="214"/>
      <c r="D94" s="215" t="s">
        <v>35</v>
      </c>
      <c r="E94" s="216"/>
      <c r="F94" s="217"/>
      <c r="G94" s="218"/>
      <c r="H94" s="212"/>
      <c r="I94" s="219"/>
      <c r="J94" s="220">
        <f>журнал32[[#This Row],[цена]]*журнал32[[#This Row],[кг]]*1.2</f>
        <v>0</v>
      </c>
      <c r="L94" s="24" t="str">
        <f t="shared" si="6"/>
        <v>Оплата   30.04.15</v>
      </c>
      <c r="M94" s="25" t="str">
        <f t="shared" si="7"/>
        <v/>
      </c>
      <c r="N94" s="25">
        <f t="shared" si="5"/>
        <v>1300205.81</v>
      </c>
    </row>
    <row r="95" spans="1:14" s="26" customFormat="1" x14ac:dyDescent="0.25">
      <c r="A95" s="212">
        <v>36000</v>
      </c>
      <c r="B95" s="213">
        <v>42124</v>
      </c>
      <c r="C95" s="214"/>
      <c r="D95" s="215" t="s">
        <v>43</v>
      </c>
      <c r="E95" s="216"/>
      <c r="F95" s="217"/>
      <c r="G95" s="218"/>
      <c r="H95" s="212"/>
      <c r="I95" s="219"/>
      <c r="J95" s="220">
        <f>журнал32[[#This Row],[цена]]*журнал32[[#This Row],[кг]]*1.2</f>
        <v>0</v>
      </c>
      <c r="L95" s="24" t="str">
        <f t="shared" si="6"/>
        <v>Оплата   30.04.15</v>
      </c>
      <c r="M95" s="25" t="str">
        <f t="shared" si="7"/>
        <v/>
      </c>
      <c r="N95" s="25">
        <f t="shared" si="5"/>
        <v>36000</v>
      </c>
    </row>
    <row r="96" spans="1:14" s="26" customFormat="1" x14ac:dyDescent="0.25">
      <c r="A96" s="116"/>
      <c r="B96" s="117">
        <v>42125</v>
      </c>
      <c r="C96" s="124" t="s">
        <v>11</v>
      </c>
      <c r="D96" s="118" t="s">
        <v>37</v>
      </c>
      <c r="E96" s="109" t="s">
        <v>59</v>
      </c>
      <c r="F96" s="120">
        <v>82</v>
      </c>
      <c r="G96" s="121">
        <v>2093.1</v>
      </c>
      <c r="H96" s="116">
        <v>290103.65999999997</v>
      </c>
      <c r="I96" s="113">
        <v>138.35</v>
      </c>
      <c r="J96" s="123">
        <f>журнал32[[#This Row],[цена]]*журнал32[[#This Row],[кг]]*1.2</f>
        <v>347496.46199999994</v>
      </c>
      <c r="L96" s="24" t="str">
        <f t="shared" si="6"/>
        <v>Продажа 01.05.15 № 000082</v>
      </c>
      <c r="M96" s="25">
        <f t="shared" si="7"/>
        <v>290103.65999999997</v>
      </c>
      <c r="N96" s="25" t="str">
        <f t="shared" si="5"/>
        <v/>
      </c>
    </row>
    <row r="97" spans="1:14" s="26" customFormat="1" x14ac:dyDescent="0.25">
      <c r="A97" s="116"/>
      <c r="B97" s="117">
        <v>42126</v>
      </c>
      <c r="C97" s="107" t="s">
        <v>10</v>
      </c>
      <c r="D97" s="111" t="s">
        <v>37</v>
      </c>
      <c r="E97" s="109" t="s">
        <v>57</v>
      </c>
      <c r="F97" s="120">
        <v>86</v>
      </c>
      <c r="G97" s="121">
        <v>697.2</v>
      </c>
      <c r="H97" s="116">
        <v>89930.44</v>
      </c>
      <c r="I97" s="122">
        <v>126.7</v>
      </c>
      <c r="J97" s="123">
        <f>журнал32[[#This Row],[цена]]*журнал32[[#This Row],[кг]]*1.2</f>
        <v>106002.288</v>
      </c>
      <c r="L97" s="24" t="str">
        <f t="shared" si="6"/>
        <v>Продажа 02.05.15 № 000086</v>
      </c>
      <c r="M97" s="25">
        <f t="shared" si="7"/>
        <v>89930.44</v>
      </c>
      <c r="N97" s="25" t="str">
        <f t="shared" si="5"/>
        <v/>
      </c>
    </row>
    <row r="98" spans="1:14" s="26" customFormat="1" x14ac:dyDescent="0.25">
      <c r="A98" s="116"/>
      <c r="B98" s="117">
        <v>42127</v>
      </c>
      <c r="C98" s="107" t="s">
        <v>10</v>
      </c>
      <c r="D98" s="111" t="s">
        <v>37</v>
      </c>
      <c r="E98" s="109" t="s">
        <v>57</v>
      </c>
      <c r="F98" s="120">
        <v>87</v>
      </c>
      <c r="G98" s="121">
        <v>489.1</v>
      </c>
      <c r="H98" s="116">
        <v>60153.43</v>
      </c>
      <c r="I98" s="122">
        <v>126.7</v>
      </c>
      <c r="J98" s="123">
        <f>журнал32[[#This Row],[цена]]*журнал32[[#This Row],[кг]]*1.2</f>
        <v>74362.763999999996</v>
      </c>
      <c r="L98" s="24" t="str">
        <f t="shared" si="6"/>
        <v>Продажа 03.05.15 № 000087</v>
      </c>
      <c r="M98" s="25">
        <f t="shared" si="7"/>
        <v>60153.43</v>
      </c>
      <c r="N98" s="25" t="str">
        <f t="shared" si="5"/>
        <v/>
      </c>
    </row>
    <row r="99" spans="1:14" s="26" customFormat="1" x14ac:dyDescent="0.25">
      <c r="A99" s="105"/>
      <c r="B99" s="106">
        <v>42128</v>
      </c>
      <c r="C99" s="107" t="s">
        <v>10</v>
      </c>
      <c r="D99" s="108" t="s">
        <v>37</v>
      </c>
      <c r="E99" s="109" t="s">
        <v>57</v>
      </c>
      <c r="F99" s="110">
        <v>88</v>
      </c>
      <c r="G99" s="112">
        <v>620.1</v>
      </c>
      <c r="H99" s="105">
        <v>76264.86</v>
      </c>
      <c r="I99" s="113">
        <v>126.7</v>
      </c>
      <c r="J99" s="114">
        <f>журнал32[[#This Row],[цена]]*журнал32[[#This Row],[кг]]*1.2</f>
        <v>94280.004000000001</v>
      </c>
      <c r="L99" s="24" t="str">
        <f t="shared" si="6"/>
        <v>Продажа 04.05.15 № 000088</v>
      </c>
      <c r="M99" s="25">
        <f t="shared" si="7"/>
        <v>76264.86</v>
      </c>
      <c r="N99" s="25" t="str">
        <f t="shared" si="5"/>
        <v/>
      </c>
    </row>
    <row r="100" spans="1:14" s="26" customFormat="1" x14ac:dyDescent="0.25">
      <c r="A100" s="105">
        <v>127818.21</v>
      </c>
      <c r="B100" s="106">
        <v>42129</v>
      </c>
      <c r="C100" s="107" t="s">
        <v>9</v>
      </c>
      <c r="D100" s="108"/>
      <c r="E100" s="109"/>
      <c r="F100" s="110"/>
      <c r="G100" s="112"/>
      <c r="H100" s="105"/>
      <c r="I100" s="113"/>
      <c r="J100" s="114">
        <f>журнал32[[#This Row],[цена]]*журнал32[[#This Row],[кг]]*1.2</f>
        <v>0</v>
      </c>
      <c r="L100" s="24" t="str">
        <f t="shared" si="6"/>
        <v>Оплата   05.05.15</v>
      </c>
      <c r="M100" s="25" t="str">
        <f t="shared" si="7"/>
        <v/>
      </c>
      <c r="N100" s="25">
        <f t="shared" si="5"/>
        <v>127818.21</v>
      </c>
    </row>
    <row r="101" spans="1:14" s="26" customFormat="1" x14ac:dyDescent="0.25">
      <c r="A101" s="105">
        <v>300000</v>
      </c>
      <c r="B101" s="106">
        <v>42129</v>
      </c>
      <c r="C101" s="107" t="s">
        <v>11</v>
      </c>
      <c r="D101" s="108"/>
      <c r="E101" s="109"/>
      <c r="F101" s="110"/>
      <c r="G101" s="112"/>
      <c r="H101" s="105"/>
      <c r="I101" s="113"/>
      <c r="J101" s="114">
        <f>журнал32[[#This Row],[цена]]*журнал32[[#This Row],[кг]]*1.2</f>
        <v>0</v>
      </c>
      <c r="L101" s="24" t="str">
        <f t="shared" si="6"/>
        <v>Оплата   05.05.15</v>
      </c>
      <c r="M101" s="25" t="str">
        <f t="shared" si="7"/>
        <v/>
      </c>
      <c r="N101" s="25">
        <f t="shared" si="5"/>
        <v>300000</v>
      </c>
    </row>
    <row r="102" spans="1:14" s="26" customFormat="1" x14ac:dyDescent="0.25">
      <c r="A102" s="105">
        <v>30000</v>
      </c>
      <c r="B102" s="106">
        <v>42129</v>
      </c>
      <c r="C102" s="107"/>
      <c r="D102" s="108" t="s">
        <v>34</v>
      </c>
      <c r="E102" s="109"/>
      <c r="F102" s="110"/>
      <c r="G102" s="112"/>
      <c r="H102" s="105"/>
      <c r="I102" s="113"/>
      <c r="J102" s="114">
        <f>журнал32[[#This Row],[цена]]*журнал32[[#This Row],[кг]]*1.2</f>
        <v>0</v>
      </c>
      <c r="L102" s="24" t="str">
        <f t="shared" si="6"/>
        <v>Оплата   05.05.15</v>
      </c>
      <c r="M102" s="25" t="str">
        <f t="shared" si="7"/>
        <v/>
      </c>
      <c r="N102" s="25">
        <f t="shared" si="5"/>
        <v>30000</v>
      </c>
    </row>
    <row r="103" spans="1:14" s="26" customFormat="1" x14ac:dyDescent="0.25">
      <c r="A103" s="105">
        <v>35346.6</v>
      </c>
      <c r="B103" s="106">
        <v>42130</v>
      </c>
      <c r="C103" s="107" t="s">
        <v>12</v>
      </c>
      <c r="D103" s="108"/>
      <c r="E103" s="109"/>
      <c r="F103" s="110"/>
      <c r="G103" s="112"/>
      <c r="H103" s="105"/>
      <c r="I103" s="115"/>
      <c r="J103" s="114">
        <f>журнал32[[#This Row],[цена]]*журнал32[[#This Row],[кг]]*1.2</f>
        <v>0</v>
      </c>
      <c r="L103" s="24" t="str">
        <f t="shared" si="6"/>
        <v>Оплата   06.05.15</v>
      </c>
      <c r="M103" s="25" t="str">
        <f t="shared" si="7"/>
        <v/>
      </c>
      <c r="N103" s="25">
        <f t="shared" si="5"/>
        <v>35346.6</v>
      </c>
    </row>
    <row r="104" spans="1:14" s="26" customFormat="1" x14ac:dyDescent="0.25">
      <c r="A104" s="105">
        <v>136000</v>
      </c>
      <c r="B104" s="106">
        <v>42130</v>
      </c>
      <c r="C104" s="107" t="s">
        <v>12</v>
      </c>
      <c r="D104" s="108"/>
      <c r="E104" s="109"/>
      <c r="F104" s="110"/>
      <c r="G104" s="112"/>
      <c r="H104" s="105"/>
      <c r="I104" s="113"/>
      <c r="J104" s="114">
        <f>журнал32[[#This Row],[цена]]*журнал32[[#This Row],[кг]]*1.2</f>
        <v>0</v>
      </c>
      <c r="L104" s="24" t="str">
        <f t="shared" si="6"/>
        <v>Оплата   06.05.15</v>
      </c>
      <c r="M104" s="25" t="str">
        <f t="shared" si="7"/>
        <v/>
      </c>
      <c r="N104" s="25">
        <f t="shared" si="5"/>
        <v>136000</v>
      </c>
    </row>
    <row r="105" spans="1:14" s="26" customFormat="1" x14ac:dyDescent="0.25">
      <c r="A105" s="116">
        <v>17130.36</v>
      </c>
      <c r="B105" s="117">
        <v>42130</v>
      </c>
      <c r="C105" s="124"/>
      <c r="D105" s="111" t="s">
        <v>47</v>
      </c>
      <c r="E105" s="119"/>
      <c r="F105" s="120"/>
      <c r="G105" s="121"/>
      <c r="H105" s="116"/>
      <c r="I105" s="122"/>
      <c r="J105" s="123">
        <f>журнал32[[#This Row],[цена]]*журнал32[[#This Row],[кг]]*1.2</f>
        <v>0</v>
      </c>
      <c r="L105" s="24" t="str">
        <f t="shared" si="6"/>
        <v>Оплата   06.05.15</v>
      </c>
      <c r="M105" s="25" t="str">
        <f t="shared" si="7"/>
        <v/>
      </c>
      <c r="N105" s="25">
        <f t="shared" si="5"/>
        <v>17130.36</v>
      </c>
    </row>
    <row r="106" spans="1:14" s="26" customFormat="1" x14ac:dyDescent="0.25">
      <c r="A106" s="105">
        <v>32562.6</v>
      </c>
      <c r="B106" s="106">
        <v>42130</v>
      </c>
      <c r="C106" s="107"/>
      <c r="D106" s="108" t="s">
        <v>41</v>
      </c>
      <c r="E106" s="109"/>
      <c r="F106" s="110"/>
      <c r="G106" s="112"/>
      <c r="H106" s="105"/>
      <c r="I106" s="113"/>
      <c r="J106" s="114">
        <f>журнал32[[#This Row],[цена]]*журнал32[[#This Row],[кг]]*1.2</f>
        <v>0</v>
      </c>
      <c r="L106" s="24" t="str">
        <f t="shared" si="6"/>
        <v>Оплата   06.05.15</v>
      </c>
      <c r="M106" s="25" t="str">
        <f t="shared" si="7"/>
        <v/>
      </c>
      <c r="N106" s="25">
        <f t="shared" si="5"/>
        <v>32562.6</v>
      </c>
    </row>
    <row r="107" spans="1:14" s="26" customFormat="1" x14ac:dyDescent="0.25">
      <c r="A107" s="116"/>
      <c r="B107" s="117">
        <v>42131</v>
      </c>
      <c r="C107" s="124" t="s">
        <v>12</v>
      </c>
      <c r="D107" s="118" t="s">
        <v>37</v>
      </c>
      <c r="E107" s="109" t="s">
        <v>58</v>
      </c>
      <c r="F107" s="120">
        <v>96</v>
      </c>
      <c r="G107" s="121">
        <v>280</v>
      </c>
      <c r="H107" s="116">
        <v>27245.279999999999</v>
      </c>
      <c r="I107" s="122">
        <v>97.5</v>
      </c>
      <c r="J107" s="123">
        <f>журнал32[[#This Row],[цена]]*журнал32[[#This Row],[кг]]*1.2</f>
        <v>32760</v>
      </c>
      <c r="L107" s="24" t="str">
        <f t="shared" si="6"/>
        <v>Продажа 07.05.15 № 000096</v>
      </c>
      <c r="M107" s="25">
        <f t="shared" si="7"/>
        <v>27245.279999999999</v>
      </c>
      <c r="N107" s="25" t="str">
        <f t="shared" si="5"/>
        <v/>
      </c>
    </row>
    <row r="108" spans="1:14" s="26" customFormat="1" x14ac:dyDescent="0.25">
      <c r="A108" s="116"/>
      <c r="B108" s="117">
        <v>42131</v>
      </c>
      <c r="C108" s="124" t="s">
        <v>12</v>
      </c>
      <c r="D108" s="111" t="s">
        <v>39</v>
      </c>
      <c r="E108" s="109" t="s">
        <v>52</v>
      </c>
      <c r="F108" s="120">
        <v>97</v>
      </c>
      <c r="G108" s="121">
        <v>350</v>
      </c>
      <c r="H108" s="116">
        <v>35346.6</v>
      </c>
      <c r="I108" s="122">
        <v>101.9</v>
      </c>
      <c r="J108" s="123">
        <f>журнал32[[#This Row],[цена]]*журнал32[[#This Row],[кг]]*1.2</f>
        <v>42798</v>
      </c>
      <c r="L108" s="24" t="str">
        <f t="shared" si="6"/>
        <v>Продажа 07.05.15 № 000097</v>
      </c>
      <c r="M108" s="25">
        <f t="shared" si="7"/>
        <v>35346.6</v>
      </c>
      <c r="N108" s="25" t="str">
        <f t="shared" si="5"/>
        <v/>
      </c>
    </row>
    <row r="109" spans="1:14" s="26" customFormat="1" x14ac:dyDescent="0.25">
      <c r="A109" s="105">
        <v>100000</v>
      </c>
      <c r="B109" s="106">
        <v>42131</v>
      </c>
      <c r="C109" s="107" t="s">
        <v>10</v>
      </c>
      <c r="D109" s="108"/>
      <c r="E109" s="109"/>
      <c r="F109" s="110"/>
      <c r="G109" s="112"/>
      <c r="H109" s="105"/>
      <c r="I109" s="113"/>
      <c r="J109" s="114">
        <f>журнал32[[#This Row],[цена]]*журнал32[[#This Row],[кг]]*1.2</f>
        <v>0</v>
      </c>
      <c r="L109" s="24" t="str">
        <f t="shared" si="6"/>
        <v>Оплата   07.05.15</v>
      </c>
      <c r="M109" s="25" t="str">
        <f t="shared" si="7"/>
        <v/>
      </c>
      <c r="N109" s="25">
        <f t="shared" si="5"/>
        <v>100000</v>
      </c>
    </row>
    <row r="110" spans="1:14" s="26" customFormat="1" x14ac:dyDescent="0.25">
      <c r="A110" s="105">
        <v>80000</v>
      </c>
      <c r="B110" s="106">
        <v>42131</v>
      </c>
      <c r="C110" s="107" t="s">
        <v>10</v>
      </c>
      <c r="D110" s="108"/>
      <c r="E110" s="109"/>
      <c r="F110" s="110"/>
      <c r="G110" s="112"/>
      <c r="H110" s="105"/>
      <c r="I110" s="113"/>
      <c r="J110" s="114">
        <f>журнал32[[#This Row],[цена]]*журнал32[[#This Row],[кг]]*1.2</f>
        <v>0</v>
      </c>
      <c r="L110" s="24" t="str">
        <f t="shared" si="6"/>
        <v>Оплата   07.05.15</v>
      </c>
      <c r="M110" s="25" t="str">
        <f t="shared" si="7"/>
        <v/>
      </c>
      <c r="N110" s="25">
        <f t="shared" si="5"/>
        <v>80000</v>
      </c>
    </row>
    <row r="111" spans="1:14" s="26" customFormat="1" x14ac:dyDescent="0.25">
      <c r="A111" s="105">
        <v>20000</v>
      </c>
      <c r="B111" s="106">
        <v>42131</v>
      </c>
      <c r="C111" s="107"/>
      <c r="D111" s="108" t="s">
        <v>42</v>
      </c>
      <c r="E111" s="109"/>
      <c r="F111" s="110"/>
      <c r="G111" s="112"/>
      <c r="H111" s="105"/>
      <c r="I111" s="113"/>
      <c r="J111" s="114">
        <f>журнал32[[#This Row],[цена]]*журнал32[[#This Row],[кг]]*1.2</f>
        <v>0</v>
      </c>
      <c r="L111" s="24" t="str">
        <f t="shared" si="6"/>
        <v>Оплата   07.05.15</v>
      </c>
      <c r="M111" s="25" t="str">
        <f t="shared" si="7"/>
        <v/>
      </c>
      <c r="N111" s="25">
        <f t="shared" ref="N111:N174" si="8">IF(E111="долг","",IF(A111="Оплата","",IF(A111&lt;=0,"",A111)))</f>
        <v>20000</v>
      </c>
    </row>
    <row r="112" spans="1:14" s="26" customFormat="1" x14ac:dyDescent="0.25">
      <c r="A112" s="105"/>
      <c r="B112" s="106">
        <v>42132</v>
      </c>
      <c r="C112" s="107" t="s">
        <v>11</v>
      </c>
      <c r="D112" s="108" t="s">
        <v>36</v>
      </c>
      <c r="E112" s="109" t="s">
        <v>56</v>
      </c>
      <c r="F112" s="110">
        <v>100</v>
      </c>
      <c r="G112" s="112">
        <v>488</v>
      </c>
      <c r="H112" s="105">
        <v>79846.559999999998</v>
      </c>
      <c r="I112" s="113">
        <v>151.25</v>
      </c>
      <c r="J112" s="114">
        <f>журнал32[[#This Row],[цена]]*журнал32[[#This Row],[кг]]*1.2</f>
        <v>88572</v>
      </c>
      <c r="L112" s="24" t="str">
        <f t="shared" si="6"/>
        <v>Продажа 08.05.15 № 0000100</v>
      </c>
      <c r="M112" s="25">
        <f t="shared" si="7"/>
        <v>79846.559999999998</v>
      </c>
      <c r="N112" s="25" t="str">
        <f t="shared" si="8"/>
        <v/>
      </c>
    </row>
    <row r="113" spans="1:14" s="26" customFormat="1" x14ac:dyDescent="0.25">
      <c r="A113" s="105"/>
      <c r="B113" s="106">
        <v>42132</v>
      </c>
      <c r="C113" s="107" t="s">
        <v>10</v>
      </c>
      <c r="D113" s="108" t="s">
        <v>36</v>
      </c>
      <c r="E113" s="109" t="s">
        <v>56</v>
      </c>
      <c r="F113" s="110">
        <v>101</v>
      </c>
      <c r="G113" s="112">
        <v>280.10000000000002</v>
      </c>
      <c r="H113" s="105">
        <v>41554.51</v>
      </c>
      <c r="I113" s="113">
        <v>144.15</v>
      </c>
      <c r="J113" s="114">
        <f>журнал32[[#This Row],[цена]]*журнал32[[#This Row],[кг]]*1.2</f>
        <v>48451.698000000011</v>
      </c>
      <c r="L113" s="24" t="str">
        <f t="shared" si="6"/>
        <v>Продажа 08.05.15 № 0000101</v>
      </c>
      <c r="M113" s="25">
        <f t="shared" si="7"/>
        <v>41554.51</v>
      </c>
      <c r="N113" s="25" t="str">
        <f t="shared" si="8"/>
        <v/>
      </c>
    </row>
    <row r="114" spans="1:14" s="26" customFormat="1" x14ac:dyDescent="0.25">
      <c r="A114" s="105"/>
      <c r="B114" s="106">
        <v>42132</v>
      </c>
      <c r="C114" s="107" t="s">
        <v>12</v>
      </c>
      <c r="D114" s="108" t="s">
        <v>37</v>
      </c>
      <c r="E114" s="109" t="s">
        <v>58</v>
      </c>
      <c r="F114" s="110">
        <v>102</v>
      </c>
      <c r="G114" s="112">
        <v>350</v>
      </c>
      <c r="H114" s="105">
        <v>34056.6</v>
      </c>
      <c r="I114" s="113">
        <v>97.5</v>
      </c>
      <c r="J114" s="114">
        <f>журнал32[[#This Row],[цена]]*журнал32[[#This Row],[кг]]*1.2</f>
        <v>40950</v>
      </c>
      <c r="L114" s="24" t="str">
        <f t="shared" si="6"/>
        <v>Продажа 08.05.15 № 0000102</v>
      </c>
      <c r="M114" s="25">
        <f t="shared" si="7"/>
        <v>34056.6</v>
      </c>
      <c r="N114" s="25" t="str">
        <f t="shared" si="8"/>
        <v/>
      </c>
    </row>
    <row r="115" spans="1:14" s="26" customFormat="1" x14ac:dyDescent="0.25">
      <c r="A115" s="116">
        <v>27245.279999999999</v>
      </c>
      <c r="B115" s="117">
        <v>42132</v>
      </c>
      <c r="C115" s="124" t="s">
        <v>12</v>
      </c>
      <c r="D115" s="118"/>
      <c r="E115" s="119"/>
      <c r="F115" s="120"/>
      <c r="G115" s="121"/>
      <c r="H115" s="116"/>
      <c r="I115" s="122"/>
      <c r="J115" s="123">
        <f>журнал32[[#This Row],[цена]]*журнал32[[#This Row],[кг]]*1.2</f>
        <v>0</v>
      </c>
      <c r="L115" s="24" t="str">
        <f t="shared" si="6"/>
        <v>Оплата   08.05.15</v>
      </c>
      <c r="M115" s="25" t="str">
        <f t="shared" si="7"/>
        <v/>
      </c>
      <c r="N115" s="25">
        <f t="shared" si="8"/>
        <v>27245.279999999999</v>
      </c>
    </row>
    <row r="116" spans="1:14" s="26" customFormat="1" x14ac:dyDescent="0.25">
      <c r="A116" s="105">
        <v>196056</v>
      </c>
      <c r="B116" s="106">
        <v>42132</v>
      </c>
      <c r="C116" s="107"/>
      <c r="D116" s="108" t="s">
        <v>46</v>
      </c>
      <c r="E116" s="109"/>
      <c r="F116" s="110"/>
      <c r="G116" s="112"/>
      <c r="H116" s="105"/>
      <c r="I116" s="113"/>
      <c r="J116" s="114">
        <f>журнал32[[#This Row],[цена]]*журнал32[[#This Row],[кг]]*1.2</f>
        <v>0</v>
      </c>
      <c r="L116" s="24" t="str">
        <f t="shared" si="6"/>
        <v>Оплата   08.05.15</v>
      </c>
      <c r="M116" s="25" t="str">
        <f t="shared" si="7"/>
        <v/>
      </c>
      <c r="N116" s="25">
        <f t="shared" si="8"/>
        <v>196056</v>
      </c>
    </row>
    <row r="117" spans="1:14" s="26" customFormat="1" x14ac:dyDescent="0.25">
      <c r="A117" s="105"/>
      <c r="B117" s="106">
        <v>42133</v>
      </c>
      <c r="C117" s="107" t="s">
        <v>10</v>
      </c>
      <c r="D117" s="108" t="s">
        <v>37</v>
      </c>
      <c r="E117" s="109" t="s">
        <v>58</v>
      </c>
      <c r="F117" s="110">
        <v>104</v>
      </c>
      <c r="G117" s="112">
        <v>695.4</v>
      </c>
      <c r="H117" s="105">
        <v>141853.26</v>
      </c>
      <c r="I117" s="113">
        <v>180.85</v>
      </c>
      <c r="J117" s="114">
        <f>журнал32[[#This Row],[цена]]*журнал32[[#This Row],[кг]]*1.2</f>
        <v>150915.70799999998</v>
      </c>
      <c r="L117" s="24" t="str">
        <f t="shared" si="6"/>
        <v>Продажа 09.05.15 № 0000104</v>
      </c>
      <c r="M117" s="25">
        <f t="shared" si="7"/>
        <v>141853.26</v>
      </c>
      <c r="N117" s="25" t="str">
        <f t="shared" si="8"/>
        <v/>
      </c>
    </row>
    <row r="118" spans="1:14" s="26" customFormat="1" x14ac:dyDescent="0.25">
      <c r="A118" s="105"/>
      <c r="B118" s="106">
        <v>42133</v>
      </c>
      <c r="C118" s="107" t="s">
        <v>11</v>
      </c>
      <c r="D118" s="108" t="s">
        <v>37</v>
      </c>
      <c r="E118" s="109" t="s">
        <v>58</v>
      </c>
      <c r="F118" s="110">
        <v>105</v>
      </c>
      <c r="G118" s="112">
        <v>346</v>
      </c>
      <c r="H118" s="105">
        <v>56052</v>
      </c>
      <c r="I118" s="113">
        <v>155</v>
      </c>
      <c r="J118" s="114">
        <f>журнал32[[#This Row],[цена]]*журнал32[[#This Row],[кг]]*1.2</f>
        <v>64356</v>
      </c>
      <c r="L118" s="24" t="str">
        <f t="shared" si="6"/>
        <v>Продажа 09.05.15 № 0000105</v>
      </c>
      <c r="M118" s="25">
        <f t="shared" si="7"/>
        <v>56052</v>
      </c>
      <c r="N118" s="25" t="str">
        <f t="shared" si="8"/>
        <v/>
      </c>
    </row>
    <row r="119" spans="1:14" s="26" customFormat="1" x14ac:dyDescent="0.25">
      <c r="A119" s="116"/>
      <c r="B119" s="117">
        <v>42133</v>
      </c>
      <c r="C119" s="124" t="s">
        <v>12</v>
      </c>
      <c r="D119" s="118" t="s">
        <v>37</v>
      </c>
      <c r="E119" s="109" t="s">
        <v>58</v>
      </c>
      <c r="F119" s="120">
        <v>107</v>
      </c>
      <c r="G119" s="121">
        <v>488</v>
      </c>
      <c r="H119" s="116">
        <v>47639.81</v>
      </c>
      <c r="I119" s="122">
        <v>97.5</v>
      </c>
      <c r="J119" s="123">
        <f>журнал32[[#This Row],[цена]]*журнал32[[#This Row],[кг]]*1.2</f>
        <v>57096</v>
      </c>
      <c r="L119" s="24" t="str">
        <f t="shared" si="6"/>
        <v>Продажа 09.05.15 № 0000107</v>
      </c>
      <c r="M119" s="25">
        <f t="shared" si="7"/>
        <v>47639.81</v>
      </c>
      <c r="N119" s="25" t="str">
        <f t="shared" si="8"/>
        <v/>
      </c>
    </row>
    <row r="120" spans="1:14" s="26" customFormat="1" x14ac:dyDescent="0.25">
      <c r="A120" s="105"/>
      <c r="B120" s="106">
        <v>42134</v>
      </c>
      <c r="C120" s="107" t="s">
        <v>11</v>
      </c>
      <c r="D120" s="108" t="s">
        <v>36</v>
      </c>
      <c r="E120" s="109" t="s">
        <v>56</v>
      </c>
      <c r="F120" s="110">
        <v>112</v>
      </c>
      <c r="G120" s="112">
        <v>487</v>
      </c>
      <c r="H120" s="105">
        <v>79682.94</v>
      </c>
      <c r="I120" s="113">
        <v>151.25</v>
      </c>
      <c r="J120" s="114">
        <f>журнал32[[#This Row],[цена]]*журнал32[[#This Row],[кг]]*1.2</f>
        <v>88390.5</v>
      </c>
      <c r="L120" s="24" t="str">
        <f t="shared" si="6"/>
        <v>Продажа 10.05.15 № 0000112</v>
      </c>
      <c r="M120" s="25">
        <f t="shared" si="7"/>
        <v>79682.94</v>
      </c>
      <c r="N120" s="25" t="str">
        <f t="shared" si="8"/>
        <v/>
      </c>
    </row>
    <row r="121" spans="1:14" s="26" customFormat="1" x14ac:dyDescent="0.25">
      <c r="A121" s="116"/>
      <c r="B121" s="117">
        <v>42135</v>
      </c>
      <c r="C121" s="124" t="s">
        <v>12</v>
      </c>
      <c r="D121" s="118" t="s">
        <v>37</v>
      </c>
      <c r="E121" s="109" t="s">
        <v>58</v>
      </c>
      <c r="F121" s="120">
        <v>113</v>
      </c>
      <c r="G121" s="121">
        <v>277</v>
      </c>
      <c r="H121" s="116">
        <v>27186.13</v>
      </c>
      <c r="I121" s="122">
        <v>97.5</v>
      </c>
      <c r="J121" s="123">
        <f>журнал32[[#This Row],[цена]]*журнал32[[#This Row],[кг]]*1.2</f>
        <v>32409</v>
      </c>
      <c r="L121" s="24" t="str">
        <f t="shared" si="6"/>
        <v>Продажа 11.05.15 № 0000113</v>
      </c>
      <c r="M121" s="25">
        <f t="shared" si="7"/>
        <v>27186.13</v>
      </c>
      <c r="N121" s="25" t="str">
        <f t="shared" si="8"/>
        <v/>
      </c>
    </row>
    <row r="122" spans="1:14" s="26" customFormat="1" x14ac:dyDescent="0.25">
      <c r="A122" s="116"/>
      <c r="B122" s="117">
        <v>42137</v>
      </c>
      <c r="C122" s="124" t="s">
        <v>12</v>
      </c>
      <c r="D122" s="118" t="s">
        <v>37</v>
      </c>
      <c r="E122" s="109" t="s">
        <v>58</v>
      </c>
      <c r="F122" s="120">
        <v>114</v>
      </c>
      <c r="G122" s="121">
        <v>279</v>
      </c>
      <c r="H122" s="116">
        <v>27225.56</v>
      </c>
      <c r="I122" s="122">
        <v>97.5</v>
      </c>
      <c r="J122" s="123">
        <f>журнал32[[#This Row],[цена]]*журнал32[[#This Row],[кг]]*1.2</f>
        <v>32643</v>
      </c>
      <c r="L122" s="24" t="str">
        <f t="shared" si="6"/>
        <v>Продажа 13.05.15 № 0000114</v>
      </c>
      <c r="M122" s="25">
        <f t="shared" si="7"/>
        <v>27225.56</v>
      </c>
      <c r="N122" s="25" t="str">
        <f t="shared" si="8"/>
        <v/>
      </c>
    </row>
    <row r="123" spans="1:14" x14ac:dyDescent="0.25">
      <c r="A123" s="105"/>
      <c r="B123" s="106">
        <v>42137</v>
      </c>
      <c r="C123" s="107" t="s">
        <v>11</v>
      </c>
      <c r="D123" s="108" t="s">
        <v>36</v>
      </c>
      <c r="E123" s="109" t="s">
        <v>56</v>
      </c>
      <c r="F123" s="110">
        <v>115</v>
      </c>
      <c r="G123" s="112">
        <v>484</v>
      </c>
      <c r="H123" s="105">
        <v>79192.08</v>
      </c>
      <c r="I123" s="113">
        <v>151.25</v>
      </c>
      <c r="J123" s="114">
        <f>журнал32[[#This Row],[цена]]*журнал32[[#This Row],[кг]]*1.2</f>
        <v>87846</v>
      </c>
      <c r="L123" s="24" t="str">
        <f t="shared" si="6"/>
        <v>Продажа 13.05.15 № 0000115</v>
      </c>
      <c r="M123" s="25">
        <f t="shared" si="7"/>
        <v>79192.08</v>
      </c>
      <c r="N123" s="25" t="str">
        <f t="shared" si="8"/>
        <v/>
      </c>
    </row>
    <row r="124" spans="1:14" x14ac:dyDescent="0.25">
      <c r="A124" s="105">
        <v>110000</v>
      </c>
      <c r="B124" s="106">
        <v>42137</v>
      </c>
      <c r="C124" s="107"/>
      <c r="D124" s="108" t="s">
        <v>46</v>
      </c>
      <c r="E124" s="109"/>
      <c r="F124" s="110"/>
      <c r="G124" s="112"/>
      <c r="H124" s="105"/>
      <c r="I124" s="113"/>
      <c r="J124" s="114">
        <f>журнал32[[#This Row],[цена]]*журнал32[[#This Row],[кг]]*1.2</f>
        <v>0</v>
      </c>
      <c r="L124" s="24" t="str">
        <f t="shared" si="6"/>
        <v>Оплата   13.05.15</v>
      </c>
      <c r="M124" s="25" t="str">
        <f t="shared" si="7"/>
        <v/>
      </c>
      <c r="N124" s="25">
        <f t="shared" si="8"/>
        <v>110000</v>
      </c>
    </row>
    <row r="125" spans="1:14" x14ac:dyDescent="0.25">
      <c r="A125" s="116">
        <v>10141.92</v>
      </c>
      <c r="B125" s="117">
        <v>42138</v>
      </c>
      <c r="C125" s="124"/>
      <c r="D125" s="118" t="s">
        <v>42</v>
      </c>
      <c r="E125" s="119"/>
      <c r="F125" s="120"/>
      <c r="G125" s="121"/>
      <c r="H125" s="116"/>
      <c r="I125" s="122"/>
      <c r="J125" s="123">
        <f>журнал32[[#This Row],[цена]]*журнал32[[#This Row],[кг]]*1.2</f>
        <v>0</v>
      </c>
      <c r="L125" s="24" t="str">
        <f t="shared" si="6"/>
        <v>Оплата   14.05.15</v>
      </c>
      <c r="M125" s="25" t="str">
        <f t="shared" si="7"/>
        <v/>
      </c>
      <c r="N125" s="25">
        <f t="shared" si="8"/>
        <v>10141.92</v>
      </c>
    </row>
    <row r="126" spans="1:14" x14ac:dyDescent="0.25">
      <c r="A126" s="105">
        <v>10000</v>
      </c>
      <c r="B126" s="106">
        <v>42138</v>
      </c>
      <c r="C126" s="107"/>
      <c r="D126" s="108" t="s">
        <v>42</v>
      </c>
      <c r="E126" s="109"/>
      <c r="F126" s="110"/>
      <c r="G126" s="112"/>
      <c r="H126" s="105"/>
      <c r="I126" s="113"/>
      <c r="J126" s="114">
        <f>журнал32[[#This Row],[цена]]*журнал32[[#This Row],[кг]]*1.2</f>
        <v>0</v>
      </c>
      <c r="L126" s="24" t="str">
        <f t="shared" si="6"/>
        <v>Оплата   14.05.15</v>
      </c>
      <c r="M126" s="25" t="str">
        <f t="shared" si="7"/>
        <v/>
      </c>
      <c r="N126" s="25">
        <f t="shared" si="8"/>
        <v>10000</v>
      </c>
    </row>
    <row r="127" spans="1:14" x14ac:dyDescent="0.25">
      <c r="A127" s="105">
        <v>12455.93</v>
      </c>
      <c r="B127" s="106">
        <v>42138</v>
      </c>
      <c r="C127" s="107" t="s">
        <v>13</v>
      </c>
      <c r="D127" s="108"/>
      <c r="E127" s="109"/>
      <c r="F127" s="110"/>
      <c r="G127" s="112"/>
      <c r="H127" s="105"/>
      <c r="I127" s="113"/>
      <c r="J127" s="114">
        <f>журнал32[[#This Row],[цена]]*журнал32[[#This Row],[кг]]*1.2</f>
        <v>0</v>
      </c>
      <c r="L127" s="24" t="str">
        <f t="shared" si="6"/>
        <v>Оплата   14.05.15</v>
      </c>
      <c r="M127" s="25" t="str">
        <f t="shared" si="7"/>
        <v/>
      </c>
      <c r="N127" s="25">
        <f t="shared" si="8"/>
        <v>12455.93</v>
      </c>
    </row>
    <row r="128" spans="1:14" x14ac:dyDescent="0.25">
      <c r="A128" s="105">
        <v>185704</v>
      </c>
      <c r="B128" s="106">
        <v>42138</v>
      </c>
      <c r="C128" s="107" t="s">
        <v>13</v>
      </c>
      <c r="D128" s="108"/>
      <c r="E128" s="109"/>
      <c r="F128" s="110"/>
      <c r="G128" s="112"/>
      <c r="H128" s="105"/>
      <c r="I128" s="113"/>
      <c r="J128" s="114">
        <f>журнал32[[#This Row],[цена]]*журнал32[[#This Row],[кг]]*1.2</f>
        <v>0</v>
      </c>
      <c r="L128" s="24" t="str">
        <f t="shared" si="6"/>
        <v>Оплата   14.05.15</v>
      </c>
      <c r="M128" s="25" t="str">
        <f t="shared" si="7"/>
        <v/>
      </c>
      <c r="N128" s="25">
        <f t="shared" si="8"/>
        <v>185704</v>
      </c>
    </row>
    <row r="129" spans="1:14" x14ac:dyDescent="0.25">
      <c r="A129" s="105">
        <v>50000</v>
      </c>
      <c r="B129" s="106">
        <v>42138</v>
      </c>
      <c r="C129" s="107"/>
      <c r="D129" s="108" t="s">
        <v>46</v>
      </c>
      <c r="E129" s="109"/>
      <c r="F129" s="110"/>
      <c r="G129" s="112"/>
      <c r="H129" s="105"/>
      <c r="I129" s="113"/>
      <c r="J129" s="114">
        <f>журнал32[[#This Row],[цена]]*журнал32[[#This Row],[кг]]*1.2</f>
        <v>0</v>
      </c>
      <c r="L129" s="24" t="str">
        <f t="shared" si="6"/>
        <v>Оплата   14.05.15</v>
      </c>
      <c r="M129" s="25" t="str">
        <f t="shared" si="7"/>
        <v/>
      </c>
      <c r="N129" s="25">
        <f t="shared" si="8"/>
        <v>50000</v>
      </c>
    </row>
    <row r="130" spans="1:14" x14ac:dyDescent="0.25">
      <c r="A130" s="105"/>
      <c r="B130" s="106">
        <v>42139</v>
      </c>
      <c r="C130" s="107" t="s">
        <v>13</v>
      </c>
      <c r="D130" s="108" t="s">
        <v>46</v>
      </c>
      <c r="E130" s="109" t="s">
        <v>53</v>
      </c>
      <c r="F130" s="110">
        <v>118</v>
      </c>
      <c r="G130" s="112">
        <v>138</v>
      </c>
      <c r="H130" s="105">
        <v>12443.93</v>
      </c>
      <c r="I130" s="113">
        <v>95.85</v>
      </c>
      <c r="J130" s="114">
        <f>журнал32[[#This Row],[цена]]*журнал32[[#This Row],[кг]]*1.2</f>
        <v>15872.759999999998</v>
      </c>
      <c r="L130" s="24" t="str">
        <f t="shared" si="6"/>
        <v>Продажа 15.05.15 № 0000118</v>
      </c>
      <c r="M130" s="25">
        <f t="shared" si="7"/>
        <v>12443.93</v>
      </c>
      <c r="N130" s="25" t="str">
        <f t="shared" si="8"/>
        <v/>
      </c>
    </row>
    <row r="131" spans="1:14" x14ac:dyDescent="0.25">
      <c r="A131" s="116">
        <v>200000</v>
      </c>
      <c r="B131" s="117">
        <v>42139</v>
      </c>
      <c r="C131" s="107" t="s">
        <v>10</v>
      </c>
      <c r="D131" s="118"/>
      <c r="E131" s="119"/>
      <c r="F131" s="120"/>
      <c r="G131" s="121"/>
      <c r="H131" s="116"/>
      <c r="I131" s="122"/>
      <c r="J131" s="123">
        <f>журнал32[[#This Row],[цена]]*журнал32[[#This Row],[кг]]*1.2</f>
        <v>0</v>
      </c>
      <c r="L131" s="24" t="str">
        <f t="shared" si="6"/>
        <v>Оплата   15.05.15</v>
      </c>
      <c r="M131" s="25" t="str">
        <f t="shared" si="7"/>
        <v/>
      </c>
      <c r="N131" s="25">
        <f t="shared" si="8"/>
        <v>200000</v>
      </c>
    </row>
    <row r="132" spans="1:14" x14ac:dyDescent="0.25">
      <c r="A132" s="116">
        <v>200000</v>
      </c>
      <c r="B132" s="117">
        <v>42139</v>
      </c>
      <c r="C132" s="124"/>
      <c r="D132" s="111" t="s">
        <v>37</v>
      </c>
      <c r="E132" s="119"/>
      <c r="F132" s="120"/>
      <c r="G132" s="121"/>
      <c r="H132" s="116"/>
      <c r="I132" s="122"/>
      <c r="J132" s="123">
        <f>журнал32[[#This Row],[цена]]*журнал32[[#This Row],[кг]]*1.2</f>
        <v>0</v>
      </c>
      <c r="L132" s="24" t="str">
        <f t="shared" si="6"/>
        <v>Оплата   15.05.15</v>
      </c>
      <c r="M132" s="25" t="str">
        <f t="shared" si="7"/>
        <v/>
      </c>
      <c r="N132" s="25">
        <f t="shared" si="8"/>
        <v>200000</v>
      </c>
    </row>
    <row r="133" spans="1:14" x14ac:dyDescent="0.25">
      <c r="A133" s="116"/>
      <c r="B133" s="117">
        <v>42142</v>
      </c>
      <c r="C133" s="124" t="s">
        <v>10</v>
      </c>
      <c r="D133" s="118" t="s">
        <v>37</v>
      </c>
      <c r="E133" s="109" t="s">
        <v>57</v>
      </c>
      <c r="F133" s="120">
        <v>121</v>
      </c>
      <c r="G133" s="121">
        <v>277.39999999999998</v>
      </c>
      <c r="H133" s="116">
        <v>32718.78</v>
      </c>
      <c r="I133" s="122">
        <v>126.7</v>
      </c>
      <c r="J133" s="123">
        <f>журнал32[[#This Row],[цена]]*журнал32[[#This Row],[кг]]*1.2</f>
        <v>42175.895999999993</v>
      </c>
      <c r="L133" s="24" t="str">
        <f t="shared" si="6"/>
        <v>Продажа 18.05.15 № 0000121</v>
      </c>
      <c r="M133" s="25">
        <f t="shared" si="7"/>
        <v>92957.510000000009</v>
      </c>
      <c r="N133" s="25" t="str">
        <f t="shared" si="8"/>
        <v/>
      </c>
    </row>
    <row r="134" spans="1:14" x14ac:dyDescent="0.25">
      <c r="A134" s="116"/>
      <c r="B134" s="117">
        <v>42142</v>
      </c>
      <c r="C134" s="124" t="s">
        <v>10</v>
      </c>
      <c r="D134" s="118" t="s">
        <v>37</v>
      </c>
      <c r="E134" s="109" t="s">
        <v>57</v>
      </c>
      <c r="F134" s="120">
        <v>121</v>
      </c>
      <c r="G134" s="121">
        <v>486</v>
      </c>
      <c r="H134" s="116">
        <v>60238.73</v>
      </c>
      <c r="I134" s="122">
        <v>126.7</v>
      </c>
      <c r="J134" s="123">
        <f>журнал32[[#This Row],[цена]]*журнал32[[#This Row],[кг]]*1.2</f>
        <v>73891.44</v>
      </c>
      <c r="L134" s="24" t="str">
        <f t="shared" ref="L134:L197" si="9">IF(E134="долг","",IF(AND(A134&gt;0,F134=0),CONCATENATE("Оплата","   ",TEXT(B134,"DD.MM.YY")),IF(F134=F133,"",CONCATENATE("Продажа"," ",TEXT(B134,"DD.MM.YY")," ","№ ",0,0,0,0,F134))))</f>
        <v/>
      </c>
      <c r="M134" s="25" t="str">
        <f t="shared" si="7"/>
        <v/>
      </c>
      <c r="N134" s="25" t="str">
        <f t="shared" si="8"/>
        <v/>
      </c>
    </row>
    <row r="135" spans="1:14" x14ac:dyDescent="0.25">
      <c r="A135" s="105"/>
      <c r="B135" s="106">
        <v>42142</v>
      </c>
      <c r="C135" s="107" t="s">
        <v>10</v>
      </c>
      <c r="D135" s="108" t="s">
        <v>37</v>
      </c>
      <c r="E135" s="109" t="s">
        <v>57</v>
      </c>
      <c r="F135" s="110">
        <v>122</v>
      </c>
      <c r="G135" s="112">
        <v>699.5</v>
      </c>
      <c r="H135" s="105">
        <v>82504.63</v>
      </c>
      <c r="I135" s="113">
        <v>126.7</v>
      </c>
      <c r="J135" s="114">
        <f>журнал32[[#This Row],[цена]]*журнал32[[#This Row],[кг]]*1.2</f>
        <v>106351.98000000001</v>
      </c>
      <c r="L135" s="24" t="str">
        <f t="shared" si="9"/>
        <v>Продажа 18.05.15 № 0000122</v>
      </c>
      <c r="M135" s="25">
        <f t="shared" ref="M135:M198" si="10">IF(F135="№ накл","",IF(F135=0,"",IF(F135=F134,"",SUMIF(F135:F190,F135,H135:H196))))</f>
        <v>82504.63</v>
      </c>
      <c r="N135" s="25" t="str">
        <f t="shared" si="8"/>
        <v/>
      </c>
    </row>
    <row r="136" spans="1:14" x14ac:dyDescent="0.25">
      <c r="A136" s="105">
        <v>108.1</v>
      </c>
      <c r="B136" s="106">
        <v>42142</v>
      </c>
      <c r="C136" s="107" t="s">
        <v>12</v>
      </c>
      <c r="D136" s="108"/>
      <c r="E136" s="109"/>
      <c r="F136" s="110"/>
      <c r="G136" s="112"/>
      <c r="H136" s="105"/>
      <c r="I136" s="113"/>
      <c r="J136" s="114">
        <f>журнал32[[#This Row],[цена]]*журнал32[[#This Row],[кг]]*1.2</f>
        <v>0</v>
      </c>
      <c r="L136" s="24" t="str">
        <f t="shared" si="9"/>
        <v>Оплата   18.05.15</v>
      </c>
      <c r="M136" s="25" t="str">
        <f t="shared" si="10"/>
        <v/>
      </c>
      <c r="N136" s="25">
        <f t="shared" si="8"/>
        <v>108.1</v>
      </c>
    </row>
    <row r="137" spans="1:14" x14ac:dyDescent="0.25">
      <c r="A137" s="105">
        <v>20000</v>
      </c>
      <c r="B137" s="106">
        <v>42142</v>
      </c>
      <c r="C137" s="107"/>
      <c r="D137" s="108" t="s">
        <v>36</v>
      </c>
      <c r="E137" s="109"/>
      <c r="F137" s="110"/>
      <c r="G137" s="112"/>
      <c r="H137" s="105"/>
      <c r="I137" s="113"/>
      <c r="J137" s="114">
        <f>журнал32[[#This Row],[цена]]*журнал32[[#This Row],[кг]]*1.2</f>
        <v>0</v>
      </c>
      <c r="L137" s="24" t="str">
        <f t="shared" si="9"/>
        <v>Оплата   18.05.15</v>
      </c>
      <c r="M137" s="25" t="str">
        <f t="shared" si="10"/>
        <v/>
      </c>
      <c r="N137" s="25">
        <f t="shared" si="8"/>
        <v>20000</v>
      </c>
    </row>
    <row r="138" spans="1:14" x14ac:dyDescent="0.25">
      <c r="A138" s="105">
        <v>25989.919999999998</v>
      </c>
      <c r="B138" s="106">
        <v>42142</v>
      </c>
      <c r="C138" s="107"/>
      <c r="D138" s="108" t="s">
        <v>40</v>
      </c>
      <c r="E138" s="109"/>
      <c r="F138" s="110"/>
      <c r="G138" s="112"/>
      <c r="H138" s="105"/>
      <c r="I138" s="113"/>
      <c r="J138" s="114">
        <f>журнал32[[#This Row],[цена]]*журнал32[[#This Row],[кг]]*1.2</f>
        <v>0</v>
      </c>
      <c r="L138" s="24" t="str">
        <f t="shared" si="9"/>
        <v>Оплата   18.05.15</v>
      </c>
      <c r="M138" s="25" t="str">
        <f t="shared" si="10"/>
        <v/>
      </c>
      <c r="N138" s="25">
        <f t="shared" si="8"/>
        <v>25989.919999999998</v>
      </c>
    </row>
    <row r="139" spans="1:14" x14ac:dyDescent="0.25">
      <c r="A139" s="105">
        <v>400000</v>
      </c>
      <c r="B139" s="106">
        <v>42143</v>
      </c>
      <c r="C139" s="107"/>
      <c r="D139" s="108" t="s">
        <v>37</v>
      </c>
      <c r="E139" s="109"/>
      <c r="F139" s="110"/>
      <c r="G139" s="112"/>
      <c r="H139" s="105"/>
      <c r="I139" s="113"/>
      <c r="J139" s="114">
        <f>журнал32[[#This Row],[цена]]*журнал32[[#This Row],[кг]]*1.2</f>
        <v>0</v>
      </c>
      <c r="L139" s="24" t="str">
        <f t="shared" si="9"/>
        <v>Оплата   19.05.15</v>
      </c>
      <c r="M139" s="25" t="str">
        <f t="shared" si="10"/>
        <v/>
      </c>
      <c r="N139" s="25">
        <f t="shared" si="8"/>
        <v>400000</v>
      </c>
    </row>
    <row r="140" spans="1:14" x14ac:dyDescent="0.25">
      <c r="A140" s="116">
        <v>100000</v>
      </c>
      <c r="B140" s="117">
        <v>42143</v>
      </c>
      <c r="C140" s="124" t="s">
        <v>10</v>
      </c>
      <c r="D140" s="118"/>
      <c r="E140" s="119"/>
      <c r="F140" s="120"/>
      <c r="G140" s="121"/>
      <c r="H140" s="116"/>
      <c r="I140" s="122"/>
      <c r="J140" s="123">
        <f>журнал32[[#This Row],[цена]]*журнал32[[#This Row],[кг]]*1.2</f>
        <v>0</v>
      </c>
      <c r="L140" s="24" t="str">
        <f t="shared" si="9"/>
        <v>Оплата   19.05.15</v>
      </c>
      <c r="M140" s="25" t="str">
        <f t="shared" si="10"/>
        <v/>
      </c>
      <c r="N140" s="25">
        <f t="shared" si="8"/>
        <v>100000</v>
      </c>
    </row>
    <row r="141" spans="1:14" x14ac:dyDescent="0.25">
      <c r="A141" s="105">
        <v>47000</v>
      </c>
      <c r="B141" s="106">
        <v>42143</v>
      </c>
      <c r="C141" s="107"/>
      <c r="D141" s="108" t="s">
        <v>42</v>
      </c>
      <c r="E141" s="109"/>
      <c r="F141" s="110"/>
      <c r="G141" s="112"/>
      <c r="H141" s="105"/>
      <c r="I141" s="113"/>
      <c r="J141" s="114">
        <f>журнал32[[#This Row],[цена]]*журнал32[[#This Row],[кг]]*1.2</f>
        <v>0</v>
      </c>
      <c r="L141" s="24" t="str">
        <f t="shared" si="9"/>
        <v>Оплата   19.05.15</v>
      </c>
      <c r="M141" s="25" t="str">
        <f t="shared" si="10"/>
        <v/>
      </c>
      <c r="N141" s="25">
        <f t="shared" si="8"/>
        <v>47000</v>
      </c>
    </row>
    <row r="142" spans="1:14" x14ac:dyDescent="0.25">
      <c r="A142" s="105"/>
      <c r="B142" s="106">
        <v>42144</v>
      </c>
      <c r="C142" s="107" t="s">
        <v>13</v>
      </c>
      <c r="D142" s="108" t="s">
        <v>45</v>
      </c>
      <c r="E142" s="109">
        <v>1</v>
      </c>
      <c r="F142" s="110">
        <v>124</v>
      </c>
      <c r="G142" s="112">
        <v>559</v>
      </c>
      <c r="H142" s="105">
        <v>74270.48</v>
      </c>
      <c r="I142" s="113">
        <v>116.89</v>
      </c>
      <c r="J142" s="114">
        <v>65341.06</v>
      </c>
      <c r="L142" s="24" t="str">
        <f t="shared" si="9"/>
        <v>Продажа 20.05.15 № 0000124</v>
      </c>
      <c r="M142" s="25">
        <f t="shared" si="10"/>
        <v>74270.48</v>
      </c>
      <c r="N142" s="25" t="str">
        <f t="shared" si="8"/>
        <v/>
      </c>
    </row>
    <row r="143" spans="1:14" x14ac:dyDescent="0.25">
      <c r="A143" s="105">
        <v>42798</v>
      </c>
      <c r="B143" s="106">
        <v>42145</v>
      </c>
      <c r="C143" s="107"/>
      <c r="D143" s="108" t="s">
        <v>39</v>
      </c>
      <c r="E143" s="109"/>
      <c r="F143" s="110"/>
      <c r="G143" s="112"/>
      <c r="H143" s="105"/>
      <c r="I143" s="113"/>
      <c r="J143" s="114">
        <f>журнал32[[#This Row],[цена]]*журнал32[[#This Row],[кг]]*1.2</f>
        <v>0</v>
      </c>
      <c r="L143" s="24" t="str">
        <f t="shared" si="9"/>
        <v>Оплата   21.05.15</v>
      </c>
      <c r="M143" s="25" t="str">
        <f t="shared" si="10"/>
        <v/>
      </c>
      <c r="N143" s="25">
        <f t="shared" si="8"/>
        <v>42798</v>
      </c>
    </row>
    <row r="144" spans="1:14" x14ac:dyDescent="0.25">
      <c r="A144" s="105">
        <v>16047.78</v>
      </c>
      <c r="B144" s="106">
        <v>42145</v>
      </c>
      <c r="C144" s="107"/>
      <c r="D144" s="108" t="s">
        <v>46</v>
      </c>
      <c r="E144" s="109"/>
      <c r="F144" s="110"/>
      <c r="G144" s="112"/>
      <c r="H144" s="105"/>
      <c r="I144" s="113"/>
      <c r="J144" s="114">
        <f>журнал32[[#This Row],[цена]]*журнал32[[#This Row],[кг]]*1.2</f>
        <v>0</v>
      </c>
      <c r="L144" s="24" t="str">
        <f t="shared" si="9"/>
        <v>Оплата   21.05.15</v>
      </c>
      <c r="M144" s="25" t="str">
        <f t="shared" si="10"/>
        <v/>
      </c>
      <c r="N144" s="25">
        <f t="shared" si="8"/>
        <v>16047.78</v>
      </c>
    </row>
    <row r="145" spans="1:14" x14ac:dyDescent="0.25">
      <c r="A145" s="105">
        <v>39891.449999999997</v>
      </c>
      <c r="B145" s="106">
        <v>42145</v>
      </c>
      <c r="C145" s="107"/>
      <c r="D145" s="108" t="s">
        <v>36</v>
      </c>
      <c r="E145" s="109"/>
      <c r="F145" s="110"/>
      <c r="G145" s="112"/>
      <c r="H145" s="105"/>
      <c r="I145" s="113"/>
      <c r="J145" s="114">
        <f>журнал32[[#This Row],[цена]]*журнал32[[#This Row],[кг]]*1.2</f>
        <v>0</v>
      </c>
      <c r="L145" s="24" t="str">
        <f t="shared" si="9"/>
        <v>Оплата   21.05.15</v>
      </c>
      <c r="M145" s="25" t="str">
        <f t="shared" si="10"/>
        <v/>
      </c>
      <c r="N145" s="25">
        <f t="shared" si="8"/>
        <v>39891.449999999997</v>
      </c>
    </row>
    <row r="146" spans="1:14" x14ac:dyDescent="0.25">
      <c r="A146" s="105">
        <v>15000</v>
      </c>
      <c r="B146" s="125">
        <v>42145</v>
      </c>
      <c r="C146" s="107"/>
      <c r="D146" s="108" t="s">
        <v>42</v>
      </c>
      <c r="E146" s="109"/>
      <c r="F146" s="110"/>
      <c r="G146" s="112"/>
      <c r="H146" s="105"/>
      <c r="I146" s="113"/>
      <c r="J146" s="114">
        <f>журнал32[[#This Row],[цена]]*журнал32[[#This Row],[кг]]*1.2</f>
        <v>0</v>
      </c>
      <c r="L146" s="24" t="str">
        <f t="shared" si="9"/>
        <v>Оплата   21.05.15</v>
      </c>
      <c r="M146" s="25" t="str">
        <f t="shared" si="10"/>
        <v/>
      </c>
      <c r="N146" s="25">
        <f t="shared" si="8"/>
        <v>15000</v>
      </c>
    </row>
    <row r="147" spans="1:14" x14ac:dyDescent="0.25">
      <c r="A147" s="116"/>
      <c r="B147" s="117">
        <v>42146</v>
      </c>
      <c r="C147" s="124" t="s">
        <v>10</v>
      </c>
      <c r="D147" s="118" t="s">
        <v>37</v>
      </c>
      <c r="E147" s="109" t="s">
        <v>57</v>
      </c>
      <c r="F147" s="120">
        <v>126</v>
      </c>
      <c r="G147" s="121">
        <v>694.5</v>
      </c>
      <c r="H147" s="116">
        <v>81914.89</v>
      </c>
      <c r="I147" s="122">
        <v>126.7</v>
      </c>
      <c r="J147" s="123">
        <f>журнал32[[#This Row],[цена]]*журнал32[[#This Row],[кг]]*1.2</f>
        <v>105591.78000000001</v>
      </c>
      <c r="L147" s="24" t="str">
        <f t="shared" si="9"/>
        <v>Продажа 22.05.15 № 0000126</v>
      </c>
      <c r="M147" s="25">
        <f t="shared" si="10"/>
        <v>81914.89</v>
      </c>
      <c r="N147" s="25" t="str">
        <f t="shared" si="8"/>
        <v/>
      </c>
    </row>
    <row r="148" spans="1:14" x14ac:dyDescent="0.25">
      <c r="A148" s="105">
        <v>100000</v>
      </c>
      <c r="B148" s="106">
        <v>42146</v>
      </c>
      <c r="C148" s="107"/>
      <c r="D148" s="108" t="s">
        <v>46</v>
      </c>
      <c r="E148" s="109"/>
      <c r="F148" s="110"/>
      <c r="G148" s="112"/>
      <c r="H148" s="105"/>
      <c r="I148" s="113"/>
      <c r="J148" s="114">
        <f>журнал32[[#This Row],[цена]]*журнал32[[#This Row],[кг]]*1.2</f>
        <v>0</v>
      </c>
      <c r="L148" s="24" t="str">
        <f t="shared" si="9"/>
        <v>Оплата   22.05.15</v>
      </c>
      <c r="M148" s="25" t="str">
        <f t="shared" si="10"/>
        <v/>
      </c>
      <c r="N148" s="25">
        <f t="shared" si="8"/>
        <v>100000</v>
      </c>
    </row>
    <row r="149" spans="1:14" x14ac:dyDescent="0.25">
      <c r="A149" s="105">
        <v>3000</v>
      </c>
      <c r="B149" s="106">
        <v>42146</v>
      </c>
      <c r="C149" s="107"/>
      <c r="D149" s="108" t="s">
        <v>34</v>
      </c>
      <c r="E149" s="109"/>
      <c r="F149" s="110"/>
      <c r="G149" s="112"/>
      <c r="H149" s="105"/>
      <c r="I149" s="113"/>
      <c r="J149" s="114">
        <f>журнал32[[#This Row],[цена]]*журнал32[[#This Row],[кг]]*1.2</f>
        <v>0</v>
      </c>
      <c r="L149" s="24" t="str">
        <f t="shared" si="9"/>
        <v>Оплата   22.05.15</v>
      </c>
      <c r="M149" s="25" t="str">
        <f t="shared" si="10"/>
        <v/>
      </c>
      <c r="N149" s="25">
        <f t="shared" si="8"/>
        <v>3000</v>
      </c>
    </row>
    <row r="150" spans="1:14" x14ac:dyDescent="0.25">
      <c r="A150" s="105">
        <v>120000</v>
      </c>
      <c r="B150" s="106">
        <v>42146</v>
      </c>
      <c r="C150" s="107" t="s">
        <v>10</v>
      </c>
      <c r="D150" s="108"/>
      <c r="E150" s="109"/>
      <c r="F150" s="110"/>
      <c r="G150" s="112"/>
      <c r="H150" s="105"/>
      <c r="I150" s="113"/>
      <c r="J150" s="114">
        <f>журнал32[[#This Row],[цена]]*журнал32[[#This Row],[кг]]*1.2</f>
        <v>0</v>
      </c>
      <c r="L150" s="24" t="str">
        <f t="shared" si="9"/>
        <v>Оплата   22.05.15</v>
      </c>
      <c r="M150" s="25" t="str">
        <f t="shared" si="10"/>
        <v/>
      </c>
      <c r="N150" s="25">
        <f t="shared" si="8"/>
        <v>120000</v>
      </c>
    </row>
    <row r="151" spans="1:14" x14ac:dyDescent="0.25">
      <c r="A151" s="105">
        <v>100000</v>
      </c>
      <c r="B151" s="106">
        <v>42146</v>
      </c>
      <c r="C151" s="107" t="s">
        <v>11</v>
      </c>
      <c r="D151" s="108"/>
      <c r="E151" s="109"/>
      <c r="F151" s="110"/>
      <c r="G151" s="112"/>
      <c r="H151" s="105"/>
      <c r="I151" s="113"/>
      <c r="J151" s="114">
        <f>журнал32[[#This Row],[цена]]*журнал32[[#This Row],[кг]]*1.2</f>
        <v>0</v>
      </c>
      <c r="L151" s="24" t="str">
        <f t="shared" si="9"/>
        <v>Оплата   22.05.15</v>
      </c>
      <c r="M151" s="25" t="str">
        <f t="shared" si="10"/>
        <v/>
      </c>
      <c r="N151" s="25">
        <f t="shared" si="8"/>
        <v>100000</v>
      </c>
    </row>
    <row r="152" spans="1:14" x14ac:dyDescent="0.25">
      <c r="A152" s="105"/>
      <c r="B152" s="106">
        <v>42147</v>
      </c>
      <c r="C152" s="107" t="s">
        <v>10</v>
      </c>
      <c r="D152" s="108" t="s">
        <v>37</v>
      </c>
      <c r="E152" s="109" t="s">
        <v>57</v>
      </c>
      <c r="F152" s="110">
        <v>127</v>
      </c>
      <c r="G152" s="112">
        <v>138.5</v>
      </c>
      <c r="H152" s="105">
        <v>16335.8</v>
      </c>
      <c r="I152" s="113">
        <v>126.7</v>
      </c>
      <c r="J152" s="114">
        <f>журнал32[[#This Row],[цена]]*журнал32[[#This Row],[кг]]*1.2</f>
        <v>21057.54</v>
      </c>
      <c r="L152" s="24" t="str">
        <f t="shared" si="9"/>
        <v>Продажа 23.05.15 № 0000127</v>
      </c>
      <c r="M152" s="25">
        <f t="shared" si="10"/>
        <v>16335.8</v>
      </c>
      <c r="N152" s="25" t="str">
        <f t="shared" si="8"/>
        <v/>
      </c>
    </row>
    <row r="153" spans="1:14" x14ac:dyDescent="0.25">
      <c r="A153" s="105"/>
      <c r="B153" s="106">
        <v>42148</v>
      </c>
      <c r="C153" s="107" t="s">
        <v>10</v>
      </c>
      <c r="D153" s="108" t="s">
        <v>46</v>
      </c>
      <c r="E153" s="109" t="s">
        <v>53</v>
      </c>
      <c r="F153" s="110">
        <v>128</v>
      </c>
      <c r="G153" s="112">
        <v>695.7</v>
      </c>
      <c r="H153" s="105">
        <v>94153.25</v>
      </c>
      <c r="I153" s="113">
        <v>130.85</v>
      </c>
      <c r="J153" s="114">
        <f>журнал32[[#This Row],[цена]]*журнал32[[#This Row],[кг]]*1.2</f>
        <v>109238.814</v>
      </c>
      <c r="L153" s="24" t="str">
        <f t="shared" si="9"/>
        <v>Продажа 24.05.15 № 0000128</v>
      </c>
      <c r="M153" s="25">
        <f t="shared" si="10"/>
        <v>94153.25</v>
      </c>
      <c r="N153" s="25" t="str">
        <f t="shared" si="8"/>
        <v/>
      </c>
    </row>
    <row r="154" spans="1:14" x14ac:dyDescent="0.25">
      <c r="A154" s="126"/>
      <c r="B154" s="106">
        <v>42148</v>
      </c>
      <c r="C154" s="130" t="s">
        <v>10</v>
      </c>
      <c r="D154" s="108" t="s">
        <v>46</v>
      </c>
      <c r="E154" s="128">
        <v>6</v>
      </c>
      <c r="F154" s="110">
        <v>129</v>
      </c>
      <c r="G154" s="112">
        <v>694.3</v>
      </c>
      <c r="H154" s="105">
        <v>83715.92</v>
      </c>
      <c r="I154" s="113">
        <v>116.7</v>
      </c>
      <c r="J154" s="114">
        <f>журнал32[[#This Row],[цена]]*журнал32[[#This Row],[кг]]*1.2</f>
        <v>97229.771999999997</v>
      </c>
      <c r="L154" s="24" t="str">
        <f t="shared" si="9"/>
        <v>Продажа 24.05.15 № 0000129</v>
      </c>
      <c r="M154" s="25">
        <f t="shared" si="10"/>
        <v>83715.92</v>
      </c>
      <c r="N154" s="25" t="str">
        <f t="shared" si="8"/>
        <v/>
      </c>
    </row>
    <row r="155" spans="1:14" x14ac:dyDescent="0.25">
      <c r="A155" s="105">
        <v>30000</v>
      </c>
      <c r="B155" s="106">
        <v>42149</v>
      </c>
      <c r="C155" s="107" t="s">
        <v>10</v>
      </c>
      <c r="D155" s="108"/>
      <c r="E155" s="109"/>
      <c r="F155" s="110"/>
      <c r="G155" s="112"/>
      <c r="H155" s="105"/>
      <c r="I155" s="113"/>
      <c r="J155" s="114">
        <f>журнал32[[#This Row],[цена]]*журнал32[[#This Row],[кг]]*1.2</f>
        <v>0</v>
      </c>
      <c r="L155" s="24" t="str">
        <f t="shared" si="9"/>
        <v>Оплата   25.05.15</v>
      </c>
      <c r="M155" s="25" t="str">
        <f t="shared" si="10"/>
        <v/>
      </c>
      <c r="N155" s="25">
        <f t="shared" si="8"/>
        <v>30000</v>
      </c>
    </row>
    <row r="156" spans="1:14" x14ac:dyDescent="0.25">
      <c r="A156" s="105">
        <v>100000</v>
      </c>
      <c r="B156" s="106">
        <v>42149</v>
      </c>
      <c r="C156" s="107"/>
      <c r="D156" s="108" t="s">
        <v>46</v>
      </c>
      <c r="E156" s="109"/>
      <c r="F156" s="110"/>
      <c r="G156" s="112"/>
      <c r="H156" s="105"/>
      <c r="I156" s="113"/>
      <c r="J156" s="114">
        <f>журнал32[[#This Row],[цена]]*журнал32[[#This Row],[кг]]*1.2</f>
        <v>0</v>
      </c>
      <c r="L156" s="24" t="str">
        <f t="shared" si="9"/>
        <v>Оплата   25.05.15</v>
      </c>
      <c r="M156" s="25" t="str">
        <f t="shared" si="10"/>
        <v/>
      </c>
      <c r="N156" s="25">
        <f t="shared" si="8"/>
        <v>100000</v>
      </c>
    </row>
    <row r="157" spans="1:14" x14ac:dyDescent="0.25">
      <c r="A157" s="126"/>
      <c r="B157" s="106">
        <v>42150</v>
      </c>
      <c r="C157" s="127" t="s">
        <v>13</v>
      </c>
      <c r="D157" s="108" t="s">
        <v>45</v>
      </c>
      <c r="E157" s="128">
        <v>1</v>
      </c>
      <c r="F157" s="110">
        <v>130</v>
      </c>
      <c r="G157" s="112">
        <v>700</v>
      </c>
      <c r="H157" s="105">
        <v>92935.88</v>
      </c>
      <c r="I157" s="113">
        <v>116.2352125</v>
      </c>
      <c r="J157" s="114">
        <v>81364.649999999994</v>
      </c>
      <c r="L157" s="24" t="str">
        <f t="shared" si="9"/>
        <v>Продажа 26.05.15 № 0000130</v>
      </c>
      <c r="M157" s="25">
        <f t="shared" si="10"/>
        <v>92935.88</v>
      </c>
      <c r="N157" s="25" t="str">
        <f t="shared" si="8"/>
        <v/>
      </c>
    </row>
    <row r="158" spans="1:14" s="26" customFormat="1" x14ac:dyDescent="0.25">
      <c r="A158" s="105">
        <v>8000</v>
      </c>
      <c r="B158" s="106">
        <v>42150</v>
      </c>
      <c r="C158" s="107" t="s">
        <v>11</v>
      </c>
      <c r="D158" s="108"/>
      <c r="E158" s="109"/>
      <c r="F158" s="110"/>
      <c r="G158" s="112"/>
      <c r="H158" s="105"/>
      <c r="I158" s="113"/>
      <c r="J158" s="114">
        <f>журнал32[[#This Row],[цена]]*журнал32[[#This Row],[кг]]*1.2</f>
        <v>0</v>
      </c>
      <c r="L158" s="24" t="str">
        <f t="shared" si="9"/>
        <v>Оплата   26.05.15</v>
      </c>
      <c r="M158" s="25" t="str">
        <f t="shared" si="10"/>
        <v/>
      </c>
      <c r="N158" s="25">
        <f t="shared" si="8"/>
        <v>8000</v>
      </c>
    </row>
    <row r="159" spans="1:14" s="26" customFormat="1" x14ac:dyDescent="0.25">
      <c r="A159" s="105">
        <v>53000</v>
      </c>
      <c r="B159" s="106">
        <v>42150</v>
      </c>
      <c r="C159" s="107" t="s">
        <v>11</v>
      </c>
      <c r="D159" s="108"/>
      <c r="E159" s="109"/>
      <c r="F159" s="110"/>
      <c r="G159" s="112"/>
      <c r="H159" s="105"/>
      <c r="I159" s="113"/>
      <c r="J159" s="114">
        <f>журнал32[[#This Row],[цена]]*журнал32[[#This Row],[кг]]*1.2</f>
        <v>0</v>
      </c>
      <c r="L159" s="24" t="str">
        <f t="shared" si="9"/>
        <v>Оплата   26.05.15</v>
      </c>
      <c r="M159" s="25" t="str">
        <f t="shared" si="10"/>
        <v/>
      </c>
      <c r="N159" s="25">
        <f t="shared" si="8"/>
        <v>53000</v>
      </c>
    </row>
    <row r="160" spans="1:14" s="26" customFormat="1" x14ac:dyDescent="0.25">
      <c r="A160" s="126">
        <v>40000</v>
      </c>
      <c r="B160" s="106">
        <v>42150</v>
      </c>
      <c r="C160" s="127" t="s">
        <v>13</v>
      </c>
      <c r="D160" s="108"/>
      <c r="E160" s="128"/>
      <c r="F160" s="110"/>
      <c r="G160" s="112"/>
      <c r="H160" s="105"/>
      <c r="I160" s="113"/>
      <c r="J160" s="114">
        <f>журнал32[[#This Row],[цена]]*журнал32[[#This Row],[кг]]*1.2</f>
        <v>0</v>
      </c>
      <c r="L160" s="24" t="str">
        <f t="shared" si="9"/>
        <v>Оплата   26.05.15</v>
      </c>
      <c r="M160" s="25" t="str">
        <f t="shared" si="10"/>
        <v/>
      </c>
      <c r="N160" s="25">
        <f t="shared" si="8"/>
        <v>40000</v>
      </c>
    </row>
    <row r="161" spans="1:14" s="26" customFormat="1" x14ac:dyDescent="0.25">
      <c r="A161" s="126">
        <v>71037.179999999993</v>
      </c>
      <c r="B161" s="106">
        <v>42150</v>
      </c>
      <c r="C161" s="127"/>
      <c r="D161" s="108" t="s">
        <v>42</v>
      </c>
      <c r="E161" s="128"/>
      <c r="F161" s="110"/>
      <c r="G161" s="112"/>
      <c r="H161" s="105"/>
      <c r="I161" s="113"/>
      <c r="J161" s="114">
        <f>журнал32[[#This Row],[цена]]*журнал32[[#This Row],[кг]]*1.2</f>
        <v>0</v>
      </c>
      <c r="L161" s="24" t="str">
        <f t="shared" si="9"/>
        <v>Оплата   26.05.15</v>
      </c>
      <c r="M161" s="25" t="str">
        <f t="shared" si="10"/>
        <v/>
      </c>
      <c r="N161" s="25">
        <f t="shared" si="8"/>
        <v>71037.179999999993</v>
      </c>
    </row>
    <row r="162" spans="1:14" s="26" customFormat="1" x14ac:dyDescent="0.25">
      <c r="A162" s="126">
        <v>2931265.32</v>
      </c>
      <c r="B162" s="106">
        <v>42150</v>
      </c>
      <c r="C162" s="127"/>
      <c r="D162" s="108" t="s">
        <v>35</v>
      </c>
      <c r="E162" s="128"/>
      <c r="F162" s="110"/>
      <c r="G162" s="112"/>
      <c r="H162" s="105"/>
      <c r="I162" s="113"/>
      <c r="J162" s="114">
        <f>журнал32[[#This Row],[цена]]*журнал32[[#This Row],[кг]]*1.2</f>
        <v>0</v>
      </c>
      <c r="L162" s="24" t="str">
        <f t="shared" si="9"/>
        <v>Оплата   26.05.15</v>
      </c>
      <c r="M162" s="25" t="str">
        <f t="shared" si="10"/>
        <v/>
      </c>
      <c r="N162" s="25">
        <f t="shared" si="8"/>
        <v>2931265.32</v>
      </c>
    </row>
    <row r="163" spans="1:14" s="26" customFormat="1" x14ac:dyDescent="0.25">
      <c r="A163" s="126">
        <v>40319.47</v>
      </c>
      <c r="B163" s="106">
        <v>42151</v>
      </c>
      <c r="C163" s="129" t="s">
        <v>11</v>
      </c>
      <c r="D163" s="108"/>
      <c r="E163" s="128"/>
      <c r="F163" s="110"/>
      <c r="G163" s="112"/>
      <c r="H163" s="105"/>
      <c r="I163" s="113"/>
      <c r="J163" s="114">
        <f>журнал32[[#This Row],[цена]]*журнал32[[#This Row],[кг]]*1.2</f>
        <v>0</v>
      </c>
      <c r="L163" s="24" t="str">
        <f t="shared" si="9"/>
        <v>Оплата   27.05.15</v>
      </c>
      <c r="M163" s="25" t="str">
        <f t="shared" si="10"/>
        <v/>
      </c>
      <c r="N163" s="25">
        <f t="shared" si="8"/>
        <v>40319.47</v>
      </c>
    </row>
    <row r="164" spans="1:14" s="26" customFormat="1" x14ac:dyDescent="0.25">
      <c r="A164" s="126">
        <v>30000</v>
      </c>
      <c r="B164" s="106">
        <v>42151</v>
      </c>
      <c r="C164" s="130" t="s">
        <v>10</v>
      </c>
      <c r="D164" s="108"/>
      <c r="E164" s="128"/>
      <c r="F164" s="110"/>
      <c r="G164" s="112"/>
      <c r="H164" s="105"/>
      <c r="I164" s="113"/>
      <c r="J164" s="114">
        <f>журнал32[[#This Row],[цена]]*журнал32[[#This Row],[кг]]*1.2</f>
        <v>0</v>
      </c>
      <c r="L164" s="24" t="str">
        <f t="shared" si="9"/>
        <v>Оплата   27.05.15</v>
      </c>
      <c r="M164" s="25" t="str">
        <f t="shared" si="10"/>
        <v/>
      </c>
      <c r="N164" s="25">
        <f t="shared" si="8"/>
        <v>30000</v>
      </c>
    </row>
    <row r="165" spans="1:14" s="26" customFormat="1" x14ac:dyDescent="0.25">
      <c r="A165" s="105">
        <v>22000</v>
      </c>
      <c r="B165" s="106">
        <v>42151</v>
      </c>
      <c r="C165" s="107" t="s">
        <v>13</v>
      </c>
      <c r="D165" s="108"/>
      <c r="E165" s="109"/>
      <c r="F165" s="110"/>
      <c r="G165" s="112"/>
      <c r="H165" s="105"/>
      <c r="I165" s="113"/>
      <c r="J165" s="114">
        <f>журнал32[[#This Row],[цена]]*журнал32[[#This Row],[кг]]*1.2</f>
        <v>0</v>
      </c>
      <c r="L165" s="24" t="str">
        <f t="shared" si="9"/>
        <v>Оплата   27.05.15</v>
      </c>
      <c r="M165" s="25" t="str">
        <f t="shared" si="10"/>
        <v/>
      </c>
      <c r="N165" s="25">
        <f t="shared" si="8"/>
        <v>22000</v>
      </c>
    </row>
    <row r="166" spans="1:14" s="26" customFormat="1" x14ac:dyDescent="0.25">
      <c r="A166" s="116">
        <v>200000</v>
      </c>
      <c r="B166" s="117">
        <v>42151</v>
      </c>
      <c r="C166" s="124"/>
      <c r="D166" s="118" t="s">
        <v>37</v>
      </c>
      <c r="E166" s="119"/>
      <c r="F166" s="120"/>
      <c r="G166" s="121"/>
      <c r="H166" s="116"/>
      <c r="I166" s="122"/>
      <c r="J166" s="123">
        <f>журнал32[[#This Row],[цена]]*журнал32[[#This Row],[кг]]*1.2</f>
        <v>0</v>
      </c>
      <c r="L166" s="24" t="str">
        <f t="shared" si="9"/>
        <v>Оплата   27.05.15</v>
      </c>
      <c r="M166" s="25" t="str">
        <f t="shared" si="10"/>
        <v/>
      </c>
      <c r="N166" s="25">
        <f t="shared" si="8"/>
        <v>200000</v>
      </c>
    </row>
    <row r="167" spans="1:14" s="26" customFormat="1" x14ac:dyDescent="0.25">
      <c r="A167" s="116">
        <v>80514</v>
      </c>
      <c r="B167" s="117">
        <v>42151</v>
      </c>
      <c r="C167" s="124"/>
      <c r="D167" s="118" t="s">
        <v>46</v>
      </c>
      <c r="E167" s="119"/>
      <c r="F167" s="120"/>
      <c r="G167" s="121"/>
      <c r="H167" s="116"/>
      <c r="I167" s="122"/>
      <c r="J167" s="123">
        <f>журнал32[[#This Row],[цена]]*журнал32[[#This Row],[кг]]*1.2</f>
        <v>0</v>
      </c>
      <c r="L167" s="24" t="str">
        <f t="shared" si="9"/>
        <v>Оплата   27.05.15</v>
      </c>
      <c r="M167" s="25" t="str">
        <f t="shared" si="10"/>
        <v/>
      </c>
      <c r="N167" s="25">
        <f t="shared" si="8"/>
        <v>80514</v>
      </c>
    </row>
    <row r="168" spans="1:14" s="26" customFormat="1" x14ac:dyDescent="0.25">
      <c r="A168" s="126">
        <v>2569682.5499999998</v>
      </c>
      <c r="B168" s="106">
        <v>42151</v>
      </c>
      <c r="C168" s="127"/>
      <c r="D168" s="108" t="s">
        <v>35</v>
      </c>
      <c r="E168" s="128"/>
      <c r="F168" s="110"/>
      <c r="G168" s="112"/>
      <c r="H168" s="105"/>
      <c r="I168" s="113"/>
      <c r="J168" s="114">
        <f>журнал32[[#This Row],[цена]]*журнал32[[#This Row],[кг]]*1.2</f>
        <v>0</v>
      </c>
      <c r="L168" s="24" t="str">
        <f t="shared" si="9"/>
        <v>Оплата   27.05.15</v>
      </c>
      <c r="M168" s="25" t="str">
        <f t="shared" si="10"/>
        <v/>
      </c>
      <c r="N168" s="25">
        <f t="shared" si="8"/>
        <v>2569682.5499999998</v>
      </c>
    </row>
    <row r="169" spans="1:14" s="26" customFormat="1" x14ac:dyDescent="0.25">
      <c r="A169" s="116"/>
      <c r="B169" s="117">
        <v>42152</v>
      </c>
      <c r="C169" s="124" t="s">
        <v>13</v>
      </c>
      <c r="D169" s="118" t="s">
        <v>46</v>
      </c>
      <c r="E169" s="109" t="s">
        <v>53</v>
      </c>
      <c r="F169" s="120">
        <v>135</v>
      </c>
      <c r="G169" s="121">
        <v>692</v>
      </c>
      <c r="H169" s="105">
        <v>62231.64</v>
      </c>
      <c r="I169" s="122">
        <v>95.85</v>
      </c>
      <c r="J169" s="123">
        <f>журнал32[[#This Row],[цена]]*журнал32[[#This Row],[кг]]*1.2</f>
        <v>79593.84</v>
      </c>
      <c r="L169" s="24" t="str">
        <f t="shared" si="9"/>
        <v>Продажа 28.05.15 № 0000135</v>
      </c>
      <c r="M169" s="25">
        <f t="shared" si="10"/>
        <v>62231.64</v>
      </c>
      <c r="N169" s="25" t="str">
        <f t="shared" si="8"/>
        <v/>
      </c>
    </row>
    <row r="170" spans="1:14" s="26" customFormat="1" x14ac:dyDescent="0.25">
      <c r="A170" s="116">
        <v>642897.77</v>
      </c>
      <c r="B170" s="117">
        <v>42152</v>
      </c>
      <c r="C170" s="124"/>
      <c r="D170" s="118" t="s">
        <v>35</v>
      </c>
      <c r="E170" s="119"/>
      <c r="F170" s="120"/>
      <c r="G170" s="121"/>
      <c r="H170" s="116"/>
      <c r="I170" s="122"/>
      <c r="J170" s="123">
        <f>журнал32[[#This Row],[цена]]*журнал32[[#This Row],[кг]]*1.2</f>
        <v>0</v>
      </c>
      <c r="L170" s="24" t="str">
        <f t="shared" si="9"/>
        <v>Оплата   28.05.15</v>
      </c>
      <c r="M170" s="25" t="str">
        <f t="shared" si="10"/>
        <v/>
      </c>
      <c r="N170" s="25">
        <f t="shared" si="8"/>
        <v>642897.77</v>
      </c>
    </row>
    <row r="171" spans="1:14" x14ac:dyDescent="0.25">
      <c r="A171" s="116"/>
      <c r="B171" s="106">
        <v>42153</v>
      </c>
      <c r="C171" s="124" t="s">
        <v>10</v>
      </c>
      <c r="D171" s="118" t="s">
        <v>46</v>
      </c>
      <c r="E171" s="109" t="s">
        <v>53</v>
      </c>
      <c r="F171" s="110">
        <v>143</v>
      </c>
      <c r="G171" s="121">
        <v>138</v>
      </c>
      <c r="H171" s="116">
        <v>33442.92</v>
      </c>
      <c r="I171" s="122">
        <v>215</v>
      </c>
      <c r="J171" s="123">
        <f>журнал32[[#This Row],[цена]]*журнал32[[#This Row],[кг]]*1.2</f>
        <v>35604</v>
      </c>
      <c r="L171" s="24" t="str">
        <f t="shared" si="9"/>
        <v>Продажа 29.05.15 № 0000143</v>
      </c>
      <c r="M171" s="25">
        <f t="shared" si="10"/>
        <v>95680.56</v>
      </c>
      <c r="N171" s="25" t="str">
        <f t="shared" si="8"/>
        <v/>
      </c>
    </row>
    <row r="172" spans="1:14" x14ac:dyDescent="0.25">
      <c r="A172" s="116">
        <v>90000</v>
      </c>
      <c r="B172" s="117">
        <v>42153</v>
      </c>
      <c r="C172" s="124" t="s">
        <v>13</v>
      </c>
      <c r="D172" s="118"/>
      <c r="E172" s="119"/>
      <c r="F172" s="120"/>
      <c r="G172" s="121"/>
      <c r="H172" s="116"/>
      <c r="I172" s="122"/>
      <c r="J172" s="123">
        <f>журнал32[[#This Row],[цена]]*журнал32[[#This Row],[кг]]*1.2</f>
        <v>0</v>
      </c>
      <c r="L172" s="24" t="str">
        <f t="shared" si="9"/>
        <v>Оплата   29.05.15</v>
      </c>
      <c r="M172" s="25" t="str">
        <f t="shared" si="10"/>
        <v/>
      </c>
      <c r="N172" s="25">
        <f t="shared" si="8"/>
        <v>90000</v>
      </c>
    </row>
    <row r="173" spans="1:14" x14ac:dyDescent="0.25">
      <c r="A173" s="116">
        <v>62000</v>
      </c>
      <c r="B173" s="117">
        <v>42153</v>
      </c>
      <c r="C173" s="124" t="s">
        <v>13</v>
      </c>
      <c r="D173" s="118"/>
      <c r="E173" s="119"/>
      <c r="F173" s="120"/>
      <c r="G173" s="121"/>
      <c r="H173" s="116"/>
      <c r="I173" s="122"/>
      <c r="J173" s="123">
        <f>журнал32[[#This Row],[цена]]*журнал32[[#This Row],[кг]]*1.2</f>
        <v>0</v>
      </c>
      <c r="L173" s="24" t="str">
        <f t="shared" si="9"/>
        <v>Оплата   29.05.15</v>
      </c>
      <c r="M173" s="25" t="str">
        <f t="shared" si="10"/>
        <v/>
      </c>
      <c r="N173" s="25">
        <f t="shared" si="8"/>
        <v>62000</v>
      </c>
    </row>
    <row r="174" spans="1:14" x14ac:dyDescent="0.25">
      <c r="A174" s="126"/>
      <c r="B174" s="106">
        <v>42155</v>
      </c>
      <c r="C174" s="127" t="s">
        <v>13</v>
      </c>
      <c r="D174" s="108" t="s">
        <v>46</v>
      </c>
      <c r="E174" s="109" t="s">
        <v>53</v>
      </c>
      <c r="F174" s="110">
        <v>143</v>
      </c>
      <c r="G174" s="112">
        <v>693</v>
      </c>
      <c r="H174" s="105">
        <v>62237.64</v>
      </c>
      <c r="I174" s="113">
        <v>95.85</v>
      </c>
      <c r="J174" s="114">
        <f>журнал32[[#This Row],[цена]]*журнал32[[#This Row],[кг]]*1.2</f>
        <v>79708.86</v>
      </c>
      <c r="L174" s="24" t="str">
        <f t="shared" si="9"/>
        <v>Продажа 31.05.15 № 0000143</v>
      </c>
      <c r="M174" s="25">
        <f t="shared" si="10"/>
        <v>62237.64</v>
      </c>
      <c r="N174" s="25" t="str">
        <f t="shared" si="8"/>
        <v/>
      </c>
    </row>
    <row r="175" spans="1:14" x14ac:dyDescent="0.25">
      <c r="A175" s="230">
        <v>128499</v>
      </c>
      <c r="B175" s="59">
        <v>42157</v>
      </c>
      <c r="C175" s="231"/>
      <c r="D175" s="61" t="s">
        <v>43</v>
      </c>
      <c r="E175" s="232"/>
      <c r="F175" s="63"/>
      <c r="G175" s="90"/>
      <c r="H175" s="58"/>
      <c r="I175" s="100"/>
      <c r="J175" s="66">
        <f>журнал32[[#This Row],[цена]]*журнал32[[#This Row],[кг]]*1.2</f>
        <v>0</v>
      </c>
      <c r="L175" s="24" t="str">
        <f t="shared" si="9"/>
        <v>Оплата   02.06.15</v>
      </c>
      <c r="M175" s="25" t="str">
        <f t="shared" si="10"/>
        <v/>
      </c>
      <c r="N175" s="25">
        <f t="shared" ref="N175:N238" si="11">IF(E175="долг","",IF(A175="Оплата","",IF(A175&lt;=0,"",A175)))</f>
        <v>128499</v>
      </c>
    </row>
    <row r="176" spans="1:14" x14ac:dyDescent="0.25">
      <c r="A176" s="230">
        <v>62000</v>
      </c>
      <c r="B176" s="59">
        <v>42158</v>
      </c>
      <c r="C176" s="233" t="s">
        <v>13</v>
      </c>
      <c r="D176" s="61"/>
      <c r="E176" s="232"/>
      <c r="F176" s="63"/>
      <c r="G176" s="90"/>
      <c r="H176" s="58"/>
      <c r="I176" s="100"/>
      <c r="J176" s="66">
        <f>журнал32[[#This Row],[цена]]*журнал32[[#This Row],[кг]]*1.2</f>
        <v>0</v>
      </c>
      <c r="L176" s="24" t="str">
        <f t="shared" si="9"/>
        <v>Оплата   03.06.15</v>
      </c>
      <c r="M176" s="25" t="str">
        <f t="shared" si="10"/>
        <v/>
      </c>
      <c r="N176" s="25">
        <f t="shared" si="11"/>
        <v>62000</v>
      </c>
    </row>
    <row r="177" spans="1:14" x14ac:dyDescent="0.25">
      <c r="A177" s="230">
        <v>62000</v>
      </c>
      <c r="B177" s="59">
        <v>42158</v>
      </c>
      <c r="C177" s="233" t="s">
        <v>13</v>
      </c>
      <c r="D177" s="61"/>
      <c r="E177" s="232"/>
      <c r="F177" s="63"/>
      <c r="G177" s="90"/>
      <c r="H177" s="58"/>
      <c r="I177" s="100"/>
      <c r="J177" s="66">
        <f>журнал32[[#This Row],[цена]]*журнал32[[#This Row],[кг]]*1.2</f>
        <v>0</v>
      </c>
      <c r="L177" s="24" t="str">
        <f t="shared" si="9"/>
        <v>Оплата   03.06.15</v>
      </c>
      <c r="M177" s="25" t="str">
        <f t="shared" si="10"/>
        <v/>
      </c>
      <c r="N177" s="25">
        <f t="shared" si="11"/>
        <v>62000</v>
      </c>
    </row>
    <row r="178" spans="1:14" x14ac:dyDescent="0.25">
      <c r="A178" s="230">
        <v>50000</v>
      </c>
      <c r="B178" s="59">
        <v>42158</v>
      </c>
      <c r="C178" s="60"/>
      <c r="D178" s="234" t="s">
        <v>46</v>
      </c>
      <c r="E178" s="232"/>
      <c r="F178" s="63"/>
      <c r="G178" s="90"/>
      <c r="H178" s="58"/>
      <c r="I178" s="100"/>
      <c r="J178" s="66">
        <f>журнал32[[#This Row],[цена]]*журнал32[[#This Row],[кг]]*1.2</f>
        <v>0</v>
      </c>
      <c r="L178" s="24" t="str">
        <f t="shared" si="9"/>
        <v>Оплата   03.06.15</v>
      </c>
      <c r="M178" s="25" t="str">
        <f t="shared" si="10"/>
        <v/>
      </c>
      <c r="N178" s="25">
        <f t="shared" si="11"/>
        <v>50000</v>
      </c>
    </row>
    <row r="179" spans="1:14" x14ac:dyDescent="0.25">
      <c r="A179" s="230"/>
      <c r="B179" s="59">
        <v>42158</v>
      </c>
      <c r="C179" s="60" t="s">
        <v>13</v>
      </c>
      <c r="D179" s="235" t="s">
        <v>45</v>
      </c>
      <c r="E179" s="232">
        <v>1</v>
      </c>
      <c r="F179" s="63">
        <v>150</v>
      </c>
      <c r="G179" s="90">
        <v>698.5</v>
      </c>
      <c r="H179" s="58">
        <v>92796.18</v>
      </c>
      <c r="I179" s="100">
        <v>115.89</v>
      </c>
      <c r="J179" s="66">
        <v>80949.17</v>
      </c>
      <c r="L179" s="24" t="str">
        <f t="shared" si="9"/>
        <v>Продажа 03.06.15 № 0000150</v>
      </c>
      <c r="M179" s="25">
        <f t="shared" si="10"/>
        <v>92796.18</v>
      </c>
      <c r="N179" s="25" t="str">
        <f t="shared" si="11"/>
        <v/>
      </c>
    </row>
    <row r="180" spans="1:14" x14ac:dyDescent="0.25">
      <c r="A180" s="68">
        <v>48174</v>
      </c>
      <c r="B180" s="69">
        <v>42159</v>
      </c>
      <c r="C180" s="236"/>
      <c r="D180" s="84" t="s">
        <v>45</v>
      </c>
      <c r="E180" s="72"/>
      <c r="F180" s="73"/>
      <c r="G180" s="91"/>
      <c r="H180" s="68"/>
      <c r="I180" s="101"/>
      <c r="J180" s="75">
        <f>журнал32[[#This Row],[цена]]*журнал32[[#This Row],[кг]]*1.2</f>
        <v>0</v>
      </c>
      <c r="L180" s="24" t="str">
        <f t="shared" si="9"/>
        <v>Оплата   04.06.15</v>
      </c>
      <c r="M180" s="25" t="str">
        <f t="shared" si="10"/>
        <v/>
      </c>
      <c r="N180" s="25">
        <f t="shared" si="11"/>
        <v>48174</v>
      </c>
    </row>
    <row r="181" spans="1:14" x14ac:dyDescent="0.25">
      <c r="A181" s="68">
        <v>60352.83</v>
      </c>
      <c r="B181" s="69">
        <v>42159</v>
      </c>
      <c r="C181" s="236"/>
      <c r="D181" s="84" t="s">
        <v>45</v>
      </c>
      <c r="E181" s="72"/>
      <c r="F181" s="73"/>
      <c r="G181" s="91"/>
      <c r="H181" s="68"/>
      <c r="I181" s="101"/>
      <c r="J181" s="75">
        <f>журнал32[[#This Row],[цена]]*журнал32[[#This Row],[кг]]*1.2</f>
        <v>0</v>
      </c>
      <c r="L181" s="24" t="str">
        <f t="shared" si="9"/>
        <v>Оплата   04.06.15</v>
      </c>
      <c r="M181" s="25" t="str">
        <f t="shared" si="10"/>
        <v/>
      </c>
      <c r="N181" s="25">
        <f t="shared" si="11"/>
        <v>60352.83</v>
      </c>
    </row>
    <row r="182" spans="1:14" x14ac:dyDescent="0.25">
      <c r="A182" s="230"/>
      <c r="B182" s="59">
        <v>42159</v>
      </c>
      <c r="C182" s="60" t="s">
        <v>13</v>
      </c>
      <c r="D182" s="235" t="s">
        <v>46</v>
      </c>
      <c r="E182" s="62" t="s">
        <v>53</v>
      </c>
      <c r="F182" s="63">
        <v>152</v>
      </c>
      <c r="G182" s="90">
        <v>698</v>
      </c>
      <c r="H182" s="58">
        <v>62267.64</v>
      </c>
      <c r="I182" s="100">
        <v>95.85</v>
      </c>
      <c r="J182" s="66">
        <f>журнал32[[#This Row],[цена]]*журнал32[[#This Row],[кг]]*1.2</f>
        <v>80283.960000000006</v>
      </c>
      <c r="L182" s="24" t="str">
        <f t="shared" si="9"/>
        <v>Продажа 04.06.15 № 0000152</v>
      </c>
      <c r="M182" s="25">
        <f t="shared" si="10"/>
        <v>80539.759999999995</v>
      </c>
      <c r="N182" s="25" t="str">
        <f t="shared" si="11"/>
        <v/>
      </c>
    </row>
    <row r="183" spans="1:14" x14ac:dyDescent="0.25">
      <c r="A183" s="68"/>
      <c r="B183" s="69">
        <v>42159</v>
      </c>
      <c r="C183" s="236" t="s">
        <v>10</v>
      </c>
      <c r="D183" s="84" t="s">
        <v>46</v>
      </c>
      <c r="E183" s="62" t="s">
        <v>59</v>
      </c>
      <c r="F183" s="63">
        <v>152</v>
      </c>
      <c r="G183" s="90">
        <v>69.2</v>
      </c>
      <c r="H183" s="68">
        <v>18272.12</v>
      </c>
      <c r="I183" s="101">
        <v>232.55</v>
      </c>
      <c r="J183" s="75">
        <f>журнал32[[#This Row],[цена]]*журнал32[[#This Row],[кг]]*1.2</f>
        <v>19310.952000000001</v>
      </c>
      <c r="L183" s="24" t="str">
        <f t="shared" si="9"/>
        <v/>
      </c>
      <c r="M183" s="25" t="str">
        <f t="shared" si="10"/>
        <v/>
      </c>
      <c r="N183" s="25" t="str">
        <f t="shared" si="11"/>
        <v/>
      </c>
    </row>
    <row r="184" spans="1:14" x14ac:dyDescent="0.25">
      <c r="A184" s="68">
        <v>10000</v>
      </c>
      <c r="B184" s="69">
        <v>42160</v>
      </c>
      <c r="C184" s="236"/>
      <c r="D184" s="84" t="s">
        <v>42</v>
      </c>
      <c r="E184" s="72"/>
      <c r="F184" s="73"/>
      <c r="G184" s="91"/>
      <c r="H184" s="68"/>
      <c r="I184" s="101"/>
      <c r="J184" s="75">
        <f>журнал32[[#This Row],[цена]]*журнал32[[#This Row],[кг]]*1.2</f>
        <v>0</v>
      </c>
      <c r="L184" s="24" t="str">
        <f t="shared" si="9"/>
        <v>Оплата   05.06.15</v>
      </c>
      <c r="M184" s="25" t="str">
        <f t="shared" si="10"/>
        <v/>
      </c>
      <c r="N184" s="25">
        <f t="shared" si="11"/>
        <v>10000</v>
      </c>
    </row>
    <row r="185" spans="1:14" x14ac:dyDescent="0.25">
      <c r="A185" s="68">
        <v>35346.6</v>
      </c>
      <c r="B185" s="69">
        <v>42160</v>
      </c>
      <c r="C185" s="236" t="s">
        <v>12</v>
      </c>
      <c r="D185" s="84"/>
      <c r="E185" s="72"/>
      <c r="F185" s="73"/>
      <c r="G185" s="91"/>
      <c r="H185" s="68"/>
      <c r="I185" s="101"/>
      <c r="J185" s="75">
        <f>журнал32[[#This Row],[цена]]*журнал32[[#This Row],[кг]]*1.2</f>
        <v>0</v>
      </c>
      <c r="L185" s="24" t="str">
        <f t="shared" si="9"/>
        <v>Оплата   05.06.15</v>
      </c>
      <c r="M185" s="25" t="str">
        <f t="shared" si="10"/>
        <v/>
      </c>
      <c r="N185" s="25">
        <f t="shared" si="11"/>
        <v>35346.6</v>
      </c>
    </row>
    <row r="186" spans="1:14" x14ac:dyDescent="0.25">
      <c r="A186" s="68">
        <v>60000</v>
      </c>
      <c r="B186" s="69">
        <v>42160</v>
      </c>
      <c r="C186" s="236"/>
      <c r="D186" s="237" t="s">
        <v>42</v>
      </c>
      <c r="E186" s="72"/>
      <c r="F186" s="73"/>
      <c r="G186" s="91"/>
      <c r="H186" s="68"/>
      <c r="I186" s="101"/>
      <c r="J186" s="75">
        <f>журнал32[[#This Row],[цена]]*журнал32[[#This Row],[кг]]*1.2</f>
        <v>0</v>
      </c>
      <c r="L186" s="24" t="str">
        <f t="shared" si="9"/>
        <v>Оплата   05.06.15</v>
      </c>
      <c r="M186" s="25" t="str">
        <f t="shared" si="10"/>
        <v/>
      </c>
      <c r="N186" s="25">
        <f t="shared" si="11"/>
        <v>60000</v>
      </c>
    </row>
    <row r="187" spans="1:14" x14ac:dyDescent="0.25">
      <c r="A187" s="230"/>
      <c r="B187" s="59">
        <v>42160</v>
      </c>
      <c r="C187" s="60" t="s">
        <v>13</v>
      </c>
      <c r="D187" s="235" t="s">
        <v>46</v>
      </c>
      <c r="E187" s="62" t="s">
        <v>53</v>
      </c>
      <c r="F187" s="63">
        <v>158</v>
      </c>
      <c r="G187" s="90">
        <v>691</v>
      </c>
      <c r="H187" s="58">
        <v>62225.64</v>
      </c>
      <c r="I187" s="100">
        <v>95.85</v>
      </c>
      <c r="J187" s="66">
        <f>журнал32[[#This Row],[цена]]*журнал32[[#This Row],[кг]]*1.2</f>
        <v>79478.819999999992</v>
      </c>
      <c r="L187" s="24" t="str">
        <f t="shared" si="9"/>
        <v>Продажа 05.06.15 № 0000158</v>
      </c>
      <c r="M187" s="25">
        <f t="shared" si="10"/>
        <v>62225.64</v>
      </c>
      <c r="N187" s="25" t="str">
        <f t="shared" si="11"/>
        <v/>
      </c>
    </row>
    <row r="188" spans="1:14" x14ac:dyDescent="0.25">
      <c r="A188" s="230"/>
      <c r="B188" s="59">
        <v>42161</v>
      </c>
      <c r="C188" s="60" t="s">
        <v>12</v>
      </c>
      <c r="D188" s="238" t="s">
        <v>39</v>
      </c>
      <c r="E188" s="62" t="s">
        <v>52</v>
      </c>
      <c r="F188" s="63">
        <v>161</v>
      </c>
      <c r="G188" s="90">
        <v>349</v>
      </c>
      <c r="H188" s="58">
        <v>35326.879999999997</v>
      </c>
      <c r="I188" s="100">
        <v>91.7</v>
      </c>
      <c r="J188" s="66">
        <f>журнал32[[#This Row],[цена]]*журнал32[[#This Row],[кг]]*1.2</f>
        <v>38403.96</v>
      </c>
      <c r="L188" s="24" t="str">
        <f t="shared" si="9"/>
        <v>Продажа 06.06.15 № 0000161</v>
      </c>
      <c r="M188" s="25">
        <f t="shared" si="10"/>
        <v>35326.879999999997</v>
      </c>
      <c r="N188" s="25" t="str">
        <f t="shared" si="11"/>
        <v/>
      </c>
    </row>
    <row r="189" spans="1:14" x14ac:dyDescent="0.25">
      <c r="A189" s="230">
        <v>10565.76</v>
      </c>
      <c r="B189" s="59">
        <v>42164</v>
      </c>
      <c r="C189" s="60" t="s">
        <v>10</v>
      </c>
      <c r="D189" s="235"/>
      <c r="E189" s="232"/>
      <c r="F189" s="63"/>
      <c r="G189" s="90"/>
      <c r="H189" s="58"/>
      <c r="I189" s="100"/>
      <c r="J189" s="66">
        <f>журнал32[[#This Row],[цена]]*журнал32[[#This Row],[кг]]*1.2</f>
        <v>0</v>
      </c>
      <c r="L189" s="24" t="str">
        <f t="shared" si="9"/>
        <v>Оплата   09.06.15</v>
      </c>
      <c r="M189" s="25" t="str">
        <f t="shared" si="10"/>
        <v/>
      </c>
      <c r="N189" s="25">
        <f t="shared" si="11"/>
        <v>10565.76</v>
      </c>
    </row>
    <row r="190" spans="1:14" x14ac:dyDescent="0.25">
      <c r="A190" s="68">
        <v>10000</v>
      </c>
      <c r="B190" s="69">
        <v>42164</v>
      </c>
      <c r="C190" s="236"/>
      <c r="D190" s="84" t="s">
        <v>34</v>
      </c>
      <c r="E190" s="72"/>
      <c r="F190" s="73"/>
      <c r="G190" s="91"/>
      <c r="H190" s="68"/>
      <c r="I190" s="101"/>
      <c r="J190" s="75">
        <f>журнал32[[#This Row],[цена]]*журнал32[[#This Row],[кг]]*1.2</f>
        <v>0</v>
      </c>
      <c r="L190" s="24" t="str">
        <f t="shared" si="9"/>
        <v>Оплата   09.06.15</v>
      </c>
      <c r="M190" s="25" t="str">
        <f t="shared" si="10"/>
        <v/>
      </c>
      <c r="N190" s="25">
        <f t="shared" si="11"/>
        <v>10000</v>
      </c>
    </row>
    <row r="191" spans="1:14" x14ac:dyDescent="0.25">
      <c r="A191" s="230">
        <v>800000</v>
      </c>
      <c r="B191" s="59">
        <v>42164</v>
      </c>
      <c r="C191" s="60"/>
      <c r="D191" s="235" t="s">
        <v>35</v>
      </c>
      <c r="E191" s="232"/>
      <c r="F191" s="63"/>
      <c r="G191" s="90"/>
      <c r="H191" s="58"/>
      <c r="I191" s="100"/>
      <c r="J191" s="66">
        <f>журнал32[[#This Row],[цена]]*журнал32[[#This Row],[кг]]*1.2</f>
        <v>0</v>
      </c>
      <c r="L191" s="24" t="str">
        <f t="shared" si="9"/>
        <v>Оплата   09.06.15</v>
      </c>
      <c r="M191" s="25" t="str">
        <f t="shared" si="10"/>
        <v/>
      </c>
      <c r="N191" s="25">
        <f t="shared" si="11"/>
        <v>800000</v>
      </c>
    </row>
    <row r="192" spans="1:14" x14ac:dyDescent="0.25">
      <c r="A192" s="230">
        <v>18776</v>
      </c>
      <c r="B192" s="59">
        <v>42165</v>
      </c>
      <c r="C192" s="60"/>
      <c r="D192" s="235" t="s">
        <v>42</v>
      </c>
      <c r="E192" s="232"/>
      <c r="F192" s="63"/>
      <c r="G192" s="90"/>
      <c r="H192" s="58"/>
      <c r="I192" s="100"/>
      <c r="J192" s="66">
        <f>журнал32[[#This Row],[цена]]*журнал32[[#This Row],[кг]]*1.2</f>
        <v>0</v>
      </c>
      <c r="L192" s="24" t="str">
        <f t="shared" si="9"/>
        <v>Оплата   10.06.15</v>
      </c>
      <c r="M192" s="25" t="str">
        <f t="shared" si="10"/>
        <v/>
      </c>
      <c r="N192" s="25">
        <f t="shared" si="11"/>
        <v>18776</v>
      </c>
    </row>
    <row r="193" spans="1:14" x14ac:dyDescent="0.25">
      <c r="A193" s="230">
        <v>250000</v>
      </c>
      <c r="B193" s="59">
        <v>42165</v>
      </c>
      <c r="C193" s="60" t="s">
        <v>11</v>
      </c>
      <c r="D193" s="235"/>
      <c r="E193" s="232"/>
      <c r="F193" s="63"/>
      <c r="G193" s="90"/>
      <c r="H193" s="58"/>
      <c r="I193" s="100"/>
      <c r="J193" s="66">
        <f>журнал32[[#This Row],[цена]]*журнал32[[#This Row],[кг]]*1.2</f>
        <v>0</v>
      </c>
      <c r="L193" s="24" t="str">
        <f t="shared" si="9"/>
        <v>Оплата   10.06.15</v>
      </c>
      <c r="M193" s="25" t="str">
        <f t="shared" si="10"/>
        <v/>
      </c>
      <c r="N193" s="25">
        <f t="shared" si="11"/>
        <v>250000</v>
      </c>
    </row>
    <row r="194" spans="1:14" x14ac:dyDescent="0.25">
      <c r="A194" s="58">
        <v>50000</v>
      </c>
      <c r="B194" s="59">
        <v>42165</v>
      </c>
      <c r="C194" s="67" t="s">
        <v>13</v>
      </c>
      <c r="D194" s="61"/>
      <c r="E194" s="62"/>
      <c r="F194" s="63"/>
      <c r="G194" s="90"/>
      <c r="H194" s="58"/>
      <c r="I194" s="100"/>
      <c r="J194" s="66">
        <f>журнал32[[#This Row],[цена]]*журнал32[[#This Row],[кг]]*1.2</f>
        <v>0</v>
      </c>
      <c r="L194" s="24" t="str">
        <f t="shared" si="9"/>
        <v>Оплата   10.06.15</v>
      </c>
      <c r="M194" s="25" t="str">
        <f t="shared" si="10"/>
        <v/>
      </c>
      <c r="N194" s="25">
        <f t="shared" si="11"/>
        <v>50000</v>
      </c>
    </row>
    <row r="195" spans="1:14" x14ac:dyDescent="0.25">
      <c r="A195" s="68">
        <v>60000</v>
      </c>
      <c r="B195" s="69">
        <v>42165</v>
      </c>
      <c r="C195" s="70"/>
      <c r="D195" s="71" t="s">
        <v>43</v>
      </c>
      <c r="E195" s="72"/>
      <c r="F195" s="73"/>
      <c r="G195" s="91"/>
      <c r="H195" s="68"/>
      <c r="I195" s="101"/>
      <c r="J195" s="75">
        <f>журнал32[[#This Row],[цена]]*журнал32[[#This Row],[кг]]*1.2</f>
        <v>0</v>
      </c>
      <c r="L195" s="24" t="str">
        <f t="shared" si="9"/>
        <v>Оплата   10.06.15</v>
      </c>
      <c r="M195" s="25" t="str">
        <f t="shared" si="10"/>
        <v/>
      </c>
      <c r="N195" s="25">
        <f t="shared" si="11"/>
        <v>60000</v>
      </c>
    </row>
    <row r="196" spans="1:14" x14ac:dyDescent="0.25">
      <c r="A196" s="230">
        <v>50000</v>
      </c>
      <c r="B196" s="59">
        <v>42165</v>
      </c>
      <c r="C196" s="60"/>
      <c r="D196" s="234" t="s">
        <v>46</v>
      </c>
      <c r="E196" s="232"/>
      <c r="F196" s="63"/>
      <c r="G196" s="90"/>
      <c r="H196" s="58"/>
      <c r="I196" s="100"/>
      <c r="J196" s="66">
        <f>журнал32[[#This Row],[цена]]*журнал32[[#This Row],[кг]]*1.2</f>
        <v>0</v>
      </c>
      <c r="L196" s="24" t="str">
        <f t="shared" si="9"/>
        <v>Оплата   10.06.15</v>
      </c>
      <c r="M196" s="25" t="str">
        <f t="shared" si="10"/>
        <v/>
      </c>
      <c r="N196" s="25">
        <f t="shared" si="11"/>
        <v>50000</v>
      </c>
    </row>
    <row r="197" spans="1:14" x14ac:dyDescent="0.25">
      <c r="A197" s="230">
        <v>67774.44</v>
      </c>
      <c r="B197" s="59">
        <v>42166</v>
      </c>
      <c r="C197" s="60"/>
      <c r="D197" s="235" t="s">
        <v>42</v>
      </c>
      <c r="E197" s="232"/>
      <c r="F197" s="63"/>
      <c r="G197" s="90"/>
      <c r="H197" s="58"/>
      <c r="I197" s="100"/>
      <c r="J197" s="66">
        <f>журнал32[[#This Row],[цена]]*журнал32[[#This Row],[кг]]*1.2</f>
        <v>0</v>
      </c>
      <c r="L197" s="24" t="str">
        <f t="shared" si="9"/>
        <v>Оплата   11.06.15</v>
      </c>
      <c r="M197" s="25" t="str">
        <f t="shared" si="10"/>
        <v/>
      </c>
      <c r="N197" s="25">
        <f t="shared" si="11"/>
        <v>67774.44</v>
      </c>
    </row>
    <row r="198" spans="1:14" x14ac:dyDescent="0.25">
      <c r="A198" s="230"/>
      <c r="B198" s="59">
        <v>42166</v>
      </c>
      <c r="C198" s="60" t="s">
        <v>11</v>
      </c>
      <c r="D198" s="235" t="s">
        <v>36</v>
      </c>
      <c r="E198" s="62" t="s">
        <v>56</v>
      </c>
      <c r="F198" s="63">
        <v>167</v>
      </c>
      <c r="G198" s="90">
        <v>977.3</v>
      </c>
      <c r="H198" s="58">
        <v>159905.82999999999</v>
      </c>
      <c r="I198" s="100">
        <v>151.69999999999999</v>
      </c>
      <c r="J198" s="66">
        <f>журнал32[[#This Row],[цена]]*журнал32[[#This Row],[кг]]*1.2</f>
        <v>177907.69199999995</v>
      </c>
      <c r="L198" s="24" t="str">
        <f t="shared" ref="L198:L261" si="12">IF(E198="долг","",IF(AND(A198&gt;0,F198=0),CONCATENATE("Оплата","   ",TEXT(B198,"DD.MM.YY")),IF(F198=F197,"",CONCATENATE("Продажа"," ",TEXT(B198,"DD.MM.YY")," ","№ ",0,0,0,0,F198))))</f>
        <v>Продажа 11.06.15 № 0000167</v>
      </c>
      <c r="M198" s="25">
        <f t="shared" si="10"/>
        <v>159905.82999999999</v>
      </c>
      <c r="N198" s="25" t="str">
        <f t="shared" si="11"/>
        <v/>
      </c>
    </row>
    <row r="199" spans="1:14" x14ac:dyDescent="0.25">
      <c r="A199" s="230"/>
      <c r="B199" s="59">
        <v>42166</v>
      </c>
      <c r="C199" s="60" t="s">
        <v>11</v>
      </c>
      <c r="D199" s="238" t="s">
        <v>38</v>
      </c>
      <c r="E199" s="62" t="s">
        <v>48</v>
      </c>
      <c r="F199" s="63">
        <v>168</v>
      </c>
      <c r="G199" s="90">
        <v>906</v>
      </c>
      <c r="H199" s="58">
        <v>148239.72</v>
      </c>
      <c r="I199" s="100">
        <v>151.69999999999999</v>
      </c>
      <c r="J199" s="66">
        <f>журнал32[[#This Row],[цена]]*журнал32[[#This Row],[кг]]*1.2</f>
        <v>164928.23999999996</v>
      </c>
      <c r="L199" s="24" t="str">
        <f t="shared" si="12"/>
        <v>Продажа 11.06.15 № 0000168</v>
      </c>
      <c r="M199" s="25">
        <f t="shared" ref="M199:M262" si="13">IF(F199="№ накл","",IF(F199=0,"",IF(F199=F198,"",SUMIF(F199:F254,F199,H199:H260))))</f>
        <v>176077.5</v>
      </c>
      <c r="N199" s="25" t="str">
        <f t="shared" si="11"/>
        <v/>
      </c>
    </row>
    <row r="200" spans="1:14" x14ac:dyDescent="0.25">
      <c r="A200" s="58"/>
      <c r="B200" s="59">
        <v>42166</v>
      </c>
      <c r="C200" s="67" t="s">
        <v>11</v>
      </c>
      <c r="D200" s="61" t="s">
        <v>38</v>
      </c>
      <c r="E200" s="62" t="s">
        <v>48</v>
      </c>
      <c r="F200" s="63">
        <v>168</v>
      </c>
      <c r="G200" s="90">
        <v>140</v>
      </c>
      <c r="H200" s="58">
        <v>16548</v>
      </c>
      <c r="I200" s="100">
        <v>125.9</v>
      </c>
      <c r="J200" s="66">
        <f>журнал32[[#This Row],[цена]]*журнал32[[#This Row],[кг]]*1.2</f>
        <v>21151.200000000001</v>
      </c>
      <c r="L200" s="24" t="str">
        <f t="shared" si="12"/>
        <v/>
      </c>
      <c r="M200" s="25" t="str">
        <f t="shared" si="13"/>
        <v/>
      </c>
      <c r="N200" s="25" t="str">
        <f t="shared" si="11"/>
        <v/>
      </c>
    </row>
    <row r="201" spans="1:14" x14ac:dyDescent="0.25">
      <c r="A201" s="58"/>
      <c r="B201" s="59">
        <v>42166</v>
      </c>
      <c r="C201" s="60" t="s">
        <v>11</v>
      </c>
      <c r="D201" s="80" t="s">
        <v>38</v>
      </c>
      <c r="E201" s="62" t="s">
        <v>48</v>
      </c>
      <c r="F201" s="63">
        <v>168</v>
      </c>
      <c r="G201" s="90">
        <v>69</v>
      </c>
      <c r="H201" s="58">
        <v>11289.78</v>
      </c>
      <c r="I201" s="100">
        <v>151.69999999999999</v>
      </c>
      <c r="J201" s="66">
        <f>журнал32[[#This Row],[цена]]*журнал32[[#This Row],[кг]]*1.2</f>
        <v>12560.759999999998</v>
      </c>
      <c r="L201" s="24" t="str">
        <f t="shared" si="12"/>
        <v/>
      </c>
      <c r="M201" s="25" t="str">
        <f t="shared" si="13"/>
        <v/>
      </c>
      <c r="N201" s="25" t="str">
        <f t="shared" si="11"/>
        <v/>
      </c>
    </row>
    <row r="202" spans="1:14" x14ac:dyDescent="0.25">
      <c r="A202" s="58">
        <v>500014.08000000002</v>
      </c>
      <c r="B202" s="59">
        <v>42166</v>
      </c>
      <c r="C202" s="60"/>
      <c r="D202" s="239" t="s">
        <v>37</v>
      </c>
      <c r="E202" s="62"/>
      <c r="F202" s="63"/>
      <c r="G202" s="90"/>
      <c r="H202" s="58"/>
      <c r="I202" s="100"/>
      <c r="J202" s="66">
        <f>журнал32[[#This Row],[цена]]*журнал32[[#This Row],[кг]]*1.2</f>
        <v>0</v>
      </c>
      <c r="L202" s="24" t="str">
        <f t="shared" si="12"/>
        <v>Оплата   11.06.15</v>
      </c>
      <c r="M202" s="25" t="str">
        <f t="shared" si="13"/>
        <v/>
      </c>
      <c r="N202" s="25">
        <f t="shared" si="11"/>
        <v>500014.08000000002</v>
      </c>
    </row>
    <row r="203" spans="1:14" x14ac:dyDescent="0.25">
      <c r="A203" s="68">
        <v>200000</v>
      </c>
      <c r="B203" s="69">
        <v>42167</v>
      </c>
      <c r="C203" s="236" t="s">
        <v>11</v>
      </c>
      <c r="D203" s="84"/>
      <c r="E203" s="72"/>
      <c r="F203" s="73"/>
      <c r="G203" s="91"/>
      <c r="H203" s="68"/>
      <c r="I203" s="101"/>
      <c r="J203" s="75">
        <f>журнал32[[#This Row],[цена]]*журнал32[[#This Row],[кг]]*1.2</f>
        <v>0</v>
      </c>
      <c r="L203" s="24" t="str">
        <f t="shared" si="12"/>
        <v>Оплата   12.06.15</v>
      </c>
      <c r="M203" s="25" t="str">
        <f t="shared" si="13"/>
        <v/>
      </c>
      <c r="N203" s="25">
        <f t="shared" si="11"/>
        <v>200000</v>
      </c>
    </row>
    <row r="204" spans="1:14" x14ac:dyDescent="0.25">
      <c r="A204" s="68">
        <v>60000</v>
      </c>
      <c r="B204" s="69">
        <v>42167</v>
      </c>
      <c r="C204" s="236" t="s">
        <v>13</v>
      </c>
      <c r="D204" s="84"/>
      <c r="E204" s="72"/>
      <c r="F204" s="73"/>
      <c r="G204" s="91"/>
      <c r="H204" s="68"/>
      <c r="I204" s="101"/>
      <c r="J204" s="75">
        <f>журнал32[[#This Row],[цена]]*журнал32[[#This Row],[кг]]*1.2</f>
        <v>0</v>
      </c>
      <c r="L204" s="24" t="str">
        <f t="shared" si="12"/>
        <v>Оплата   12.06.15</v>
      </c>
      <c r="M204" s="25" t="str">
        <f t="shared" si="13"/>
        <v/>
      </c>
      <c r="N204" s="25">
        <f t="shared" si="11"/>
        <v>60000</v>
      </c>
    </row>
    <row r="205" spans="1:14" x14ac:dyDescent="0.25">
      <c r="A205" s="68">
        <v>240000</v>
      </c>
      <c r="B205" s="69">
        <v>42167</v>
      </c>
      <c r="C205" s="236" t="s">
        <v>10</v>
      </c>
      <c r="D205" s="84"/>
      <c r="E205" s="72"/>
      <c r="F205" s="73"/>
      <c r="G205" s="91"/>
      <c r="H205" s="68"/>
      <c r="I205" s="101"/>
      <c r="J205" s="75">
        <f>журнал32[[#This Row],[цена]]*журнал32[[#This Row],[кг]]*1.2</f>
        <v>0</v>
      </c>
      <c r="L205" s="24" t="str">
        <f t="shared" si="12"/>
        <v>Оплата   12.06.15</v>
      </c>
      <c r="M205" s="25" t="str">
        <f t="shared" si="13"/>
        <v/>
      </c>
      <c r="N205" s="25">
        <f t="shared" si="11"/>
        <v>240000</v>
      </c>
    </row>
    <row r="206" spans="1:14" x14ac:dyDescent="0.25">
      <c r="A206" s="58">
        <v>100000</v>
      </c>
      <c r="B206" s="59">
        <v>42167</v>
      </c>
      <c r="C206" s="60"/>
      <c r="D206" s="80" t="s">
        <v>46</v>
      </c>
      <c r="E206" s="62"/>
      <c r="F206" s="63"/>
      <c r="G206" s="90"/>
      <c r="H206" s="58"/>
      <c r="I206" s="100"/>
      <c r="J206" s="66">
        <f>журнал32[[#This Row],[цена]]*журнал32[[#This Row],[кг]]*1.2</f>
        <v>0</v>
      </c>
      <c r="L206" s="24" t="str">
        <f t="shared" si="12"/>
        <v>Оплата   12.06.15</v>
      </c>
      <c r="M206" s="25" t="str">
        <f t="shared" si="13"/>
        <v/>
      </c>
      <c r="N206" s="25">
        <f t="shared" si="11"/>
        <v>100000</v>
      </c>
    </row>
    <row r="207" spans="1:14" x14ac:dyDescent="0.25">
      <c r="A207" s="58">
        <v>38403.96</v>
      </c>
      <c r="B207" s="59">
        <v>42167</v>
      </c>
      <c r="C207" s="60"/>
      <c r="D207" s="80" t="s">
        <v>39</v>
      </c>
      <c r="E207" s="62"/>
      <c r="F207" s="63"/>
      <c r="G207" s="90"/>
      <c r="H207" s="58"/>
      <c r="I207" s="100"/>
      <c r="J207" s="66">
        <f>журнал32[[#This Row],[цена]]*журнал32[[#This Row],[кг]]*1.2</f>
        <v>0</v>
      </c>
      <c r="L207" s="24" t="str">
        <f t="shared" si="12"/>
        <v>Оплата   12.06.15</v>
      </c>
      <c r="M207" s="25" t="str">
        <f t="shared" si="13"/>
        <v/>
      </c>
      <c r="N207" s="25">
        <f t="shared" si="11"/>
        <v>38403.96</v>
      </c>
    </row>
    <row r="208" spans="1:14" x14ac:dyDescent="0.25">
      <c r="A208" s="58">
        <v>150000</v>
      </c>
      <c r="B208" s="59">
        <v>42167</v>
      </c>
      <c r="C208" s="60"/>
      <c r="D208" s="61" t="s">
        <v>46</v>
      </c>
      <c r="E208" s="62"/>
      <c r="F208" s="63"/>
      <c r="G208" s="90"/>
      <c r="H208" s="58"/>
      <c r="I208" s="100"/>
      <c r="J208" s="66">
        <f>журнал32[[#This Row],[цена]]*журнал32[[#This Row],[кг]]*1.2</f>
        <v>0</v>
      </c>
      <c r="L208" s="24" t="str">
        <f t="shared" si="12"/>
        <v>Оплата   12.06.15</v>
      </c>
      <c r="M208" s="25" t="str">
        <f t="shared" si="13"/>
        <v/>
      </c>
      <c r="N208" s="25">
        <f t="shared" si="11"/>
        <v>150000</v>
      </c>
    </row>
    <row r="209" spans="1:14" x14ac:dyDescent="0.25">
      <c r="A209" s="58"/>
      <c r="B209" s="59">
        <v>42167</v>
      </c>
      <c r="C209" s="67" t="s">
        <v>13</v>
      </c>
      <c r="D209" s="61" t="s">
        <v>37</v>
      </c>
      <c r="E209" s="62" t="s">
        <v>58</v>
      </c>
      <c r="F209" s="63">
        <v>169</v>
      </c>
      <c r="G209" s="90">
        <v>556</v>
      </c>
      <c r="H209" s="58">
        <v>49799.71</v>
      </c>
      <c r="I209" s="100">
        <v>94.2</v>
      </c>
      <c r="J209" s="66">
        <f>журнал32[[#This Row],[цена]]*журнал32[[#This Row],[кг]]*1.2</f>
        <v>62850.240000000005</v>
      </c>
      <c r="L209" s="24" t="str">
        <f t="shared" si="12"/>
        <v>Продажа 12.06.15 № 0000169</v>
      </c>
      <c r="M209" s="25">
        <f t="shared" si="13"/>
        <v>49799.71</v>
      </c>
      <c r="N209" s="25" t="str">
        <f t="shared" si="11"/>
        <v/>
      </c>
    </row>
    <row r="210" spans="1:14" x14ac:dyDescent="0.25">
      <c r="A210" s="68"/>
      <c r="B210" s="69">
        <v>42168</v>
      </c>
      <c r="C210" s="70" t="s">
        <v>13</v>
      </c>
      <c r="D210" s="71" t="s">
        <v>37</v>
      </c>
      <c r="E210" s="62" t="s">
        <v>58</v>
      </c>
      <c r="F210" s="63">
        <v>174</v>
      </c>
      <c r="G210" s="91">
        <v>140</v>
      </c>
      <c r="H210" s="68">
        <v>12455.93</v>
      </c>
      <c r="I210" s="101">
        <v>94.2</v>
      </c>
      <c r="J210" s="75">
        <f>журнал32[[#This Row],[цена]]*журнал32[[#This Row],[кг]]*1.2</f>
        <v>15825.599999999999</v>
      </c>
      <c r="L210" s="24" t="str">
        <f t="shared" si="12"/>
        <v>Продажа 13.06.15 № 0000174</v>
      </c>
      <c r="M210" s="25">
        <f t="shared" si="13"/>
        <v>12455.93</v>
      </c>
      <c r="N210" s="25" t="str">
        <f t="shared" si="11"/>
        <v/>
      </c>
    </row>
    <row r="211" spans="1:14" x14ac:dyDescent="0.25">
      <c r="A211" s="68"/>
      <c r="B211" s="69">
        <v>42168</v>
      </c>
      <c r="C211" s="70" t="s">
        <v>11</v>
      </c>
      <c r="D211" s="71" t="s">
        <v>38</v>
      </c>
      <c r="E211" s="62" t="s">
        <v>48</v>
      </c>
      <c r="F211" s="73">
        <v>176</v>
      </c>
      <c r="G211" s="91">
        <v>698</v>
      </c>
      <c r="H211" s="58">
        <v>114206.76</v>
      </c>
      <c r="I211" s="101">
        <v>151.69999999999999</v>
      </c>
      <c r="J211" s="75">
        <f>журнал32[[#This Row],[цена]]*журнал32[[#This Row],[кг]]*1.2</f>
        <v>127063.91999999998</v>
      </c>
      <c r="L211" s="24" t="str">
        <f t="shared" si="12"/>
        <v>Продажа 13.06.15 № 0000176</v>
      </c>
      <c r="M211" s="25">
        <f t="shared" si="13"/>
        <v>114206.76</v>
      </c>
      <c r="N211" s="25" t="str">
        <f t="shared" si="11"/>
        <v/>
      </c>
    </row>
    <row r="212" spans="1:14" x14ac:dyDescent="0.25">
      <c r="A212" s="68"/>
      <c r="B212" s="69">
        <v>42168</v>
      </c>
      <c r="C212" s="70" t="s">
        <v>11</v>
      </c>
      <c r="D212" s="71" t="s">
        <v>36</v>
      </c>
      <c r="E212" s="62" t="s">
        <v>56</v>
      </c>
      <c r="F212" s="73">
        <v>177</v>
      </c>
      <c r="G212" s="91">
        <v>138</v>
      </c>
      <c r="H212" s="58">
        <v>22579.56</v>
      </c>
      <c r="I212" s="101">
        <v>151.69999999999999</v>
      </c>
      <c r="J212" s="75">
        <f>журнал32[[#This Row],[цена]]*журнал32[[#This Row],[кг]]*1.2</f>
        <v>25121.519999999997</v>
      </c>
      <c r="L212" s="24" t="str">
        <f t="shared" si="12"/>
        <v>Продажа 13.06.15 № 0000177</v>
      </c>
      <c r="M212" s="25">
        <f t="shared" si="13"/>
        <v>159038.63999999998</v>
      </c>
      <c r="N212" s="25" t="str">
        <f t="shared" si="11"/>
        <v/>
      </c>
    </row>
    <row r="213" spans="1:14" x14ac:dyDescent="0.25">
      <c r="A213" s="68"/>
      <c r="B213" s="69">
        <v>42168</v>
      </c>
      <c r="C213" s="70" t="s">
        <v>11</v>
      </c>
      <c r="D213" s="71" t="s">
        <v>36</v>
      </c>
      <c r="E213" s="62" t="s">
        <v>56</v>
      </c>
      <c r="F213" s="73">
        <v>177</v>
      </c>
      <c r="G213" s="91">
        <v>834</v>
      </c>
      <c r="H213" s="58">
        <v>136459.07999999999</v>
      </c>
      <c r="I213" s="101">
        <v>151.69999999999999</v>
      </c>
      <c r="J213" s="75">
        <f>журнал32[[#This Row],[цена]]*журнал32[[#This Row],[кг]]*1.2</f>
        <v>151821.35999999999</v>
      </c>
      <c r="L213" s="24" t="str">
        <f t="shared" si="12"/>
        <v/>
      </c>
      <c r="M213" s="25" t="str">
        <f t="shared" si="13"/>
        <v/>
      </c>
      <c r="N213" s="25" t="str">
        <f t="shared" si="11"/>
        <v/>
      </c>
    </row>
    <row r="214" spans="1:14" x14ac:dyDescent="0.25">
      <c r="A214" s="58"/>
      <c r="B214" s="59">
        <v>42168</v>
      </c>
      <c r="C214" s="67" t="s">
        <v>11</v>
      </c>
      <c r="D214" s="61" t="s">
        <v>38</v>
      </c>
      <c r="E214" s="62" t="s">
        <v>48</v>
      </c>
      <c r="F214" s="63">
        <v>180</v>
      </c>
      <c r="G214" s="90">
        <v>418.5</v>
      </c>
      <c r="H214" s="58">
        <v>68474.97</v>
      </c>
      <c r="I214" s="100">
        <v>151.69999999999999</v>
      </c>
      <c r="J214" s="66">
        <f>журнал32[[#This Row],[цена]]*журнал32[[#This Row],[кг]]*1.2</f>
        <v>76183.739999999991</v>
      </c>
      <c r="L214" s="24" t="str">
        <f t="shared" si="12"/>
        <v>Продажа 13.06.15 № 0000180</v>
      </c>
      <c r="M214" s="25">
        <f t="shared" si="13"/>
        <v>68474.97</v>
      </c>
      <c r="N214" s="25" t="str">
        <f t="shared" si="11"/>
        <v/>
      </c>
    </row>
    <row r="215" spans="1:14" x14ac:dyDescent="0.25">
      <c r="A215" s="68"/>
      <c r="B215" s="69">
        <v>42169</v>
      </c>
      <c r="C215" s="76" t="s">
        <v>10</v>
      </c>
      <c r="D215" s="71" t="s">
        <v>37</v>
      </c>
      <c r="E215" s="97" t="s">
        <v>50</v>
      </c>
      <c r="F215" s="73">
        <v>182</v>
      </c>
      <c r="G215" s="91">
        <v>346.7</v>
      </c>
      <c r="H215" s="68">
        <v>44279.14</v>
      </c>
      <c r="I215" s="101">
        <v>126.7</v>
      </c>
      <c r="J215" s="74">
        <f>журнал32[[#This Row],[цена]]*журнал32[[#This Row],[кг]]*1.2</f>
        <v>52712.267999999996</v>
      </c>
      <c r="L215" s="24" t="str">
        <f t="shared" si="12"/>
        <v>Продажа 14.06.15 № 0000182</v>
      </c>
      <c r="M215" s="25">
        <f t="shared" si="13"/>
        <v>88673.22</v>
      </c>
      <c r="N215" s="25" t="str">
        <f t="shared" si="11"/>
        <v/>
      </c>
    </row>
    <row r="216" spans="1:14" x14ac:dyDescent="0.25">
      <c r="A216" s="68"/>
      <c r="B216" s="69">
        <v>42169</v>
      </c>
      <c r="C216" s="79" t="s">
        <v>10</v>
      </c>
      <c r="D216" s="64" t="s">
        <v>37</v>
      </c>
      <c r="E216" s="97" t="s">
        <v>50</v>
      </c>
      <c r="F216" s="73">
        <v>182</v>
      </c>
      <c r="G216" s="91">
        <v>347.6</v>
      </c>
      <c r="H216" s="68">
        <v>44394.080000000002</v>
      </c>
      <c r="I216" s="101">
        <v>126.7</v>
      </c>
      <c r="J216" s="74">
        <f>журнал32[[#This Row],[цена]]*журнал32[[#This Row],[кг]]*1.2</f>
        <v>52849.104000000007</v>
      </c>
      <c r="L216" s="24" t="str">
        <f t="shared" si="12"/>
        <v/>
      </c>
      <c r="M216" s="25" t="str">
        <f t="shared" si="13"/>
        <v/>
      </c>
      <c r="N216" s="25" t="str">
        <f t="shared" si="11"/>
        <v/>
      </c>
    </row>
    <row r="217" spans="1:14" x14ac:dyDescent="0.25">
      <c r="A217" s="58"/>
      <c r="B217" s="59">
        <v>42170</v>
      </c>
      <c r="C217" s="60" t="s">
        <v>11</v>
      </c>
      <c r="D217" s="61" t="s">
        <v>36</v>
      </c>
      <c r="E217" s="62" t="s">
        <v>56</v>
      </c>
      <c r="F217" s="63">
        <v>184</v>
      </c>
      <c r="G217" s="90">
        <v>976.5</v>
      </c>
      <c r="H217" s="58">
        <v>159774.94</v>
      </c>
      <c r="I217" s="100">
        <v>151.69999999999999</v>
      </c>
      <c r="J217" s="66">
        <f>журнал32[[#This Row],[цена]]*журнал32[[#This Row],[кг]]*1.2</f>
        <v>177762.05999999997</v>
      </c>
      <c r="L217" s="24" t="str">
        <f t="shared" si="12"/>
        <v>Продажа 15.06.15 № 0000184</v>
      </c>
      <c r="M217" s="25">
        <f t="shared" si="13"/>
        <v>159774.94</v>
      </c>
      <c r="N217" s="25" t="str">
        <f t="shared" si="11"/>
        <v/>
      </c>
    </row>
    <row r="218" spans="1:14" x14ac:dyDescent="0.25">
      <c r="A218" s="58">
        <v>843389.65</v>
      </c>
      <c r="B218" s="59">
        <v>42170</v>
      </c>
      <c r="C218" s="79"/>
      <c r="D218" s="61" t="s">
        <v>35</v>
      </c>
      <c r="E218" s="97"/>
      <c r="F218" s="63"/>
      <c r="G218" s="90"/>
      <c r="H218" s="58"/>
      <c r="I218" s="100"/>
      <c r="J218" s="65">
        <f>журнал32[[#This Row],[цена]]*журнал32[[#This Row],[кг]]*1.2</f>
        <v>0</v>
      </c>
      <c r="L218" s="24" t="str">
        <f t="shared" si="12"/>
        <v>Оплата   15.06.15</v>
      </c>
      <c r="M218" s="25" t="str">
        <f t="shared" si="13"/>
        <v/>
      </c>
      <c r="N218" s="25">
        <f t="shared" si="11"/>
        <v>843389.65</v>
      </c>
    </row>
    <row r="219" spans="1:14" x14ac:dyDescent="0.25">
      <c r="A219" s="58">
        <v>61236.56</v>
      </c>
      <c r="B219" s="59">
        <v>42170</v>
      </c>
      <c r="C219" s="79"/>
      <c r="D219" s="61" t="s">
        <v>45</v>
      </c>
      <c r="E219" s="97"/>
      <c r="F219" s="63"/>
      <c r="G219" s="90"/>
      <c r="H219" s="58"/>
      <c r="I219" s="100"/>
      <c r="J219" s="65">
        <f>журнал32[[#This Row],[цена]]*журнал32[[#This Row],[кг]]*1.2</f>
        <v>0</v>
      </c>
      <c r="L219" s="24" t="str">
        <f t="shared" si="12"/>
        <v>Оплата   15.06.15</v>
      </c>
      <c r="M219" s="25" t="str">
        <f t="shared" si="13"/>
        <v/>
      </c>
      <c r="N219" s="25">
        <f t="shared" si="11"/>
        <v>61236.56</v>
      </c>
    </row>
    <row r="220" spans="1:14" x14ac:dyDescent="0.25">
      <c r="A220" s="58">
        <v>700000</v>
      </c>
      <c r="B220" s="59">
        <v>42170</v>
      </c>
      <c r="C220" s="79"/>
      <c r="D220" s="61" t="s">
        <v>37</v>
      </c>
      <c r="E220" s="97"/>
      <c r="F220" s="63"/>
      <c r="G220" s="90"/>
      <c r="H220" s="58"/>
      <c r="I220" s="100"/>
      <c r="J220" s="65">
        <f>журнал32[[#This Row],[цена]]*журнал32[[#This Row],[кг]]*1.2</f>
        <v>0</v>
      </c>
      <c r="L220" s="24" t="str">
        <f t="shared" si="12"/>
        <v>Оплата   15.06.15</v>
      </c>
      <c r="M220" s="25" t="str">
        <f t="shared" si="13"/>
        <v/>
      </c>
      <c r="N220" s="25">
        <f t="shared" si="11"/>
        <v>700000</v>
      </c>
    </row>
    <row r="221" spans="1:14" x14ac:dyDescent="0.25">
      <c r="A221" s="58"/>
      <c r="B221" s="59">
        <v>42170</v>
      </c>
      <c r="C221" s="79" t="s">
        <v>11</v>
      </c>
      <c r="D221" s="61" t="s">
        <v>38</v>
      </c>
      <c r="E221" s="62" t="s">
        <v>48</v>
      </c>
      <c r="F221" s="63">
        <v>185</v>
      </c>
      <c r="G221" s="90">
        <v>558</v>
      </c>
      <c r="H221" s="58">
        <v>91299.98</v>
      </c>
      <c r="I221" s="100">
        <v>151.69999999999999</v>
      </c>
      <c r="J221" s="65">
        <f>журнал32[[#This Row],[цена]]*журнал32[[#This Row],[кг]]*1.2</f>
        <v>101578.31999999999</v>
      </c>
      <c r="L221" s="24" t="str">
        <f t="shared" si="12"/>
        <v>Продажа 15.06.15 № 0000185</v>
      </c>
      <c r="M221" s="25">
        <f t="shared" si="13"/>
        <v>91299.98</v>
      </c>
      <c r="N221" s="25" t="str">
        <f t="shared" si="11"/>
        <v/>
      </c>
    </row>
    <row r="222" spans="1:14" x14ac:dyDescent="0.25">
      <c r="A222" s="68"/>
      <c r="B222" s="59">
        <v>42170</v>
      </c>
      <c r="C222" s="79" t="s">
        <v>13</v>
      </c>
      <c r="D222" s="61" t="s">
        <v>46</v>
      </c>
      <c r="E222" s="62" t="s">
        <v>53</v>
      </c>
      <c r="F222" s="63">
        <v>186</v>
      </c>
      <c r="G222" s="90">
        <v>693</v>
      </c>
      <c r="H222" s="58">
        <v>62237.64</v>
      </c>
      <c r="I222" s="100">
        <v>95.85</v>
      </c>
      <c r="J222" s="65">
        <f>журнал32[[#This Row],[цена]]*журнал32[[#This Row],[кг]]*1.2</f>
        <v>79708.86</v>
      </c>
      <c r="L222" s="24" t="str">
        <f t="shared" si="12"/>
        <v>Продажа 15.06.15 № 0000186</v>
      </c>
      <c r="M222" s="25">
        <f t="shared" si="13"/>
        <v>62237.64</v>
      </c>
      <c r="N222" s="25" t="str">
        <f t="shared" si="11"/>
        <v/>
      </c>
    </row>
    <row r="223" spans="1:14" x14ac:dyDescent="0.25">
      <c r="A223" s="68">
        <v>62000</v>
      </c>
      <c r="B223" s="59">
        <v>42171</v>
      </c>
      <c r="C223" s="79" t="s">
        <v>13</v>
      </c>
      <c r="D223" s="61"/>
      <c r="E223" s="97"/>
      <c r="F223" s="63"/>
      <c r="G223" s="90"/>
      <c r="H223" s="58"/>
      <c r="I223" s="100"/>
      <c r="J223" s="65">
        <f>журнал32[[#This Row],[цена]]*журнал32[[#This Row],[кг]]*1.2</f>
        <v>0</v>
      </c>
      <c r="L223" s="24" t="str">
        <f t="shared" si="12"/>
        <v>Оплата   16.06.15</v>
      </c>
      <c r="M223" s="25" t="str">
        <f t="shared" si="13"/>
        <v/>
      </c>
      <c r="N223" s="25">
        <f t="shared" si="11"/>
        <v>62000</v>
      </c>
    </row>
    <row r="224" spans="1:14" x14ac:dyDescent="0.25">
      <c r="A224" s="68">
        <v>14138.64</v>
      </c>
      <c r="B224" s="69">
        <v>42171</v>
      </c>
      <c r="C224" s="79" t="s">
        <v>12</v>
      </c>
      <c r="D224" s="71"/>
      <c r="E224" s="77"/>
      <c r="F224" s="73"/>
      <c r="G224" s="91"/>
      <c r="H224" s="68"/>
      <c r="I224" s="101"/>
      <c r="J224" s="74">
        <f>журнал32[[#This Row],[цена]]*журнал32[[#This Row],[кг]]*1.2</f>
        <v>0</v>
      </c>
      <c r="L224" s="24" t="str">
        <f t="shared" si="12"/>
        <v>Оплата   16.06.15</v>
      </c>
      <c r="M224" s="25" t="str">
        <f t="shared" si="13"/>
        <v/>
      </c>
      <c r="N224" s="25">
        <f t="shared" si="11"/>
        <v>14138.64</v>
      </c>
    </row>
    <row r="225" spans="1:14" x14ac:dyDescent="0.25">
      <c r="A225" s="68">
        <v>90000</v>
      </c>
      <c r="B225" s="69">
        <v>42171</v>
      </c>
      <c r="C225" s="79" t="s">
        <v>13</v>
      </c>
      <c r="D225" s="71"/>
      <c r="E225" s="77"/>
      <c r="F225" s="73"/>
      <c r="G225" s="91"/>
      <c r="H225" s="68"/>
      <c r="I225" s="101"/>
      <c r="J225" s="74">
        <f>журнал32[[#This Row],[цена]]*журнал32[[#This Row],[кг]]*1.2</f>
        <v>0</v>
      </c>
      <c r="L225" s="24" t="str">
        <f t="shared" si="12"/>
        <v>Оплата   16.06.15</v>
      </c>
      <c r="M225" s="25" t="str">
        <f t="shared" si="13"/>
        <v/>
      </c>
      <c r="N225" s="25">
        <f t="shared" si="11"/>
        <v>90000</v>
      </c>
    </row>
    <row r="226" spans="1:14" x14ac:dyDescent="0.25">
      <c r="A226" s="68">
        <v>38000</v>
      </c>
      <c r="B226" s="69">
        <v>42171</v>
      </c>
      <c r="C226" s="76" t="s">
        <v>10</v>
      </c>
      <c r="D226" s="71"/>
      <c r="E226" s="77"/>
      <c r="F226" s="73"/>
      <c r="G226" s="91"/>
      <c r="H226" s="68"/>
      <c r="I226" s="101"/>
      <c r="J226" s="74">
        <f>журнал32[[#This Row],[цена]]*журнал32[[#This Row],[кг]]*1.2</f>
        <v>0</v>
      </c>
      <c r="L226" s="24" t="str">
        <f t="shared" si="12"/>
        <v>Оплата   16.06.15</v>
      </c>
      <c r="M226" s="25" t="str">
        <f t="shared" si="13"/>
        <v/>
      </c>
      <c r="N226" s="25">
        <f t="shared" si="11"/>
        <v>38000</v>
      </c>
    </row>
    <row r="227" spans="1:14" x14ac:dyDescent="0.25">
      <c r="A227" s="68">
        <v>62000</v>
      </c>
      <c r="B227" s="69">
        <v>42171</v>
      </c>
      <c r="C227" s="79" t="s">
        <v>10</v>
      </c>
      <c r="D227" s="71"/>
      <c r="E227" s="77"/>
      <c r="F227" s="73"/>
      <c r="G227" s="91"/>
      <c r="H227" s="68"/>
      <c r="I227" s="101"/>
      <c r="J227" s="74">
        <f>журнал32[[#This Row],[цена]]*журнал32[[#This Row],[кг]]*1.2</f>
        <v>0</v>
      </c>
      <c r="L227" s="24" t="str">
        <f t="shared" si="12"/>
        <v>Оплата   16.06.15</v>
      </c>
      <c r="M227" s="25" t="str">
        <f t="shared" si="13"/>
        <v/>
      </c>
      <c r="N227" s="25">
        <f t="shared" si="11"/>
        <v>62000</v>
      </c>
    </row>
    <row r="228" spans="1:14" x14ac:dyDescent="0.25">
      <c r="A228" s="68">
        <v>350000</v>
      </c>
      <c r="B228" s="69">
        <v>42171</v>
      </c>
      <c r="C228" s="79" t="s">
        <v>11</v>
      </c>
      <c r="D228" s="71"/>
      <c r="E228" s="77"/>
      <c r="F228" s="73"/>
      <c r="G228" s="91"/>
      <c r="H228" s="68"/>
      <c r="I228" s="101"/>
      <c r="J228" s="74">
        <f>журнал32[[#This Row],[цена]]*журнал32[[#This Row],[кг]]*1.2</f>
        <v>0</v>
      </c>
      <c r="L228" s="24" t="str">
        <f t="shared" si="12"/>
        <v>Оплата   16.06.15</v>
      </c>
      <c r="M228" s="25" t="str">
        <f t="shared" si="13"/>
        <v/>
      </c>
      <c r="N228" s="25">
        <f t="shared" si="11"/>
        <v>350000</v>
      </c>
    </row>
    <row r="229" spans="1:14" x14ac:dyDescent="0.25">
      <c r="A229" s="58">
        <v>300000</v>
      </c>
      <c r="B229" s="59">
        <v>42171</v>
      </c>
      <c r="C229" s="79"/>
      <c r="D229" s="61" t="s">
        <v>38</v>
      </c>
      <c r="E229" s="97"/>
      <c r="F229" s="63"/>
      <c r="G229" s="90"/>
      <c r="H229" s="58"/>
      <c r="I229" s="100"/>
      <c r="J229" s="65">
        <f>журнал32[[#This Row],[цена]]*журнал32[[#This Row],[кг]]*1.2</f>
        <v>0</v>
      </c>
      <c r="L229" s="24" t="str">
        <f t="shared" si="12"/>
        <v>Оплата   16.06.15</v>
      </c>
      <c r="M229" s="25" t="str">
        <f t="shared" si="13"/>
        <v/>
      </c>
      <c r="N229" s="25">
        <f t="shared" si="11"/>
        <v>300000</v>
      </c>
    </row>
    <row r="230" spans="1:14" x14ac:dyDescent="0.25">
      <c r="A230" s="58">
        <v>400000</v>
      </c>
      <c r="B230" s="59">
        <v>42171</v>
      </c>
      <c r="C230" s="79"/>
      <c r="D230" s="61" t="s">
        <v>36</v>
      </c>
      <c r="E230" s="97"/>
      <c r="F230" s="63"/>
      <c r="G230" s="90"/>
      <c r="H230" s="58"/>
      <c r="I230" s="100"/>
      <c r="J230" s="65">
        <f>журнал32[[#This Row],[цена]]*журнал32[[#This Row],[кг]]*1.2</f>
        <v>0</v>
      </c>
      <c r="L230" s="24" t="str">
        <f t="shared" si="12"/>
        <v>Оплата   16.06.15</v>
      </c>
      <c r="M230" s="25" t="str">
        <f t="shared" si="13"/>
        <v/>
      </c>
      <c r="N230" s="25">
        <f t="shared" si="11"/>
        <v>400000</v>
      </c>
    </row>
    <row r="231" spans="1:14" x14ac:dyDescent="0.25">
      <c r="A231" s="58"/>
      <c r="B231" s="69">
        <v>42171</v>
      </c>
      <c r="C231" s="79" t="s">
        <v>13</v>
      </c>
      <c r="D231" s="64" t="s">
        <v>46</v>
      </c>
      <c r="E231" s="62" t="s">
        <v>53</v>
      </c>
      <c r="F231" s="73">
        <v>187</v>
      </c>
      <c r="G231" s="91">
        <v>701.7</v>
      </c>
      <c r="H231" s="68">
        <v>61498.2</v>
      </c>
      <c r="I231" s="101">
        <v>95.85</v>
      </c>
      <c r="J231" s="74">
        <f>журнал32[[#This Row],[цена]]*журнал32[[#This Row],[кг]]*1.2</f>
        <v>80709.534</v>
      </c>
      <c r="L231" s="24" t="str">
        <f t="shared" si="12"/>
        <v>Продажа 16.06.15 № 0000187</v>
      </c>
      <c r="M231" s="25">
        <f t="shared" si="13"/>
        <v>61498.2</v>
      </c>
      <c r="N231" s="25" t="str">
        <f t="shared" si="11"/>
        <v/>
      </c>
    </row>
    <row r="232" spans="1:14" x14ac:dyDescent="0.25">
      <c r="A232" s="58"/>
      <c r="B232" s="59">
        <v>42171</v>
      </c>
      <c r="C232" s="79" t="s">
        <v>10</v>
      </c>
      <c r="D232" s="61" t="s">
        <v>37</v>
      </c>
      <c r="E232" s="62" t="s">
        <v>57</v>
      </c>
      <c r="F232" s="63">
        <v>188</v>
      </c>
      <c r="G232" s="90">
        <v>414.2</v>
      </c>
      <c r="H232" s="58">
        <v>48854.06</v>
      </c>
      <c r="I232" s="100">
        <v>126.7</v>
      </c>
      <c r="J232" s="65">
        <f>журнал32[[#This Row],[цена]]*журнал32[[#This Row],[кг]]*1.2</f>
        <v>62974.967999999993</v>
      </c>
      <c r="L232" s="24" t="str">
        <f t="shared" si="12"/>
        <v>Продажа 16.06.15 № 0000188</v>
      </c>
      <c r="M232" s="25">
        <f t="shared" si="13"/>
        <v>48854.06</v>
      </c>
      <c r="N232" s="25" t="str">
        <f t="shared" si="11"/>
        <v/>
      </c>
    </row>
    <row r="233" spans="1:14" x14ac:dyDescent="0.25">
      <c r="A233" s="58"/>
      <c r="B233" s="59">
        <v>42171</v>
      </c>
      <c r="C233" s="79" t="s">
        <v>10</v>
      </c>
      <c r="D233" s="61" t="s">
        <v>37</v>
      </c>
      <c r="E233" s="97" t="s">
        <v>50</v>
      </c>
      <c r="F233" s="63">
        <v>189</v>
      </c>
      <c r="G233" s="90">
        <v>689.9</v>
      </c>
      <c r="H233" s="58">
        <v>88111.27</v>
      </c>
      <c r="I233" s="100">
        <v>126.7</v>
      </c>
      <c r="J233" s="65">
        <f>журнал32[[#This Row],[цена]]*журнал32[[#This Row],[кг]]*1.2</f>
        <v>104892.39599999999</v>
      </c>
      <c r="L233" s="24" t="str">
        <f t="shared" si="12"/>
        <v>Продажа 16.06.15 № 0000189</v>
      </c>
      <c r="M233" s="25">
        <f t="shared" si="13"/>
        <v>88111.27</v>
      </c>
      <c r="N233" s="25" t="str">
        <f t="shared" si="11"/>
        <v/>
      </c>
    </row>
    <row r="234" spans="1:14" x14ac:dyDescent="0.25">
      <c r="A234" s="68">
        <v>200000</v>
      </c>
      <c r="B234" s="69">
        <v>42172</v>
      </c>
      <c r="C234" s="76" t="s">
        <v>13</v>
      </c>
      <c r="D234" s="71"/>
      <c r="E234" s="77"/>
      <c r="F234" s="73"/>
      <c r="G234" s="91"/>
      <c r="H234" s="68"/>
      <c r="I234" s="101"/>
      <c r="J234" s="74">
        <f>журнал32[[#This Row],[цена]]*журнал32[[#This Row],[кг]]*1.2</f>
        <v>0</v>
      </c>
      <c r="L234" s="24" t="str">
        <f t="shared" si="12"/>
        <v>Оплата   17.06.15</v>
      </c>
      <c r="M234" s="25" t="str">
        <f t="shared" si="13"/>
        <v/>
      </c>
      <c r="N234" s="25">
        <f t="shared" si="11"/>
        <v>200000</v>
      </c>
    </row>
    <row r="235" spans="1:14" x14ac:dyDescent="0.25">
      <c r="A235" s="68">
        <v>200000</v>
      </c>
      <c r="B235" s="69">
        <v>42172</v>
      </c>
      <c r="C235" s="76" t="s">
        <v>11</v>
      </c>
      <c r="D235" s="71"/>
      <c r="E235" s="77"/>
      <c r="F235" s="73"/>
      <c r="G235" s="91"/>
      <c r="H235" s="68"/>
      <c r="I235" s="101"/>
      <c r="J235" s="74">
        <f>журнал32[[#This Row],[цена]]*журнал32[[#This Row],[кг]]*1.2</f>
        <v>0</v>
      </c>
      <c r="L235" s="24" t="str">
        <f t="shared" si="12"/>
        <v>Оплата   17.06.15</v>
      </c>
      <c r="M235" s="25" t="str">
        <f t="shared" si="13"/>
        <v/>
      </c>
      <c r="N235" s="25">
        <f t="shared" si="11"/>
        <v>200000</v>
      </c>
    </row>
    <row r="236" spans="1:14" x14ac:dyDescent="0.25">
      <c r="A236" s="58">
        <v>200000</v>
      </c>
      <c r="B236" s="59">
        <v>42172</v>
      </c>
      <c r="C236" s="79"/>
      <c r="D236" s="61" t="s">
        <v>46</v>
      </c>
      <c r="E236" s="97"/>
      <c r="F236" s="63"/>
      <c r="G236" s="90"/>
      <c r="H236" s="58"/>
      <c r="I236" s="100"/>
      <c r="J236" s="65">
        <f>журнал32[[#This Row],[цена]]*журнал32[[#This Row],[кг]]*1.2</f>
        <v>0</v>
      </c>
      <c r="L236" s="24" t="str">
        <f t="shared" si="12"/>
        <v>Оплата   17.06.15</v>
      </c>
      <c r="M236" s="25" t="str">
        <f t="shared" si="13"/>
        <v/>
      </c>
      <c r="N236" s="25">
        <f t="shared" si="11"/>
        <v>200000</v>
      </c>
    </row>
    <row r="237" spans="1:14" x14ac:dyDescent="0.25">
      <c r="A237" s="68">
        <v>100000</v>
      </c>
      <c r="B237" s="69">
        <v>42172</v>
      </c>
      <c r="C237" s="76"/>
      <c r="D237" s="71" t="s">
        <v>36</v>
      </c>
      <c r="E237" s="77"/>
      <c r="F237" s="73"/>
      <c r="G237" s="91"/>
      <c r="H237" s="68"/>
      <c r="I237" s="101"/>
      <c r="J237" s="74">
        <f>журнал32[[#This Row],[цена]]*журнал32[[#This Row],[кг]]*1.2</f>
        <v>0</v>
      </c>
      <c r="L237" s="24" t="str">
        <f t="shared" si="12"/>
        <v>Оплата   17.06.15</v>
      </c>
      <c r="M237" s="25" t="str">
        <f t="shared" si="13"/>
        <v/>
      </c>
      <c r="N237" s="25">
        <f t="shared" si="11"/>
        <v>100000</v>
      </c>
    </row>
    <row r="238" spans="1:14" x14ac:dyDescent="0.25">
      <c r="A238" s="68">
        <v>20000</v>
      </c>
      <c r="B238" s="69">
        <v>42172</v>
      </c>
      <c r="C238" s="76"/>
      <c r="D238" s="71" t="s">
        <v>42</v>
      </c>
      <c r="E238" s="77"/>
      <c r="F238" s="73"/>
      <c r="G238" s="91"/>
      <c r="H238" s="68"/>
      <c r="I238" s="101"/>
      <c r="J238" s="74">
        <f>журнал32[[#This Row],[цена]]*журнал32[[#This Row],[кг]]*1.2</f>
        <v>0</v>
      </c>
      <c r="L238" s="24" t="str">
        <f t="shared" si="12"/>
        <v>Оплата   17.06.15</v>
      </c>
      <c r="M238" s="25" t="str">
        <f t="shared" si="13"/>
        <v/>
      </c>
      <c r="N238" s="25">
        <f t="shared" si="11"/>
        <v>20000</v>
      </c>
    </row>
    <row r="239" spans="1:14" x14ac:dyDescent="0.25">
      <c r="A239" s="68">
        <v>50197.56</v>
      </c>
      <c r="B239" s="69">
        <v>42172</v>
      </c>
      <c r="C239" s="76"/>
      <c r="D239" s="71" t="s">
        <v>43</v>
      </c>
      <c r="E239" s="77"/>
      <c r="F239" s="73"/>
      <c r="G239" s="91"/>
      <c r="H239" s="68"/>
      <c r="I239" s="101"/>
      <c r="J239" s="74">
        <f>журнал32[[#This Row],[цена]]*журнал32[[#This Row],[кг]]*1.2</f>
        <v>0</v>
      </c>
      <c r="L239" s="24" t="str">
        <f t="shared" si="12"/>
        <v>Оплата   17.06.15</v>
      </c>
      <c r="M239" s="25" t="str">
        <f t="shared" si="13"/>
        <v/>
      </c>
      <c r="N239" s="25">
        <f t="shared" ref="N239:N270" si="14">IF(E239="долг","",IF(A239="Оплата","",IF(A239&lt;=0,"",A239)))</f>
        <v>50197.56</v>
      </c>
    </row>
    <row r="240" spans="1:14" x14ac:dyDescent="0.25">
      <c r="A240" s="68"/>
      <c r="B240" s="69">
        <v>42172</v>
      </c>
      <c r="C240" s="76" t="s">
        <v>13</v>
      </c>
      <c r="D240" s="71" t="s">
        <v>37</v>
      </c>
      <c r="E240" s="62" t="s">
        <v>58</v>
      </c>
      <c r="F240" s="73">
        <v>192</v>
      </c>
      <c r="G240" s="91">
        <v>2093.4</v>
      </c>
      <c r="H240" s="58">
        <v>184424.4</v>
      </c>
      <c r="I240" s="101">
        <v>94.2</v>
      </c>
      <c r="J240" s="74">
        <f>журнал32[[#This Row],[цена]]*журнал32[[#This Row],[кг]]*1.2</f>
        <v>236637.93600000002</v>
      </c>
      <c r="L240" s="24" t="str">
        <f t="shared" si="12"/>
        <v>Продажа 17.06.15 № 0000192</v>
      </c>
      <c r="M240" s="25">
        <f t="shared" si="13"/>
        <v>184424.4</v>
      </c>
      <c r="N240" s="25" t="str">
        <f t="shared" si="14"/>
        <v/>
      </c>
    </row>
    <row r="241" spans="1:14" x14ac:dyDescent="0.25">
      <c r="A241" s="58"/>
      <c r="B241" s="59">
        <v>42172</v>
      </c>
      <c r="C241" s="79" t="s">
        <v>10</v>
      </c>
      <c r="D241" s="61" t="s">
        <v>46</v>
      </c>
      <c r="E241" s="62" t="s">
        <v>53</v>
      </c>
      <c r="F241" s="63">
        <v>193</v>
      </c>
      <c r="G241" s="90">
        <v>345.7</v>
      </c>
      <c r="H241" s="58">
        <v>75492.59</v>
      </c>
      <c r="I241" s="100">
        <v>215</v>
      </c>
      <c r="J241" s="65">
        <f>журнал32[[#This Row],[цена]]*журнал32[[#This Row],[кг]]*1.2</f>
        <v>89190.599999999991</v>
      </c>
      <c r="L241" s="24" t="str">
        <f t="shared" si="12"/>
        <v>Продажа 17.06.15 № 0000193</v>
      </c>
      <c r="M241" s="25">
        <f t="shared" si="13"/>
        <v>75492.59</v>
      </c>
      <c r="N241" s="25" t="str">
        <f t="shared" si="14"/>
        <v/>
      </c>
    </row>
    <row r="242" spans="1:14" x14ac:dyDescent="0.25">
      <c r="A242" s="68">
        <v>50000</v>
      </c>
      <c r="B242" s="69">
        <v>42173</v>
      </c>
      <c r="C242" s="79" t="s">
        <v>13</v>
      </c>
      <c r="D242" s="71"/>
      <c r="E242" s="77"/>
      <c r="F242" s="73"/>
      <c r="G242" s="91"/>
      <c r="H242" s="68"/>
      <c r="I242" s="101"/>
      <c r="J242" s="74">
        <f>журнал32[[#This Row],[цена]]*журнал32[[#This Row],[кг]]*1.2</f>
        <v>0</v>
      </c>
      <c r="L242" s="24" t="str">
        <f t="shared" si="12"/>
        <v>Оплата   18.06.15</v>
      </c>
      <c r="M242" s="25" t="str">
        <f t="shared" si="13"/>
        <v/>
      </c>
      <c r="N242" s="25">
        <f t="shared" si="14"/>
        <v>50000</v>
      </c>
    </row>
    <row r="243" spans="1:14" x14ac:dyDescent="0.25">
      <c r="A243" s="68">
        <v>150000</v>
      </c>
      <c r="B243" s="69">
        <v>42173</v>
      </c>
      <c r="C243" s="79" t="s">
        <v>10</v>
      </c>
      <c r="D243" s="71"/>
      <c r="E243" s="77"/>
      <c r="F243" s="73"/>
      <c r="G243" s="91"/>
      <c r="H243" s="68"/>
      <c r="I243" s="101"/>
      <c r="J243" s="74">
        <f>журнал32[[#This Row],[цена]]*журнал32[[#This Row],[кг]]*1.2</f>
        <v>0</v>
      </c>
      <c r="L243" s="24" t="str">
        <f t="shared" si="12"/>
        <v>Оплата   18.06.15</v>
      </c>
      <c r="M243" s="25" t="str">
        <f t="shared" si="13"/>
        <v/>
      </c>
      <c r="N243" s="25">
        <f t="shared" si="14"/>
        <v>150000</v>
      </c>
    </row>
    <row r="244" spans="1:14" x14ac:dyDescent="0.25">
      <c r="A244" s="58">
        <v>100000</v>
      </c>
      <c r="B244" s="59">
        <v>42173</v>
      </c>
      <c r="C244" s="79"/>
      <c r="D244" s="61" t="s">
        <v>46</v>
      </c>
      <c r="E244" s="97"/>
      <c r="F244" s="63"/>
      <c r="G244" s="90"/>
      <c r="H244" s="58"/>
      <c r="I244" s="100"/>
      <c r="J244" s="65">
        <f>журнал32[[#This Row],[цена]]*журнал32[[#This Row],[кг]]*1.2</f>
        <v>0</v>
      </c>
      <c r="L244" s="24" t="str">
        <f t="shared" si="12"/>
        <v>Оплата   18.06.15</v>
      </c>
      <c r="M244" s="25" t="str">
        <f t="shared" si="13"/>
        <v/>
      </c>
      <c r="N244" s="25">
        <f t="shared" si="14"/>
        <v>100000</v>
      </c>
    </row>
    <row r="245" spans="1:14" x14ac:dyDescent="0.25">
      <c r="A245" s="58">
        <v>10000</v>
      </c>
      <c r="B245" s="59">
        <v>42173</v>
      </c>
      <c r="C245" s="79"/>
      <c r="D245" s="61" t="s">
        <v>40</v>
      </c>
      <c r="E245" s="97"/>
      <c r="F245" s="63"/>
      <c r="G245" s="90"/>
      <c r="H245" s="58"/>
      <c r="I245" s="100"/>
      <c r="J245" s="65">
        <f>журнал32[[#This Row],[цена]]*журнал32[[#This Row],[кг]]*1.2</f>
        <v>0</v>
      </c>
      <c r="L245" s="24" t="str">
        <f t="shared" si="12"/>
        <v>Оплата   18.06.15</v>
      </c>
      <c r="M245" s="25" t="str">
        <f t="shared" si="13"/>
        <v/>
      </c>
      <c r="N245" s="25">
        <f t="shared" si="14"/>
        <v>10000</v>
      </c>
    </row>
    <row r="246" spans="1:14" x14ac:dyDescent="0.25">
      <c r="A246" s="58"/>
      <c r="B246" s="59">
        <v>42173</v>
      </c>
      <c r="C246" s="79" t="s">
        <v>13</v>
      </c>
      <c r="D246" s="61" t="s">
        <v>37</v>
      </c>
      <c r="E246" s="62" t="s">
        <v>58</v>
      </c>
      <c r="F246" s="63">
        <v>197</v>
      </c>
      <c r="G246" s="90">
        <v>1958.1</v>
      </c>
      <c r="H246" s="58">
        <v>172155</v>
      </c>
      <c r="I246" s="100">
        <v>94.2</v>
      </c>
      <c r="J246" s="65">
        <f>журнал32[[#This Row],[цена]]*журнал32[[#This Row],[кг]]*1.2</f>
        <v>221343.62399999998</v>
      </c>
      <c r="L246" s="24" t="str">
        <f t="shared" si="12"/>
        <v>Продажа 18.06.15 № 0000197</v>
      </c>
      <c r="M246" s="25">
        <f t="shared" si="13"/>
        <v>172155</v>
      </c>
      <c r="N246" s="25" t="str">
        <f t="shared" si="14"/>
        <v/>
      </c>
    </row>
    <row r="247" spans="1:14" x14ac:dyDescent="0.25">
      <c r="A247" s="58">
        <v>195000</v>
      </c>
      <c r="B247" s="59">
        <v>42174</v>
      </c>
      <c r="C247" s="79" t="s">
        <v>13</v>
      </c>
      <c r="D247" s="61"/>
      <c r="E247" s="97"/>
      <c r="F247" s="63"/>
      <c r="G247" s="90"/>
      <c r="H247" s="58"/>
      <c r="I247" s="100"/>
      <c r="J247" s="65">
        <f>журнал32[[#This Row],[цена]]*журнал32[[#This Row],[кг]]*1.2</f>
        <v>0</v>
      </c>
      <c r="L247" s="24" t="str">
        <f t="shared" si="12"/>
        <v>Оплата   19.06.15</v>
      </c>
      <c r="M247" s="25" t="str">
        <f t="shared" si="13"/>
        <v/>
      </c>
      <c r="N247" s="25">
        <f t="shared" si="14"/>
        <v>195000</v>
      </c>
    </row>
    <row r="248" spans="1:14" x14ac:dyDescent="0.25">
      <c r="A248" s="58">
        <v>700000</v>
      </c>
      <c r="B248" s="59">
        <v>42174</v>
      </c>
      <c r="C248" s="79"/>
      <c r="D248" s="61" t="s">
        <v>37</v>
      </c>
      <c r="E248" s="97"/>
      <c r="F248" s="63"/>
      <c r="G248" s="90"/>
      <c r="H248" s="58"/>
      <c r="I248" s="100"/>
      <c r="J248" s="65">
        <f>журнал32[[#This Row],[цена]]*журнал32[[#This Row],[кг]]*1.2</f>
        <v>0</v>
      </c>
      <c r="L248" s="24" t="str">
        <f t="shared" si="12"/>
        <v>Оплата   19.06.15</v>
      </c>
      <c r="M248" s="25" t="str">
        <f t="shared" si="13"/>
        <v/>
      </c>
      <c r="N248" s="25">
        <f t="shared" si="14"/>
        <v>700000</v>
      </c>
    </row>
    <row r="249" spans="1:14" x14ac:dyDescent="0.25">
      <c r="A249" s="58"/>
      <c r="B249" s="59">
        <v>42174</v>
      </c>
      <c r="C249" s="79" t="s">
        <v>11</v>
      </c>
      <c r="D249" s="61" t="s">
        <v>36</v>
      </c>
      <c r="E249" s="62" t="s">
        <v>56</v>
      </c>
      <c r="F249" s="63">
        <v>200</v>
      </c>
      <c r="G249" s="90">
        <v>484</v>
      </c>
      <c r="H249" s="58">
        <v>79192.08</v>
      </c>
      <c r="I249" s="100">
        <v>151.69999999999999</v>
      </c>
      <c r="J249" s="65">
        <f>журнал32[[#This Row],[цена]]*журнал32[[#This Row],[кг]]*1.2</f>
        <v>88107.359999999986</v>
      </c>
      <c r="L249" s="24" t="str">
        <f t="shared" si="12"/>
        <v>Продажа 19.06.15 № 0000200</v>
      </c>
      <c r="M249" s="25">
        <f t="shared" si="13"/>
        <v>147961.57</v>
      </c>
      <c r="N249" s="25" t="str">
        <f t="shared" si="14"/>
        <v/>
      </c>
    </row>
    <row r="250" spans="1:14" x14ac:dyDescent="0.25">
      <c r="A250" s="58"/>
      <c r="B250" s="59">
        <v>42174</v>
      </c>
      <c r="C250" s="79" t="s">
        <v>11</v>
      </c>
      <c r="D250" s="61" t="s">
        <v>36</v>
      </c>
      <c r="E250" s="62" t="s">
        <v>56</v>
      </c>
      <c r="F250" s="63">
        <v>200</v>
      </c>
      <c r="G250" s="90">
        <v>420.3</v>
      </c>
      <c r="H250" s="58">
        <v>68769.490000000005</v>
      </c>
      <c r="I250" s="100">
        <v>151.69999999999999</v>
      </c>
      <c r="J250" s="65">
        <f>журнал32[[#This Row],[цена]]*журнал32[[#This Row],[кг]]*1.2</f>
        <v>76511.411999999997</v>
      </c>
      <c r="L250" s="24" t="str">
        <f t="shared" si="12"/>
        <v/>
      </c>
      <c r="M250" s="25" t="str">
        <f t="shared" si="13"/>
        <v/>
      </c>
      <c r="N250" s="25" t="str">
        <f t="shared" si="14"/>
        <v/>
      </c>
    </row>
    <row r="251" spans="1:14" x14ac:dyDescent="0.25">
      <c r="A251" s="68"/>
      <c r="B251" s="69">
        <v>42174</v>
      </c>
      <c r="C251" s="76" t="s">
        <v>11</v>
      </c>
      <c r="D251" s="71" t="s">
        <v>40</v>
      </c>
      <c r="E251" s="97" t="s">
        <v>49</v>
      </c>
      <c r="F251" s="73">
        <v>201</v>
      </c>
      <c r="G251" s="91">
        <v>347.5</v>
      </c>
      <c r="H251" s="58">
        <v>60819.46</v>
      </c>
      <c r="I251" s="101">
        <v>162.5</v>
      </c>
      <c r="J251" s="74">
        <f>журнал32[[#This Row],[цена]]*журнал32[[#This Row],[кг]]*1.2</f>
        <v>67762.5</v>
      </c>
      <c r="L251" s="24" t="str">
        <f t="shared" si="12"/>
        <v>Продажа 19.06.15 № 0000201</v>
      </c>
      <c r="M251" s="25">
        <f t="shared" si="13"/>
        <v>60819.46</v>
      </c>
      <c r="N251" s="25" t="str">
        <f t="shared" si="14"/>
        <v/>
      </c>
    </row>
    <row r="252" spans="1:14" x14ac:dyDescent="0.25">
      <c r="A252" s="58"/>
      <c r="B252" s="59">
        <v>42174</v>
      </c>
      <c r="C252" s="79" t="s">
        <v>11</v>
      </c>
      <c r="D252" s="61" t="s">
        <v>38</v>
      </c>
      <c r="E252" s="62" t="s">
        <v>48</v>
      </c>
      <c r="F252" s="63">
        <v>202</v>
      </c>
      <c r="G252" s="90">
        <v>558.5</v>
      </c>
      <c r="H252" s="58">
        <v>91381.78</v>
      </c>
      <c r="I252" s="100">
        <v>151.69999999999999</v>
      </c>
      <c r="J252" s="65">
        <f>журнал32[[#This Row],[цена]]*журнал32[[#This Row],[кг]]*1.2</f>
        <v>101669.34</v>
      </c>
      <c r="L252" s="24" t="str">
        <f t="shared" si="12"/>
        <v>Продажа 19.06.15 № 0000202</v>
      </c>
      <c r="M252" s="25">
        <f t="shared" si="13"/>
        <v>91381.78</v>
      </c>
      <c r="N252" s="25" t="str">
        <f t="shared" si="14"/>
        <v/>
      </c>
    </row>
    <row r="253" spans="1:14" x14ac:dyDescent="0.25">
      <c r="A253" s="58">
        <v>100000</v>
      </c>
      <c r="B253" s="59">
        <v>42174</v>
      </c>
      <c r="C253" s="79"/>
      <c r="D253" s="61" t="s">
        <v>46</v>
      </c>
      <c r="E253" s="97"/>
      <c r="F253" s="63"/>
      <c r="G253" s="90"/>
      <c r="H253" s="58"/>
      <c r="I253" s="100"/>
      <c r="J253" s="65">
        <f>журнал32[[#This Row],[цена]]*журнал32[[#This Row],[кг]]*1.2</f>
        <v>0</v>
      </c>
      <c r="L253" s="24" t="str">
        <f t="shared" si="12"/>
        <v>Оплата   19.06.15</v>
      </c>
      <c r="M253" s="25" t="str">
        <f t="shared" si="13"/>
        <v/>
      </c>
      <c r="N253" s="25">
        <f t="shared" si="14"/>
        <v>100000</v>
      </c>
    </row>
    <row r="254" spans="1:14" x14ac:dyDescent="0.25">
      <c r="A254" s="58"/>
      <c r="B254" s="59">
        <v>42174</v>
      </c>
      <c r="C254" s="79" t="s">
        <v>12</v>
      </c>
      <c r="D254" s="61" t="s">
        <v>47</v>
      </c>
      <c r="E254" s="62" t="s">
        <v>52</v>
      </c>
      <c r="F254" s="63">
        <v>203</v>
      </c>
      <c r="G254" s="90">
        <v>138</v>
      </c>
      <c r="H254" s="58">
        <v>14099.21</v>
      </c>
      <c r="I254" s="100">
        <v>91.7</v>
      </c>
      <c r="J254" s="65">
        <f>журнал32[[#This Row],[цена]]*журнал32[[#This Row],[кг]]*1.2</f>
        <v>15185.52</v>
      </c>
      <c r="L254" s="24" t="str">
        <f t="shared" si="12"/>
        <v>Продажа 19.06.15 № 0000203</v>
      </c>
      <c r="M254" s="25">
        <f t="shared" si="13"/>
        <v>14099.21</v>
      </c>
      <c r="N254" s="25" t="str">
        <f t="shared" si="14"/>
        <v/>
      </c>
    </row>
    <row r="255" spans="1:14" x14ac:dyDescent="0.25">
      <c r="A255" s="68"/>
      <c r="B255" s="69">
        <v>42175</v>
      </c>
      <c r="C255" s="79" t="s">
        <v>10</v>
      </c>
      <c r="D255" s="64" t="s">
        <v>37</v>
      </c>
      <c r="E255" s="97" t="s">
        <v>50</v>
      </c>
      <c r="F255" s="73">
        <v>206</v>
      </c>
      <c r="G255" s="91">
        <v>348.5</v>
      </c>
      <c r="H255" s="68">
        <v>44509.03</v>
      </c>
      <c r="I255" s="101">
        <v>126.7</v>
      </c>
      <c r="J255" s="65">
        <f>журнал32[[#This Row],[цена]]*журнал32[[#This Row],[кг]]*1.2</f>
        <v>52985.94</v>
      </c>
      <c r="L255" s="24" t="str">
        <f t="shared" si="12"/>
        <v>Продажа 20.06.15 № 0000206</v>
      </c>
      <c r="M255" s="25">
        <f t="shared" si="13"/>
        <v>88507.199999999997</v>
      </c>
      <c r="N255" s="25" t="str">
        <f t="shared" si="14"/>
        <v/>
      </c>
    </row>
    <row r="256" spans="1:14" x14ac:dyDescent="0.25">
      <c r="A256" s="68"/>
      <c r="B256" s="69">
        <v>42175</v>
      </c>
      <c r="C256" s="79" t="s">
        <v>10</v>
      </c>
      <c r="D256" s="64" t="s">
        <v>37</v>
      </c>
      <c r="E256" s="97" t="s">
        <v>50</v>
      </c>
      <c r="F256" s="73">
        <v>206</v>
      </c>
      <c r="G256" s="91">
        <v>344.5</v>
      </c>
      <c r="H256" s="68">
        <v>43998.17</v>
      </c>
      <c r="I256" s="101">
        <v>126.7</v>
      </c>
      <c r="J256" s="74">
        <f>журнал32[[#This Row],[цена]]*журнал32[[#This Row],[кг]]*1.2</f>
        <v>52377.78</v>
      </c>
      <c r="L256" s="24" t="str">
        <f t="shared" si="12"/>
        <v/>
      </c>
      <c r="M256" s="25" t="str">
        <f t="shared" si="13"/>
        <v/>
      </c>
      <c r="N256" s="25" t="str">
        <f t="shared" si="14"/>
        <v/>
      </c>
    </row>
    <row r="257" spans="1:14" x14ac:dyDescent="0.25">
      <c r="A257" s="58"/>
      <c r="B257" s="59">
        <v>42176</v>
      </c>
      <c r="C257" s="79" t="s">
        <v>13</v>
      </c>
      <c r="D257" s="61" t="s">
        <v>46</v>
      </c>
      <c r="E257" s="62" t="s">
        <v>53</v>
      </c>
      <c r="F257" s="63">
        <v>208</v>
      </c>
      <c r="G257" s="90">
        <v>698.3</v>
      </c>
      <c r="H257" s="58">
        <v>61477.8</v>
      </c>
      <c r="I257" s="100">
        <v>95.85</v>
      </c>
      <c r="J257" s="65">
        <f>журнал32[[#This Row],[цена]]*журнал32[[#This Row],[кг]]*1.2</f>
        <v>80318.465999999986</v>
      </c>
      <c r="L257" s="24" t="str">
        <f t="shared" si="12"/>
        <v>Продажа 21.06.15 № 0000208</v>
      </c>
      <c r="M257" s="25">
        <f t="shared" si="13"/>
        <v>61477.8</v>
      </c>
      <c r="N257" s="25" t="str">
        <f t="shared" si="14"/>
        <v/>
      </c>
    </row>
    <row r="258" spans="1:14" x14ac:dyDescent="0.25">
      <c r="A258" s="68"/>
      <c r="B258" s="69">
        <v>42177</v>
      </c>
      <c r="C258" s="67" t="s">
        <v>13</v>
      </c>
      <c r="D258" s="64" t="s">
        <v>37</v>
      </c>
      <c r="E258" s="62" t="s">
        <v>58</v>
      </c>
      <c r="F258" s="73">
        <v>212</v>
      </c>
      <c r="G258" s="91">
        <v>279</v>
      </c>
      <c r="H258" s="68">
        <v>24905.86</v>
      </c>
      <c r="I258" s="101">
        <v>94.2</v>
      </c>
      <c r="J258" s="74">
        <f>журнал32[[#This Row],[цена]]*журнал32[[#This Row],[кг]]*1.2</f>
        <v>31538.159999999996</v>
      </c>
      <c r="L258" s="24" t="str">
        <f t="shared" si="12"/>
        <v>Продажа 22.06.15 № 0000212</v>
      </c>
      <c r="M258" s="25">
        <f t="shared" si="13"/>
        <v>24905.86</v>
      </c>
      <c r="N258" s="25" t="str">
        <f t="shared" si="14"/>
        <v/>
      </c>
    </row>
    <row r="259" spans="1:14" x14ac:dyDescent="0.25">
      <c r="A259" s="68">
        <v>2000000</v>
      </c>
      <c r="B259" s="69">
        <v>42177</v>
      </c>
      <c r="C259" s="70"/>
      <c r="D259" s="71" t="s">
        <v>35</v>
      </c>
      <c r="E259" s="77"/>
      <c r="F259" s="73"/>
      <c r="G259" s="91"/>
      <c r="H259" s="68"/>
      <c r="I259" s="101"/>
      <c r="J259" s="74">
        <f>журнал32[[#This Row],[цена]]*журнал32[[#This Row],[кг]]*1.2</f>
        <v>0</v>
      </c>
      <c r="L259" s="24" t="str">
        <f t="shared" si="12"/>
        <v>Оплата   22.06.15</v>
      </c>
      <c r="M259" s="25" t="str">
        <f t="shared" si="13"/>
        <v/>
      </c>
      <c r="N259" s="25">
        <f t="shared" si="14"/>
        <v>2000000</v>
      </c>
    </row>
    <row r="260" spans="1:14" x14ac:dyDescent="0.25">
      <c r="A260" s="68">
        <v>1190952.43</v>
      </c>
      <c r="B260" s="69">
        <v>42177</v>
      </c>
      <c r="C260" s="70"/>
      <c r="D260" s="71" t="s">
        <v>35</v>
      </c>
      <c r="E260" s="77"/>
      <c r="F260" s="73"/>
      <c r="G260" s="91"/>
      <c r="H260" s="68"/>
      <c r="I260" s="101"/>
      <c r="J260" s="74">
        <f>журнал32[[#This Row],[цена]]*журнал32[[#This Row],[кг]]*1.2</f>
        <v>0</v>
      </c>
      <c r="L260" s="24" t="str">
        <f t="shared" si="12"/>
        <v>Оплата   22.06.15</v>
      </c>
      <c r="M260" s="25" t="str">
        <f t="shared" si="13"/>
        <v/>
      </c>
      <c r="N260" s="25">
        <f t="shared" si="14"/>
        <v>1190952.43</v>
      </c>
    </row>
    <row r="261" spans="1:14" x14ac:dyDescent="0.25">
      <c r="A261" s="68">
        <v>228941.43</v>
      </c>
      <c r="B261" s="69">
        <v>42178</v>
      </c>
      <c r="C261" s="70" t="s">
        <v>11</v>
      </c>
      <c r="D261" s="71"/>
      <c r="E261" s="77"/>
      <c r="F261" s="73"/>
      <c r="G261" s="91"/>
      <c r="H261" s="68"/>
      <c r="I261" s="101"/>
      <c r="J261" s="74">
        <f>журнал32[[#This Row],[цена]]*журнал32[[#This Row],[кг]]*1.2</f>
        <v>0</v>
      </c>
      <c r="L261" s="24" t="str">
        <f t="shared" si="12"/>
        <v>Оплата   23.06.15</v>
      </c>
      <c r="M261" s="25" t="str">
        <f t="shared" si="13"/>
        <v/>
      </c>
      <c r="N261" s="25">
        <f t="shared" si="14"/>
        <v>228941.43</v>
      </c>
    </row>
    <row r="262" spans="1:14" x14ac:dyDescent="0.25">
      <c r="A262" s="68">
        <v>186000</v>
      </c>
      <c r="B262" s="69">
        <v>42178</v>
      </c>
      <c r="C262" s="70" t="s">
        <v>13</v>
      </c>
      <c r="D262" s="71"/>
      <c r="E262" s="77"/>
      <c r="F262" s="73"/>
      <c r="G262" s="91"/>
      <c r="H262" s="68"/>
      <c r="I262" s="101"/>
      <c r="J262" s="74">
        <f>журнал32[[#This Row],[цена]]*журнал32[[#This Row],[кг]]*1.2</f>
        <v>0</v>
      </c>
      <c r="L262" s="24" t="str">
        <f t="shared" ref="L262:L293" si="15">IF(E262="долг","",IF(AND(A262&gt;0,F262=0),CONCATENATE("Оплата","   ",TEXT(B262,"DD.MM.YY")),IF(F262=F261,"",CONCATENATE("Продажа"," ",TEXT(B262,"DD.MM.YY")," ","№ ",0,0,0,0,F262))))</f>
        <v>Оплата   23.06.15</v>
      </c>
      <c r="M262" s="25" t="str">
        <f t="shared" si="13"/>
        <v/>
      </c>
      <c r="N262" s="25">
        <f t="shared" si="14"/>
        <v>186000</v>
      </c>
    </row>
    <row r="263" spans="1:14" x14ac:dyDescent="0.25">
      <c r="A263" s="68">
        <v>500000</v>
      </c>
      <c r="B263" s="69">
        <v>42178</v>
      </c>
      <c r="C263" s="70"/>
      <c r="D263" s="71" t="s">
        <v>37</v>
      </c>
      <c r="E263" s="77"/>
      <c r="F263" s="73"/>
      <c r="G263" s="91"/>
      <c r="H263" s="68"/>
      <c r="I263" s="101"/>
      <c r="J263" s="74">
        <f>журнал32[[#This Row],[цена]]*журнал32[[#This Row],[кг]]*1.2</f>
        <v>0</v>
      </c>
      <c r="L263" s="24" t="str">
        <f t="shared" si="15"/>
        <v>Оплата   23.06.15</v>
      </c>
      <c r="M263" s="25" t="str">
        <f t="shared" ref="M263:M293" si="16">IF(F263="№ накл","",IF(F263=0,"",IF(F263=F262,"",SUMIF(F263:F318,F263,H263:H324))))</f>
        <v/>
      </c>
      <c r="N263" s="25">
        <f t="shared" si="14"/>
        <v>500000</v>
      </c>
    </row>
    <row r="264" spans="1:14" x14ac:dyDescent="0.25">
      <c r="A264" s="68">
        <v>100000</v>
      </c>
      <c r="B264" s="69">
        <v>42178</v>
      </c>
      <c r="C264" s="70"/>
      <c r="D264" s="71" t="s">
        <v>46</v>
      </c>
      <c r="E264" s="77"/>
      <c r="F264" s="73"/>
      <c r="G264" s="91"/>
      <c r="H264" s="68"/>
      <c r="I264" s="101"/>
      <c r="J264" s="74">
        <f>журнал32[[#This Row],[цена]]*журнал32[[#This Row],[кг]]*1.2</f>
        <v>0</v>
      </c>
      <c r="L264" s="24" t="str">
        <f t="shared" si="15"/>
        <v>Оплата   23.06.15</v>
      </c>
      <c r="M264" s="25" t="str">
        <f t="shared" si="16"/>
        <v/>
      </c>
      <c r="N264" s="25">
        <f t="shared" si="14"/>
        <v>100000</v>
      </c>
    </row>
    <row r="265" spans="1:14" x14ac:dyDescent="0.25">
      <c r="A265" s="68">
        <v>20000</v>
      </c>
      <c r="B265" s="69">
        <v>42178</v>
      </c>
      <c r="C265" s="70"/>
      <c r="D265" s="71" t="s">
        <v>34</v>
      </c>
      <c r="E265" s="77"/>
      <c r="F265" s="73"/>
      <c r="G265" s="91"/>
      <c r="H265" s="68"/>
      <c r="I265" s="101"/>
      <c r="J265" s="74">
        <f>журнал32[[#This Row],[цена]]*журнал32[[#This Row],[кг]]*1.2</f>
        <v>0</v>
      </c>
      <c r="L265" s="24" t="str">
        <f t="shared" si="15"/>
        <v>Оплата   23.06.15</v>
      </c>
      <c r="M265" s="25" t="str">
        <f t="shared" si="16"/>
        <v/>
      </c>
      <c r="N265" s="25">
        <f t="shared" si="14"/>
        <v>20000</v>
      </c>
    </row>
    <row r="266" spans="1:14" x14ac:dyDescent="0.25">
      <c r="A266" s="68"/>
      <c r="B266" s="69">
        <v>42178</v>
      </c>
      <c r="C266" s="70" t="s">
        <v>13</v>
      </c>
      <c r="D266" s="71" t="s">
        <v>37</v>
      </c>
      <c r="E266" s="62" t="s">
        <v>58</v>
      </c>
      <c r="F266" s="73">
        <v>214</v>
      </c>
      <c r="G266" s="91">
        <v>1253.8</v>
      </c>
      <c r="H266" s="68">
        <v>110641.2</v>
      </c>
      <c r="I266" s="101">
        <v>94.2</v>
      </c>
      <c r="J266" s="74">
        <f>журнал32[[#This Row],[цена]]*журнал32[[#This Row],[кг]]*1.2</f>
        <v>141729.552</v>
      </c>
      <c r="L266" s="24" t="str">
        <f t="shared" si="15"/>
        <v>Продажа 23.06.15 № 0000214</v>
      </c>
      <c r="M266" s="25">
        <f t="shared" si="16"/>
        <v>110641.2</v>
      </c>
      <c r="N266" s="25" t="str">
        <f t="shared" si="14"/>
        <v/>
      </c>
    </row>
    <row r="267" spans="1:14" x14ac:dyDescent="0.25">
      <c r="A267" s="68">
        <v>160000</v>
      </c>
      <c r="B267" s="69">
        <v>42179</v>
      </c>
      <c r="C267" s="70" t="s">
        <v>9</v>
      </c>
      <c r="D267" s="71"/>
      <c r="E267" s="77"/>
      <c r="F267" s="73"/>
      <c r="G267" s="91"/>
      <c r="H267" s="68"/>
      <c r="I267" s="101"/>
      <c r="J267" s="74">
        <f>журнал32[[#This Row],[цена]]*журнал32[[#This Row],[кг]]*1.2</f>
        <v>0</v>
      </c>
      <c r="L267" s="24" t="str">
        <f t="shared" si="15"/>
        <v>Оплата   24.06.15</v>
      </c>
      <c r="M267" s="25" t="str">
        <f t="shared" si="16"/>
        <v/>
      </c>
      <c r="N267" s="25">
        <f t="shared" si="14"/>
        <v>160000</v>
      </c>
    </row>
    <row r="268" spans="1:14" x14ac:dyDescent="0.25">
      <c r="A268" s="68">
        <v>62790</v>
      </c>
      <c r="B268" s="69">
        <v>42179</v>
      </c>
      <c r="C268" s="240"/>
      <c r="D268" s="71" t="s">
        <v>43</v>
      </c>
      <c r="E268" s="77"/>
      <c r="F268" s="73"/>
      <c r="G268" s="91"/>
      <c r="H268" s="68"/>
      <c r="I268" s="101"/>
      <c r="J268" s="74">
        <f>журнал32[[#This Row],[цена]]*журнал32[[#This Row],[кг]]*1.2</f>
        <v>0</v>
      </c>
      <c r="L268" s="24" t="str">
        <f t="shared" si="15"/>
        <v>Оплата   24.06.15</v>
      </c>
      <c r="M268" s="25" t="str">
        <f t="shared" si="16"/>
        <v/>
      </c>
      <c r="N268" s="25">
        <f t="shared" si="14"/>
        <v>62790</v>
      </c>
    </row>
    <row r="269" spans="1:14" x14ac:dyDescent="0.25">
      <c r="A269" s="68">
        <v>100000</v>
      </c>
      <c r="B269" s="69">
        <v>42179</v>
      </c>
      <c r="C269" s="70"/>
      <c r="D269" s="71" t="s">
        <v>38</v>
      </c>
      <c r="E269" s="77"/>
      <c r="F269" s="73"/>
      <c r="G269" s="91"/>
      <c r="H269" s="68"/>
      <c r="I269" s="101"/>
      <c r="J269" s="74">
        <f>журнал32[[#This Row],[цена]]*журнал32[[#This Row],[кг]]*1.2</f>
        <v>0</v>
      </c>
      <c r="L269" s="24" t="str">
        <f t="shared" si="15"/>
        <v>Оплата   24.06.15</v>
      </c>
      <c r="M269" s="25" t="str">
        <f t="shared" si="16"/>
        <v/>
      </c>
      <c r="N269" s="25">
        <f t="shared" si="14"/>
        <v>100000</v>
      </c>
    </row>
    <row r="270" spans="1:14" x14ac:dyDescent="0.25">
      <c r="A270" s="58">
        <v>120000</v>
      </c>
      <c r="B270" s="59">
        <v>42179</v>
      </c>
      <c r="C270" s="67"/>
      <c r="D270" s="64" t="s">
        <v>36</v>
      </c>
      <c r="E270" s="97"/>
      <c r="F270" s="63"/>
      <c r="G270" s="90"/>
      <c r="H270" s="58"/>
      <c r="I270" s="100"/>
      <c r="J270" s="65">
        <f>журнал32[[#This Row],[цена]]*журнал32[[#This Row],[кг]]*1.2</f>
        <v>0</v>
      </c>
      <c r="L270" s="24" t="str">
        <f t="shared" si="15"/>
        <v>Оплата   24.06.15</v>
      </c>
      <c r="M270" s="25" t="str">
        <f t="shared" si="16"/>
        <v/>
      </c>
      <c r="N270" s="25">
        <f t="shared" si="14"/>
        <v>120000</v>
      </c>
    </row>
    <row r="271" spans="1:14" x14ac:dyDescent="0.25">
      <c r="A271" s="68"/>
      <c r="B271" s="69">
        <v>42179</v>
      </c>
      <c r="C271" s="70" t="s">
        <v>10</v>
      </c>
      <c r="D271" s="71" t="s">
        <v>37</v>
      </c>
      <c r="E271" s="97" t="s">
        <v>51</v>
      </c>
      <c r="F271" s="73">
        <v>215</v>
      </c>
      <c r="G271" s="91">
        <v>627.5</v>
      </c>
      <c r="H271" s="58">
        <v>80141.8</v>
      </c>
      <c r="I271" s="101">
        <v>134.19999999999999</v>
      </c>
      <c r="J271" s="74">
        <f>журнал32[[#This Row],[цена]]*журнал32[[#This Row],[кг]]*1.2</f>
        <v>101052.59999999999</v>
      </c>
      <c r="L271" s="24" t="str">
        <f t="shared" si="15"/>
        <v>Продажа 24.06.15 № 0000215</v>
      </c>
      <c r="M271" s="25">
        <f t="shared" si="16"/>
        <v>80141.8</v>
      </c>
      <c r="N271" s="25" t="str">
        <f t="shared" ref="N271:N293" si="17">IF(E271="долг","",IF(A271="Оплата","",IF(A271&lt;=0,"",A271)))</f>
        <v/>
      </c>
    </row>
    <row r="272" spans="1:14" x14ac:dyDescent="0.25">
      <c r="A272" s="68"/>
      <c r="B272" s="69">
        <v>42179</v>
      </c>
      <c r="C272" s="67" t="s">
        <v>13</v>
      </c>
      <c r="D272" s="64" t="s">
        <v>46</v>
      </c>
      <c r="E272" s="62" t="s">
        <v>53</v>
      </c>
      <c r="F272" s="73">
        <v>220</v>
      </c>
      <c r="G272" s="91">
        <v>701.3</v>
      </c>
      <c r="H272" s="68">
        <v>61495.8</v>
      </c>
      <c r="I272" s="101">
        <v>95.85</v>
      </c>
      <c r="J272" s="74">
        <f>журнал32[[#This Row],[цена]]*журнал32[[#This Row],[кг]]*1.2</f>
        <v>80663.525999999998</v>
      </c>
      <c r="L272" s="24" t="str">
        <f t="shared" si="15"/>
        <v>Продажа 24.06.15 № 0000220</v>
      </c>
      <c r="M272" s="25">
        <f t="shared" si="16"/>
        <v>61495.8</v>
      </c>
      <c r="N272" s="25" t="str">
        <f t="shared" si="17"/>
        <v/>
      </c>
    </row>
    <row r="273" spans="1:14" x14ac:dyDescent="0.25">
      <c r="A273" s="68"/>
      <c r="B273" s="69">
        <v>42179</v>
      </c>
      <c r="C273" s="67" t="s">
        <v>9</v>
      </c>
      <c r="D273" s="64" t="s">
        <v>35</v>
      </c>
      <c r="E273" s="62" t="s">
        <v>55</v>
      </c>
      <c r="F273" s="73">
        <v>221</v>
      </c>
      <c r="G273" s="91">
        <v>696</v>
      </c>
      <c r="H273" s="68">
        <v>110664</v>
      </c>
      <c r="I273" s="101">
        <v>154.75</v>
      </c>
      <c r="J273" s="74">
        <f>журнал32[[#This Row],[цена]]*журнал32[[#This Row],[кг]]*1.2</f>
        <v>129247.2</v>
      </c>
      <c r="L273" s="24" t="str">
        <f t="shared" si="15"/>
        <v>Продажа 24.06.15 № 0000221</v>
      </c>
      <c r="M273" s="25">
        <f t="shared" si="16"/>
        <v>110664</v>
      </c>
      <c r="N273" s="25" t="str">
        <f t="shared" si="17"/>
        <v/>
      </c>
    </row>
    <row r="274" spans="1:14" x14ac:dyDescent="0.25">
      <c r="A274" s="68">
        <v>15185.52</v>
      </c>
      <c r="B274" s="69">
        <v>42180</v>
      </c>
      <c r="C274" s="70"/>
      <c r="D274" s="64" t="s">
        <v>47</v>
      </c>
      <c r="E274" s="77"/>
      <c r="F274" s="73"/>
      <c r="G274" s="91"/>
      <c r="H274" s="68"/>
      <c r="I274" s="101"/>
      <c r="J274" s="74">
        <f>журнал32[[#This Row],[цена]]*журнал32[[#This Row],[кг]]*1.2</f>
        <v>0</v>
      </c>
      <c r="L274" s="24" t="str">
        <f t="shared" si="15"/>
        <v>Оплата   25.06.15</v>
      </c>
      <c r="M274" s="25" t="str">
        <f t="shared" si="16"/>
        <v/>
      </c>
      <c r="N274" s="25">
        <f t="shared" si="17"/>
        <v>15185.52</v>
      </c>
    </row>
    <row r="275" spans="1:14" x14ac:dyDescent="0.25">
      <c r="A275" s="68">
        <v>100000</v>
      </c>
      <c r="B275" s="69">
        <v>42180</v>
      </c>
      <c r="C275" s="70"/>
      <c r="D275" s="64" t="s">
        <v>46</v>
      </c>
      <c r="E275" s="77"/>
      <c r="F275" s="73"/>
      <c r="G275" s="91"/>
      <c r="H275" s="68"/>
      <c r="I275" s="101"/>
      <c r="J275" s="74">
        <f>журнал32[[#This Row],[цена]]*журнал32[[#This Row],[кг]]*1.2</f>
        <v>0</v>
      </c>
      <c r="L275" s="24" t="str">
        <f t="shared" si="15"/>
        <v>Оплата   25.06.15</v>
      </c>
      <c r="M275" s="25" t="str">
        <f t="shared" si="16"/>
        <v/>
      </c>
      <c r="N275" s="25">
        <f t="shared" si="17"/>
        <v>100000</v>
      </c>
    </row>
    <row r="276" spans="1:14" x14ac:dyDescent="0.25">
      <c r="A276" s="68">
        <v>30000</v>
      </c>
      <c r="B276" s="69">
        <v>42180</v>
      </c>
      <c r="C276" s="67"/>
      <c r="D276" s="71" t="s">
        <v>34</v>
      </c>
      <c r="E276" s="77"/>
      <c r="F276" s="73"/>
      <c r="G276" s="91"/>
      <c r="H276" s="68"/>
      <c r="I276" s="101"/>
      <c r="J276" s="74">
        <f>журнал32[[#This Row],[цена]]*журнал32[[#This Row],[кг]]*1.2</f>
        <v>0</v>
      </c>
      <c r="L276" s="24" t="str">
        <f t="shared" si="15"/>
        <v>Оплата   25.06.15</v>
      </c>
      <c r="M276" s="25" t="str">
        <f t="shared" si="16"/>
        <v/>
      </c>
      <c r="N276" s="25">
        <f t="shared" si="17"/>
        <v>30000</v>
      </c>
    </row>
    <row r="277" spans="1:14" x14ac:dyDescent="0.25">
      <c r="A277" s="68">
        <v>50000</v>
      </c>
      <c r="B277" s="69">
        <v>42181</v>
      </c>
      <c r="C277" s="70"/>
      <c r="D277" s="71" t="s">
        <v>38</v>
      </c>
      <c r="E277" s="77"/>
      <c r="F277" s="73"/>
      <c r="G277" s="91"/>
      <c r="H277" s="68"/>
      <c r="I277" s="101"/>
      <c r="J277" s="74">
        <f>журнал32[[#This Row],[цена]]*журнал32[[#This Row],[кг]]*1.2</f>
        <v>0</v>
      </c>
      <c r="L277" s="24" t="str">
        <f t="shared" si="15"/>
        <v>Оплата   26.06.15</v>
      </c>
      <c r="M277" s="25" t="str">
        <f t="shared" si="16"/>
        <v/>
      </c>
      <c r="N277" s="25">
        <f t="shared" si="17"/>
        <v>50000</v>
      </c>
    </row>
    <row r="278" spans="1:14" x14ac:dyDescent="0.25">
      <c r="A278" s="68">
        <v>50000</v>
      </c>
      <c r="B278" s="69">
        <v>42181</v>
      </c>
      <c r="C278" s="70"/>
      <c r="D278" s="71" t="s">
        <v>36</v>
      </c>
      <c r="E278" s="77"/>
      <c r="F278" s="73"/>
      <c r="G278" s="91"/>
      <c r="H278" s="68"/>
      <c r="I278" s="101"/>
      <c r="J278" s="74">
        <f>журнал32[[#This Row],[цена]]*журнал32[[#This Row],[кг]]*1.2</f>
        <v>0</v>
      </c>
      <c r="L278" s="24" t="str">
        <f t="shared" si="15"/>
        <v>Оплата   26.06.15</v>
      </c>
      <c r="M278" s="25" t="str">
        <f t="shared" si="16"/>
        <v/>
      </c>
      <c r="N278" s="25">
        <f t="shared" si="17"/>
        <v>50000</v>
      </c>
    </row>
    <row r="279" spans="1:14" x14ac:dyDescent="0.25">
      <c r="A279" s="68">
        <v>50000</v>
      </c>
      <c r="B279" s="69">
        <v>42181</v>
      </c>
      <c r="C279" s="67"/>
      <c r="D279" s="71" t="s">
        <v>34</v>
      </c>
      <c r="E279" s="77"/>
      <c r="F279" s="73"/>
      <c r="G279" s="91"/>
      <c r="H279" s="68"/>
      <c r="I279" s="101"/>
      <c r="J279" s="74">
        <f>журнал32[[#This Row],[цена]]*журнал32[[#This Row],[кг]]*1.2</f>
        <v>0</v>
      </c>
      <c r="L279" s="24" t="str">
        <f t="shared" si="15"/>
        <v>Оплата   26.06.15</v>
      </c>
      <c r="M279" s="25" t="str">
        <f t="shared" si="16"/>
        <v/>
      </c>
      <c r="N279" s="25">
        <f t="shared" si="17"/>
        <v>50000</v>
      </c>
    </row>
    <row r="280" spans="1:14" x14ac:dyDescent="0.25">
      <c r="A280" s="68">
        <v>50000</v>
      </c>
      <c r="B280" s="69">
        <v>42181</v>
      </c>
      <c r="C280" s="70"/>
      <c r="D280" s="71" t="s">
        <v>46</v>
      </c>
      <c r="E280" s="77"/>
      <c r="F280" s="73"/>
      <c r="G280" s="91"/>
      <c r="H280" s="68"/>
      <c r="I280" s="101"/>
      <c r="J280" s="74">
        <f>журнал32[[#This Row],[цена]]*журнал32[[#This Row],[кг]]*1.2</f>
        <v>0</v>
      </c>
      <c r="L280" s="24" t="str">
        <f t="shared" si="15"/>
        <v>Оплата   26.06.15</v>
      </c>
      <c r="M280" s="25" t="str">
        <f t="shared" si="16"/>
        <v/>
      </c>
      <c r="N280" s="25">
        <f t="shared" si="17"/>
        <v>50000</v>
      </c>
    </row>
    <row r="281" spans="1:14" x14ac:dyDescent="0.25">
      <c r="A281" s="68">
        <v>600000</v>
      </c>
      <c r="B281" s="69">
        <v>42181</v>
      </c>
      <c r="C281" s="70"/>
      <c r="D281" s="71" t="s">
        <v>37</v>
      </c>
      <c r="E281" s="77"/>
      <c r="F281" s="73"/>
      <c r="G281" s="91"/>
      <c r="H281" s="68"/>
      <c r="I281" s="101"/>
      <c r="J281" s="74">
        <f>журнал32[[#This Row],[цена]]*журнал32[[#This Row],[кг]]*1.2</f>
        <v>0</v>
      </c>
      <c r="L281" s="24" t="str">
        <f t="shared" si="15"/>
        <v>Оплата   26.06.15</v>
      </c>
      <c r="M281" s="25" t="str">
        <f t="shared" si="16"/>
        <v/>
      </c>
      <c r="N281" s="25">
        <f t="shared" si="17"/>
        <v>600000</v>
      </c>
    </row>
    <row r="282" spans="1:14" x14ac:dyDescent="0.25">
      <c r="A282" s="68">
        <v>15000</v>
      </c>
      <c r="B282" s="69">
        <v>42181</v>
      </c>
      <c r="C282" s="70"/>
      <c r="D282" s="71" t="s">
        <v>42</v>
      </c>
      <c r="E282" s="77"/>
      <c r="F282" s="73"/>
      <c r="G282" s="91"/>
      <c r="H282" s="68"/>
      <c r="I282" s="101"/>
      <c r="J282" s="74">
        <f>журнал32[[#This Row],[цена]]*журнал32[[#This Row],[кг]]*1.2</f>
        <v>0</v>
      </c>
      <c r="L282" s="24" t="str">
        <f t="shared" si="15"/>
        <v>Оплата   26.06.15</v>
      </c>
      <c r="M282" s="25" t="str">
        <f t="shared" si="16"/>
        <v/>
      </c>
      <c r="N282" s="25">
        <f t="shared" si="17"/>
        <v>15000</v>
      </c>
    </row>
    <row r="283" spans="1:14" x14ac:dyDescent="0.25">
      <c r="A283" s="68"/>
      <c r="B283" s="69">
        <v>42182</v>
      </c>
      <c r="C283" s="70" t="s">
        <v>9</v>
      </c>
      <c r="D283" s="71" t="s">
        <v>35</v>
      </c>
      <c r="E283" s="62" t="s">
        <v>55</v>
      </c>
      <c r="F283" s="73">
        <v>227</v>
      </c>
      <c r="G283" s="91">
        <v>691</v>
      </c>
      <c r="H283" s="68">
        <v>109869</v>
      </c>
      <c r="I283" s="101">
        <v>154.75</v>
      </c>
      <c r="J283" s="74">
        <f>журнал32[[#This Row],[цена]]*журнал32[[#This Row],[кг]]*1.2</f>
        <v>128318.7</v>
      </c>
      <c r="L283" s="24" t="str">
        <f t="shared" si="15"/>
        <v>Продажа 27.06.15 № 0000227</v>
      </c>
      <c r="M283" s="25">
        <f t="shared" si="16"/>
        <v>109869</v>
      </c>
      <c r="N283" s="25" t="str">
        <f t="shared" si="17"/>
        <v/>
      </c>
    </row>
    <row r="284" spans="1:14" x14ac:dyDescent="0.25">
      <c r="A284" s="68"/>
      <c r="B284" s="69">
        <v>42182</v>
      </c>
      <c r="C284" s="70" t="s">
        <v>13</v>
      </c>
      <c r="D284" s="71" t="s">
        <v>37</v>
      </c>
      <c r="E284" s="62" t="s">
        <v>58</v>
      </c>
      <c r="F284" s="63">
        <v>232</v>
      </c>
      <c r="G284" s="91">
        <v>1398.5</v>
      </c>
      <c r="H284" s="68">
        <v>122967</v>
      </c>
      <c r="I284" s="101">
        <v>94.2</v>
      </c>
      <c r="J284" s="74">
        <f>журнал32[[#This Row],[цена]]*журнал32[[#This Row],[кг]]*1.2</f>
        <v>158086.44</v>
      </c>
      <c r="L284" s="24" t="str">
        <f t="shared" si="15"/>
        <v>Продажа 27.06.15 № 0000232</v>
      </c>
      <c r="M284" s="25">
        <f t="shared" si="16"/>
        <v>122967</v>
      </c>
      <c r="N284" s="25" t="str">
        <f t="shared" si="17"/>
        <v/>
      </c>
    </row>
    <row r="285" spans="1:14" x14ac:dyDescent="0.25">
      <c r="A285" s="68"/>
      <c r="B285" s="69">
        <v>42183</v>
      </c>
      <c r="C285" s="70" t="s">
        <v>9</v>
      </c>
      <c r="D285" s="71" t="s">
        <v>35</v>
      </c>
      <c r="E285" s="62" t="s">
        <v>55</v>
      </c>
      <c r="F285" s="73">
        <v>235</v>
      </c>
      <c r="G285" s="91">
        <v>694</v>
      </c>
      <c r="H285" s="68">
        <v>110346</v>
      </c>
      <c r="I285" s="101">
        <v>154.75</v>
      </c>
      <c r="J285" s="74">
        <f>журнал32[[#This Row],[цена]]*журнал32[[#This Row],[кг]]*1.2</f>
        <v>128875.79999999999</v>
      </c>
      <c r="L285" s="24" t="str">
        <f t="shared" si="15"/>
        <v>Продажа 28.06.15 № 0000235</v>
      </c>
      <c r="M285" s="25">
        <f t="shared" si="16"/>
        <v>110346</v>
      </c>
      <c r="N285" s="25" t="str">
        <f t="shared" si="17"/>
        <v/>
      </c>
    </row>
    <row r="286" spans="1:14" x14ac:dyDescent="0.25">
      <c r="A286" s="68"/>
      <c r="B286" s="69">
        <v>42184</v>
      </c>
      <c r="C286" s="70" t="s">
        <v>11</v>
      </c>
      <c r="D286" s="71" t="s">
        <v>34</v>
      </c>
      <c r="E286" s="62" t="s">
        <v>54</v>
      </c>
      <c r="F286" s="73">
        <v>239</v>
      </c>
      <c r="G286" s="91">
        <v>348</v>
      </c>
      <c r="H286" s="68">
        <v>49819.68</v>
      </c>
      <c r="I286" s="101">
        <v>141.65</v>
      </c>
      <c r="J286" s="74">
        <f>журнал32[[#This Row],[цена]]*журнал32[[#This Row],[кг]]*1.2</f>
        <v>59153.04</v>
      </c>
      <c r="L286" s="24" t="str">
        <f t="shared" si="15"/>
        <v>Продажа 29.06.15 № 0000239</v>
      </c>
      <c r="M286" s="25">
        <f t="shared" si="16"/>
        <v>49819.68</v>
      </c>
      <c r="N286" s="25" t="str">
        <f t="shared" si="17"/>
        <v/>
      </c>
    </row>
    <row r="287" spans="1:14" x14ac:dyDescent="0.25">
      <c r="A287" s="68"/>
      <c r="B287" s="69">
        <v>42184</v>
      </c>
      <c r="C287" s="70" t="s">
        <v>10</v>
      </c>
      <c r="D287" s="71" t="s">
        <v>46</v>
      </c>
      <c r="E287" s="97" t="s">
        <v>59</v>
      </c>
      <c r="F287" s="73">
        <v>240</v>
      </c>
      <c r="G287" s="91">
        <v>137.30000000000001</v>
      </c>
      <c r="H287" s="68">
        <v>36253.79</v>
      </c>
      <c r="I287" s="101">
        <v>232.55</v>
      </c>
      <c r="J287" s="74">
        <f>журнал32[[#This Row],[цена]]*журнал32[[#This Row],[кг]]*1.2</f>
        <v>38314.938000000002</v>
      </c>
      <c r="L287" s="24" t="str">
        <f t="shared" si="15"/>
        <v>Продажа 29.06.15 № 0000240</v>
      </c>
      <c r="M287" s="25">
        <f t="shared" si="16"/>
        <v>36253.79</v>
      </c>
      <c r="N287" s="25" t="str">
        <f t="shared" si="17"/>
        <v/>
      </c>
    </row>
    <row r="288" spans="1:14" x14ac:dyDescent="0.25">
      <c r="A288" s="68">
        <v>200000</v>
      </c>
      <c r="B288" s="69">
        <v>42185</v>
      </c>
      <c r="C288" s="67" t="s">
        <v>11</v>
      </c>
      <c r="D288" s="71"/>
      <c r="E288" s="77"/>
      <c r="F288" s="73"/>
      <c r="G288" s="91"/>
      <c r="H288" s="68"/>
      <c r="I288" s="101"/>
      <c r="J288" s="74">
        <f>журнал32[[#This Row],[цена]]*журнал32[[#This Row],[кг]]*1.2</f>
        <v>0</v>
      </c>
      <c r="L288" s="24" t="str">
        <f t="shared" si="15"/>
        <v>Оплата   30.06.15</v>
      </c>
      <c r="M288" s="25" t="str">
        <f t="shared" si="16"/>
        <v/>
      </c>
      <c r="N288" s="25">
        <f t="shared" si="17"/>
        <v>200000</v>
      </c>
    </row>
    <row r="289" spans="1:14" x14ac:dyDescent="0.25">
      <c r="A289" s="68">
        <v>12424</v>
      </c>
      <c r="B289" s="69">
        <v>42185</v>
      </c>
      <c r="C289" s="70"/>
      <c r="D289" s="71" t="s">
        <v>42</v>
      </c>
      <c r="E289" s="77"/>
      <c r="F289" s="73"/>
      <c r="G289" s="91"/>
      <c r="H289" s="68"/>
      <c r="I289" s="101"/>
      <c r="J289" s="74">
        <f>журнал32[[#This Row],[цена]]*журнал32[[#This Row],[кг]]*1.2</f>
        <v>0</v>
      </c>
      <c r="L289" s="24" t="str">
        <f t="shared" si="15"/>
        <v>Оплата   30.06.15</v>
      </c>
      <c r="M289" s="25" t="str">
        <f t="shared" si="16"/>
        <v/>
      </c>
      <c r="N289" s="25">
        <f t="shared" si="17"/>
        <v>12424</v>
      </c>
    </row>
    <row r="290" spans="1:14" x14ac:dyDescent="0.25">
      <c r="A290" s="68">
        <v>120000</v>
      </c>
      <c r="B290" s="69">
        <v>42185</v>
      </c>
      <c r="C290" s="70"/>
      <c r="D290" s="71" t="s">
        <v>36</v>
      </c>
      <c r="E290" s="77"/>
      <c r="F290" s="73"/>
      <c r="G290" s="91"/>
      <c r="H290" s="68"/>
      <c r="I290" s="101"/>
      <c r="J290" s="74">
        <f>журнал32[[#This Row],[цена]]*журнал32[[#This Row],[кг]]*1.2</f>
        <v>0</v>
      </c>
      <c r="L290" s="24" t="str">
        <f t="shared" si="15"/>
        <v>Оплата   30.06.15</v>
      </c>
      <c r="M290" s="25" t="str">
        <f t="shared" si="16"/>
        <v/>
      </c>
      <c r="N290" s="25">
        <f t="shared" si="17"/>
        <v>120000</v>
      </c>
    </row>
    <row r="291" spans="1:14" x14ac:dyDescent="0.25">
      <c r="A291" s="68">
        <v>16033.93</v>
      </c>
      <c r="B291" s="69">
        <v>42185</v>
      </c>
      <c r="C291" s="70" t="s">
        <v>10</v>
      </c>
      <c r="D291" s="71"/>
      <c r="E291" s="77"/>
      <c r="F291" s="73"/>
      <c r="G291" s="91"/>
      <c r="H291" s="68"/>
      <c r="I291" s="101"/>
      <c r="J291" s="74">
        <f>журнал32[[#This Row],[цена]]*журнал32[[#This Row],[кг]]*1.2</f>
        <v>0</v>
      </c>
      <c r="L291" s="24" t="str">
        <f t="shared" si="15"/>
        <v>Оплата   30.06.15</v>
      </c>
      <c r="M291" s="25" t="str">
        <f t="shared" si="16"/>
        <v/>
      </c>
      <c r="N291" s="25">
        <f t="shared" si="17"/>
        <v>16033.93</v>
      </c>
    </row>
    <row r="292" spans="1:14" x14ac:dyDescent="0.25">
      <c r="A292" s="18"/>
      <c r="B292" s="17"/>
      <c r="C292" s="22"/>
      <c r="D292" s="20"/>
      <c r="E292" s="23"/>
      <c r="F292" s="19"/>
      <c r="G292" s="94"/>
      <c r="H292" s="18"/>
      <c r="I292" s="104"/>
      <c r="J292" s="21">
        <f>журнал32[[#This Row],[цена]]*журнал32[[#This Row],[кг]]*1.2</f>
        <v>0</v>
      </c>
      <c r="L292" s="24" t="str">
        <f t="shared" si="15"/>
        <v/>
      </c>
      <c r="M292" s="25" t="str">
        <f t="shared" si="16"/>
        <v/>
      </c>
      <c r="N292" s="25" t="str">
        <f t="shared" si="17"/>
        <v/>
      </c>
    </row>
    <row r="293" spans="1:14" x14ac:dyDescent="0.25">
      <c r="A293" s="4"/>
      <c r="B293" s="13"/>
      <c r="C293" s="14"/>
      <c r="D293" s="16"/>
      <c r="E293" s="12"/>
      <c r="F293" s="5"/>
      <c r="G293" s="93"/>
      <c r="H293" s="4"/>
      <c r="I293" s="103"/>
      <c r="J293" s="2">
        <f>журнал32[[#This Row],[цена]]*журнал32[[#This Row],[кг]]*1.2</f>
        <v>0</v>
      </c>
      <c r="L293" s="24" t="str">
        <f t="shared" si="15"/>
        <v/>
      </c>
      <c r="M293" s="25" t="str">
        <f t="shared" si="16"/>
        <v/>
      </c>
      <c r="N293" s="25" t="str">
        <f t="shared" si="17"/>
        <v/>
      </c>
    </row>
    <row r="294" spans="1:14" x14ac:dyDescent="0.25">
      <c r="A294" s="174">
        <f>SUBTOTAL(109,журнал32[Оплата])</f>
        <v>43477548.310000002</v>
      </c>
      <c r="B294" s="175"/>
      <c r="C294" s="176">
        <f>SUBTOTAL(109,журнал32[продавец])</f>
        <v>0</v>
      </c>
      <c r="D294" s="177"/>
      <c r="E294" s="178"/>
      <c r="F294" s="179"/>
      <c r="G294" s="180">
        <f>SUBTOTAL(109,журнал32[кг])</f>
        <v>64092.45</v>
      </c>
      <c r="H294" s="181">
        <f>SUBTOTAL(109,журнал32[Сума закуп])</f>
        <v>8485698.6199999973</v>
      </c>
      <c r="I294" s="182"/>
      <c r="J294" s="183">
        <f>SUBTOTAL(109,журнал32[Сумма с НДС])</f>
        <v>9823550.5159999952</v>
      </c>
    </row>
    <row r="295" spans="1:14" x14ac:dyDescent="0.25">
      <c r="A295" s="3"/>
      <c r="B295" s="27"/>
      <c r="E295" s="29"/>
      <c r="F295" s="30"/>
      <c r="G295" s="95"/>
      <c r="H295" s="28"/>
      <c r="J295" s="31"/>
    </row>
    <row r="296" spans="1:14" x14ac:dyDescent="0.25">
      <c r="A296" s="3"/>
      <c r="B296" s="27"/>
      <c r="E296" s="29"/>
      <c r="F296" s="30"/>
      <c r="G296" s="95"/>
      <c r="H296" s="28"/>
      <c r="J296" s="31"/>
    </row>
    <row r="298" spans="1:14" x14ac:dyDescent="0.25">
      <c r="A298" s="32"/>
    </row>
    <row r="299" spans="1:14" x14ac:dyDescent="0.25">
      <c r="A299" s="34"/>
    </row>
  </sheetData>
  <mergeCells count="2">
    <mergeCell ref="A1:J1"/>
    <mergeCell ref="L1:N1"/>
  </mergeCells>
  <pageMargins left="0.7" right="0.7" top="0.75" bottom="0.75" header="0.3" footer="0.3"/>
  <pageSetup paperSize="9" orientation="landscape" horizontalDpi="4294967293" verticalDpi="4294967293"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D17" sqref="D17:D18"/>
    </sheetView>
  </sheetViews>
  <sheetFormatPr defaultRowHeight="15" x14ac:dyDescent="0.25"/>
  <cols>
    <col min="1" max="1" width="1.42578125" customWidth="1"/>
    <col min="2" max="2" width="4.5703125" customWidth="1"/>
    <col min="3" max="3" width="28.5703125" customWidth="1"/>
    <col min="4" max="4" width="14.85546875" customWidth="1"/>
    <col min="5" max="5" width="15.28515625" customWidth="1"/>
    <col min="6" max="6" width="5.140625" customWidth="1"/>
    <col min="7" max="7" width="23.7109375" customWidth="1"/>
    <col min="8" max="8" width="9.7109375" customWidth="1"/>
    <col min="9" max="9" width="11.7109375" customWidth="1"/>
    <col min="13" max="13" width="14.28515625" bestFit="1" customWidth="1"/>
  </cols>
  <sheetData>
    <row r="1" spans="1:12" x14ac:dyDescent="0.25">
      <c r="A1" s="131"/>
      <c r="B1" s="248"/>
      <c r="C1" s="249"/>
      <c r="D1" s="172" t="s">
        <v>9</v>
      </c>
      <c r="E1" s="132"/>
      <c r="F1" s="131"/>
      <c r="G1" s="132"/>
      <c r="H1" s="131"/>
      <c r="I1" s="131"/>
    </row>
    <row r="2" spans="1:12" x14ac:dyDescent="0.25">
      <c r="A2" s="133"/>
      <c r="B2" s="255" t="s">
        <v>16</v>
      </c>
      <c r="C2" s="255"/>
      <c r="D2" s="255"/>
      <c r="E2" s="255"/>
      <c r="F2" s="255"/>
      <c r="G2" s="255"/>
      <c r="H2" s="255"/>
      <c r="I2" s="255"/>
    </row>
    <row r="3" spans="1:12" x14ac:dyDescent="0.25">
      <c r="A3" s="133"/>
      <c r="B3" s="252"/>
      <c r="C3" s="252"/>
      <c r="D3" s="252"/>
      <c r="E3" s="252"/>
      <c r="F3" s="253">
        <v>42186</v>
      </c>
      <c r="G3" s="253"/>
      <c r="H3" s="253"/>
      <c r="I3" s="253"/>
    </row>
    <row r="4" spans="1:12" x14ac:dyDescent="0.25">
      <c r="A4" s="133"/>
      <c r="B4" s="164"/>
      <c r="C4" s="164"/>
      <c r="D4" s="164"/>
      <c r="E4" s="164"/>
      <c r="F4" s="166"/>
      <c r="G4" s="166"/>
      <c r="H4" s="166"/>
      <c r="I4" s="166"/>
    </row>
    <row r="5" spans="1:12" x14ac:dyDescent="0.25">
      <c r="A5" s="133"/>
      <c r="B5" s="254"/>
      <c r="C5" s="254"/>
      <c r="D5" s="254"/>
      <c r="E5" s="254"/>
      <c r="F5" s="254"/>
      <c r="G5" s="254"/>
      <c r="H5" s="254"/>
      <c r="I5" s="254"/>
    </row>
    <row r="6" spans="1:12" x14ac:dyDescent="0.25">
      <c r="A6" s="133"/>
      <c r="B6" s="254"/>
      <c r="C6" s="254"/>
      <c r="D6" s="254"/>
      <c r="E6" s="254"/>
      <c r="F6" s="254"/>
      <c r="G6" s="254"/>
      <c r="H6" s="254"/>
      <c r="I6" s="254"/>
    </row>
    <row r="7" spans="1:12" x14ac:dyDescent="0.25">
      <c r="A7" s="133"/>
      <c r="B7" s="254" t="str">
        <f>VLOOKUP(D1,инфо!A2:B6,2,FALSE)</f>
        <v>ООО бразилия</v>
      </c>
      <c r="C7" s="254"/>
      <c r="D7" s="254"/>
      <c r="E7" s="254"/>
      <c r="F7" s="254"/>
      <c r="G7" s="254"/>
      <c r="H7" s="254"/>
      <c r="I7" s="254"/>
    </row>
    <row r="8" spans="1:12" x14ac:dyDescent="0.25">
      <c r="A8" s="133"/>
      <c r="B8" s="254"/>
      <c r="C8" s="254"/>
      <c r="D8" s="254"/>
      <c r="E8" s="254"/>
      <c r="F8" s="254"/>
      <c r="G8" s="254"/>
      <c r="H8" s="254"/>
      <c r="I8" s="254"/>
    </row>
    <row r="9" spans="1:12" x14ac:dyDescent="0.25">
      <c r="A9" s="133"/>
      <c r="B9" s="133"/>
      <c r="C9" s="133"/>
      <c r="D9" s="134"/>
      <c r="E9" s="135"/>
      <c r="F9" s="133"/>
      <c r="G9" s="135"/>
      <c r="H9" s="133"/>
      <c r="I9" s="133"/>
    </row>
    <row r="10" spans="1:12" ht="32.25" customHeight="1" x14ac:dyDescent="0.25">
      <c r="A10" s="136"/>
      <c r="B10" s="256"/>
      <c r="C10" s="256"/>
      <c r="D10" s="256"/>
      <c r="E10" s="256"/>
      <c r="F10" s="257" t="str">
        <f>VLOOKUP(D1,инфо!A2:B6,2,FALSE)</f>
        <v>ООО бразилия</v>
      </c>
      <c r="G10" s="257"/>
      <c r="H10" s="257"/>
      <c r="I10" s="257"/>
    </row>
    <row r="11" spans="1:12" ht="28.5" x14ac:dyDescent="0.25">
      <c r="A11" s="137"/>
      <c r="B11" s="138" t="s">
        <v>4</v>
      </c>
      <c r="C11" s="138" t="s">
        <v>18</v>
      </c>
      <c r="D11" s="139" t="s">
        <v>5</v>
      </c>
      <c r="E11" s="140" t="s">
        <v>6</v>
      </c>
      <c r="F11" s="138" t="s">
        <v>4</v>
      </c>
      <c r="G11" s="138" t="s">
        <v>18</v>
      </c>
      <c r="H11" s="138" t="s">
        <v>5</v>
      </c>
      <c r="I11" s="138" t="s">
        <v>6</v>
      </c>
    </row>
    <row r="12" spans="1:12" x14ac:dyDescent="0.25">
      <c r="A12" s="141"/>
      <c r="B12" s="142">
        <v>1</v>
      </c>
      <c r="C12" s="173" t="s">
        <v>17</v>
      </c>
      <c r="D12" s="144">
        <v>600000</v>
      </c>
      <c r="E12" s="143"/>
      <c r="F12" s="145" t="s">
        <v>7</v>
      </c>
      <c r="G12" s="146"/>
      <c r="H12" s="147"/>
      <c r="I12" s="147" t="s">
        <v>7</v>
      </c>
    </row>
    <row r="13" spans="1:12" x14ac:dyDescent="0.25">
      <c r="A13" s="141"/>
      <c r="B13" s="142">
        <v>2</v>
      </c>
      <c r="C13" s="242" t="s">
        <v>61</v>
      </c>
      <c r="D13" s="243" t="s">
        <v>62</v>
      </c>
      <c r="E13" s="243">
        <v>200000</v>
      </c>
      <c r="F13" s="145"/>
      <c r="G13" s="146"/>
      <c r="H13" s="147"/>
      <c r="I13" s="147"/>
      <c r="L13" s="165"/>
    </row>
    <row r="14" spans="1:12" x14ac:dyDescent="0.25">
      <c r="A14" s="141"/>
      <c r="B14" s="142">
        <v>3</v>
      </c>
      <c r="C14" s="242" t="s">
        <v>63</v>
      </c>
      <c r="D14" s="243" t="s">
        <v>62</v>
      </c>
      <c r="E14" s="243">
        <v>150000</v>
      </c>
      <c r="F14" s="145"/>
      <c r="G14" s="146"/>
      <c r="H14" s="147"/>
      <c r="I14" s="147"/>
      <c r="L14" s="165"/>
    </row>
    <row r="15" spans="1:12" x14ac:dyDescent="0.25">
      <c r="A15" s="141"/>
      <c r="B15" s="142">
        <v>4</v>
      </c>
      <c r="C15" s="242" t="s">
        <v>64</v>
      </c>
      <c r="D15" s="243">
        <v>175155.73</v>
      </c>
      <c r="E15" s="243" t="s">
        <v>62</v>
      </c>
      <c r="F15" s="145"/>
      <c r="G15" s="146"/>
      <c r="H15" s="147"/>
      <c r="I15" s="147"/>
      <c r="L15" s="165"/>
    </row>
    <row r="16" spans="1:12" x14ac:dyDescent="0.25">
      <c r="A16" s="141"/>
      <c r="B16" s="142">
        <v>5</v>
      </c>
      <c r="C16" s="242" t="s">
        <v>65</v>
      </c>
      <c r="D16" s="243">
        <v>92166.23</v>
      </c>
      <c r="E16" s="243" t="s">
        <v>62</v>
      </c>
      <c r="F16" s="145"/>
      <c r="G16" s="146"/>
      <c r="H16" s="147"/>
      <c r="I16" s="147"/>
      <c r="L16" s="165"/>
    </row>
    <row r="17" spans="1:9" x14ac:dyDescent="0.25">
      <c r="A17" s="141"/>
      <c r="B17" s="142">
        <v>6</v>
      </c>
      <c r="C17" s="242" t="s">
        <v>66</v>
      </c>
      <c r="D17" s="243">
        <v>91767.24</v>
      </c>
      <c r="E17" s="243" t="s">
        <v>62</v>
      </c>
      <c r="F17" s="145"/>
      <c r="G17" s="146"/>
      <c r="H17" s="147"/>
      <c r="I17" s="147"/>
    </row>
    <row r="18" spans="1:9" x14ac:dyDescent="0.25">
      <c r="A18" s="141"/>
      <c r="B18" s="142">
        <v>7</v>
      </c>
      <c r="C18" s="242" t="s">
        <v>67</v>
      </c>
      <c r="D18" s="243" t="s">
        <v>62</v>
      </c>
      <c r="E18" s="243">
        <v>90000</v>
      </c>
      <c r="F18" s="145"/>
      <c r="G18" s="146"/>
      <c r="H18" s="147"/>
      <c r="I18" s="147"/>
    </row>
    <row r="19" spans="1:9" x14ac:dyDescent="0.25">
      <c r="A19" s="141"/>
      <c r="B19" s="142">
        <v>8</v>
      </c>
      <c r="C19" s="242" t="s">
        <v>67</v>
      </c>
      <c r="D19" s="243" t="s">
        <v>62</v>
      </c>
      <c r="E19" s="243">
        <v>110000</v>
      </c>
      <c r="F19" s="145"/>
      <c r="G19" s="146"/>
      <c r="H19" s="147"/>
      <c r="I19" s="147"/>
    </row>
    <row r="20" spans="1:9" x14ac:dyDescent="0.25">
      <c r="A20" s="141"/>
      <c r="B20" s="142">
        <v>9</v>
      </c>
      <c r="C20" s="242" t="s">
        <v>68</v>
      </c>
      <c r="D20" s="243" t="s">
        <v>62</v>
      </c>
      <c r="E20" s="243">
        <v>50000</v>
      </c>
      <c r="F20" s="145"/>
      <c r="G20" s="146"/>
      <c r="H20" s="147"/>
      <c r="I20" s="147"/>
    </row>
    <row r="21" spans="1:9" x14ac:dyDescent="0.25">
      <c r="A21" s="141"/>
      <c r="B21" s="142">
        <v>10</v>
      </c>
      <c r="C21" s="242" t="s">
        <v>69</v>
      </c>
      <c r="D21" s="243" t="s">
        <v>62</v>
      </c>
      <c r="E21" s="243">
        <v>159089.20000000001</v>
      </c>
      <c r="F21" s="145"/>
      <c r="G21" s="146"/>
      <c r="H21" s="147"/>
      <c r="I21" s="147"/>
    </row>
    <row r="22" spans="1:9" x14ac:dyDescent="0.25">
      <c r="A22" s="141"/>
      <c r="B22" s="142">
        <v>11</v>
      </c>
      <c r="C22" s="242" t="s">
        <v>70</v>
      </c>
      <c r="D22" s="243" t="s">
        <v>62</v>
      </c>
      <c r="E22" s="243">
        <v>200000</v>
      </c>
      <c r="F22" s="145"/>
      <c r="G22" s="146"/>
      <c r="H22" s="147"/>
      <c r="I22" s="147"/>
    </row>
    <row r="23" spans="1:9" x14ac:dyDescent="0.25">
      <c r="A23" s="141"/>
      <c r="B23" s="142">
        <v>12</v>
      </c>
      <c r="C23" s="242" t="s">
        <v>71</v>
      </c>
      <c r="D23" s="243">
        <v>117790.21</v>
      </c>
      <c r="E23" s="243" t="s">
        <v>62</v>
      </c>
      <c r="F23" s="145"/>
      <c r="G23" s="146"/>
      <c r="H23" s="147"/>
      <c r="I23" s="147"/>
    </row>
    <row r="24" spans="1:9" x14ac:dyDescent="0.25">
      <c r="A24" s="141"/>
      <c r="B24" s="142">
        <v>13</v>
      </c>
      <c r="C24" s="242" t="s">
        <v>72</v>
      </c>
      <c r="D24" s="243">
        <v>110028</v>
      </c>
      <c r="E24" s="243" t="s">
        <v>62</v>
      </c>
      <c r="F24" s="145"/>
      <c r="G24" s="146"/>
      <c r="H24" s="147"/>
      <c r="I24" s="147"/>
    </row>
    <row r="25" spans="1:9" x14ac:dyDescent="0.25">
      <c r="A25" s="141"/>
      <c r="B25" s="142">
        <v>14</v>
      </c>
      <c r="C25" s="242" t="s">
        <v>73</v>
      </c>
      <c r="D25" s="243" t="s">
        <v>62</v>
      </c>
      <c r="E25" s="243">
        <v>100000</v>
      </c>
      <c r="F25" s="145"/>
      <c r="G25" s="146"/>
      <c r="H25" s="147"/>
      <c r="I25" s="147"/>
    </row>
    <row r="26" spans="1:9" x14ac:dyDescent="0.25">
      <c r="A26" s="141"/>
      <c r="B26" s="142">
        <v>15</v>
      </c>
      <c r="C26" s="242" t="s">
        <v>74</v>
      </c>
      <c r="D26" s="243" t="s">
        <v>62</v>
      </c>
      <c r="E26" s="243">
        <v>127818.21</v>
      </c>
      <c r="F26" s="145"/>
      <c r="G26" s="146"/>
      <c r="H26" s="147"/>
      <c r="I26" s="147"/>
    </row>
    <row r="27" spans="1:9" x14ac:dyDescent="0.25">
      <c r="A27" s="141"/>
      <c r="B27" s="142">
        <v>16</v>
      </c>
      <c r="C27" s="242" t="s">
        <v>75</v>
      </c>
      <c r="D27" s="243" t="s">
        <v>62</v>
      </c>
      <c r="E27" s="243">
        <v>160000</v>
      </c>
      <c r="F27" s="145"/>
      <c r="G27" s="146"/>
      <c r="H27" s="147"/>
      <c r="I27" s="147"/>
    </row>
    <row r="28" spans="1:9" x14ac:dyDescent="0.25">
      <c r="A28" s="141"/>
      <c r="B28" s="142">
        <v>17</v>
      </c>
      <c r="C28" s="242" t="s">
        <v>76</v>
      </c>
      <c r="D28" s="243">
        <v>110664</v>
      </c>
      <c r="E28" s="243" t="s">
        <v>62</v>
      </c>
      <c r="F28" s="145"/>
      <c r="G28" s="146"/>
      <c r="H28" s="147"/>
      <c r="I28" s="147"/>
    </row>
    <row r="29" spans="1:9" x14ac:dyDescent="0.25">
      <c r="A29" s="141"/>
      <c r="B29" s="142">
        <v>18</v>
      </c>
      <c r="C29" s="242" t="s">
        <v>77</v>
      </c>
      <c r="D29" s="243">
        <v>109869</v>
      </c>
      <c r="E29" s="243" t="s">
        <v>62</v>
      </c>
      <c r="F29" s="145"/>
      <c r="G29" s="146"/>
      <c r="H29" s="147"/>
      <c r="I29" s="147"/>
    </row>
    <row r="30" spans="1:9" x14ac:dyDescent="0.25">
      <c r="A30" s="141"/>
      <c r="B30" s="142">
        <v>19</v>
      </c>
      <c r="C30" s="242" t="s">
        <v>78</v>
      </c>
      <c r="D30" s="243">
        <v>110346</v>
      </c>
      <c r="E30" s="243" t="s">
        <v>62</v>
      </c>
      <c r="F30" s="145"/>
      <c r="G30" s="146"/>
      <c r="H30" s="147"/>
      <c r="I30" s="147"/>
    </row>
    <row r="31" spans="1:9" x14ac:dyDescent="0.25">
      <c r="A31" s="131"/>
      <c r="B31" s="142"/>
      <c r="C31" s="143" t="s">
        <v>19</v>
      </c>
      <c r="D31" s="146">
        <f>SUM(D12:D30)</f>
        <v>1517786.41</v>
      </c>
      <c r="E31" s="146">
        <f>SUM(E12:E30)</f>
        <v>1346907.41</v>
      </c>
      <c r="F31" s="142"/>
      <c r="G31" s="148"/>
      <c r="H31" s="149"/>
      <c r="I31" s="149"/>
    </row>
    <row r="32" spans="1:9" x14ac:dyDescent="0.25">
      <c r="A32" s="131"/>
      <c r="B32" s="142"/>
      <c r="C32" s="143" t="str">
        <f>CONCATENATE("Сальдо"," ","на"," ",TEXT(F3,"DD.MM.YYYY"))</f>
        <v>Сальдо на 01.07.2015</v>
      </c>
      <c r="D32" s="150">
        <f>E31-D31</f>
        <v>-170879</v>
      </c>
      <c r="E32" s="146"/>
      <c r="F32" s="142"/>
      <c r="G32" s="148"/>
      <c r="H32" s="149"/>
      <c r="I32" s="149"/>
    </row>
    <row r="33" spans="1:10" x14ac:dyDescent="0.25">
      <c r="A33" s="131"/>
      <c r="B33" s="133"/>
      <c r="C33" s="133"/>
      <c r="D33" s="134"/>
      <c r="E33" s="135"/>
      <c r="F33" s="133"/>
      <c r="G33" s="135"/>
      <c r="H33" s="133"/>
      <c r="I33" s="133"/>
    </row>
    <row r="34" spans="1:10" x14ac:dyDescent="0.25">
      <c r="A34" s="131"/>
      <c r="B34" s="258" t="s">
        <v>20</v>
      </c>
      <c r="C34" s="258"/>
      <c r="D34" s="258"/>
      <c r="E34" s="151"/>
      <c r="F34" s="152" t="s">
        <v>7</v>
      </c>
      <c r="G34" s="153"/>
      <c r="H34" s="152"/>
      <c r="I34" s="152"/>
    </row>
    <row r="35" spans="1:10" ht="15" customHeight="1" x14ac:dyDescent="0.25">
      <c r="A35" s="131"/>
      <c r="B35" s="167" t="s">
        <v>27</v>
      </c>
      <c r="C35" s="246" t="str">
        <f>CONCATENATE(TEXT(F3,"DD.MM.YYYY")," ","задолженность"," ","в пользу")</f>
        <v>01.07.2015 задолженность в пользу</v>
      </c>
      <c r="D35" s="246"/>
      <c r="E35" s="154"/>
      <c r="F35" s="152"/>
      <c r="G35" s="155"/>
      <c r="H35" s="152"/>
      <c r="I35" s="152"/>
    </row>
    <row r="36" spans="1:10" ht="33.75" customHeight="1" x14ac:dyDescent="0.25">
      <c r="A36" s="131"/>
      <c r="B36" s="250" t="str">
        <f>IF(E31&gt;D31,"ПП Муха",G38)</f>
        <v>ООО бразилия</v>
      </c>
      <c r="C36" s="250"/>
      <c r="D36" s="250"/>
      <c r="E36" s="156">
        <f>D32</f>
        <v>-170879</v>
      </c>
      <c r="F36" s="152"/>
      <c r="G36" s="155"/>
      <c r="H36" s="152"/>
      <c r="I36" s="152"/>
    </row>
    <row r="37" spans="1:10" x14ac:dyDescent="0.25">
      <c r="A37" s="131"/>
      <c r="B37" s="133"/>
      <c r="C37" s="154"/>
      <c r="D37" s="134"/>
      <c r="E37" s="135"/>
      <c r="F37" s="133"/>
      <c r="G37" s="135"/>
      <c r="H37" s="133"/>
      <c r="I37" s="133"/>
    </row>
    <row r="38" spans="1:10" ht="33.75" customHeight="1" x14ac:dyDescent="0.25">
      <c r="A38" s="131"/>
      <c r="B38" s="251"/>
      <c r="C38" s="251"/>
      <c r="D38" s="251"/>
      <c r="E38" s="151"/>
      <c r="F38" s="159"/>
      <c r="G38" s="247" t="str">
        <f>VLOOKUP(D1,инфо!A2:B6,2,FALSE)</f>
        <v>ООО бразилия</v>
      </c>
      <c r="H38" s="247"/>
      <c r="I38" s="247"/>
      <c r="J38" s="168"/>
    </row>
    <row r="39" spans="1:10" x14ac:dyDescent="0.25">
      <c r="A39" s="131"/>
      <c r="B39" s="151" t="s">
        <v>7</v>
      </c>
      <c r="C39" s="151"/>
      <c r="D39" s="157"/>
      <c r="E39" s="158"/>
      <c r="F39" s="159"/>
      <c r="G39" s="160"/>
      <c r="H39" s="159"/>
      <c r="I39" s="159"/>
    </row>
    <row r="40" spans="1:10" x14ac:dyDescent="0.25">
      <c r="A40" s="131"/>
      <c r="B40" s="133"/>
      <c r="C40" s="151"/>
      <c r="D40" s="134"/>
      <c r="E40" s="135"/>
      <c r="F40" s="133"/>
      <c r="G40" s="135"/>
      <c r="H40" s="133"/>
      <c r="I40" s="133"/>
    </row>
    <row r="41" spans="1:10" x14ac:dyDescent="0.25">
      <c r="A41" s="131"/>
      <c r="B41" s="161"/>
      <c r="C41" s="162"/>
      <c r="D41" s="134"/>
      <c r="E41" s="135"/>
      <c r="F41" s="162"/>
      <c r="G41" s="163"/>
      <c r="H41" s="133" t="s">
        <v>8</v>
      </c>
      <c r="I41" s="133"/>
    </row>
    <row r="42" spans="1:10" x14ac:dyDescent="0.25">
      <c r="A42" s="131"/>
      <c r="B42" s="133"/>
      <c r="C42" s="133"/>
      <c r="D42" s="134"/>
      <c r="E42" s="135"/>
      <c r="F42" s="133"/>
      <c r="G42" s="135"/>
      <c r="H42" s="133"/>
      <c r="I42" s="133"/>
    </row>
    <row r="43" spans="1:10" x14ac:dyDescent="0.25">
      <c r="A43" s="131"/>
      <c r="B43" s="133"/>
      <c r="C43" s="133"/>
      <c r="D43" s="134"/>
      <c r="E43" s="135"/>
      <c r="F43" s="133"/>
      <c r="G43" s="135"/>
      <c r="H43" s="133"/>
      <c r="I43" s="133"/>
    </row>
    <row r="44" spans="1:10" x14ac:dyDescent="0.25">
      <c r="A44" s="131"/>
      <c r="B44" s="133"/>
      <c r="C44" s="133"/>
      <c r="D44" s="133"/>
      <c r="E44" s="133"/>
      <c r="F44" s="133"/>
      <c r="G44" s="133"/>
      <c r="H44" s="133"/>
      <c r="I44" s="133"/>
    </row>
  </sheetData>
  <sortState ref="M3:M19">
    <sortCondition ref="M2"/>
  </sortState>
  <dataConsolidate/>
  <mergeCells count="15">
    <mergeCell ref="C35:D35"/>
    <mergeCell ref="G38:I38"/>
    <mergeCell ref="B1:C1"/>
    <mergeCell ref="B36:D36"/>
    <mergeCell ref="B38:D38"/>
    <mergeCell ref="B3:E3"/>
    <mergeCell ref="F3:I3"/>
    <mergeCell ref="B5:I5"/>
    <mergeCell ref="B6:I6"/>
    <mergeCell ref="B7:I7"/>
    <mergeCell ref="B8:I8"/>
    <mergeCell ref="B2:I2"/>
    <mergeCell ref="B10:E10"/>
    <mergeCell ref="F10:I10"/>
    <mergeCell ref="B34:D34"/>
  </mergeCells>
  <dataValidations count="1">
    <dataValidation type="list" allowBlank="1" showInputMessage="1" showErrorMessage="1" sqref="D1">
      <formula1>страна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workbookViewId="0">
      <selection activeCell="C25" sqref="C25"/>
    </sheetView>
  </sheetViews>
  <sheetFormatPr defaultRowHeight="15" x14ac:dyDescent="0.25"/>
  <cols>
    <col min="1" max="1" width="8.85546875" bestFit="1" customWidth="1"/>
    <col min="2" max="2" width="17" bestFit="1" customWidth="1"/>
  </cols>
  <sheetData>
    <row r="1" spans="1:2" x14ac:dyDescent="0.25">
      <c r="A1" s="169" t="s">
        <v>15</v>
      </c>
      <c r="B1" s="170" t="s">
        <v>14</v>
      </c>
    </row>
    <row r="2" spans="1:2" x14ac:dyDescent="0.25">
      <c r="A2" s="171" t="s">
        <v>9</v>
      </c>
      <c r="B2" s="170" t="s">
        <v>21</v>
      </c>
    </row>
    <row r="3" spans="1:2" x14ac:dyDescent="0.25">
      <c r="A3" s="171" t="s">
        <v>10</v>
      </c>
      <c r="B3" s="170" t="s">
        <v>22</v>
      </c>
    </row>
    <row r="4" spans="1:2" x14ac:dyDescent="0.25">
      <c r="A4" s="171" t="s">
        <v>11</v>
      </c>
      <c r="B4" s="170" t="s">
        <v>23</v>
      </c>
    </row>
    <row r="5" spans="1:2" x14ac:dyDescent="0.25">
      <c r="A5" s="171" t="s">
        <v>12</v>
      </c>
      <c r="B5" s="170" t="s">
        <v>24</v>
      </c>
    </row>
    <row r="6" spans="1:2" x14ac:dyDescent="0.25">
      <c r="A6" s="171" t="s">
        <v>13</v>
      </c>
      <c r="B6" s="170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журнал операций</vt:lpstr>
      <vt:lpstr>Акт</vt:lpstr>
      <vt:lpstr>инфо</vt:lpstr>
      <vt:lpstr>полноеназвание</vt:lpstr>
      <vt:lpstr>страна</vt:lpstr>
    </vt:vector>
  </TitlesOfParts>
  <Company>DNA Project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X64</dc:creator>
  <cp:lastModifiedBy>LYUBOMIR</cp:lastModifiedBy>
  <cp:lastPrinted>2015-06-30T15:11:42Z</cp:lastPrinted>
  <dcterms:created xsi:type="dcterms:W3CDTF">2013-01-04T20:09:35Z</dcterms:created>
  <dcterms:modified xsi:type="dcterms:W3CDTF">2015-07-14T07:58:40Z</dcterms:modified>
</cp:coreProperties>
</file>