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915"/>
  <workbookPr autoCompressPictures="0"/>
  <bookViews>
    <workbookView xWindow="0" yWindow="0" windowWidth="21600" windowHeight="9740"/>
  </bookViews>
  <sheets>
    <sheet name="тест" sheetId="9" r:id="rId1"/>
  </sheets>
  <calcPr calcId="140001" iterate="1" iterateCount="2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5" i="9" l="1"/>
  <c r="K6" i="9"/>
  <c r="K7" i="9"/>
  <c r="K8" i="9"/>
  <c r="K9" i="9"/>
  <c r="K3" i="9"/>
  <c r="K4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L6" i="9"/>
  <c r="L7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4" i="9"/>
  <c r="M3" i="9"/>
  <c r="M4" i="9"/>
  <c r="M5" i="9"/>
  <c r="M6" i="9"/>
  <c r="M7" i="9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B34" i="9"/>
  <c r="P33" i="9"/>
  <c r="P32" i="9"/>
  <c r="P31" i="9"/>
  <c r="P30" i="9"/>
  <c r="P29" i="9"/>
  <c r="P28" i="9"/>
  <c r="P27" i="9"/>
  <c r="P26" i="9"/>
  <c r="P25" i="9"/>
  <c r="P24" i="9"/>
  <c r="P23" i="9"/>
  <c r="P22" i="9"/>
  <c r="P21" i="9"/>
  <c r="P20" i="9"/>
  <c r="P19" i="9"/>
  <c r="P18" i="9"/>
  <c r="P17" i="9"/>
  <c r="P16" i="9"/>
  <c r="P15" i="9"/>
  <c r="P14" i="9"/>
  <c r="P13" i="9"/>
  <c r="P12" i="9"/>
  <c r="P11" i="9"/>
  <c r="P10" i="9"/>
  <c r="P8" i="9"/>
  <c r="P9" i="9"/>
  <c r="P7" i="9"/>
  <c r="P6" i="9"/>
  <c r="P5" i="9"/>
  <c r="P4" i="9"/>
  <c r="P3" i="9"/>
  <c r="J34" i="9"/>
  <c r="O33" i="9"/>
  <c r="O32" i="9"/>
  <c r="O31" i="9"/>
  <c r="O30" i="9"/>
  <c r="O29" i="9"/>
  <c r="O28" i="9"/>
  <c r="O27" i="9"/>
  <c r="O26" i="9"/>
  <c r="O25" i="9"/>
  <c r="O24" i="9"/>
  <c r="O23" i="9"/>
  <c r="O22" i="9"/>
  <c r="O21" i="9"/>
  <c r="O20" i="9"/>
  <c r="O19" i="9"/>
  <c r="O18" i="9"/>
  <c r="O17" i="9"/>
  <c r="O16" i="9"/>
  <c r="O15" i="9"/>
  <c r="O14" i="9"/>
  <c r="O13" i="9"/>
  <c r="O12" i="9"/>
  <c r="O11" i="9"/>
  <c r="O10" i="9"/>
  <c r="O9" i="9"/>
  <c r="O8" i="9"/>
  <c r="O7" i="9"/>
  <c r="O6" i="9"/>
  <c r="O5" i="9"/>
  <c r="O4" i="9"/>
  <c r="O3" i="9"/>
  <c r="N4" i="9"/>
  <c r="N5" i="9"/>
  <c r="N6" i="9"/>
  <c r="N7" i="9"/>
  <c r="N8" i="9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I34" i="9"/>
  <c r="I36" i="9"/>
  <c r="H34" i="9"/>
  <c r="D34" i="9"/>
  <c r="C34" i="9"/>
  <c r="B37" i="9"/>
  <c r="N3" i="9"/>
  <c r="N33" i="9"/>
  <c r="B36" i="9"/>
  <c r="G34" i="9"/>
  <c r="G36" i="9"/>
  <c r="F34" i="9"/>
  <c r="E34" i="9"/>
  <c r="E36" i="9"/>
  <c r="K35" i="9"/>
  <c r="L5" i="9"/>
</calcChain>
</file>

<file path=xl/sharedStrings.xml><?xml version="1.0" encoding="utf-8"?>
<sst xmlns="http://schemas.openxmlformats.org/spreadsheetml/2006/main" count="20" uniqueCount="20">
  <si>
    <t>вес дня</t>
  </si>
  <si>
    <t>план дня</t>
  </si>
  <si>
    <t>% выполнения плана дня</t>
  </si>
  <si>
    <t>прогноз</t>
  </si>
  <si>
    <t>Выручка</t>
  </si>
  <si>
    <t>Кол-во чеков</t>
  </si>
  <si>
    <t>Штук товара в чеке</t>
  </si>
  <si>
    <t>Ср. чек</t>
  </si>
  <si>
    <t>Средняя стоимость товарной позиции</t>
  </si>
  <si>
    <t>Ср. кол-во позиций в чеке</t>
  </si>
  <si>
    <t>Кол. посещений</t>
  </si>
  <si>
    <t>% обслуживания</t>
  </si>
  <si>
    <t>итого</t>
  </si>
  <si>
    <t>план</t>
  </si>
  <si>
    <t>нарастающий итог</t>
  </si>
  <si>
    <t>выполнение % обсл.</t>
  </si>
  <si>
    <t>выполнение</t>
  </si>
  <si>
    <t>% ср.чек</t>
  </si>
  <si>
    <t>осталось</t>
  </si>
  <si>
    <t>план коррект.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</si>
</sst>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color rgb="FFFFFFF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sz val="10"/>
      <color rgb="FF333333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B64A0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rgb="FFFFFFFF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Font="1" applyAlignment="1">
      <alignment horizontal="center"/>
    </xf>
    <xf numFmtId="49" fontId="2" fillId="4" borderId="5" xfId="0" applyNumberFormat="1" applyFont="1" applyFill="1" applyBorder="1" applyAlignment="1">
      <alignment horizontal="center"/>
    </xf>
    <xf numFmtId="49" fontId="2" fillId="4" borderId="5" xfId="0" applyNumberFormat="1" applyFont="1" applyFill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10" fontId="0" fillId="2" borderId="2" xfId="0" applyNumberFormat="1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14" fontId="0" fillId="2" borderId="9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2" fontId="3" fillId="0" borderId="3" xfId="0" applyNumberFormat="1" applyFont="1" applyBorder="1" applyAlignment="1" applyProtection="1">
      <alignment horizontal="center"/>
      <protection locked="0"/>
    </xf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10" fontId="3" fillId="0" borderId="2" xfId="0" applyNumberFormat="1" applyFont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5" fillId="5" borderId="2" xfId="0" applyNumberFormat="1" applyFont="1" applyFill="1" applyBorder="1" applyAlignment="1">
      <alignment horizontal="center"/>
    </xf>
    <xf numFmtId="10" fontId="0" fillId="3" borderId="2" xfId="0" applyNumberFormat="1" applyFont="1" applyFill="1" applyBorder="1" applyAlignment="1">
      <alignment horizontal="center"/>
    </xf>
    <xf numFmtId="0" fontId="0" fillId="3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2" fontId="2" fillId="4" borderId="5" xfId="0" applyNumberFormat="1" applyFont="1" applyFill="1" applyBorder="1" applyAlignment="1">
      <alignment horizontal="center" wrapText="1"/>
    </xf>
    <xf numFmtId="2" fontId="0" fillId="2" borderId="2" xfId="0" applyNumberFormat="1" applyFont="1" applyFill="1" applyBorder="1" applyAlignment="1">
      <alignment horizontal="center"/>
    </xf>
    <xf numFmtId="3" fontId="8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4" fontId="0" fillId="6" borderId="9" xfId="0" applyNumberFormat="1" applyFont="1" applyFill="1" applyBorder="1" applyAlignment="1">
      <alignment horizontal="center"/>
    </xf>
    <xf numFmtId="2" fontId="5" fillId="7" borderId="2" xfId="0" applyNumberFormat="1" applyFont="1" applyFill="1" applyBorder="1" applyAlignment="1">
      <alignment horizontal="center"/>
    </xf>
    <xf numFmtId="164" fontId="1" fillId="6" borderId="2" xfId="0" applyNumberFormat="1" applyFont="1" applyFill="1" applyBorder="1" applyAlignment="1">
      <alignment horizontal="center"/>
    </xf>
    <xf numFmtId="0" fontId="0" fillId="6" borderId="2" xfId="0" applyFont="1" applyFill="1" applyBorder="1" applyAlignment="1">
      <alignment horizontal="center"/>
    </xf>
    <xf numFmtId="2" fontId="0" fillId="6" borderId="2" xfId="0" applyNumberFormat="1" applyFont="1" applyFill="1" applyBorder="1" applyAlignment="1">
      <alignment horizontal="center"/>
    </xf>
    <xf numFmtId="10" fontId="4" fillId="0" borderId="1" xfId="0" applyNumberFormat="1" applyFont="1" applyBorder="1" applyAlignment="1">
      <alignment horizontal="center"/>
    </xf>
    <xf numFmtId="10" fontId="4" fillId="0" borderId="10" xfId="0" applyNumberFormat="1" applyFont="1" applyBorder="1" applyAlignment="1">
      <alignment horizontal="center"/>
    </xf>
    <xf numFmtId="10" fontId="4" fillId="0" borderId="6" xfId="0" applyNumberFormat="1" applyFont="1" applyBorder="1" applyAlignment="1">
      <alignment horizontal="center"/>
    </xf>
    <xf numFmtId="10" fontId="4" fillId="0" borderId="7" xfId="0" applyNumberFormat="1" applyFont="1" applyBorder="1" applyAlignment="1">
      <alignment horizontal="center"/>
    </xf>
    <xf numFmtId="10" fontId="4" fillId="0" borderId="4" xfId="0" applyNumberFormat="1" applyFont="1" applyBorder="1" applyAlignment="1">
      <alignment horizontal="center"/>
    </xf>
    <xf numFmtId="10" fontId="4" fillId="0" borderId="8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8" borderId="2" xfId="0" applyFont="1" applyFill="1" applyBorder="1" applyAlignment="1">
      <alignment horizontal="center"/>
    </xf>
  </cellXfs>
  <cellStyles count="1">
    <cellStyle name="Обычный" xfId="0" builtinId="0"/>
  </cellStyles>
  <dxfs count="4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trendline>
            <c:trendlineType val="linear"/>
            <c:dispRSqr val="0"/>
            <c:dispEq val="0"/>
          </c:trendline>
          <c:cat>
            <c:numRef>
              <c:f>тест!$A$3:$A$33</c:f>
              <c:numCache>
                <c:formatCode>m/d/yy</c:formatCode>
                <c:ptCount val="31"/>
                <c:pt idx="0">
                  <c:v>42186.0</c:v>
                </c:pt>
                <c:pt idx="1">
                  <c:v>42187.0</c:v>
                </c:pt>
                <c:pt idx="2">
                  <c:v>42188.0</c:v>
                </c:pt>
                <c:pt idx="3">
                  <c:v>42189.0</c:v>
                </c:pt>
                <c:pt idx="4">
                  <c:v>42190.0</c:v>
                </c:pt>
                <c:pt idx="5">
                  <c:v>42191.0</c:v>
                </c:pt>
                <c:pt idx="6">
                  <c:v>42192.0</c:v>
                </c:pt>
                <c:pt idx="7">
                  <c:v>42193.0</c:v>
                </c:pt>
                <c:pt idx="8">
                  <c:v>42194.0</c:v>
                </c:pt>
                <c:pt idx="9">
                  <c:v>42195.0</c:v>
                </c:pt>
                <c:pt idx="10">
                  <c:v>42196.0</c:v>
                </c:pt>
                <c:pt idx="11">
                  <c:v>42197.0</c:v>
                </c:pt>
                <c:pt idx="12">
                  <c:v>42198.0</c:v>
                </c:pt>
                <c:pt idx="13">
                  <c:v>42199.0</c:v>
                </c:pt>
                <c:pt idx="14">
                  <c:v>42200.0</c:v>
                </c:pt>
                <c:pt idx="15">
                  <c:v>42201.0</c:v>
                </c:pt>
                <c:pt idx="16">
                  <c:v>42202.0</c:v>
                </c:pt>
                <c:pt idx="17">
                  <c:v>42203.0</c:v>
                </c:pt>
                <c:pt idx="18">
                  <c:v>42204.0</c:v>
                </c:pt>
                <c:pt idx="19">
                  <c:v>42205.0</c:v>
                </c:pt>
                <c:pt idx="20">
                  <c:v>42206.0</c:v>
                </c:pt>
                <c:pt idx="21">
                  <c:v>42207.0</c:v>
                </c:pt>
                <c:pt idx="22">
                  <c:v>42208.0</c:v>
                </c:pt>
                <c:pt idx="23">
                  <c:v>42209.0</c:v>
                </c:pt>
                <c:pt idx="24">
                  <c:v>42210.0</c:v>
                </c:pt>
                <c:pt idx="25">
                  <c:v>42211.0</c:v>
                </c:pt>
                <c:pt idx="26">
                  <c:v>42212.0</c:v>
                </c:pt>
                <c:pt idx="27">
                  <c:v>42213.0</c:v>
                </c:pt>
                <c:pt idx="28">
                  <c:v>42214.0</c:v>
                </c:pt>
                <c:pt idx="29">
                  <c:v>42215.0</c:v>
                </c:pt>
                <c:pt idx="30">
                  <c:v>42216.0</c:v>
                </c:pt>
              </c:numCache>
            </c:numRef>
          </c:cat>
          <c:val>
            <c:numRef>
              <c:f>тест!$B$3:$B$33</c:f>
              <c:numCache>
                <c:formatCode>0.00</c:formatCode>
                <c:ptCount val="31"/>
                <c:pt idx="0">
                  <c:v>99828.0</c:v>
                </c:pt>
                <c:pt idx="1">
                  <c:v>114966.0</c:v>
                </c:pt>
                <c:pt idx="2">
                  <c:v>111258.15</c:v>
                </c:pt>
                <c:pt idx="3">
                  <c:v>155048.0</c:v>
                </c:pt>
                <c:pt idx="4">
                  <c:v>87951.24000000001</c:v>
                </c:pt>
                <c:pt idx="5">
                  <c:v>82104.0</c:v>
                </c:pt>
                <c:pt idx="6">
                  <c:v>68468.05</c:v>
                </c:pt>
                <c:pt idx="7">
                  <c:v>137679.0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26921960"/>
        <c:axId val="-2126991752"/>
      </c:lineChart>
      <c:dateAx>
        <c:axId val="-2126921960"/>
        <c:scaling>
          <c:orientation val="minMax"/>
        </c:scaling>
        <c:delete val="0"/>
        <c:axPos val="b"/>
        <c:numFmt formatCode="m/d/yy" sourceLinked="1"/>
        <c:majorTickMark val="out"/>
        <c:minorTickMark val="none"/>
        <c:tickLblPos val="nextTo"/>
        <c:crossAx val="-2126991752"/>
        <c:crosses val="autoZero"/>
        <c:auto val="1"/>
        <c:lblOffset val="100"/>
        <c:baseTimeUnit val="days"/>
      </c:dateAx>
      <c:valAx>
        <c:axId val="-212699175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-21269219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7" l="0.700000000000001" r="0.700000000000001" t="0.750000000000007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23811</xdr:colOff>
      <xdr:row>37</xdr:row>
      <xdr:rowOff>130968</xdr:rowOff>
    </xdr:from>
    <xdr:to>
      <xdr:col>16</xdr:col>
      <xdr:colOff>11906</xdr:colOff>
      <xdr:row>52</xdr:row>
      <xdr:rowOff>107156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37"/>
  <sheetViews>
    <sheetView tabSelected="1" zoomScale="125" zoomScaleNormal="125" zoomScalePageLayoutView="125" workbookViewId="0">
      <selection activeCell="L4" sqref="L4"/>
    </sheetView>
  </sheetViews>
  <sheetFormatPr baseColWidth="10" defaultColWidth="8.83203125" defaultRowHeight="14" x14ac:dyDescent="0"/>
  <cols>
    <col min="1" max="1" width="12.83203125" style="1" bestFit="1" customWidth="1"/>
    <col min="2" max="2" width="12.5" style="1" bestFit="1" customWidth="1"/>
    <col min="3" max="3" width="7.1640625" style="1" bestFit="1" customWidth="1"/>
    <col min="4" max="4" width="8.5" style="1" bestFit="1" customWidth="1"/>
    <col min="5" max="5" width="8.6640625" style="1" bestFit="1" customWidth="1"/>
    <col min="6" max="6" width="10.33203125" style="1" customWidth="1"/>
    <col min="7" max="7" width="9.83203125" style="1" customWidth="1"/>
    <col min="8" max="8" width="10.6640625" style="1" customWidth="1"/>
    <col min="9" max="9" width="10.33203125" style="1" customWidth="1"/>
    <col min="10" max="12" width="8.83203125" style="1"/>
    <col min="13" max="13" width="13" style="15" bestFit="1" customWidth="1"/>
    <col min="14" max="14" width="8.83203125" style="1"/>
    <col min="15" max="15" width="9.83203125" style="1" bestFit="1" customWidth="1"/>
    <col min="16" max="16" width="8.83203125" style="1"/>
    <col min="17" max="43" width="8.83203125" style="19"/>
    <col min="44" max="16384" width="8.83203125" style="1"/>
  </cols>
  <sheetData>
    <row r="2" spans="1:43" ht="49">
      <c r="B2" s="2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  <c r="I2" s="3" t="s">
        <v>11</v>
      </c>
      <c r="J2" s="3" t="s">
        <v>0</v>
      </c>
      <c r="K2" s="3" t="s">
        <v>1</v>
      </c>
      <c r="L2" s="3" t="s">
        <v>19</v>
      </c>
      <c r="M2" s="21" t="s">
        <v>14</v>
      </c>
      <c r="N2" s="3" t="s">
        <v>2</v>
      </c>
      <c r="O2" s="3" t="s">
        <v>15</v>
      </c>
      <c r="P2" s="3" t="s">
        <v>17</v>
      </c>
    </row>
    <row r="3" spans="1:43">
      <c r="A3" s="7">
        <v>42186</v>
      </c>
      <c r="B3" s="16">
        <v>99828</v>
      </c>
      <c r="C3" s="16">
        <v>92</v>
      </c>
      <c r="D3" s="16">
        <v>252</v>
      </c>
      <c r="E3" s="16">
        <v>1085.0899999999999</v>
      </c>
      <c r="F3" s="16">
        <v>396.14</v>
      </c>
      <c r="G3" s="16">
        <v>2.75</v>
      </c>
      <c r="H3" s="16">
        <v>306</v>
      </c>
      <c r="I3" s="16">
        <v>30.07</v>
      </c>
      <c r="J3" s="14">
        <v>0.03</v>
      </c>
      <c r="K3" s="6">
        <f>$B$35*J3</f>
        <v>97230</v>
      </c>
      <c r="L3" s="6"/>
      <c r="M3" s="22">
        <f>B3</f>
        <v>99828</v>
      </c>
      <c r="N3" s="5">
        <f>B3/K3</f>
        <v>1.0267201481024375</v>
      </c>
      <c r="O3" s="5">
        <f>I3/I35</f>
        <v>0.88441176470588234</v>
      </c>
      <c r="P3" s="5">
        <f>E3/E35</f>
        <v>1.2056555555555555</v>
      </c>
    </row>
    <row r="4" spans="1:43">
      <c r="A4" s="7">
        <v>42187</v>
      </c>
      <c r="B4" s="16">
        <v>114966</v>
      </c>
      <c r="C4" s="16">
        <v>98</v>
      </c>
      <c r="D4" s="16">
        <v>297</v>
      </c>
      <c r="E4" s="16">
        <v>1173.1199999999999</v>
      </c>
      <c r="F4" s="16">
        <v>387.09</v>
      </c>
      <c r="G4" s="16">
        <v>3.03</v>
      </c>
      <c r="H4" s="16">
        <v>350</v>
      </c>
      <c r="I4" s="16">
        <v>28</v>
      </c>
      <c r="J4" s="14">
        <v>0.03</v>
      </c>
      <c r="K4" s="6">
        <f t="shared" ref="K4:K33" si="0">$B$35*J4</f>
        <v>97230</v>
      </c>
      <c r="L4" s="37">
        <f>K4+IF(B3&gt;0,SUMPRODUCT(($K$3:K3-$B$3:B3)*(K4/SUM(K4:$K$33))),SUMPRODUCT(($K$3:K3-$B$3:B3)*(K4/SUMIF($B$4:$B$33,"",$K$4:$K$33))*($B$3:B3&gt;0)))</f>
        <v>97149.649484536087</v>
      </c>
      <c r="M4" s="22">
        <f>M3+B4</f>
        <v>214794</v>
      </c>
      <c r="N4" s="5">
        <f t="shared" ref="N4:N33" si="1">B4/K4</f>
        <v>1.1824128355445851</v>
      </c>
      <c r="O4" s="5">
        <f>I4/I35</f>
        <v>0.82352941176470584</v>
      </c>
      <c r="P4" s="5">
        <f>E4/E35</f>
        <v>1.3034666666666666</v>
      </c>
    </row>
    <row r="5" spans="1:43">
      <c r="A5" s="7">
        <v>42188</v>
      </c>
      <c r="B5" s="16">
        <v>111258.15</v>
      </c>
      <c r="C5" s="16">
        <v>113</v>
      </c>
      <c r="D5" s="16">
        <v>299</v>
      </c>
      <c r="E5" s="16">
        <v>984.59</v>
      </c>
      <c r="F5" s="16">
        <v>372.1</v>
      </c>
      <c r="G5" s="16">
        <v>2.65</v>
      </c>
      <c r="H5" s="16">
        <v>354</v>
      </c>
      <c r="I5" s="16">
        <v>31.92</v>
      </c>
      <c r="J5" s="14">
        <v>0.03</v>
      </c>
      <c r="K5" s="6">
        <f t="shared" si="0"/>
        <v>97230</v>
      </c>
      <c r="L5" s="37">
        <f>K5+IF(B4&gt;0,SUMPRODUCT(($K$3:K4-$B$3:B4)*(K5/SUM(K5:$K$33))),SUMPRODUCT(($K$3:K4-$B$3:B4)*(K5/SUMIF($B$4:$B$33,"",$K$4:$K$33))*($B$3:B4&gt;0)))</f>
        <v>96581.042553191495</v>
      </c>
      <c r="M5" s="22">
        <f t="shared" ref="M5:M33" si="2">M4+B5</f>
        <v>326052.15000000002</v>
      </c>
      <c r="N5" s="5">
        <f t="shared" si="1"/>
        <v>1.1442780006170934</v>
      </c>
      <c r="O5" s="5">
        <f>I5/I35</f>
        <v>0.93882352941176472</v>
      </c>
      <c r="P5" s="5">
        <f>E5/E35</f>
        <v>1.0939888888888889</v>
      </c>
    </row>
    <row r="6" spans="1:43">
      <c r="A6" s="25">
        <v>42189</v>
      </c>
      <c r="B6" s="26">
        <v>155048</v>
      </c>
      <c r="C6" s="26">
        <v>152</v>
      </c>
      <c r="D6" s="26">
        <v>369</v>
      </c>
      <c r="E6" s="26">
        <v>1020.05</v>
      </c>
      <c r="F6" s="26">
        <v>420.18</v>
      </c>
      <c r="G6" s="26">
        <v>2.4300000000000002</v>
      </c>
      <c r="H6" s="26">
        <v>442</v>
      </c>
      <c r="I6" s="26">
        <v>34.39</v>
      </c>
      <c r="J6" s="27">
        <v>0.04</v>
      </c>
      <c r="K6" s="28">
        <f t="shared" si="0"/>
        <v>129640</v>
      </c>
      <c r="L6" s="37">
        <f>K6+IF(B5&gt;0,SUMPRODUCT(($K$3:K5-$B$3:B5)*(K6/SUM(K6:$K$33))),SUMPRODUCT(($K$3:K5-$B$3:B5)*(K6/SUMIF($B$4:$B$33,"",$K$4:$K$33))*($B$3:B5&gt;0)))</f>
        <v>128129.57582417583</v>
      </c>
      <c r="M6" s="29">
        <f t="shared" si="2"/>
        <v>481100.15</v>
      </c>
      <c r="N6" s="5">
        <f t="shared" si="1"/>
        <v>1.195988892317186</v>
      </c>
      <c r="O6" s="5">
        <f>I6/I35</f>
        <v>1.0114705882352941</v>
      </c>
      <c r="P6" s="5">
        <f>E6/E35</f>
        <v>1.1333888888888888</v>
      </c>
    </row>
    <row r="7" spans="1:43">
      <c r="A7" s="25">
        <v>42190</v>
      </c>
      <c r="B7" s="26">
        <v>87951.24</v>
      </c>
      <c r="C7" s="26">
        <v>87</v>
      </c>
      <c r="D7" s="26">
        <v>217</v>
      </c>
      <c r="E7" s="26">
        <v>1010.93</v>
      </c>
      <c r="F7" s="26">
        <v>405.31</v>
      </c>
      <c r="G7" s="26">
        <v>2.4900000000000002</v>
      </c>
      <c r="H7" s="26">
        <v>281</v>
      </c>
      <c r="I7" s="26">
        <v>30.96</v>
      </c>
      <c r="J7" s="27">
        <v>0.04</v>
      </c>
      <c r="K7" s="28">
        <f t="shared" si="0"/>
        <v>129640</v>
      </c>
      <c r="L7" s="37">
        <f>K7+IF(B6&gt;0,SUMPRODUCT(($K$3:K6-$B$3:B6)*(K7/SUM(K7:$K$33))),SUMPRODUCT(($K$3:K6-$B$3:B6)*(K7/SUMIF($B$4:$B$33,"",$K$4:$K$33))*($B$3:B6&gt;0)))</f>
        <v>126891.94712643677</v>
      </c>
      <c r="M7" s="29">
        <f t="shared" si="2"/>
        <v>569051.39</v>
      </c>
      <c r="N7" s="5">
        <f t="shared" si="1"/>
        <v>0.67842672014810246</v>
      </c>
      <c r="O7" s="5">
        <f>I7/I35</f>
        <v>0.9105882352941177</v>
      </c>
      <c r="P7" s="5">
        <f>E7/E35</f>
        <v>1.1232555555555555</v>
      </c>
    </row>
    <row r="8" spans="1:43">
      <c r="A8" s="7">
        <v>42191</v>
      </c>
      <c r="B8" s="16">
        <v>82104</v>
      </c>
      <c r="C8" s="16">
        <v>83</v>
      </c>
      <c r="D8" s="16">
        <v>195</v>
      </c>
      <c r="E8" s="16">
        <v>989.2</v>
      </c>
      <c r="F8" s="16">
        <v>421.05</v>
      </c>
      <c r="G8" s="16">
        <v>2.35</v>
      </c>
      <c r="H8" s="16">
        <v>328</v>
      </c>
      <c r="I8" s="16">
        <v>25.3</v>
      </c>
      <c r="J8" s="14">
        <v>0.03</v>
      </c>
      <c r="K8" s="6">
        <f t="shared" si="0"/>
        <v>97230</v>
      </c>
      <c r="L8" s="37">
        <f>K8+IF(B7&gt;0,SUMPRODUCT(($K$3:K7-$B$3:B7)*(K8/SUM(K8:$K$33))),SUMPRODUCT(($K$3:K7-$B$3:B7)*(K8/SUMIF($B$4:$B$33,"",$K$4:$K$33))*($B$3:B7&gt;0)))</f>
        <v>96576.455783132536</v>
      </c>
      <c r="M8" s="22">
        <f t="shared" si="2"/>
        <v>651155.39</v>
      </c>
      <c r="N8" s="5">
        <f t="shared" si="1"/>
        <v>0.84443073125578527</v>
      </c>
      <c r="O8" s="5">
        <f>I8/I35</f>
        <v>0.74411764705882355</v>
      </c>
      <c r="P8" s="5">
        <f>E8/E35</f>
        <v>1.0991111111111111</v>
      </c>
    </row>
    <row r="9" spans="1:43">
      <c r="A9" s="7">
        <v>42192</v>
      </c>
      <c r="B9" s="16">
        <v>68468.05</v>
      </c>
      <c r="C9" s="16">
        <v>71</v>
      </c>
      <c r="D9" s="16">
        <v>188</v>
      </c>
      <c r="E9" s="16">
        <v>964.34</v>
      </c>
      <c r="F9" s="16">
        <v>364.19</v>
      </c>
      <c r="G9" s="16">
        <v>2.65</v>
      </c>
      <c r="H9" s="16">
        <v>270</v>
      </c>
      <c r="I9" s="16">
        <v>26.3</v>
      </c>
      <c r="J9" s="14">
        <v>0.03</v>
      </c>
      <c r="K9" s="6">
        <f t="shared" si="0"/>
        <v>97230</v>
      </c>
      <c r="L9" s="37">
        <f>K9+IF(B8&gt;0,SUMPRODUCT(($K$3:K8-$B$3:B8)*(K9/SUM(K9:$K$33))),SUMPRODUCT(($K$3:K8-$B$3:B8)*(K9/SUMIF($B$4:$B$33,"",$K$4:$K$33))*($B$3:B8&gt;0)))</f>
        <v>97119.172875000004</v>
      </c>
      <c r="M9" s="22">
        <f t="shared" si="2"/>
        <v>719623.44000000006</v>
      </c>
      <c r="N9" s="5">
        <f t="shared" si="1"/>
        <v>0.70418646508279337</v>
      </c>
      <c r="O9" s="5">
        <f>I9/I35</f>
        <v>0.77352941176470591</v>
      </c>
      <c r="P9" s="5">
        <f>E9/E35</f>
        <v>1.0714888888888889</v>
      </c>
    </row>
    <row r="10" spans="1:43">
      <c r="A10" s="7">
        <v>42193</v>
      </c>
      <c r="B10" s="16">
        <v>137679</v>
      </c>
      <c r="C10" s="16">
        <v>141</v>
      </c>
      <c r="D10" s="16">
        <v>398</v>
      </c>
      <c r="E10" s="16">
        <v>976.45</v>
      </c>
      <c r="F10" s="16">
        <v>345.93</v>
      </c>
      <c r="G10" s="16">
        <v>2.82</v>
      </c>
      <c r="H10" s="16">
        <v>369</v>
      </c>
      <c r="I10" s="16">
        <v>38.21</v>
      </c>
      <c r="J10" s="14">
        <v>0.03</v>
      </c>
      <c r="K10" s="6">
        <f t="shared" si="0"/>
        <v>97230</v>
      </c>
      <c r="L10" s="37">
        <f>K10+IF(B9&gt;0,SUMPRODUCT(($K$3:K9-$B$3:B9)*(K10/SUM(K10:$K$33))),SUMPRODUCT(($K$3:K9-$B$3:B9)*(K10/SUMIF($B$4:$B$33,"",$K$4:$K$33))*($B$3:B9&gt;0)))</f>
        <v>98235.450389610385</v>
      </c>
      <c r="M10" s="22">
        <f t="shared" si="2"/>
        <v>857302.44000000006</v>
      </c>
      <c r="N10" s="5">
        <f t="shared" si="1"/>
        <v>1.4160135760567727</v>
      </c>
      <c r="O10" s="5">
        <f>I10/I35</f>
        <v>1.1238235294117647</v>
      </c>
      <c r="P10" s="5">
        <f>E10/E35</f>
        <v>1.0849444444444445</v>
      </c>
    </row>
    <row r="11" spans="1:43">
      <c r="A11" s="7">
        <v>42194</v>
      </c>
      <c r="B11" s="16"/>
      <c r="C11" s="16"/>
      <c r="D11" s="16"/>
      <c r="E11" s="16"/>
      <c r="F11" s="16"/>
      <c r="G11" s="16"/>
      <c r="H11" s="16"/>
      <c r="I11" s="16"/>
      <c r="J11" s="14">
        <v>0.03</v>
      </c>
      <c r="K11" s="6">
        <f t="shared" si="0"/>
        <v>97230</v>
      </c>
      <c r="L11" s="37">
        <f>K11+IF(B10&gt;0,SUMPRODUCT(($K$3:K10-$B$3:B10)*(K11/SUM(K11:$K$33))),SUMPRODUCT(($K$3:K10-$B$3:B10)*(K11/SUMIF($B$4:$B$33,"",$K$4:$K$33))*($B$3:B10&gt;0)))</f>
        <v>96636.387567567566</v>
      </c>
      <c r="M11" s="22">
        <f t="shared" si="2"/>
        <v>857302.44000000006</v>
      </c>
      <c r="N11" s="5">
        <f t="shared" si="1"/>
        <v>0</v>
      </c>
      <c r="O11" s="5">
        <f>I11/I35</f>
        <v>0</v>
      </c>
      <c r="P11" s="5">
        <f>E11/E35</f>
        <v>0</v>
      </c>
    </row>
    <row r="12" spans="1:43">
      <c r="A12" s="7">
        <v>42195</v>
      </c>
      <c r="B12" s="16"/>
      <c r="C12" s="16"/>
      <c r="D12" s="16"/>
      <c r="E12" s="16"/>
      <c r="F12" s="16"/>
      <c r="G12" s="16"/>
      <c r="H12" s="16"/>
      <c r="I12" s="16"/>
      <c r="J12" s="14">
        <v>0.03</v>
      </c>
      <c r="K12" s="6">
        <f t="shared" si="0"/>
        <v>97230</v>
      </c>
      <c r="L12" s="37">
        <f>K12+IF(B11&gt;0,SUMPRODUCT(($K$3:K11-$B$3:B11)*(K12/SUM(K12:$K$33))),SUMPRODUCT(($K$3:K11-$B$3:B11)*(K12/SUMIF($B$4:$B$33,"",$K$4:$K$33))*($B$3:B11&gt;0)))</f>
        <v>96636.387567567566</v>
      </c>
      <c r="M12" s="22">
        <f t="shared" si="2"/>
        <v>857302.44000000006</v>
      </c>
      <c r="N12" s="5">
        <f t="shared" si="1"/>
        <v>0</v>
      </c>
      <c r="O12" s="5">
        <f>I12/I35</f>
        <v>0</v>
      </c>
      <c r="P12" s="5">
        <f>E12/E35</f>
        <v>0</v>
      </c>
    </row>
    <row r="13" spans="1:43">
      <c r="A13" s="25">
        <v>42196</v>
      </c>
      <c r="B13" s="26"/>
      <c r="C13" s="26"/>
      <c r="D13" s="26"/>
      <c r="E13" s="26"/>
      <c r="F13" s="26"/>
      <c r="G13" s="26"/>
      <c r="H13" s="26"/>
      <c r="I13" s="26"/>
      <c r="J13" s="27">
        <v>0.05</v>
      </c>
      <c r="K13" s="28">
        <f t="shared" si="0"/>
        <v>162050</v>
      </c>
      <c r="L13" s="37">
        <f>K13+IF(B12&gt;0,SUMPRODUCT(($K$3:K12-$B$3:B12)*(K13/SUM(K13:$K$33))),SUMPRODUCT(($K$3:K12-$B$3:B12)*(K13/SUMIF($B$4:$B$33,"",$K$4:$K$33))*($B$3:B12&gt;0)))</f>
        <v>161060.64594594596</v>
      </c>
      <c r="M13" s="29">
        <f t="shared" si="2"/>
        <v>857302.44000000006</v>
      </c>
      <c r="N13" s="5">
        <f t="shared" si="1"/>
        <v>0</v>
      </c>
      <c r="O13" s="5">
        <f>I13/I35</f>
        <v>0</v>
      </c>
      <c r="P13" s="5">
        <f>E13/E35</f>
        <v>0</v>
      </c>
    </row>
    <row r="14" spans="1:43">
      <c r="A14" s="25">
        <v>42197</v>
      </c>
      <c r="B14" s="26"/>
      <c r="C14" s="26"/>
      <c r="D14" s="26"/>
      <c r="E14" s="26"/>
      <c r="F14" s="26"/>
      <c r="G14" s="26"/>
      <c r="H14" s="26"/>
      <c r="I14" s="26"/>
      <c r="J14" s="27">
        <v>0.05</v>
      </c>
      <c r="K14" s="28">
        <f t="shared" si="0"/>
        <v>162050</v>
      </c>
      <c r="L14" s="37">
        <f>K14+IF(B13&gt;0,SUMPRODUCT(($K$3:K13-$B$3:B13)*(K14/SUM(K14:$K$33))),SUMPRODUCT(($K$3:K13-$B$3:B13)*(K14/SUMIF($B$4:$B$33,"",$K$4:$K$33))*($B$3:B13&gt;0)))</f>
        <v>161060.64594594596</v>
      </c>
      <c r="M14" s="29">
        <f t="shared" si="2"/>
        <v>857302.44000000006</v>
      </c>
      <c r="N14" s="5">
        <f t="shared" si="1"/>
        <v>0</v>
      </c>
      <c r="O14" s="5">
        <f>I14/I35</f>
        <v>0</v>
      </c>
      <c r="P14" s="5">
        <f>E14/E35</f>
        <v>0</v>
      </c>
    </row>
    <row r="15" spans="1:43" s="18" customFormat="1">
      <c r="A15" s="7">
        <v>42198</v>
      </c>
      <c r="B15" s="16"/>
      <c r="C15" s="16"/>
      <c r="D15" s="16"/>
      <c r="E15" s="16"/>
      <c r="F15" s="16"/>
      <c r="G15" s="16"/>
      <c r="H15" s="16"/>
      <c r="I15" s="16"/>
      <c r="J15" s="14">
        <v>0.03</v>
      </c>
      <c r="K15" s="6">
        <f t="shared" si="0"/>
        <v>97230</v>
      </c>
      <c r="L15" s="37">
        <f>K15+IF(B14&gt;0,SUMPRODUCT(($K$3:K14-$B$3:B14)*(K15/SUM(K15:$K$33))),SUMPRODUCT(($K$3:K14-$B$3:B14)*(K15/SUMIF($B$4:$B$33,"",$K$4:$K$33))*($B$3:B14&gt;0)))</f>
        <v>96636.387567567566</v>
      </c>
      <c r="M15" s="22">
        <f t="shared" si="2"/>
        <v>857302.44000000006</v>
      </c>
      <c r="N15" s="5">
        <f t="shared" si="1"/>
        <v>0</v>
      </c>
      <c r="O15" s="17">
        <f>I15/I35</f>
        <v>0</v>
      </c>
      <c r="P15" s="17">
        <f>E15/E35</f>
        <v>0</v>
      </c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s="18" customFormat="1">
      <c r="A16" s="7">
        <v>42199</v>
      </c>
      <c r="B16" s="16"/>
      <c r="C16" s="16"/>
      <c r="D16" s="16"/>
      <c r="E16" s="16"/>
      <c r="F16" s="16"/>
      <c r="G16" s="16"/>
      <c r="H16" s="16"/>
      <c r="I16" s="16"/>
      <c r="J16" s="14">
        <v>0.03</v>
      </c>
      <c r="K16" s="6">
        <f t="shared" si="0"/>
        <v>97230</v>
      </c>
      <c r="L16" s="37">
        <f>K16+IF(B15&gt;0,SUMPRODUCT(($K$3:K15-$B$3:B15)*(K16/SUM(K16:$K$33))),SUMPRODUCT(($K$3:K15-$B$3:B15)*(K16/SUMIF($B$4:$B$33,"",$K$4:$K$33))*($B$3:B15&gt;0)))</f>
        <v>96636.387567567566</v>
      </c>
      <c r="M16" s="22">
        <f t="shared" si="2"/>
        <v>857302.44000000006</v>
      </c>
      <c r="N16" s="5">
        <f t="shared" si="1"/>
        <v>0</v>
      </c>
      <c r="O16" s="17">
        <f>I16/I35</f>
        <v>0</v>
      </c>
      <c r="P16" s="17">
        <f>E16/E35</f>
        <v>0</v>
      </c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>
      <c r="A17" s="7">
        <v>42200</v>
      </c>
      <c r="B17" s="16"/>
      <c r="C17" s="16"/>
      <c r="D17" s="16"/>
      <c r="E17" s="16"/>
      <c r="F17" s="16"/>
      <c r="G17" s="16"/>
      <c r="H17" s="16"/>
      <c r="I17" s="16"/>
      <c r="J17" s="14">
        <v>0.03</v>
      </c>
      <c r="K17" s="6">
        <f t="shared" si="0"/>
        <v>97230</v>
      </c>
      <c r="L17" s="37">
        <f>K17+IF(B16&gt;0,SUMPRODUCT(($K$3:K16-$B$3:B16)*(K17/SUM(K17:$K$33))),SUMPRODUCT(($K$3:K16-$B$3:B16)*(K17/SUMIF($B$4:$B$33,"",$K$4:$K$33))*($B$3:B16&gt;0)))</f>
        <v>96636.387567567566</v>
      </c>
      <c r="M17" s="22">
        <f t="shared" si="2"/>
        <v>857302.44000000006</v>
      </c>
      <c r="N17" s="5">
        <f t="shared" si="1"/>
        <v>0</v>
      </c>
      <c r="O17" s="5">
        <f>I17/I35</f>
        <v>0</v>
      </c>
      <c r="P17" s="5">
        <f>E17/E35</f>
        <v>0</v>
      </c>
    </row>
    <row r="18" spans="1:43">
      <c r="A18" s="7">
        <v>42201</v>
      </c>
      <c r="B18" s="16"/>
      <c r="C18" s="16"/>
      <c r="D18" s="16"/>
      <c r="E18" s="16"/>
      <c r="F18" s="16"/>
      <c r="G18" s="16"/>
      <c r="H18" s="16"/>
      <c r="I18" s="16"/>
      <c r="J18" s="14">
        <v>0.03</v>
      </c>
      <c r="K18" s="6">
        <f t="shared" si="0"/>
        <v>97230</v>
      </c>
      <c r="L18" s="37">
        <f>K18+IF(B17&gt;0,SUMPRODUCT(($K$3:K17-$B$3:B17)*(K18/SUM(K18:$K$33))),SUMPRODUCT(($K$3:K17-$B$3:B17)*(K18/SUMIF($B$4:$B$33,"",$K$4:$K$33))*($B$3:B17&gt;0)))</f>
        <v>96636.387567567566</v>
      </c>
      <c r="M18" s="22">
        <f t="shared" si="2"/>
        <v>857302.44000000006</v>
      </c>
      <c r="N18" s="5">
        <f t="shared" si="1"/>
        <v>0</v>
      </c>
      <c r="O18" s="5">
        <f>I18/I35</f>
        <v>0</v>
      </c>
      <c r="P18" s="5">
        <f>E18/E35</f>
        <v>0</v>
      </c>
      <c r="Q18" s="20"/>
    </row>
    <row r="19" spans="1:43">
      <c r="A19" s="7">
        <v>42202</v>
      </c>
      <c r="B19" s="16"/>
      <c r="C19" s="16"/>
      <c r="D19" s="16"/>
      <c r="E19" s="16"/>
      <c r="F19" s="16"/>
      <c r="G19" s="16"/>
      <c r="H19" s="16"/>
      <c r="I19" s="16"/>
      <c r="J19" s="14">
        <v>0.03</v>
      </c>
      <c r="K19" s="6">
        <f t="shared" si="0"/>
        <v>97230</v>
      </c>
      <c r="L19" s="37">
        <f>K19+IF(B18&gt;0,SUMPRODUCT(($K$3:K18-$B$3:B18)*(K19/SUM(K19:$K$33))),SUMPRODUCT(($K$3:K18-$B$3:B18)*(K19/SUMIF($B$4:$B$33,"",$K$4:$K$33))*($B$3:B18&gt;0)))</f>
        <v>96636.387567567566</v>
      </c>
      <c r="M19" s="22">
        <f t="shared" si="2"/>
        <v>857302.44000000006</v>
      </c>
      <c r="N19" s="5">
        <f t="shared" si="1"/>
        <v>0</v>
      </c>
      <c r="O19" s="5">
        <f>I19/I35</f>
        <v>0</v>
      </c>
      <c r="P19" s="5">
        <f>E19/E35</f>
        <v>0</v>
      </c>
      <c r="Q19" s="20"/>
    </row>
    <row r="20" spans="1:43">
      <c r="A20" s="25">
        <v>42203</v>
      </c>
      <c r="B20" s="26"/>
      <c r="C20" s="26"/>
      <c r="D20" s="26"/>
      <c r="E20" s="26"/>
      <c r="F20" s="26"/>
      <c r="G20" s="26"/>
      <c r="H20" s="26"/>
      <c r="I20" s="26"/>
      <c r="J20" s="27">
        <v>0.05</v>
      </c>
      <c r="K20" s="28">
        <f t="shared" si="0"/>
        <v>162050</v>
      </c>
      <c r="L20" s="37">
        <f>K20+IF(B19&gt;0,SUMPRODUCT(($K$3:K19-$B$3:B19)*(K20/SUM(K20:$K$33))),SUMPRODUCT(($K$3:K19-$B$3:B19)*(K20/SUMIF($B$4:$B$33,"",$K$4:$K$33))*($B$3:B19&gt;0)))</f>
        <v>161060.64594594596</v>
      </c>
      <c r="M20" s="29">
        <f t="shared" si="2"/>
        <v>857302.44000000006</v>
      </c>
      <c r="N20" s="5">
        <f t="shared" si="1"/>
        <v>0</v>
      </c>
      <c r="O20" s="5">
        <f>I20/I35</f>
        <v>0</v>
      </c>
      <c r="P20" s="5">
        <f>E20/E35</f>
        <v>0</v>
      </c>
      <c r="Q20" s="20"/>
    </row>
    <row r="21" spans="1:43">
      <c r="A21" s="25">
        <v>42204</v>
      </c>
      <c r="B21" s="26"/>
      <c r="C21" s="26"/>
      <c r="D21" s="26"/>
      <c r="E21" s="26"/>
      <c r="F21" s="26"/>
      <c r="G21" s="26"/>
      <c r="H21" s="26"/>
      <c r="I21" s="26"/>
      <c r="J21" s="27">
        <v>0.05</v>
      </c>
      <c r="K21" s="28">
        <f t="shared" si="0"/>
        <v>162050</v>
      </c>
      <c r="L21" s="37">
        <f>K21+IF(B20&gt;0,SUMPRODUCT(($K$3:K20-$B$3:B20)*(K21/SUM(K21:$K$33))),SUMPRODUCT(($K$3:K20-$B$3:B20)*(K21/SUMIF($B$4:$B$33,"",$K$4:$K$33))*($B$3:B20&gt;0)))</f>
        <v>161060.64594594596</v>
      </c>
      <c r="M21" s="29">
        <f t="shared" si="2"/>
        <v>857302.44000000006</v>
      </c>
      <c r="N21" s="5">
        <f t="shared" si="1"/>
        <v>0</v>
      </c>
      <c r="O21" s="5">
        <f>I21/I35</f>
        <v>0</v>
      </c>
      <c r="P21" s="5">
        <f>E21/E35</f>
        <v>0</v>
      </c>
      <c r="Q21" s="20"/>
    </row>
    <row r="22" spans="1:43" s="18" customFormat="1">
      <c r="A22" s="7">
        <v>42205</v>
      </c>
      <c r="B22" s="16"/>
      <c r="C22" s="16"/>
      <c r="D22" s="16"/>
      <c r="E22" s="16"/>
      <c r="F22" s="16"/>
      <c r="G22" s="16"/>
      <c r="H22" s="16"/>
      <c r="I22" s="16"/>
      <c r="J22" s="14">
        <v>0.03</v>
      </c>
      <c r="K22" s="6">
        <f t="shared" si="0"/>
        <v>97230</v>
      </c>
      <c r="L22" s="37">
        <f>K22+IF(B21&gt;0,SUMPRODUCT(($K$3:K21-$B$3:B21)*(K22/SUM(K22:$K$33))),SUMPRODUCT(($K$3:K21-$B$3:B21)*(K22/SUMIF($B$4:$B$33,"",$K$4:$K$33))*($B$3:B21&gt;0)))</f>
        <v>96636.387567567566</v>
      </c>
      <c r="M22" s="22">
        <f t="shared" si="2"/>
        <v>857302.44000000006</v>
      </c>
      <c r="N22" s="5">
        <f t="shared" si="1"/>
        <v>0</v>
      </c>
      <c r="O22" s="17">
        <f>I22/I35</f>
        <v>0</v>
      </c>
      <c r="P22" s="17">
        <f>E22/E35</f>
        <v>0</v>
      </c>
      <c r="Q22" s="20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s="18" customFormat="1">
      <c r="A23" s="7">
        <v>42206</v>
      </c>
      <c r="B23" s="16"/>
      <c r="C23" s="16"/>
      <c r="D23" s="16"/>
      <c r="E23" s="16"/>
      <c r="F23" s="16"/>
      <c r="G23" s="16"/>
      <c r="H23" s="16"/>
      <c r="I23" s="16"/>
      <c r="J23" s="14">
        <v>0.03</v>
      </c>
      <c r="K23" s="6">
        <f t="shared" si="0"/>
        <v>97230</v>
      </c>
      <c r="L23" s="37">
        <f>K23+IF(B22&gt;0,SUMPRODUCT(($K$3:K22-$B$3:B22)*(K23/SUM(K23:$K$33))),SUMPRODUCT(($K$3:K22-$B$3:B22)*(K23/SUMIF($B$4:$B$33,"",$K$4:$K$33))*($B$3:B22&gt;0)))</f>
        <v>96636.387567567566</v>
      </c>
      <c r="M23" s="22">
        <f t="shared" si="2"/>
        <v>857302.44000000006</v>
      </c>
      <c r="N23" s="5">
        <f t="shared" si="1"/>
        <v>0</v>
      </c>
      <c r="O23" s="17">
        <f>I23/I35</f>
        <v>0</v>
      </c>
      <c r="P23" s="17">
        <f>E23/E35</f>
        <v>0</v>
      </c>
      <c r="Q23" s="20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>
      <c r="A24" s="7">
        <v>42207</v>
      </c>
      <c r="B24" s="16"/>
      <c r="C24" s="16"/>
      <c r="D24" s="16"/>
      <c r="E24" s="16"/>
      <c r="F24" s="16"/>
      <c r="G24" s="16"/>
      <c r="H24" s="16"/>
      <c r="I24" s="16"/>
      <c r="J24" s="14">
        <v>0.03</v>
      </c>
      <c r="K24" s="6">
        <f t="shared" si="0"/>
        <v>97230</v>
      </c>
      <c r="L24" s="37">
        <f>K24+IF(B23&gt;0,SUMPRODUCT(($K$3:K23-$B$3:B23)*(K24/SUM(K24:$K$33))),SUMPRODUCT(($K$3:K23-$B$3:B23)*(K24/SUMIF($B$4:$B$33,"",$K$4:$K$33))*($B$3:B23&gt;0)))</f>
        <v>96636.387567567566</v>
      </c>
      <c r="M24" s="22">
        <f t="shared" si="2"/>
        <v>857302.44000000006</v>
      </c>
      <c r="N24" s="5">
        <f t="shared" si="1"/>
        <v>0</v>
      </c>
      <c r="O24" s="5">
        <f>I24/I35</f>
        <v>0</v>
      </c>
      <c r="P24" s="5">
        <f>E24/E35</f>
        <v>0</v>
      </c>
      <c r="Q24" s="20"/>
    </row>
    <row r="25" spans="1:43">
      <c r="A25" s="7">
        <v>42208</v>
      </c>
      <c r="B25" s="16"/>
      <c r="C25" s="16"/>
      <c r="D25" s="16"/>
      <c r="E25" s="16"/>
      <c r="F25" s="16"/>
      <c r="G25" s="16"/>
      <c r="H25" s="16"/>
      <c r="I25" s="16"/>
      <c r="J25" s="14">
        <v>0.03</v>
      </c>
      <c r="K25" s="6">
        <f t="shared" si="0"/>
        <v>97230</v>
      </c>
      <c r="L25" s="37">
        <f>K25+IF(B24&gt;0,SUMPRODUCT(($K$3:K24-$B$3:B24)*(K25/SUM(K25:$K$33))),SUMPRODUCT(($K$3:K24-$B$3:B24)*(K25/SUMIF($B$4:$B$33,"",$K$4:$K$33))*($B$3:B24&gt;0)))</f>
        <v>96636.387567567566</v>
      </c>
      <c r="M25" s="22">
        <f t="shared" si="2"/>
        <v>857302.44000000006</v>
      </c>
      <c r="N25" s="5">
        <f t="shared" si="1"/>
        <v>0</v>
      </c>
      <c r="O25" s="5">
        <f>I25/I35</f>
        <v>0</v>
      </c>
      <c r="P25" s="5">
        <f>E25/E35</f>
        <v>0</v>
      </c>
      <c r="Q25" s="20"/>
    </row>
    <row r="26" spans="1:43">
      <c r="A26" s="7">
        <v>42209</v>
      </c>
      <c r="B26" s="16"/>
      <c r="C26" s="16"/>
      <c r="D26" s="16"/>
      <c r="E26" s="16"/>
      <c r="F26" s="16"/>
      <c r="G26" s="16"/>
      <c r="H26" s="16"/>
      <c r="I26" s="16"/>
      <c r="J26" s="14">
        <v>0.03</v>
      </c>
      <c r="K26" s="6">
        <f t="shared" si="0"/>
        <v>97230</v>
      </c>
      <c r="L26" s="37">
        <f>K26+IF(B25&gt;0,SUMPRODUCT(($K$3:K25-$B$3:B25)*(K26/SUM(K26:$K$33))),SUMPRODUCT(($K$3:K25-$B$3:B25)*(K26/SUMIF($B$4:$B$33,"",$K$4:$K$33))*($B$3:B25&gt;0)))</f>
        <v>96636.387567567566</v>
      </c>
      <c r="M26" s="22">
        <f t="shared" si="2"/>
        <v>857302.44000000006</v>
      </c>
      <c r="N26" s="5">
        <f t="shared" si="1"/>
        <v>0</v>
      </c>
      <c r="O26" s="5">
        <f>I26/I35</f>
        <v>0</v>
      </c>
      <c r="P26" s="5">
        <f>E26/E35</f>
        <v>0</v>
      </c>
    </row>
    <row r="27" spans="1:43">
      <c r="A27" s="25">
        <v>42210</v>
      </c>
      <c r="B27" s="26"/>
      <c r="C27" s="26"/>
      <c r="D27" s="26"/>
      <c r="E27" s="26"/>
      <c r="F27" s="26"/>
      <c r="G27" s="26"/>
      <c r="H27" s="26"/>
      <c r="I27" s="26"/>
      <c r="J27" s="27">
        <v>0.04</v>
      </c>
      <c r="K27" s="28">
        <f t="shared" si="0"/>
        <v>129640</v>
      </c>
      <c r="L27" s="37">
        <f>K27+IF(B26&gt;0,SUMPRODUCT(($K$3:K26-$B$3:B26)*(K27/SUM(K27:$K$33))),SUMPRODUCT(($K$3:K26-$B$3:B26)*(K27/SUMIF($B$4:$B$33,"",$K$4:$K$33))*($B$3:B26&gt;0)))</f>
        <v>128848.51675675676</v>
      </c>
      <c r="M27" s="29">
        <f t="shared" si="2"/>
        <v>857302.44000000006</v>
      </c>
      <c r="N27" s="5">
        <f t="shared" si="1"/>
        <v>0</v>
      </c>
      <c r="O27" s="5">
        <f>I27/I35</f>
        <v>0</v>
      </c>
      <c r="P27" s="5">
        <f>E27/E35</f>
        <v>0</v>
      </c>
      <c r="Q27" s="20"/>
    </row>
    <row r="28" spans="1:43">
      <c r="A28" s="25">
        <v>42211</v>
      </c>
      <c r="B28" s="26"/>
      <c r="C28" s="26"/>
      <c r="D28" s="26"/>
      <c r="E28" s="26"/>
      <c r="F28" s="26"/>
      <c r="G28" s="26"/>
      <c r="H28" s="26"/>
      <c r="I28" s="26"/>
      <c r="J28" s="27">
        <v>0.04</v>
      </c>
      <c r="K28" s="28">
        <f t="shared" si="0"/>
        <v>129640</v>
      </c>
      <c r="L28" s="37">
        <f>K28+IF(B27&gt;0,SUMPRODUCT(($K$3:K27-$B$3:B27)*(K28/SUM(K28:$K$33))),SUMPRODUCT(($K$3:K27-$B$3:B27)*(K28/SUMIF($B$4:$B$33,"",$K$4:$K$33))*($B$3:B27&gt;0)))</f>
        <v>128848.51675675676</v>
      </c>
      <c r="M28" s="29">
        <f t="shared" si="2"/>
        <v>857302.44000000006</v>
      </c>
      <c r="N28" s="5">
        <f t="shared" si="1"/>
        <v>0</v>
      </c>
      <c r="O28" s="5">
        <f>I28/I35</f>
        <v>0</v>
      </c>
      <c r="P28" s="5">
        <f>E28/E35</f>
        <v>0</v>
      </c>
      <c r="Q28" s="20"/>
    </row>
    <row r="29" spans="1:43" s="18" customFormat="1">
      <c r="A29" s="7">
        <v>42212</v>
      </c>
      <c r="B29" s="16"/>
      <c r="C29" s="16"/>
      <c r="D29" s="16"/>
      <c r="E29" s="16"/>
      <c r="F29" s="16"/>
      <c r="G29" s="16"/>
      <c r="H29" s="16"/>
      <c r="I29" s="16"/>
      <c r="J29" s="14">
        <v>0.02</v>
      </c>
      <c r="K29" s="6">
        <f t="shared" si="0"/>
        <v>64820</v>
      </c>
      <c r="L29" s="37">
        <f>K29+IF(B28&gt;0,SUMPRODUCT(($K$3:K28-$B$3:B28)*(K29/SUM(K29:$K$33))),SUMPRODUCT(($K$3:K28-$B$3:B28)*(K29/SUMIF($B$4:$B$33,"",$K$4:$K$33))*($B$3:B28&gt;0)))</f>
        <v>64424.258378378378</v>
      </c>
      <c r="M29" s="22">
        <f t="shared" si="2"/>
        <v>857302.44000000006</v>
      </c>
      <c r="N29" s="5">
        <f t="shared" si="1"/>
        <v>0</v>
      </c>
      <c r="O29" s="17">
        <f>I29/I35</f>
        <v>0</v>
      </c>
      <c r="P29" s="17">
        <f>E29/E35</f>
        <v>0</v>
      </c>
      <c r="Q29" s="1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s="18" customFormat="1">
      <c r="A30" s="7">
        <v>42213</v>
      </c>
      <c r="B30" s="16"/>
      <c r="C30" s="16"/>
      <c r="D30" s="16"/>
      <c r="E30" s="16"/>
      <c r="F30" s="16"/>
      <c r="G30" s="16"/>
      <c r="H30" s="16"/>
      <c r="I30" s="16"/>
      <c r="J30" s="14">
        <v>0.02</v>
      </c>
      <c r="K30" s="6">
        <f t="shared" si="0"/>
        <v>64820</v>
      </c>
      <c r="L30" s="37">
        <f>K30+IF(B29&gt;0,SUMPRODUCT(($K$3:K29-$B$3:B29)*(K30/SUM(K30:$K$33))),SUMPRODUCT(($K$3:K29-$B$3:B29)*(K30/SUMIF($B$4:$B$33,"",$K$4:$K$33))*($B$3:B29&gt;0)))</f>
        <v>64424.258378378378</v>
      </c>
      <c r="M30" s="22">
        <f t="shared" si="2"/>
        <v>857302.44000000006</v>
      </c>
      <c r="N30" s="5">
        <f t="shared" si="1"/>
        <v>0</v>
      </c>
      <c r="O30" s="17">
        <f>I30/I35</f>
        <v>0</v>
      </c>
      <c r="P30" s="17">
        <f>E30/E35</f>
        <v>0</v>
      </c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>
      <c r="A31" s="7">
        <v>42214</v>
      </c>
      <c r="B31" s="16"/>
      <c r="C31" s="16"/>
      <c r="D31" s="16"/>
      <c r="E31" s="16"/>
      <c r="F31" s="16"/>
      <c r="G31" s="16"/>
      <c r="H31" s="16"/>
      <c r="I31" s="16"/>
      <c r="J31" s="14">
        <v>0.02</v>
      </c>
      <c r="K31" s="6">
        <f t="shared" si="0"/>
        <v>64820</v>
      </c>
      <c r="L31" s="37">
        <f>K31+IF(B30&gt;0,SUMPRODUCT(($K$3:K30-$B$3:B30)*(K31/SUM(K31:$K$33))),SUMPRODUCT(($K$3:K30-$B$3:B30)*(K31/SUMIF($B$4:$B$33,"",$K$4:$K$33))*($B$3:B30&gt;0)))</f>
        <v>64424.258378378378</v>
      </c>
      <c r="M31" s="22">
        <f t="shared" si="2"/>
        <v>857302.44000000006</v>
      </c>
      <c r="N31" s="5">
        <f t="shared" si="1"/>
        <v>0</v>
      </c>
      <c r="O31" s="5">
        <f>I31/I35</f>
        <v>0</v>
      </c>
      <c r="P31" s="5">
        <f>E31/E35</f>
        <v>0</v>
      </c>
    </row>
    <row r="32" spans="1:43">
      <c r="A32" s="7">
        <v>42215</v>
      </c>
      <c r="B32" s="16"/>
      <c r="C32" s="16"/>
      <c r="D32" s="16"/>
      <c r="E32" s="16"/>
      <c r="F32" s="16"/>
      <c r="G32" s="16"/>
      <c r="H32" s="16"/>
      <c r="I32" s="16"/>
      <c r="J32" s="14">
        <v>0.02</v>
      </c>
      <c r="K32" s="6">
        <f t="shared" si="0"/>
        <v>64820</v>
      </c>
      <c r="L32" s="37">
        <f>K32+IF(B31&gt;0,SUMPRODUCT(($K$3:K31-$B$3:B31)*(K32/SUM(K32:$K$33))),SUMPRODUCT(($K$3:K31-$B$3:B31)*(K32/SUMIF($B$4:$B$33,"",$K$4:$K$33))*($B$3:B31&gt;0)))</f>
        <v>64424.258378378378</v>
      </c>
      <c r="M32" s="22">
        <f t="shared" si="2"/>
        <v>857302.44000000006</v>
      </c>
      <c r="N32" s="5">
        <f t="shared" si="1"/>
        <v>0</v>
      </c>
      <c r="O32" s="5">
        <f>I32/I35</f>
        <v>0</v>
      </c>
      <c r="P32" s="5">
        <f>E32/E35</f>
        <v>0</v>
      </c>
    </row>
    <row r="33" spans="1:16">
      <c r="A33" s="7">
        <v>42216</v>
      </c>
      <c r="B33" s="16"/>
      <c r="C33" s="16"/>
      <c r="D33" s="16"/>
      <c r="E33" s="16"/>
      <c r="F33" s="16"/>
      <c r="G33" s="16"/>
      <c r="H33" s="16"/>
      <c r="I33" s="16"/>
      <c r="J33" s="14">
        <v>0.02</v>
      </c>
      <c r="K33" s="6">
        <f t="shared" si="0"/>
        <v>64820</v>
      </c>
      <c r="L33" s="37">
        <f>K33+IF(B32&gt;0,SUMPRODUCT(($K$3:K32-$B$3:B32)*(K33/SUM(K33:$K$33))),SUMPRODUCT(($K$3:K32-$B$3:B32)*(K33/SUMIF($B$4:$B$33,"",$K$4:$K$33))*($B$3:B32&gt;0)))</f>
        <v>64424.258378378378</v>
      </c>
      <c r="M33" s="22">
        <f t="shared" si="2"/>
        <v>857302.44000000006</v>
      </c>
      <c r="N33" s="5">
        <f t="shared" si="1"/>
        <v>0</v>
      </c>
      <c r="O33" s="5">
        <f>I33/I35</f>
        <v>0</v>
      </c>
      <c r="P33" s="5">
        <f>E33/E35</f>
        <v>0</v>
      </c>
    </row>
    <row r="34" spans="1:16" ht="15" thickBot="1">
      <c r="A34" s="8" t="s">
        <v>12</v>
      </c>
      <c r="B34" s="9">
        <f>SUM(B3:B33)</f>
        <v>857302.44000000006</v>
      </c>
      <c r="C34" s="10">
        <f>SUM(C3:C33)</f>
        <v>837</v>
      </c>
      <c r="D34" s="10">
        <f>SUM(D3:D33)</f>
        <v>2215</v>
      </c>
      <c r="E34" s="11">
        <f>B34/C34</f>
        <v>1024.256200716846</v>
      </c>
      <c r="F34" s="10">
        <f>B34/D34</f>
        <v>387.04399097065465</v>
      </c>
      <c r="G34" s="11">
        <f>D34/C34</f>
        <v>2.6463560334528076</v>
      </c>
      <c r="H34" s="10">
        <f>SUM(H3:H33)</f>
        <v>2700</v>
      </c>
      <c r="I34" s="11">
        <f>AVERAGE(I3:I33)</f>
        <v>30.643750000000004</v>
      </c>
      <c r="J34" s="13">
        <f>SUM(J3:J33)</f>
        <v>1.0000000000000004</v>
      </c>
      <c r="K34" s="36" t="s">
        <v>3</v>
      </c>
      <c r="L34" s="36"/>
      <c r="M34" s="36"/>
      <c r="N34" s="4"/>
      <c r="O34" s="4"/>
      <c r="P34" s="4"/>
    </row>
    <row r="35" spans="1:16">
      <c r="A35" s="8" t="s">
        <v>13</v>
      </c>
      <c r="B35" s="23">
        <v>3241000</v>
      </c>
      <c r="C35" s="8"/>
      <c r="D35" s="8"/>
      <c r="E35" s="8">
        <v>900</v>
      </c>
      <c r="F35" s="8"/>
      <c r="G35" s="8"/>
      <c r="H35" s="8"/>
      <c r="I35" s="8">
        <v>34</v>
      </c>
      <c r="J35" s="4"/>
      <c r="K35" s="30">
        <f>B34/M8</f>
        <v>1.3165865677622663</v>
      </c>
      <c r="L35" s="31"/>
      <c r="M35" s="32"/>
      <c r="N35" s="4"/>
      <c r="O35" s="4"/>
      <c r="P35" s="4"/>
    </row>
    <row r="36" spans="1:16" ht="15" thickBot="1">
      <c r="A36" s="8" t="s">
        <v>16</v>
      </c>
      <c r="B36" s="12">
        <f>B34/B35</f>
        <v>0.26451787719839559</v>
      </c>
      <c r="C36" s="8"/>
      <c r="D36" s="8"/>
      <c r="E36" s="12">
        <f>E34/E35</f>
        <v>1.13806244524094</v>
      </c>
      <c r="F36" s="8"/>
      <c r="G36" s="12" t="e">
        <f>G34/G35</f>
        <v>#DIV/0!</v>
      </c>
      <c r="H36" s="8"/>
      <c r="I36" s="12">
        <f>I34/I35</f>
        <v>0.90128676470588243</v>
      </c>
      <c r="J36" s="4"/>
      <c r="K36" s="33"/>
      <c r="L36" s="34"/>
      <c r="M36" s="35"/>
      <c r="N36" s="4"/>
      <c r="O36" s="4"/>
      <c r="P36" s="4"/>
    </row>
    <row r="37" spans="1:16">
      <c r="A37" s="24" t="s">
        <v>18</v>
      </c>
      <c r="B37" s="15">
        <f>B35-B34</f>
        <v>2383697.56</v>
      </c>
    </row>
  </sheetData>
  <mergeCells count="2">
    <mergeCell ref="K35:M36"/>
    <mergeCell ref="K34:M34"/>
  </mergeCells>
  <conditionalFormatting sqref="N3:P33">
    <cfRule type="cellIs" dxfId="3" priority="3" operator="greaterThan">
      <formula>0.999</formula>
    </cfRule>
    <cfRule type="cellIs" dxfId="2" priority="4" operator="lessThan">
      <formula>1</formula>
    </cfRule>
  </conditionalFormatting>
  <conditionalFormatting sqref="K35:M36">
    <cfRule type="cellIs" dxfId="1" priority="1" operator="lessThan">
      <formula>1</formula>
    </cfRule>
    <cfRule type="cellIs" dxfId="0" priority="2" operator="greaterThan">
      <formula>0.999</formula>
    </cfRule>
  </conditionalFormatting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тест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</dc:creator>
  <cp:lastModifiedBy>Елена</cp:lastModifiedBy>
  <dcterms:created xsi:type="dcterms:W3CDTF">2014-03-07T04:08:11Z</dcterms:created>
  <dcterms:modified xsi:type="dcterms:W3CDTF">2015-07-09T19:10:19Z</dcterms:modified>
</cp:coreProperties>
</file>