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-15" yWindow="-15" windowWidth="24060" windowHeight="6030" tabRatio="527"/>
  </bookViews>
  <sheets>
    <sheet name="фильтр итоговых сумм в графе 5" sheetId="3" r:id="rId1"/>
  </sheets>
  <definedNames>
    <definedName name="_xlnm._FilterDatabase" localSheetId="0" hidden="1">'фильтр итоговых сумм в графе 5'!$C$5:$G$350</definedName>
    <definedName name="_xlnm.Print_Area" localSheetId="0">'фильтр итоговых сумм в графе 5'!$C$2:$X$350</definedName>
  </definedNames>
  <calcPr calcId="125725"/>
</workbook>
</file>

<file path=xl/calcChain.xml><?xml version="1.0" encoding="utf-8"?>
<calcChain xmlns="http://schemas.openxmlformats.org/spreadsheetml/2006/main">
  <c r="I8" i="3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l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I224" s="1"/>
  <c r="I225" s="1"/>
  <c r="I226" s="1"/>
  <c r="I227" s="1"/>
  <c r="I228" s="1"/>
  <c r="I229" s="1"/>
  <c r="I230" s="1"/>
  <c r="I231" s="1"/>
  <c r="I232" s="1"/>
  <c r="I233" s="1"/>
  <c r="I234" s="1"/>
  <c r="I235" s="1"/>
  <c r="I236" s="1"/>
  <c r="I237" s="1"/>
  <c r="I238" s="1"/>
  <c r="I239" s="1"/>
  <c r="I240" s="1"/>
  <c r="I241" s="1"/>
  <c r="I242" s="1"/>
  <c r="I243" s="1"/>
  <c r="I244" s="1"/>
  <c r="I245" s="1"/>
  <c r="I246" s="1"/>
  <c r="I247" s="1"/>
  <c r="I248" s="1"/>
  <c r="I249" s="1"/>
  <c r="I250" s="1"/>
  <c r="I251" s="1"/>
  <c r="I252" s="1"/>
  <c r="I253" s="1"/>
  <c r="I254" s="1"/>
  <c r="I255" s="1"/>
  <c r="I256" s="1"/>
  <c r="I257" s="1"/>
  <c r="I258" s="1"/>
  <c r="I259" s="1"/>
  <c r="I260" s="1"/>
  <c r="I261" s="1"/>
  <c r="I262" s="1"/>
  <c r="I263" s="1"/>
  <c r="I264" s="1"/>
  <c r="I265" s="1"/>
  <c r="I266" s="1"/>
  <c r="I267" s="1"/>
  <c r="I268" s="1"/>
  <c r="I269" s="1"/>
  <c r="I270" s="1"/>
  <c r="I271" s="1"/>
  <c r="I272" s="1"/>
  <c r="I273" s="1"/>
  <c r="I274" s="1"/>
  <c r="I275" s="1"/>
  <c r="I276" s="1"/>
  <c r="I277" s="1"/>
  <c r="I278" s="1"/>
  <c r="I279" s="1"/>
  <c r="I280" s="1"/>
  <c r="I281" s="1"/>
  <c r="I282" s="1"/>
  <c r="I283" s="1"/>
  <c r="I284" s="1"/>
  <c r="I285" s="1"/>
  <c r="I286" s="1"/>
  <c r="I287" s="1"/>
  <c r="I288" s="1"/>
  <c r="I289" s="1"/>
  <c r="I290" s="1"/>
  <c r="I291" s="1"/>
  <c r="I292" s="1"/>
  <c r="I293" s="1"/>
  <c r="I294" s="1"/>
  <c r="I295" s="1"/>
  <c r="I296" s="1"/>
  <c r="I297" s="1"/>
  <c r="I298" s="1"/>
  <c r="I299" s="1"/>
  <c r="I300" s="1"/>
  <c r="I301" s="1"/>
  <c r="I302" s="1"/>
  <c r="I303" s="1"/>
  <c r="I304" s="1"/>
  <c r="I305" s="1"/>
  <c r="I306" s="1"/>
  <c r="I307" s="1"/>
  <c r="I308" s="1"/>
  <c r="I309" s="1"/>
  <c r="I310" s="1"/>
  <c r="I311" s="1"/>
  <c r="I312" l="1"/>
  <c r="I313" s="1"/>
  <c r="I314" s="1"/>
  <c r="I315" s="1"/>
  <c r="I316" s="1"/>
  <c r="I317" s="1"/>
  <c r="I318" s="1"/>
  <c r="I319" s="1"/>
  <c r="I320" s="1"/>
  <c r="I321" s="1"/>
  <c r="I322" s="1"/>
  <c r="I323" s="1"/>
  <c r="I324" s="1"/>
  <c r="I325" s="1"/>
  <c r="I326" s="1"/>
  <c r="I327" s="1"/>
  <c r="I328" s="1"/>
  <c r="I329" s="1"/>
  <c r="I330" s="1"/>
  <c r="I331" s="1"/>
  <c r="I332" s="1"/>
  <c r="I333" s="1"/>
  <c r="I334" s="1"/>
  <c r="I335" l="1"/>
  <c r="I336" s="1"/>
  <c r="I337" s="1"/>
  <c r="I338" s="1"/>
  <c r="I339" s="1"/>
  <c r="E348"/>
  <c r="E349" s="1"/>
  <c r="F347"/>
  <c r="F348" s="1"/>
  <c r="F349" s="1"/>
  <c r="E343"/>
  <c r="E344" s="1"/>
  <c r="F342"/>
  <c r="F343" s="1"/>
  <c r="F344" s="1"/>
  <c r="E338"/>
  <c r="E339" s="1"/>
  <c r="F337"/>
  <c r="F338" s="1"/>
  <c r="F339" s="1"/>
  <c r="E333"/>
  <c r="F332"/>
  <c r="G332" s="1"/>
  <c r="F331"/>
  <c r="G331" s="1"/>
  <c r="F330"/>
  <c r="G330" s="1"/>
  <c r="F329"/>
  <c r="G329" s="1"/>
  <c r="F328"/>
  <c r="G328" s="1"/>
  <c r="F327"/>
  <c r="E325"/>
  <c r="F324"/>
  <c r="G324" s="1"/>
  <c r="F323"/>
  <c r="G323" s="1"/>
  <c r="F322"/>
  <c r="G322" s="1"/>
  <c r="F321"/>
  <c r="G321" s="1"/>
  <c r="F320"/>
  <c r="G320" s="1"/>
  <c r="F319"/>
  <c r="G319" s="1"/>
  <c r="F318"/>
  <c r="F317"/>
  <c r="G317" s="1"/>
  <c r="E315"/>
  <c r="F314"/>
  <c r="G314" s="1"/>
  <c r="E310"/>
  <c r="F309"/>
  <c r="G309" s="1"/>
  <c r="F308"/>
  <c r="G308" s="1"/>
  <c r="F307"/>
  <c r="G307" s="1"/>
  <c r="F306"/>
  <c r="G306" s="1"/>
  <c r="F305"/>
  <c r="G305" s="1"/>
  <c r="F304"/>
  <c r="G304" s="1"/>
  <c r="E302"/>
  <c r="F301"/>
  <c r="G301" s="1"/>
  <c r="F300"/>
  <c r="G300" s="1"/>
  <c r="F299"/>
  <c r="G299" s="1"/>
  <c r="F298"/>
  <c r="G298" s="1"/>
  <c r="F297"/>
  <c r="G297" s="1"/>
  <c r="E295"/>
  <c r="F294"/>
  <c r="G294" s="1"/>
  <c r="F293"/>
  <c r="G293" s="1"/>
  <c r="F292"/>
  <c r="G292" s="1"/>
  <c r="F291"/>
  <c r="G291" s="1"/>
  <c r="F290"/>
  <c r="G290" s="1"/>
  <c r="F289"/>
  <c r="G289" s="1"/>
  <c r="F288"/>
  <c r="G288" s="1"/>
  <c r="E286"/>
  <c r="F285"/>
  <c r="F286" s="1"/>
  <c r="E281"/>
  <c r="F280"/>
  <c r="G280" s="1"/>
  <c r="F279"/>
  <c r="G279" s="1"/>
  <c r="F278"/>
  <c r="G278" s="1"/>
  <c r="F277"/>
  <c r="G277" s="1"/>
  <c r="E275"/>
  <c r="F274"/>
  <c r="G274" s="1"/>
  <c r="F273"/>
  <c r="G273" s="1"/>
  <c r="F272"/>
  <c r="G272" s="1"/>
  <c r="F271"/>
  <c r="G271" s="1"/>
  <c r="F270"/>
  <c r="G270" s="1"/>
  <c r="E268"/>
  <c r="F267"/>
  <c r="G267" s="1"/>
  <c r="F266"/>
  <c r="G266" s="1"/>
  <c r="F265"/>
  <c r="G265" s="1"/>
  <c r="F264"/>
  <c r="G264" s="1"/>
  <c r="E262"/>
  <c r="F261"/>
  <c r="G261" s="1"/>
  <c r="F260"/>
  <c r="G260" s="1"/>
  <c r="F259"/>
  <c r="G259" s="1"/>
  <c r="F258"/>
  <c r="G258" s="1"/>
  <c r="E256"/>
  <c r="F255"/>
  <c r="G255" s="1"/>
  <c r="E251"/>
  <c r="F250"/>
  <c r="G250" s="1"/>
  <c r="F249"/>
  <c r="G249" s="1"/>
  <c r="F248"/>
  <c r="G248" s="1"/>
  <c r="F247"/>
  <c r="G247" s="1"/>
  <c r="F246"/>
  <c r="G246" s="1"/>
  <c r="E244"/>
  <c r="F243"/>
  <c r="G243" s="1"/>
  <c r="F242"/>
  <c r="G242" s="1"/>
  <c r="F241"/>
  <c r="G241" s="1"/>
  <c r="F240"/>
  <c r="G240" s="1"/>
  <c r="E238"/>
  <c r="F237"/>
  <c r="G237" s="1"/>
  <c r="F236"/>
  <c r="G236" s="1"/>
  <c r="F235"/>
  <c r="G235" s="1"/>
  <c r="F234"/>
  <c r="G234" s="1"/>
  <c r="F233"/>
  <c r="G233" s="1"/>
  <c r="F232"/>
  <c r="E230"/>
  <c r="F229"/>
  <c r="G229" s="1"/>
  <c r="F228"/>
  <c r="G228" s="1"/>
  <c r="F227"/>
  <c r="G227" s="1"/>
  <c r="F226"/>
  <c r="G226" s="1"/>
  <c r="F225"/>
  <c r="G225" s="1"/>
  <c r="F224"/>
  <c r="G224" s="1"/>
  <c r="F223"/>
  <c r="E221"/>
  <c r="F220"/>
  <c r="G220" s="1"/>
  <c r="E216"/>
  <c r="F215"/>
  <c r="G215" s="1"/>
  <c r="F214"/>
  <c r="G214" s="1"/>
  <c r="F213"/>
  <c r="G213" s="1"/>
  <c r="F212"/>
  <c r="G212" s="1"/>
  <c r="F211"/>
  <c r="G211" s="1"/>
  <c r="E209"/>
  <c r="F208"/>
  <c r="G208" s="1"/>
  <c r="F207"/>
  <c r="G207" s="1"/>
  <c r="F206"/>
  <c r="G206" s="1"/>
  <c r="F205"/>
  <c r="G205" s="1"/>
  <c r="F204"/>
  <c r="G204" s="1"/>
  <c r="F203"/>
  <c r="G203" s="1"/>
  <c r="F202"/>
  <c r="G202" s="1"/>
  <c r="E200"/>
  <c r="F199"/>
  <c r="G199" s="1"/>
  <c r="F198"/>
  <c r="G198" s="1"/>
  <c r="F197"/>
  <c r="G197" s="1"/>
  <c r="F196"/>
  <c r="G196" s="1"/>
  <c r="F195"/>
  <c r="G195" s="1"/>
  <c r="F194"/>
  <c r="G194" s="1"/>
  <c r="F193"/>
  <c r="G193" s="1"/>
  <c r="E191"/>
  <c r="F190"/>
  <c r="G190" s="1"/>
  <c r="F189"/>
  <c r="G189" s="1"/>
  <c r="F188"/>
  <c r="G188" s="1"/>
  <c r="F187"/>
  <c r="G187" s="1"/>
  <c r="F186"/>
  <c r="G186" s="1"/>
  <c r="F185"/>
  <c r="G185" s="1"/>
  <c r="F184"/>
  <c r="G184" s="1"/>
  <c r="E182"/>
  <c r="F181"/>
  <c r="F182" s="1"/>
  <c r="E177"/>
  <c r="F176"/>
  <c r="G176" s="1"/>
  <c r="F175"/>
  <c r="G175" s="1"/>
  <c r="F174"/>
  <c r="G174" s="1"/>
  <c r="F173"/>
  <c r="G173" s="1"/>
  <c r="F172"/>
  <c r="G172" s="1"/>
  <c r="E170"/>
  <c r="F169"/>
  <c r="G169" s="1"/>
  <c r="F168"/>
  <c r="G168" s="1"/>
  <c r="F167"/>
  <c r="G167" s="1"/>
  <c r="F166"/>
  <c r="G166" s="1"/>
  <c r="E164"/>
  <c r="F163"/>
  <c r="G163" s="1"/>
  <c r="F162"/>
  <c r="G162" s="1"/>
  <c r="F161"/>
  <c r="G161" s="1"/>
  <c r="F160"/>
  <c r="G160" s="1"/>
  <c r="F159"/>
  <c r="G159" s="1"/>
  <c r="E157"/>
  <c r="F156"/>
  <c r="G156" s="1"/>
  <c r="F155"/>
  <c r="G155" s="1"/>
  <c r="F154"/>
  <c r="G154" s="1"/>
  <c r="F153"/>
  <c r="G153" s="1"/>
  <c r="F152"/>
  <c r="G152" s="1"/>
  <c r="F151"/>
  <c r="G151" s="1"/>
  <c r="E149"/>
  <c r="F148"/>
  <c r="G148" s="1"/>
  <c r="F147"/>
  <c r="G147" s="1"/>
  <c r="F146"/>
  <c r="G146" s="1"/>
  <c r="F145"/>
  <c r="G145" s="1"/>
  <c r="F144"/>
  <c r="G144" s="1"/>
  <c r="F143"/>
  <c r="G143" s="1"/>
  <c r="F142"/>
  <c r="G142" s="1"/>
  <c r="E140"/>
  <c r="F139"/>
  <c r="G139" s="1"/>
  <c r="E135"/>
  <c r="F134"/>
  <c r="G134" s="1"/>
  <c r="F133"/>
  <c r="G133" s="1"/>
  <c r="F132"/>
  <c r="G132" s="1"/>
  <c r="F131"/>
  <c r="G131" s="1"/>
  <c r="E129"/>
  <c r="F128"/>
  <c r="G128" s="1"/>
  <c r="F127"/>
  <c r="G127" s="1"/>
  <c r="F126"/>
  <c r="G126" s="1"/>
  <c r="F125"/>
  <c r="G125" s="1"/>
  <c r="F124"/>
  <c r="G124" s="1"/>
  <c r="E122"/>
  <c r="F121"/>
  <c r="G121" s="1"/>
  <c r="F120"/>
  <c r="G120" s="1"/>
  <c r="F119"/>
  <c r="G119" s="1"/>
  <c r="F118"/>
  <c r="G118" s="1"/>
  <c r="F117"/>
  <c r="G117" s="1"/>
  <c r="E115"/>
  <c r="F114"/>
  <c r="G114" s="1"/>
  <c r="F113"/>
  <c r="G113" s="1"/>
  <c r="F112"/>
  <c r="G112" s="1"/>
  <c r="F111"/>
  <c r="G111" s="1"/>
  <c r="F110"/>
  <c r="G110" s="1"/>
  <c r="F109"/>
  <c r="G109" s="1"/>
  <c r="E107"/>
  <c r="F106"/>
  <c r="G106" s="1"/>
  <c r="F105"/>
  <c r="G105" s="1"/>
  <c r="F104"/>
  <c r="G104" s="1"/>
  <c r="F103"/>
  <c r="G103" s="1"/>
  <c r="F102"/>
  <c r="G102" s="1"/>
  <c r="F101"/>
  <c r="G101" s="1"/>
  <c r="E99"/>
  <c r="F98"/>
  <c r="G98" s="1"/>
  <c r="E94"/>
  <c r="F93"/>
  <c r="G93" s="1"/>
  <c r="F92"/>
  <c r="G92" s="1"/>
  <c r="F91"/>
  <c r="G91" s="1"/>
  <c r="F90"/>
  <c r="G90" s="1"/>
  <c r="E88"/>
  <c r="F87"/>
  <c r="G87" s="1"/>
  <c r="F86"/>
  <c r="G86" s="1"/>
  <c r="F85"/>
  <c r="G85" s="1"/>
  <c r="F84"/>
  <c r="G84" s="1"/>
  <c r="F83"/>
  <c r="G83" s="1"/>
  <c r="E81"/>
  <c r="F80"/>
  <c r="G80" s="1"/>
  <c r="F79"/>
  <c r="G79" s="1"/>
  <c r="F78"/>
  <c r="G78" s="1"/>
  <c r="F77"/>
  <c r="G77" s="1"/>
  <c r="F76"/>
  <c r="E74"/>
  <c r="F73"/>
  <c r="G73" s="1"/>
  <c r="F72"/>
  <c r="G72" s="1"/>
  <c r="F71"/>
  <c r="G71" s="1"/>
  <c r="F70"/>
  <c r="G70" s="1"/>
  <c r="F69"/>
  <c r="G69" s="1"/>
  <c r="E67"/>
  <c r="F66"/>
  <c r="G66" s="1"/>
  <c r="F65"/>
  <c r="G65" s="1"/>
  <c r="F64"/>
  <c r="G64" s="1"/>
  <c r="F63"/>
  <c r="G63" s="1"/>
  <c r="F62"/>
  <c r="G62" s="1"/>
  <c r="F61"/>
  <c r="G61" s="1"/>
  <c r="F60"/>
  <c r="E58"/>
  <c r="F57"/>
  <c r="F58" s="1"/>
  <c r="E53"/>
  <c r="F52"/>
  <c r="F53" s="1"/>
  <c r="E50"/>
  <c r="F49"/>
  <c r="G49" s="1"/>
  <c r="F48"/>
  <c r="G48" s="1"/>
  <c r="F47"/>
  <c r="G47" s="1"/>
  <c r="F46"/>
  <c r="G46" s="1"/>
  <c r="F45"/>
  <c r="G45" s="1"/>
  <c r="E43"/>
  <c r="F42"/>
  <c r="G42" s="1"/>
  <c r="F41"/>
  <c r="G41" s="1"/>
  <c r="F40"/>
  <c r="G40" s="1"/>
  <c r="F39"/>
  <c r="G39" s="1"/>
  <c r="F38"/>
  <c r="G38" s="1"/>
  <c r="E36"/>
  <c r="F35"/>
  <c r="G35" s="1"/>
  <c r="F34"/>
  <c r="G34" s="1"/>
  <c r="F33"/>
  <c r="G33" s="1"/>
  <c r="F32"/>
  <c r="G32" s="1"/>
  <c r="E30"/>
  <c r="F29"/>
  <c r="G29" s="1"/>
  <c r="F28"/>
  <c r="G28" s="1"/>
  <c r="F27"/>
  <c r="G27" s="1"/>
  <c r="F26"/>
  <c r="G26" s="1"/>
  <c r="F25"/>
  <c r="G25" s="1"/>
  <c r="E23"/>
  <c r="F22"/>
  <c r="G22" s="1"/>
  <c r="F21"/>
  <c r="G21" s="1"/>
  <c r="F20"/>
  <c r="G20" s="1"/>
  <c r="F19"/>
  <c r="G19" s="1"/>
  <c r="F18"/>
  <c r="G18" s="1"/>
  <c r="E16"/>
  <c r="F15"/>
  <c r="G15" s="1"/>
  <c r="F14"/>
  <c r="G14" s="1"/>
  <c r="F13"/>
  <c r="G13" s="1"/>
  <c r="F12"/>
  <c r="G12" s="1"/>
  <c r="F11"/>
  <c r="E9"/>
  <c r="F8"/>
  <c r="G8" s="1"/>
  <c r="I340" l="1"/>
  <c r="I341" s="1"/>
  <c r="I342" s="1"/>
  <c r="I343" s="1"/>
  <c r="I344" s="1"/>
  <c r="H8"/>
  <c r="F140"/>
  <c r="F81"/>
  <c r="F238"/>
  <c r="F9"/>
  <c r="F16"/>
  <c r="F302"/>
  <c r="F251"/>
  <c r="F191"/>
  <c r="F88"/>
  <c r="F36"/>
  <c r="F281"/>
  <c r="F200"/>
  <c r="F149"/>
  <c r="F94"/>
  <c r="F315"/>
  <c r="F262"/>
  <c r="F209"/>
  <c r="F157"/>
  <c r="F129"/>
  <c r="F99"/>
  <c r="F74"/>
  <c r="F50"/>
  <c r="F23"/>
  <c r="F333"/>
  <c r="F275"/>
  <c r="F221"/>
  <c r="F170"/>
  <c r="F115"/>
  <c r="F310"/>
  <c r="F256"/>
  <c r="F230"/>
  <c r="F177"/>
  <c r="F122"/>
  <c r="F67"/>
  <c r="F43"/>
  <c r="F325"/>
  <c r="F295"/>
  <c r="F268"/>
  <c r="F244"/>
  <c r="F216"/>
  <c r="F164"/>
  <c r="F135"/>
  <c r="F107"/>
  <c r="F30"/>
  <c r="G52"/>
  <c r="G342"/>
  <c r="G285"/>
  <c r="G347"/>
  <c r="E178"/>
  <c r="E217"/>
  <c r="E282"/>
  <c r="G60"/>
  <c r="G76"/>
  <c r="E136"/>
  <c r="G181"/>
  <c r="G318"/>
  <c r="E334"/>
  <c r="E54"/>
  <c r="E95"/>
  <c r="E252"/>
  <c r="G11"/>
  <c r="G57"/>
  <c r="G223"/>
  <c r="G232"/>
  <c r="E311"/>
  <c r="G337"/>
  <c r="G327"/>
  <c r="I345" l="1"/>
  <c r="I346" s="1"/>
  <c r="I347" s="1"/>
  <c r="I348" s="1"/>
  <c r="I349" s="1"/>
  <c r="H9"/>
  <c r="G9" s="1"/>
  <c r="F95"/>
  <c r="F311"/>
  <c r="F136"/>
  <c r="F178"/>
  <c r="F54"/>
  <c r="F334"/>
  <c r="F252"/>
  <c r="F282"/>
  <c r="F217"/>
  <c r="E350"/>
  <c r="H10" l="1"/>
  <c r="H11" s="1"/>
  <c r="H12" s="1"/>
  <c r="H13" s="1"/>
  <c r="H14" s="1"/>
  <c r="H15" s="1"/>
  <c r="H16" s="1"/>
  <c r="G16" s="1"/>
  <c r="H17" l="1"/>
  <c r="H18" s="1"/>
  <c r="H19" s="1"/>
  <c r="H20" s="1"/>
  <c r="H21" s="1"/>
  <c r="H22" s="1"/>
  <c r="H23" s="1"/>
  <c r="G23" s="1"/>
  <c r="F350"/>
  <c r="H24" l="1"/>
  <c r="H25" s="1"/>
  <c r="H26" s="1"/>
  <c r="H27" s="1"/>
  <c r="H28" s="1"/>
  <c r="H29" s="1"/>
  <c r="H30" s="1"/>
  <c r="G30" s="1"/>
  <c r="H31" l="1"/>
  <c r="H32" s="1"/>
  <c r="H33" s="1"/>
  <c r="H34" s="1"/>
  <c r="H35" s="1"/>
  <c r="H36" s="1"/>
  <c r="G36" s="1"/>
  <c r="H37" l="1"/>
  <c r="H38" s="1"/>
  <c r="H39" s="1"/>
  <c r="H40" s="1"/>
  <c r="H41" s="1"/>
  <c r="H42" s="1"/>
  <c r="H43" s="1"/>
  <c r="G43" s="1"/>
  <c r="H44" l="1"/>
  <c r="H45" s="1"/>
  <c r="H46" s="1"/>
  <c r="H47" s="1"/>
  <c r="H48" s="1"/>
  <c r="H49" s="1"/>
  <c r="H50" s="1"/>
  <c r="G50" s="1"/>
  <c r="H51" l="1"/>
  <c r="H52" s="1"/>
  <c r="H53" s="1"/>
  <c r="G54" l="1"/>
  <c r="G53"/>
  <c r="H54"/>
  <c r="H55" s="1"/>
  <c r="H56" s="1"/>
  <c r="H57" s="1"/>
  <c r="H58" s="1"/>
  <c r="G58" s="1"/>
  <c r="H59" l="1"/>
  <c r="H60" s="1"/>
  <c r="H61" s="1"/>
  <c r="H62" s="1"/>
  <c r="H63" s="1"/>
  <c r="H64" s="1"/>
  <c r="H65" s="1"/>
  <c r="H66" s="1"/>
  <c r="H67" s="1"/>
  <c r="G67" s="1"/>
  <c r="H68" l="1"/>
  <c r="H69" s="1"/>
  <c r="H70" s="1"/>
  <c r="H71" s="1"/>
  <c r="H72" s="1"/>
  <c r="H73" s="1"/>
  <c r="H74" s="1"/>
  <c r="G74" s="1"/>
  <c r="H75" l="1"/>
  <c r="H76" s="1"/>
  <c r="H77" s="1"/>
  <c r="H78" s="1"/>
  <c r="H79" s="1"/>
  <c r="H80" s="1"/>
  <c r="H81" s="1"/>
  <c r="G81" s="1"/>
  <c r="H82" l="1"/>
  <c r="H83" s="1"/>
  <c r="H84" s="1"/>
  <c r="H85" s="1"/>
  <c r="H86" s="1"/>
  <c r="H87" s="1"/>
  <c r="H88" s="1"/>
  <c r="G88" s="1"/>
  <c r="G95" l="1"/>
  <c r="H89"/>
  <c r="H90" s="1"/>
  <c r="H91" s="1"/>
  <c r="H92" s="1"/>
  <c r="H93" s="1"/>
  <c r="H94" s="1"/>
  <c r="G94" s="1"/>
  <c r="H95" l="1"/>
  <c r="H96" s="1"/>
  <c r="H97" s="1"/>
  <c r="H98" s="1"/>
  <c r="H99" s="1"/>
  <c r="G99" s="1"/>
  <c r="H100" l="1"/>
  <c r="H101" s="1"/>
  <c r="H102" s="1"/>
  <c r="H103" s="1"/>
  <c r="H104" s="1"/>
  <c r="H105" s="1"/>
  <c r="H106" s="1"/>
  <c r="H107" s="1"/>
  <c r="G107" s="1"/>
  <c r="H108" l="1"/>
  <c r="H109" s="1"/>
  <c r="H110" s="1"/>
  <c r="H111" s="1"/>
  <c r="H112" s="1"/>
  <c r="H113" s="1"/>
  <c r="H114" s="1"/>
  <c r="H115" s="1"/>
  <c r="G115" s="1"/>
  <c r="H116" l="1"/>
  <c r="H117" s="1"/>
  <c r="H118" s="1"/>
  <c r="H119" s="1"/>
  <c r="H120" s="1"/>
  <c r="H121" s="1"/>
  <c r="H122" s="1"/>
  <c r="G122" s="1"/>
  <c r="H123" l="1"/>
  <c r="H124" s="1"/>
  <c r="H125" s="1"/>
  <c r="H126" s="1"/>
  <c r="H127" s="1"/>
  <c r="H128" s="1"/>
  <c r="H129" s="1"/>
  <c r="G129" s="1"/>
  <c r="G136" l="1"/>
  <c r="H130"/>
  <c r="H131" s="1"/>
  <c r="H132" s="1"/>
  <c r="H133" s="1"/>
  <c r="H134" s="1"/>
  <c r="H135" s="1"/>
  <c r="G135" s="1"/>
  <c r="H136" l="1"/>
  <c r="H137" s="1"/>
  <c r="H138" s="1"/>
  <c r="H139" s="1"/>
  <c r="H140" s="1"/>
  <c r="G140" s="1"/>
  <c r="H141" l="1"/>
  <c r="H142" s="1"/>
  <c r="H143" s="1"/>
  <c r="H144" s="1"/>
  <c r="H145" s="1"/>
  <c r="H146" s="1"/>
  <c r="H147" s="1"/>
  <c r="H148" s="1"/>
  <c r="H149" s="1"/>
  <c r="G149" s="1"/>
  <c r="H150" l="1"/>
  <c r="H151" s="1"/>
  <c r="H152" s="1"/>
  <c r="H153" s="1"/>
  <c r="H154" s="1"/>
  <c r="H155" s="1"/>
  <c r="H156" s="1"/>
  <c r="H157" s="1"/>
  <c r="G157" s="1"/>
  <c r="H158" l="1"/>
  <c r="H159" s="1"/>
  <c r="H160" s="1"/>
  <c r="H161" s="1"/>
  <c r="H162" s="1"/>
  <c r="H163" s="1"/>
  <c r="H164" s="1"/>
  <c r="G164" s="1"/>
  <c r="H165" l="1"/>
  <c r="H166" s="1"/>
  <c r="H167" s="1"/>
  <c r="H168" s="1"/>
  <c r="H169" s="1"/>
  <c r="H170" s="1"/>
  <c r="G170" s="1"/>
  <c r="G178" l="1"/>
  <c r="H171"/>
  <c r="H172" s="1"/>
  <c r="H173" s="1"/>
  <c r="H174" s="1"/>
  <c r="H175" s="1"/>
  <c r="H176" s="1"/>
  <c r="H177" s="1"/>
  <c r="G177" s="1"/>
  <c r="H178" l="1"/>
  <c r="H179" s="1"/>
  <c r="H180" s="1"/>
  <c r="H181" s="1"/>
  <c r="H182" s="1"/>
  <c r="G182" s="1"/>
  <c r="H183" l="1"/>
  <c r="H184" s="1"/>
  <c r="H185" s="1"/>
  <c r="H186" s="1"/>
  <c r="H187" s="1"/>
  <c r="H188" s="1"/>
  <c r="H189" s="1"/>
  <c r="H190" s="1"/>
  <c r="H191" s="1"/>
  <c r="G191" s="1"/>
  <c r="H192" l="1"/>
  <c r="H193" s="1"/>
  <c r="H194" s="1"/>
  <c r="H195" s="1"/>
  <c r="H196" s="1"/>
  <c r="H197" s="1"/>
  <c r="H198" s="1"/>
  <c r="H199" s="1"/>
  <c r="H200" s="1"/>
  <c r="G200" s="1"/>
  <c r="H201" l="1"/>
  <c r="H202" s="1"/>
  <c r="H203" s="1"/>
  <c r="H204" s="1"/>
  <c r="H205" s="1"/>
  <c r="H206" s="1"/>
  <c r="H207" s="1"/>
  <c r="H208" s="1"/>
  <c r="H209" s="1"/>
  <c r="G209" s="1"/>
  <c r="H210" l="1"/>
  <c r="H211" s="1"/>
  <c r="H212" s="1"/>
  <c r="H213" s="1"/>
  <c r="H214" s="1"/>
  <c r="H215" s="1"/>
  <c r="H216" s="1"/>
  <c r="G216" s="1"/>
  <c r="G217" s="1"/>
  <c r="H217" l="1"/>
  <c r="H218" s="1"/>
  <c r="H219" s="1"/>
  <c r="H220" s="1"/>
  <c r="H221" s="1"/>
  <c r="G221" s="1"/>
  <c r="H222" l="1"/>
  <c r="H223" s="1"/>
  <c r="H224" s="1"/>
  <c r="H225" s="1"/>
  <c r="H226" s="1"/>
  <c r="H227" s="1"/>
  <c r="H228" s="1"/>
  <c r="H229" s="1"/>
  <c r="H230" s="1"/>
  <c r="G230" s="1"/>
  <c r="H231" l="1"/>
  <c r="H232" s="1"/>
  <c r="H233" s="1"/>
  <c r="H234" s="1"/>
  <c r="H235" s="1"/>
  <c r="H236" s="1"/>
  <c r="H237" s="1"/>
  <c r="H238" s="1"/>
  <c r="G238" s="1"/>
  <c r="H239" l="1"/>
  <c r="H240" s="1"/>
  <c r="H241" s="1"/>
  <c r="H242" s="1"/>
  <c r="H243" s="1"/>
  <c r="H244" s="1"/>
  <c r="G244" s="1"/>
  <c r="H245" l="1"/>
  <c r="H246" s="1"/>
  <c r="H247" s="1"/>
  <c r="H248" s="1"/>
  <c r="H249" s="1"/>
  <c r="H250" s="1"/>
  <c r="H251" s="1"/>
  <c r="G251" s="1"/>
  <c r="G252" s="1"/>
  <c r="H252" l="1"/>
  <c r="H253" s="1"/>
  <c r="H254" s="1"/>
  <c r="H255" s="1"/>
  <c r="H256" s="1"/>
  <c r="G256" s="1"/>
  <c r="H257" l="1"/>
  <c r="H258" s="1"/>
  <c r="H259" s="1"/>
  <c r="H260" s="1"/>
  <c r="H261" s="1"/>
  <c r="H262" s="1"/>
  <c r="G262" s="1"/>
  <c r="H263" l="1"/>
  <c r="H264" s="1"/>
  <c r="H265" s="1"/>
  <c r="H266" s="1"/>
  <c r="H267" s="1"/>
  <c r="H268" s="1"/>
  <c r="G268" s="1"/>
  <c r="H269" l="1"/>
  <c r="H270" s="1"/>
  <c r="H271" s="1"/>
  <c r="H272" s="1"/>
  <c r="H273" s="1"/>
  <c r="H274" s="1"/>
  <c r="H275" s="1"/>
  <c r="G275" s="1"/>
  <c r="H276" l="1"/>
  <c r="H277" s="1"/>
  <c r="H278" s="1"/>
  <c r="H279" s="1"/>
  <c r="H280" s="1"/>
  <c r="H281" s="1"/>
  <c r="G281" s="1"/>
  <c r="G282" s="1"/>
  <c r="H282" l="1"/>
  <c r="H283" s="1"/>
  <c r="H284" s="1"/>
  <c r="H285" s="1"/>
  <c r="H286" s="1"/>
  <c r="G286" s="1"/>
  <c r="H287" l="1"/>
  <c r="H288" s="1"/>
  <c r="H289" s="1"/>
  <c r="H290" s="1"/>
  <c r="H291" s="1"/>
  <c r="H292" s="1"/>
  <c r="H293" s="1"/>
  <c r="H294" s="1"/>
  <c r="H295" s="1"/>
  <c r="G295" s="1"/>
  <c r="H296" l="1"/>
  <c r="H297" s="1"/>
  <c r="H298" s="1"/>
  <c r="H299" s="1"/>
  <c r="H300" s="1"/>
  <c r="H301" s="1"/>
  <c r="H302" s="1"/>
  <c r="G302" s="1"/>
  <c r="G311" l="1"/>
  <c r="H303"/>
  <c r="H304" s="1"/>
  <c r="H305" s="1"/>
  <c r="H306" s="1"/>
  <c r="H307" s="1"/>
  <c r="H308" s="1"/>
  <c r="H309" s="1"/>
  <c r="H310" s="1"/>
  <c r="G310" s="1"/>
  <c r="H311" l="1"/>
  <c r="H312" s="1"/>
  <c r="H313" s="1"/>
  <c r="H314" s="1"/>
  <c r="H315" s="1"/>
  <c r="G315" s="1"/>
  <c r="H316" l="1"/>
  <c r="H317" s="1"/>
  <c r="H318" s="1"/>
  <c r="H319" s="1"/>
  <c r="H320" s="1"/>
  <c r="H321" s="1"/>
  <c r="H322" s="1"/>
  <c r="H323" s="1"/>
  <c r="H324" s="1"/>
  <c r="H325" s="1"/>
  <c r="G325" s="1"/>
  <c r="H326" l="1"/>
  <c r="H327" s="1"/>
  <c r="H328" s="1"/>
  <c r="H329" s="1"/>
  <c r="H330" s="1"/>
  <c r="H331" s="1"/>
  <c r="H332" s="1"/>
  <c r="H333" s="1"/>
  <c r="G333" s="1"/>
  <c r="G334" s="1"/>
  <c r="H334" l="1"/>
  <c r="H335" s="1"/>
  <c r="H336" s="1"/>
  <c r="H337" s="1"/>
  <c r="H338" s="1"/>
  <c r="G338" s="1"/>
  <c r="G339" s="1"/>
  <c r="H339" l="1"/>
  <c r="H340" s="1"/>
  <c r="H341" s="1"/>
  <c r="H342" s="1"/>
  <c r="H343" s="1"/>
  <c r="G343" s="1"/>
  <c r="G344" s="1"/>
  <c r="H344" l="1"/>
  <c r="H345" s="1"/>
  <c r="H346" s="1"/>
  <c r="H347" s="1"/>
  <c r="H348" s="1"/>
  <c r="G348" l="1"/>
  <c r="G349" s="1"/>
  <c r="G350" s="1"/>
  <c r="H349"/>
</calcChain>
</file>

<file path=xl/sharedStrings.xml><?xml version="1.0" encoding="utf-8"?>
<sst xmlns="http://schemas.openxmlformats.org/spreadsheetml/2006/main" count="356" uniqueCount="83">
  <si>
    <t>Изменение штатного расписания (РГСУ) [Основной]</t>
  </si>
  <si>
    <t>Период: 01.09.2015
Группировки строк: Категория персонала; Организация; Действие; Баланс; Подразделение организации; Должность; ПКГ; 
Отбор: Категория персонала Равно "ППС" И Подразделение организации В группе из списка "Российский государственны..."</t>
  </si>
  <si>
    <t>№№П/П</t>
  </si>
  <si>
    <t>Наименование должностей</t>
  </si>
  <si>
    <t>Кол-во штатных единиц</t>
  </si>
  <si>
    <t>Должностной оклад (руб.)</t>
  </si>
  <si>
    <t>Месячный фонд оплаты труда по тарифу (руб.) (произведение граф 3 и 6)</t>
  </si>
  <si>
    <t>Факультет юриспруденции и  ювенальной юстиции</t>
  </si>
  <si>
    <t>Кафедра конституционного и международного права</t>
  </si>
  <si>
    <t>Заведующий кафедрой, д/н</t>
  </si>
  <si>
    <t>Профессор, д/н</t>
  </si>
  <si>
    <t>Доцент, д/н</t>
  </si>
  <si>
    <t>Доцент, к/н</t>
  </si>
  <si>
    <t>Старший преподаватель, к/н</t>
  </si>
  <si>
    <t xml:space="preserve">Итого по кафедре: </t>
  </si>
  <si>
    <t>Кафедра гражданского права и процесса</t>
  </si>
  <si>
    <t>Преподаватель</t>
  </si>
  <si>
    <t>Кафедра трудового и финансового права</t>
  </si>
  <si>
    <t>Кафедра семейного и ювенального права</t>
  </si>
  <si>
    <t>Заведующий кафедрой, к/н</t>
  </si>
  <si>
    <t>Кафедра теории и истории государства и права</t>
  </si>
  <si>
    <t>Профессор, к/н</t>
  </si>
  <si>
    <t>Кафедра уголовного права и процесса</t>
  </si>
  <si>
    <t>Деканат</t>
  </si>
  <si>
    <t>Декан факультета, к/н</t>
  </si>
  <si>
    <t xml:space="preserve">Итого по деканату: </t>
  </si>
  <si>
    <t>Кафедра трудового, социального и семейного права</t>
  </si>
  <si>
    <t xml:space="preserve">Итого по факультету: </t>
  </si>
  <si>
    <t>Факультет социального страхования, экономики и социологии труда</t>
  </si>
  <si>
    <t>Кафедра политической экономии и международных экономических отношений</t>
  </si>
  <si>
    <t>Кафедра маркетинга, экономики и социологии труда</t>
  </si>
  <si>
    <t>Кафедра финансов и кредита</t>
  </si>
  <si>
    <t>Кафедра социального страхования, экономики и управления предприятиями</t>
  </si>
  <si>
    <t>Кафедра бухгалтерского учета и статистики</t>
  </si>
  <si>
    <t>Декан факультета, д/н</t>
  </si>
  <si>
    <t>Социально-гуманитарный факультет</t>
  </si>
  <si>
    <t>Кафедра русского языка и литературы</t>
  </si>
  <si>
    <t>Кафедра политологии и социальной политики</t>
  </si>
  <si>
    <t>Кафедра истории Отечества</t>
  </si>
  <si>
    <t>Ассистент</t>
  </si>
  <si>
    <t>Кафедра журналистики, социальной рекламы и связей с общественностью</t>
  </si>
  <si>
    <t>Кафедра социальной философии, религиоведения и теологии</t>
  </si>
  <si>
    <t>Факультет психологии, социальной медицины и адаптационно-реабилитационных технологий</t>
  </si>
  <si>
    <t>Кафедра физической культуры и оздоровительных технологий</t>
  </si>
  <si>
    <t>Доцент</t>
  </si>
  <si>
    <t>Кафедра социальной медицины, рекреации и адаптивной физической культуры</t>
  </si>
  <si>
    <t>Кафедра психологии труда и служебной деятельности</t>
  </si>
  <si>
    <t>Кафедра социальной и общей психологии</t>
  </si>
  <si>
    <t>Кафедра специальной, клинической психологии и инклюзивного образования</t>
  </si>
  <si>
    <t>Факультет информационных технологий и техносферной безопасности</t>
  </si>
  <si>
    <t>Кафедра техносферной безопасности и экологии</t>
  </si>
  <si>
    <t>Кафедра прикладной математики</t>
  </si>
  <si>
    <t>Кафедра информационных систем, сетей и безопасности</t>
  </si>
  <si>
    <t>Кафедра социальной и педагогической информатики</t>
  </si>
  <si>
    <t>Факультет социального управления и социологии</t>
  </si>
  <si>
    <t>Кафедра управления персоналом, документоведения и архивоведения</t>
  </si>
  <si>
    <t>Кафедра государственного, муниципального управления и социальной инженерии</t>
  </si>
  <si>
    <t>Старший преподаватель</t>
  </si>
  <si>
    <t>Кафедра социологии социальной сферы</t>
  </si>
  <si>
    <t>Кафедра социального менеджмента и туризма</t>
  </si>
  <si>
    <t>Факультет социальной работы, педагогики и ювенологии</t>
  </si>
  <si>
    <t>Кафедра социальных технологий</t>
  </si>
  <si>
    <t>Кафедра социальной и семейной педагогики</t>
  </si>
  <si>
    <t>Кафедра теории и методологии социальной работы</t>
  </si>
  <si>
    <t>Кафедра семейной, гендерной политики и ювенологии</t>
  </si>
  <si>
    <t>Факультет иностранных языков</t>
  </si>
  <si>
    <t>Кафедра лингвистики и перевода</t>
  </si>
  <si>
    <t>Кафедра иностранных языков для неязыковых факультетов</t>
  </si>
  <si>
    <t>Кафедра английской филологии</t>
  </si>
  <si>
    <t>Декан факультета</t>
  </si>
  <si>
    <t>Факультет искусств и социокультурной деятельности</t>
  </si>
  <si>
    <t>Кафедра искусств и художественного творчества</t>
  </si>
  <si>
    <t>Профессор</t>
  </si>
  <si>
    <t>Кафедра социологии и философии культуры</t>
  </si>
  <si>
    <t>Факультет подготовки научных и научно-педагогических кадров</t>
  </si>
  <si>
    <t>Факультет довузовского образования</t>
  </si>
  <si>
    <t>Факультет дополнительного профессионального образования</t>
  </si>
  <si>
    <t xml:space="preserve">Итого по университету: </t>
  </si>
  <si>
    <t>Преподаватель, к/н</t>
  </si>
  <si>
    <t>какую общую формулу проставлять в ячейках в графе 4 для расчета итоговых сумм для:
1) Итого по деканату;
2) Итого по кафедре;
3) Итого по факультету?</t>
  </si>
  <si>
    <t>Сумма включает в себя элементы от ячейки Графы 4 с номером строки (минус 1) и вверх до первой пустой ячейки</t>
  </si>
  <si>
    <t>номер группы</t>
  </si>
  <si>
    <t>номер факультета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</si>
</sst>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2"/>
      <name val="Arial"/>
      <family val="2"/>
    </font>
    <font>
      <b/>
      <sz val="9"/>
      <name val="Times New Roman"/>
      <family val="2"/>
    </font>
    <font>
      <sz val="9"/>
      <name val="Times New Roman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sz val="9"/>
      <color indexed="29"/>
      <name val="Times New Roman"/>
      <family val="2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right" vertical="top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top" wrapText="1"/>
    </xf>
    <xf numFmtId="4" fontId="3" fillId="0" borderId="2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indent="1"/>
    </xf>
    <xf numFmtId="0" fontId="4" fillId="0" borderId="2" xfId="0" applyNumberFormat="1" applyFont="1" applyBorder="1" applyAlignment="1">
      <alignment vertical="top"/>
    </xf>
    <xf numFmtId="0" fontId="4" fillId="0" borderId="4" xfId="0" applyNumberFormat="1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0" fillId="0" borderId="0" xfId="0" applyNumberFormat="1" applyAlignment="1">
      <alignment horizontal="left" wrapText="1"/>
    </xf>
    <xf numFmtId="2" fontId="0" fillId="0" borderId="0" xfId="0" applyNumberFormat="1"/>
    <xf numFmtId="0" fontId="4" fillId="0" borderId="0" xfId="0" applyNumberFormat="1" applyFont="1" applyBorder="1" applyAlignment="1">
      <alignment vertical="top" wrapText="1"/>
    </xf>
    <xf numFmtId="4" fontId="6" fillId="0" borderId="0" xfId="0" applyNumberFormat="1" applyFont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1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right" vertical="center" indent="1"/>
    </xf>
    <xf numFmtId="0" fontId="0" fillId="0" borderId="0" xfId="0" applyFill="1"/>
    <xf numFmtId="0" fontId="0" fillId="0" borderId="0" xfId="0" applyNumberFormat="1" applyAlignment="1">
      <alignment horizontal="left" wrapText="1"/>
    </xf>
    <xf numFmtId="1" fontId="4" fillId="0" borderId="4" xfId="0" applyNumberFormat="1" applyFont="1" applyBorder="1" applyAlignment="1">
      <alignment vertical="top" wrapText="1"/>
    </xf>
    <xf numFmtId="1" fontId="3" fillId="0" borderId="1" xfId="0" applyNumberFormat="1" applyFont="1" applyBorder="1" applyAlignment="1">
      <alignment horizontal="right" vertical="center" indent="1"/>
    </xf>
    <xf numFmtId="1" fontId="6" fillId="0" borderId="1" xfId="0" applyNumberFormat="1" applyFont="1" applyBorder="1" applyAlignment="1">
      <alignment vertical="center"/>
    </xf>
    <xf numFmtId="0" fontId="0" fillId="0" borderId="0" xfId="0" applyNumberFormat="1" applyAlignment="1">
      <alignment horizontal="left" wrapText="1"/>
    </xf>
    <xf numFmtId="4" fontId="6" fillId="0" borderId="0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7" fillId="4" borderId="0" xfId="0" applyNumberFormat="1" applyFont="1" applyFill="1" applyBorder="1" applyAlignment="1">
      <alignment horizontal="center" vertical="center" wrapText="1"/>
    </xf>
    <xf numFmtId="1" fontId="7" fillId="5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88436"/>
      <rgbColor rgb="00993366"/>
      <rgbColor rgb="00C0DCC0"/>
      <rgbColor rgb="00CCFFFF"/>
      <rgbColor rgb="00E0FFE0"/>
      <rgbColor rgb="001D2FBE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outlinePr summaryBelow="0" summaryRight="0"/>
    <pageSetUpPr autoPageBreaks="0"/>
  </sheetPr>
  <dimension ref="C1:Z351"/>
  <sheetViews>
    <sheetView tabSelected="1" topLeftCell="A4" zoomScaleNormal="100" zoomScaleSheetLayoutView="110" workbookViewId="0">
      <selection activeCell="L22" sqref="L22"/>
    </sheetView>
  </sheetViews>
  <sheetFormatPr defaultColWidth="10.6640625" defaultRowHeight="11.25" outlineLevelRow="6"/>
  <cols>
    <col min="3" max="3" width="5.5" style="1" customWidth="1"/>
    <col min="4" max="4" width="35" style="1" customWidth="1"/>
    <col min="5" max="5" width="9.1640625" style="1" customWidth="1"/>
    <col min="6" max="6" width="13.6640625" style="1" customWidth="1"/>
    <col min="7" max="7" width="18.33203125" style="1" customWidth="1"/>
    <col min="8" max="9" width="12.6640625" style="1" customWidth="1"/>
    <col min="10" max="23" width="18.33203125" style="24" customWidth="1"/>
    <col min="24" max="24" width="10.6640625" style="27"/>
  </cols>
  <sheetData>
    <row r="1" spans="3:26" s="1" customFormat="1" ht="15.75" hidden="1" customHeight="1">
      <c r="C1" s="2" t="s">
        <v>0</v>
      </c>
    </row>
    <row r="2" spans="3:26" s="1" customFormat="1" ht="33.950000000000003" hidden="1" customHeight="1">
      <c r="C2" s="35" t="s">
        <v>1</v>
      </c>
      <c r="D2" s="35"/>
      <c r="E2" s="35"/>
      <c r="F2" s="35"/>
      <c r="G2" s="35"/>
      <c r="H2" s="28"/>
      <c r="I2" s="32"/>
      <c r="J2" s="28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3:26" s="1" customFormat="1" ht="6.75" hidden="1" customHeight="1"/>
    <row r="4" spans="3:26" s="1" customFormat="1" ht="60" outlineLevel="1">
      <c r="C4" s="11" t="s">
        <v>2</v>
      </c>
      <c r="D4" s="10" t="s">
        <v>3</v>
      </c>
      <c r="E4" s="9" t="s">
        <v>4</v>
      </c>
      <c r="F4" s="9" t="s">
        <v>5</v>
      </c>
      <c r="G4" s="8" t="s">
        <v>6</v>
      </c>
      <c r="H4" s="8"/>
      <c r="I4" s="8"/>
      <c r="J4" s="23"/>
      <c r="K4" s="23"/>
      <c r="L4" s="36" t="s">
        <v>79</v>
      </c>
      <c r="M4" s="36"/>
      <c r="N4" s="36"/>
      <c r="O4" s="23"/>
      <c r="P4" s="23"/>
      <c r="Q4" s="23"/>
      <c r="R4" s="23"/>
      <c r="S4" s="23"/>
      <c r="T4" s="23"/>
      <c r="U4" s="23"/>
      <c r="V4" s="23"/>
      <c r="W4" s="23"/>
      <c r="X4" s="24"/>
    </row>
    <row r="5" spans="3:26" s="1" customFormat="1" ht="30" customHeight="1" outlineLevel="1">
      <c r="C5" s="3">
        <v>1</v>
      </c>
      <c r="D5" s="3">
        <v>2</v>
      </c>
      <c r="E5" s="3">
        <v>3</v>
      </c>
      <c r="F5" s="3">
        <v>4</v>
      </c>
      <c r="G5" s="3">
        <v>5</v>
      </c>
      <c r="H5" s="34" t="s">
        <v>81</v>
      </c>
      <c r="I5" s="34" t="s">
        <v>82</v>
      </c>
      <c r="J5" s="25"/>
      <c r="K5" s="25"/>
      <c r="L5" s="37" t="s">
        <v>80</v>
      </c>
      <c r="M5" s="37"/>
      <c r="N5" s="37"/>
      <c r="O5" s="25"/>
      <c r="P5" s="25"/>
      <c r="Q5" s="25"/>
      <c r="R5" s="25"/>
      <c r="S5" s="25"/>
      <c r="T5" s="25"/>
      <c r="U5" s="25"/>
      <c r="V5" s="25"/>
      <c r="W5" s="25"/>
      <c r="X5" s="24"/>
    </row>
    <row r="6" spans="3:26" ht="13.35" customHeight="1" outlineLevel="3">
      <c r="C6" s="15" t="s">
        <v>7</v>
      </c>
      <c r="D6" s="12"/>
      <c r="E6" s="12"/>
      <c r="F6" s="12"/>
      <c r="G6" s="12"/>
      <c r="H6" s="12"/>
      <c r="I6" s="12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/>
    </row>
    <row r="7" spans="3:26" ht="13.35" customHeight="1" outlineLevel="4">
      <c r="C7" s="15" t="s">
        <v>23</v>
      </c>
      <c r="D7" s="12"/>
      <c r="E7" s="16"/>
      <c r="F7" s="12"/>
      <c r="G7" s="12"/>
      <c r="H7" s="29">
        <v>1</v>
      </c>
      <c r="I7" s="29">
        <v>1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/>
    </row>
    <row r="8" spans="3:26" ht="12.6" customHeight="1" outlineLevel="5">
      <c r="C8" s="4">
        <v>1</v>
      </c>
      <c r="D8" s="5" t="s">
        <v>24</v>
      </c>
      <c r="E8" s="17">
        <v>1</v>
      </c>
      <c r="F8" s="13">
        <f>Z8</f>
        <v>31574.04</v>
      </c>
      <c r="G8" s="14">
        <f>E8*F8</f>
        <v>31574.04</v>
      </c>
      <c r="H8" s="30">
        <f>IF(ISBLANK(F8),H7+1,H7)</f>
        <v>1</v>
      </c>
      <c r="I8" s="30">
        <f>IF(ISERR(SEARCH("факультет",C8)),I7,I7+1)</f>
        <v>1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Y8" s="20"/>
      <c r="Z8">
        <v>31574.04</v>
      </c>
    </row>
    <row r="9" spans="3:26" ht="13.35" customHeight="1" outlineLevel="4">
      <c r="C9" s="6"/>
      <c r="D9" s="7" t="s">
        <v>25</v>
      </c>
      <c r="E9" s="18">
        <f t="shared" ref="E9:F9" si="0">SUM(E8)</f>
        <v>1</v>
      </c>
      <c r="F9" s="18">
        <f t="shared" si="0"/>
        <v>31574.04</v>
      </c>
      <c r="G9" s="33">
        <f>IF(D9="Итого по факультету: ",SUMIFS($G$8:$G8,$D$8:$D8,"Итого по деканату: ",$I$8:$I8,I9)+SUMIFS($G$8:$G8,$D$8:$D8,"Итого по кафедре: ",$I$8:$I8,I9),SUMIF($H$8:$H8,$H9,$G$8:$G8))</f>
        <v>31574.04</v>
      </c>
      <c r="H9" s="31">
        <f t="shared" ref="H9:H72" si="1">IF(ISBLANK(F9),H8+1,H8)</f>
        <v>1</v>
      </c>
      <c r="I9" s="31">
        <f t="shared" ref="I9:I72" si="2">IF(ISERR(SEARCH("факультет",C9)),I8,I8+1)</f>
        <v>1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/>
    </row>
    <row r="10" spans="3:26" ht="13.35" customHeight="1" outlineLevel="4">
      <c r="C10" s="15" t="s">
        <v>8</v>
      </c>
      <c r="D10" s="12"/>
      <c r="E10" s="16"/>
      <c r="F10" s="12"/>
      <c r="G10" s="12"/>
      <c r="H10" s="29">
        <f t="shared" si="1"/>
        <v>2</v>
      </c>
      <c r="I10" s="29">
        <f t="shared" si="2"/>
        <v>1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/>
    </row>
    <row r="11" spans="3:26" ht="12.6" customHeight="1" outlineLevel="5">
      <c r="C11" s="4">
        <v>1</v>
      </c>
      <c r="D11" s="5" t="s">
        <v>9</v>
      </c>
      <c r="E11" s="17">
        <v>1</v>
      </c>
      <c r="F11" s="13">
        <f t="shared" ref="F11:F15" si="3">Z11</f>
        <v>21585.3</v>
      </c>
      <c r="G11" s="14">
        <f>E11*F11</f>
        <v>21585.3</v>
      </c>
      <c r="H11" s="30">
        <f t="shared" si="1"/>
        <v>2</v>
      </c>
      <c r="I11" s="30">
        <f t="shared" si="2"/>
        <v>1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Y11" s="20"/>
      <c r="Z11">
        <v>21585.3</v>
      </c>
    </row>
    <row r="12" spans="3:26" ht="12.6" customHeight="1" outlineLevel="5">
      <c r="C12" s="4">
        <v>2</v>
      </c>
      <c r="D12" s="5" t="s">
        <v>10</v>
      </c>
      <c r="E12" s="17">
        <v>2</v>
      </c>
      <c r="F12" s="13">
        <f t="shared" si="3"/>
        <v>6185.52</v>
      </c>
      <c r="G12" s="14">
        <f>E12*F12</f>
        <v>12371.04</v>
      </c>
      <c r="H12" s="30">
        <f t="shared" si="1"/>
        <v>2</v>
      </c>
      <c r="I12" s="30">
        <f t="shared" si="2"/>
        <v>1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Y12" s="20"/>
      <c r="Z12">
        <v>6185.52</v>
      </c>
    </row>
    <row r="13" spans="3:26" ht="12.6" customHeight="1" outlineLevel="5">
      <c r="C13" s="4">
        <v>3</v>
      </c>
      <c r="D13" s="5" t="s">
        <v>11</v>
      </c>
      <c r="E13" s="17">
        <v>1</v>
      </c>
      <c r="F13" s="13">
        <f t="shared" si="3"/>
        <v>31525.51</v>
      </c>
      <c r="G13" s="14">
        <f>E13*F13</f>
        <v>31525.51</v>
      </c>
      <c r="H13" s="30">
        <f t="shared" si="1"/>
        <v>2</v>
      </c>
      <c r="I13" s="30">
        <f t="shared" si="2"/>
        <v>1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Y13" s="20"/>
      <c r="Z13">
        <v>31525.51</v>
      </c>
    </row>
    <row r="14" spans="3:26" ht="12.6" customHeight="1" outlineLevel="5">
      <c r="C14" s="4">
        <v>4</v>
      </c>
      <c r="D14" s="5" t="s">
        <v>12</v>
      </c>
      <c r="E14" s="17">
        <v>4.5</v>
      </c>
      <c r="F14" s="13">
        <f t="shared" si="3"/>
        <v>22701.49</v>
      </c>
      <c r="G14" s="14">
        <f>E14*F14</f>
        <v>102156.705</v>
      </c>
      <c r="H14" s="30">
        <f t="shared" si="1"/>
        <v>2</v>
      </c>
      <c r="I14" s="30">
        <f t="shared" si="2"/>
        <v>1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Y14" s="20"/>
      <c r="Z14">
        <v>22701.49</v>
      </c>
    </row>
    <row r="15" spans="3:26" ht="12.6" customHeight="1" outlineLevel="5">
      <c r="C15" s="4">
        <v>5</v>
      </c>
      <c r="D15" s="5" t="s">
        <v>13</v>
      </c>
      <c r="E15" s="17">
        <v>0.5</v>
      </c>
      <c r="F15" s="13">
        <f t="shared" si="3"/>
        <v>18510.25</v>
      </c>
      <c r="G15" s="14">
        <f>E15*F15</f>
        <v>9255.125</v>
      </c>
      <c r="H15" s="30">
        <f t="shared" si="1"/>
        <v>2</v>
      </c>
      <c r="I15" s="30">
        <f t="shared" si="2"/>
        <v>1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Y15" s="20"/>
      <c r="Z15">
        <v>18510.25</v>
      </c>
    </row>
    <row r="16" spans="3:26" ht="13.35" customHeight="1" outlineLevel="4">
      <c r="C16" s="6"/>
      <c r="D16" s="7" t="s">
        <v>14</v>
      </c>
      <c r="E16" s="18">
        <f t="shared" ref="E16:F16" si="4">SUM(E11:E15)</f>
        <v>9</v>
      </c>
      <c r="F16" s="18">
        <f t="shared" si="4"/>
        <v>100508.07</v>
      </c>
      <c r="G16" s="33">
        <f>IF(D16="Итого по факультету: ",SUMIFS($G$8:$G15,$D$8:$D15,"Итого по деканату: ",$I$8:$I15,I16)+SUMIFS($G$8:$G15,$D$8:$D15,"Итого по кафедре: ",$I$8:$I15,I16),SUMIF($H$8:$H15,$H16,$G$8:$G15))</f>
        <v>176893.68</v>
      </c>
      <c r="H16" s="31">
        <f t="shared" si="1"/>
        <v>2</v>
      </c>
      <c r="I16" s="31">
        <f t="shared" si="2"/>
        <v>1</v>
      </c>
      <c r="J16" s="26"/>
      <c r="K16" s="26"/>
      <c r="L16" s="26"/>
      <c r="M16" s="26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/>
    </row>
    <row r="17" spans="3:26" ht="13.35" customHeight="1" outlineLevel="4">
      <c r="C17" s="15" t="s">
        <v>15</v>
      </c>
      <c r="D17" s="12"/>
      <c r="E17" s="16"/>
      <c r="F17" s="12"/>
      <c r="G17" s="12"/>
      <c r="H17" s="29">
        <f t="shared" si="1"/>
        <v>3</v>
      </c>
      <c r="I17" s="29">
        <f t="shared" si="2"/>
        <v>1</v>
      </c>
      <c r="J17" s="26"/>
      <c r="K17" s="26"/>
      <c r="L17" s="26"/>
      <c r="M17" s="26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/>
    </row>
    <row r="18" spans="3:26" ht="12.6" customHeight="1" outlineLevel="5">
      <c r="C18" s="4">
        <v>1</v>
      </c>
      <c r="D18" s="5" t="s">
        <v>9</v>
      </c>
      <c r="E18" s="17">
        <v>1</v>
      </c>
      <c r="F18" s="13">
        <f t="shared" ref="F18:F22" si="5">Z18</f>
        <v>11773.8</v>
      </c>
      <c r="G18" s="14">
        <f>E18*F18</f>
        <v>11773.8</v>
      </c>
      <c r="H18" s="30">
        <f t="shared" si="1"/>
        <v>3</v>
      </c>
      <c r="I18" s="30">
        <f t="shared" si="2"/>
        <v>1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Y18" s="20"/>
      <c r="Z18">
        <v>11773.8</v>
      </c>
    </row>
    <row r="19" spans="3:26" ht="12.6" customHeight="1" outlineLevel="5">
      <c r="C19" s="4">
        <v>2</v>
      </c>
      <c r="D19" s="5" t="s">
        <v>10</v>
      </c>
      <c r="E19" s="17">
        <v>1.5</v>
      </c>
      <c r="F19" s="13">
        <f t="shared" si="5"/>
        <v>48359.519999999997</v>
      </c>
      <c r="G19" s="14">
        <f>E19*F19</f>
        <v>72539.28</v>
      </c>
      <c r="H19" s="30">
        <f t="shared" si="1"/>
        <v>3</v>
      </c>
      <c r="I19" s="30">
        <f t="shared" si="2"/>
        <v>1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Y19" s="20"/>
      <c r="Z19">
        <v>48359.519999999997</v>
      </c>
    </row>
    <row r="20" spans="3:26" ht="12.6" customHeight="1" outlineLevel="5">
      <c r="C20" s="4">
        <v>3</v>
      </c>
      <c r="D20" s="5" t="s">
        <v>12</v>
      </c>
      <c r="E20" s="17">
        <v>11.5</v>
      </c>
      <c r="F20" s="13">
        <f t="shared" si="5"/>
        <v>10708.25</v>
      </c>
      <c r="G20" s="14">
        <f>E20*F20</f>
        <v>123144.875</v>
      </c>
      <c r="H20" s="30">
        <f t="shared" si="1"/>
        <v>3</v>
      </c>
      <c r="I20" s="30">
        <f t="shared" si="2"/>
        <v>1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Y20" s="20"/>
      <c r="Z20">
        <v>10708.25</v>
      </c>
    </row>
    <row r="21" spans="3:26" ht="12.6" customHeight="1" outlineLevel="5">
      <c r="C21" s="4"/>
      <c r="D21" s="5" t="s">
        <v>57</v>
      </c>
      <c r="E21" s="17">
        <v>2</v>
      </c>
      <c r="F21" s="13">
        <f t="shared" si="5"/>
        <v>2744.1</v>
      </c>
      <c r="G21" s="14">
        <f>E21*F21</f>
        <v>5488.2</v>
      </c>
      <c r="H21" s="30">
        <f t="shared" si="1"/>
        <v>3</v>
      </c>
      <c r="I21" s="30">
        <f t="shared" si="2"/>
        <v>1</v>
      </c>
      <c r="J21" s="22"/>
      <c r="K21" s="22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Y21" s="20"/>
      <c r="Z21">
        <v>2744.1</v>
      </c>
    </row>
    <row r="22" spans="3:26" ht="12.6" customHeight="1" outlineLevel="5">
      <c r="C22" s="4">
        <v>4</v>
      </c>
      <c r="D22" s="5" t="s">
        <v>16</v>
      </c>
      <c r="E22" s="17">
        <v>1</v>
      </c>
      <c r="F22" s="13">
        <f t="shared" si="5"/>
        <v>11454.37</v>
      </c>
      <c r="G22" s="14">
        <f>E22*F22</f>
        <v>11454.37</v>
      </c>
      <c r="H22" s="30">
        <f t="shared" si="1"/>
        <v>3</v>
      </c>
      <c r="I22" s="30">
        <f t="shared" si="2"/>
        <v>1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Y22" s="20"/>
      <c r="Z22">
        <v>11454.37</v>
      </c>
    </row>
    <row r="23" spans="3:26" ht="13.35" customHeight="1" outlineLevel="4">
      <c r="C23" s="6"/>
      <c r="D23" s="7" t="s">
        <v>14</v>
      </c>
      <c r="E23" s="18">
        <f t="shared" ref="E23:F23" si="6">SUM(E18:E22)</f>
        <v>17</v>
      </c>
      <c r="F23" s="18">
        <f t="shared" si="6"/>
        <v>85040.04</v>
      </c>
      <c r="G23" s="33">
        <f>IF(D23="Итого по факультету: ",SUMIFS($G$8:$G22,$D$8:$D22,"Итого по деканату: ",$I$8:$I22,I23)+SUMIFS($G$8:$G22,$D$8:$D22,"Итого по кафедре: ",$I$8:$I22,I23),SUMIF($H$8:$H22,$H23,$G$8:$G22))</f>
        <v>224400.52500000002</v>
      </c>
      <c r="H23" s="31">
        <f t="shared" si="1"/>
        <v>3</v>
      </c>
      <c r="I23" s="31">
        <f t="shared" si="2"/>
        <v>1</v>
      </c>
      <c r="J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/>
    </row>
    <row r="24" spans="3:26" ht="13.35" customHeight="1" outlineLevel="4">
      <c r="C24" s="15" t="s">
        <v>17</v>
      </c>
      <c r="D24" s="12"/>
      <c r="E24" s="16"/>
      <c r="F24" s="12"/>
      <c r="G24" s="12"/>
      <c r="H24" s="29">
        <f t="shared" si="1"/>
        <v>4</v>
      </c>
      <c r="I24" s="29">
        <f t="shared" si="2"/>
        <v>1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/>
    </row>
    <row r="25" spans="3:26" ht="12.6" customHeight="1" outlineLevel="5">
      <c r="C25" s="4">
        <v>1</v>
      </c>
      <c r="D25" s="5" t="s">
        <v>9</v>
      </c>
      <c r="E25" s="17">
        <v>1</v>
      </c>
      <c r="F25" s="13">
        <f t="shared" ref="F25:F29" si="7">Z25</f>
        <v>20277.099999999999</v>
      </c>
      <c r="G25" s="14">
        <f>E25*F25</f>
        <v>20277.099999999999</v>
      </c>
      <c r="H25" s="30">
        <f t="shared" si="1"/>
        <v>4</v>
      </c>
      <c r="I25" s="30">
        <f t="shared" si="2"/>
        <v>1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Y25" s="20"/>
      <c r="Z25">
        <v>20277.099999999999</v>
      </c>
    </row>
    <row r="26" spans="3:26" ht="12.6" customHeight="1" outlineLevel="5">
      <c r="C26" s="4">
        <v>2</v>
      </c>
      <c r="D26" s="5" t="s">
        <v>10</v>
      </c>
      <c r="E26" s="17">
        <v>1</v>
      </c>
      <c r="F26" s="13">
        <f t="shared" si="7"/>
        <v>3373.92</v>
      </c>
      <c r="G26" s="14">
        <f>E26*F26</f>
        <v>3373.92</v>
      </c>
      <c r="H26" s="30">
        <f t="shared" si="1"/>
        <v>4</v>
      </c>
      <c r="I26" s="30">
        <f t="shared" si="2"/>
        <v>1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Y26" s="20"/>
      <c r="Z26">
        <v>3373.92</v>
      </c>
    </row>
    <row r="27" spans="3:26" ht="12.6" customHeight="1" outlineLevel="5">
      <c r="C27" s="4"/>
      <c r="D27" s="5" t="s">
        <v>57</v>
      </c>
      <c r="E27" s="17">
        <v>1</v>
      </c>
      <c r="F27" s="13">
        <f t="shared" si="7"/>
        <v>23477.3</v>
      </c>
      <c r="G27" s="14">
        <f>E27*F27</f>
        <v>23477.3</v>
      </c>
      <c r="H27" s="30">
        <f t="shared" si="1"/>
        <v>4</v>
      </c>
      <c r="I27" s="30">
        <f t="shared" si="2"/>
        <v>1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Y27" s="20"/>
      <c r="Z27">
        <v>23477.3</v>
      </c>
    </row>
    <row r="28" spans="3:26" ht="12.6" customHeight="1" outlineLevel="5">
      <c r="C28" s="4"/>
      <c r="D28" s="5" t="s">
        <v>16</v>
      </c>
      <c r="E28" s="17">
        <v>1.5</v>
      </c>
      <c r="F28" s="13">
        <f t="shared" si="7"/>
        <v>19253.09</v>
      </c>
      <c r="G28" s="14">
        <f>E28*F28</f>
        <v>28879.635000000002</v>
      </c>
      <c r="H28" s="30">
        <f t="shared" si="1"/>
        <v>4</v>
      </c>
      <c r="I28" s="30">
        <f t="shared" si="2"/>
        <v>1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Y28" s="20"/>
      <c r="Z28">
        <v>19253.09</v>
      </c>
    </row>
    <row r="29" spans="3:26" ht="12.6" customHeight="1" outlineLevel="5">
      <c r="C29" s="4">
        <v>3</v>
      </c>
      <c r="D29" s="5" t="s">
        <v>12</v>
      </c>
      <c r="E29" s="17">
        <v>3.5</v>
      </c>
      <c r="F29" s="13">
        <f t="shared" si="7"/>
        <v>41976.34</v>
      </c>
      <c r="G29" s="14">
        <f>E29*F29</f>
        <v>146917.19</v>
      </c>
      <c r="H29" s="30">
        <f t="shared" si="1"/>
        <v>4</v>
      </c>
      <c r="I29" s="30">
        <f t="shared" si="2"/>
        <v>1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Y29" s="20"/>
      <c r="Z29">
        <v>41976.34</v>
      </c>
    </row>
    <row r="30" spans="3:26" ht="13.35" customHeight="1" outlineLevel="4">
      <c r="C30" s="6"/>
      <c r="D30" s="7" t="s">
        <v>14</v>
      </c>
      <c r="E30" s="18">
        <f t="shared" ref="E30:F30" si="8">SUM(E25:E29)</f>
        <v>8</v>
      </c>
      <c r="F30" s="18">
        <f t="shared" si="8"/>
        <v>108357.74999999999</v>
      </c>
      <c r="G30" s="33">
        <f>IF(D30="Итого по факультету: ",SUMIFS($G$8:$G29,$D$8:$D29,"Итого по деканату: ",$I$8:$I29,I30)+SUMIFS($G$8:$G29,$D$8:$D29,"Итого по кафедре: ",$I$8:$I29,I30),SUMIF($H$8:$H29,$H30,$G$8:$G29))</f>
        <v>222925.14499999999</v>
      </c>
      <c r="H30" s="31">
        <f t="shared" si="1"/>
        <v>4</v>
      </c>
      <c r="I30" s="31">
        <f t="shared" si="2"/>
        <v>1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/>
    </row>
    <row r="31" spans="3:26" ht="13.35" customHeight="1" outlineLevel="4">
      <c r="C31" s="15" t="s">
        <v>18</v>
      </c>
      <c r="D31" s="12"/>
      <c r="E31" s="16"/>
      <c r="F31" s="12"/>
      <c r="G31" s="12"/>
      <c r="H31" s="29">
        <f t="shared" si="1"/>
        <v>5</v>
      </c>
      <c r="I31" s="29">
        <f t="shared" si="2"/>
        <v>1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/>
    </row>
    <row r="32" spans="3:26" ht="12.6" customHeight="1" outlineLevel="5">
      <c r="C32" s="4">
        <v>1</v>
      </c>
      <c r="D32" s="5" t="s">
        <v>19</v>
      </c>
      <c r="E32" s="17">
        <v>1</v>
      </c>
      <c r="F32" s="13">
        <f t="shared" ref="F32:F35" si="9">Z32</f>
        <v>38549.699999999997</v>
      </c>
      <c r="G32" s="14">
        <f>E32*F32</f>
        <v>38549.699999999997</v>
      </c>
      <c r="H32" s="30">
        <f t="shared" si="1"/>
        <v>5</v>
      </c>
      <c r="I32" s="30">
        <f t="shared" si="2"/>
        <v>1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Y32" s="20"/>
      <c r="Z32">
        <v>38549.699999999997</v>
      </c>
    </row>
    <row r="33" spans="3:26" ht="12.6" customHeight="1" outlineLevel="5">
      <c r="C33" s="4">
        <v>2</v>
      </c>
      <c r="D33" s="5" t="s">
        <v>10</v>
      </c>
      <c r="E33" s="17">
        <v>1</v>
      </c>
      <c r="F33" s="13">
        <f t="shared" si="9"/>
        <v>55669.68</v>
      </c>
      <c r="G33" s="14">
        <f>E33*F33</f>
        <v>55669.68</v>
      </c>
      <c r="H33" s="30">
        <f t="shared" si="1"/>
        <v>5</v>
      </c>
      <c r="I33" s="30">
        <f t="shared" si="2"/>
        <v>1</v>
      </c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Y33" s="20"/>
      <c r="Z33">
        <v>55669.68</v>
      </c>
    </row>
    <row r="34" spans="3:26" ht="12.6" customHeight="1" outlineLevel="5">
      <c r="C34" s="4"/>
      <c r="D34" s="5" t="s">
        <v>57</v>
      </c>
      <c r="E34" s="17">
        <v>1</v>
      </c>
      <c r="F34" s="13">
        <f t="shared" si="9"/>
        <v>30490</v>
      </c>
      <c r="G34" s="14">
        <f>E34*F34</f>
        <v>30490</v>
      </c>
      <c r="H34" s="30">
        <f t="shared" si="1"/>
        <v>5</v>
      </c>
      <c r="I34" s="30">
        <f t="shared" si="2"/>
        <v>1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Y34" s="20"/>
      <c r="Z34">
        <v>30490</v>
      </c>
    </row>
    <row r="35" spans="3:26" ht="12.6" customHeight="1" outlineLevel="5">
      <c r="C35" s="4">
        <v>3</v>
      </c>
      <c r="D35" s="5" t="s">
        <v>12</v>
      </c>
      <c r="E35" s="17">
        <v>4.5</v>
      </c>
      <c r="F35" s="13">
        <f t="shared" si="9"/>
        <v>16276.54</v>
      </c>
      <c r="G35" s="14">
        <f>E35*F35</f>
        <v>73244.430000000008</v>
      </c>
      <c r="H35" s="30">
        <f t="shared" si="1"/>
        <v>5</v>
      </c>
      <c r="I35" s="30">
        <f t="shared" si="2"/>
        <v>1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Y35" s="20"/>
      <c r="Z35">
        <v>16276.54</v>
      </c>
    </row>
    <row r="36" spans="3:26" ht="13.35" customHeight="1" outlineLevel="4">
      <c r="C36" s="6"/>
      <c r="D36" s="7" t="s">
        <v>14</v>
      </c>
      <c r="E36" s="18">
        <f t="shared" ref="E36:F36" si="10">SUM(E32:E35)</f>
        <v>7.5</v>
      </c>
      <c r="F36" s="18">
        <f t="shared" si="10"/>
        <v>140985.92000000001</v>
      </c>
      <c r="G36" s="33">
        <f>IF(D36="Итого по факультету: ",SUMIFS($G$8:$G35,$D$8:$D35,"Итого по деканату: ",$I$8:$I35,I36)+SUMIFS($G$8:$G35,$D$8:$D35,"Итого по кафедре: ",$I$8:$I35,I36),SUMIF($H$8:$H35,$H36,$G$8:$G35))</f>
        <v>197953.81</v>
      </c>
      <c r="H36" s="31">
        <f t="shared" si="1"/>
        <v>5</v>
      </c>
      <c r="I36" s="31">
        <f t="shared" si="2"/>
        <v>1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/>
    </row>
    <row r="37" spans="3:26" ht="13.35" customHeight="1" outlineLevel="4">
      <c r="C37" s="15" t="s">
        <v>20</v>
      </c>
      <c r="D37" s="12"/>
      <c r="E37" s="16"/>
      <c r="F37" s="12"/>
      <c r="G37" s="12"/>
      <c r="H37" s="29">
        <f t="shared" si="1"/>
        <v>6</v>
      </c>
      <c r="I37" s="29">
        <f t="shared" si="2"/>
        <v>1</v>
      </c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/>
    </row>
    <row r="38" spans="3:26" ht="12.6" customHeight="1" outlineLevel="5">
      <c r="C38" s="4">
        <v>1</v>
      </c>
      <c r="D38" s="5" t="s">
        <v>9</v>
      </c>
      <c r="E38" s="17">
        <v>1</v>
      </c>
      <c r="F38" s="13">
        <f t="shared" ref="F38:F42" si="11">Z38</f>
        <v>60177.2</v>
      </c>
      <c r="G38" s="14">
        <f>E38*F38</f>
        <v>60177.2</v>
      </c>
      <c r="H38" s="30">
        <f t="shared" si="1"/>
        <v>6</v>
      </c>
      <c r="I38" s="30">
        <f t="shared" si="2"/>
        <v>1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Y38" s="20"/>
      <c r="Z38">
        <v>60177.2</v>
      </c>
    </row>
    <row r="39" spans="3:26" ht="12.6" customHeight="1" outlineLevel="5">
      <c r="C39" s="4"/>
      <c r="D39" s="5" t="s">
        <v>10</v>
      </c>
      <c r="E39" s="17">
        <v>1</v>
      </c>
      <c r="F39" s="13">
        <f t="shared" si="11"/>
        <v>53982.720000000001</v>
      </c>
      <c r="G39" s="14">
        <f>E39*F39</f>
        <v>53982.720000000001</v>
      </c>
      <c r="H39" s="30">
        <f t="shared" si="1"/>
        <v>6</v>
      </c>
      <c r="I39" s="30">
        <f t="shared" si="2"/>
        <v>1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Y39" s="20"/>
      <c r="Z39">
        <v>53982.720000000001</v>
      </c>
    </row>
    <row r="40" spans="3:26" ht="12.6" customHeight="1" outlineLevel="5">
      <c r="C40" s="4">
        <v>2</v>
      </c>
      <c r="D40" s="5" t="s">
        <v>21</v>
      </c>
      <c r="E40" s="17">
        <v>0.25</v>
      </c>
      <c r="F40" s="13">
        <f t="shared" si="11"/>
        <v>23925.52</v>
      </c>
      <c r="G40" s="14">
        <f>E40*F40</f>
        <v>5981.38</v>
      </c>
      <c r="H40" s="30">
        <f t="shared" si="1"/>
        <v>6</v>
      </c>
      <c r="I40" s="30">
        <f t="shared" si="2"/>
        <v>1</v>
      </c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Y40" s="20"/>
      <c r="Z40">
        <v>23925.52</v>
      </c>
    </row>
    <row r="41" spans="3:26" ht="12.6" customHeight="1" outlineLevel="5">
      <c r="C41" s="4"/>
      <c r="D41" s="5" t="s">
        <v>16</v>
      </c>
      <c r="E41" s="17">
        <v>1</v>
      </c>
      <c r="F41" s="13">
        <f t="shared" si="11"/>
        <v>8773.56</v>
      </c>
      <c r="G41" s="14">
        <f>E41*F41</f>
        <v>8773.56</v>
      </c>
      <c r="H41" s="30">
        <f t="shared" si="1"/>
        <v>6</v>
      </c>
      <c r="I41" s="30">
        <f t="shared" si="2"/>
        <v>1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Y41" s="20"/>
      <c r="Z41">
        <v>8773.56</v>
      </c>
    </row>
    <row r="42" spans="3:26" ht="12.6" customHeight="1" outlineLevel="5">
      <c r="C42" s="4">
        <v>3</v>
      </c>
      <c r="D42" s="5" t="s">
        <v>12</v>
      </c>
      <c r="E42" s="17">
        <v>4</v>
      </c>
      <c r="F42" s="13">
        <f t="shared" si="11"/>
        <v>12849.9</v>
      </c>
      <c r="G42" s="14">
        <f>E42*F42</f>
        <v>51399.6</v>
      </c>
      <c r="H42" s="30">
        <f t="shared" si="1"/>
        <v>6</v>
      </c>
      <c r="I42" s="30">
        <f t="shared" si="2"/>
        <v>1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Y42" s="20"/>
      <c r="Z42">
        <v>12849.9</v>
      </c>
    </row>
    <row r="43" spans="3:26" ht="13.35" customHeight="1" outlineLevel="4">
      <c r="C43" s="6"/>
      <c r="D43" s="7" t="s">
        <v>14</v>
      </c>
      <c r="E43" s="18">
        <f t="shared" ref="E43:F43" si="12">SUM(E38:E42)</f>
        <v>7.25</v>
      </c>
      <c r="F43" s="18">
        <f t="shared" si="12"/>
        <v>159708.9</v>
      </c>
      <c r="G43" s="33">
        <f>IF(D43="Итого по факультету: ",SUMIFS($G$8:$G42,$D$8:$D42,"Итого по деканату: ",$I$8:$I42,I43)+SUMIFS($G$8:$G42,$D$8:$D42,"Итого по кафедре: ",$I$8:$I42,I43),SUMIF($H$8:$H42,$H43,$G$8:$G42))</f>
        <v>180314.46</v>
      </c>
      <c r="H43" s="31">
        <f t="shared" si="1"/>
        <v>6</v>
      </c>
      <c r="I43" s="31">
        <f t="shared" si="2"/>
        <v>1</v>
      </c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/>
    </row>
    <row r="44" spans="3:26" ht="13.35" customHeight="1" outlineLevel="5">
      <c r="C44" s="15" t="s">
        <v>22</v>
      </c>
      <c r="D44" s="12"/>
      <c r="E44" s="16"/>
      <c r="F44" s="12"/>
      <c r="G44" s="12"/>
      <c r="H44" s="29">
        <f t="shared" si="1"/>
        <v>7</v>
      </c>
      <c r="I44" s="29">
        <f t="shared" si="2"/>
        <v>1</v>
      </c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/>
    </row>
    <row r="45" spans="3:26" ht="12.6" customHeight="1" outlineLevel="6">
      <c r="C45" s="4">
        <v>1</v>
      </c>
      <c r="D45" s="5" t="s">
        <v>9</v>
      </c>
      <c r="E45" s="17">
        <v>1</v>
      </c>
      <c r="F45" s="13">
        <f t="shared" ref="F45:F49" si="13">Z45</f>
        <v>39246</v>
      </c>
      <c r="G45" s="14">
        <f>E45*F45</f>
        <v>39246</v>
      </c>
      <c r="H45" s="30">
        <f t="shared" si="1"/>
        <v>7</v>
      </c>
      <c r="I45" s="30">
        <f t="shared" si="2"/>
        <v>1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Y45" s="20"/>
      <c r="Z45">
        <v>39246</v>
      </c>
    </row>
    <row r="46" spans="3:26" ht="12.6" customHeight="1" outlineLevel="6">
      <c r="C46" s="4">
        <v>2</v>
      </c>
      <c r="D46" s="5" t="s">
        <v>12</v>
      </c>
      <c r="E46" s="17">
        <v>4</v>
      </c>
      <c r="F46" s="13">
        <f t="shared" si="13"/>
        <v>35979.72</v>
      </c>
      <c r="G46" s="14">
        <f>E46*F46</f>
        <v>143918.88</v>
      </c>
      <c r="H46" s="30">
        <f t="shared" si="1"/>
        <v>7</v>
      </c>
      <c r="I46" s="30">
        <f t="shared" si="2"/>
        <v>1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Y46" s="20"/>
      <c r="Z46">
        <v>35979.72</v>
      </c>
    </row>
    <row r="47" spans="3:26" ht="12.6" customHeight="1" outlineLevel="6">
      <c r="C47" s="4"/>
      <c r="D47" s="5" t="s">
        <v>10</v>
      </c>
      <c r="E47" s="17">
        <v>1</v>
      </c>
      <c r="F47" s="13">
        <f t="shared" si="13"/>
        <v>50046.48</v>
      </c>
      <c r="G47" s="14">
        <f>E47*F47</f>
        <v>50046.48</v>
      </c>
      <c r="H47" s="30">
        <f t="shared" si="1"/>
        <v>7</v>
      </c>
      <c r="I47" s="30">
        <f t="shared" si="2"/>
        <v>1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Y47" s="20"/>
      <c r="Z47">
        <v>50046.48</v>
      </c>
    </row>
    <row r="48" spans="3:26" ht="12.6" customHeight="1" outlineLevel="6">
      <c r="C48" s="4"/>
      <c r="D48" s="5" t="s">
        <v>57</v>
      </c>
      <c r="E48" s="17">
        <v>1</v>
      </c>
      <c r="F48" s="13">
        <f t="shared" si="13"/>
        <v>17989.099999999999</v>
      </c>
      <c r="G48" s="14">
        <f>E48*F48</f>
        <v>17989.099999999999</v>
      </c>
      <c r="H48" s="30">
        <f t="shared" si="1"/>
        <v>7</v>
      </c>
      <c r="I48" s="30">
        <f t="shared" si="2"/>
        <v>1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Y48" s="20"/>
      <c r="Z48">
        <v>17989.099999999999</v>
      </c>
    </row>
    <row r="49" spans="3:26" ht="12.6" customHeight="1" outlineLevel="6">
      <c r="C49" s="4">
        <v>3</v>
      </c>
      <c r="D49" s="5" t="s">
        <v>13</v>
      </c>
      <c r="E49" s="17">
        <v>0.5</v>
      </c>
      <c r="F49" s="13">
        <f t="shared" si="13"/>
        <v>12115.8</v>
      </c>
      <c r="G49" s="14">
        <f>E49*F49</f>
        <v>6057.9</v>
      </c>
      <c r="H49" s="30">
        <f t="shared" si="1"/>
        <v>7</v>
      </c>
      <c r="I49" s="30">
        <f t="shared" si="2"/>
        <v>1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Y49" s="20"/>
      <c r="Z49">
        <v>12115.8</v>
      </c>
    </row>
    <row r="50" spans="3:26" ht="13.35" customHeight="1" outlineLevel="4">
      <c r="C50" s="6"/>
      <c r="D50" s="7" t="s">
        <v>14</v>
      </c>
      <c r="E50" s="18">
        <f t="shared" ref="E50:F50" si="14">SUM(E45:E49)</f>
        <v>7.5</v>
      </c>
      <c r="F50" s="18">
        <f t="shared" si="14"/>
        <v>155377.1</v>
      </c>
      <c r="G50" s="33">
        <f>IF(D50="Итого по факультету: ",SUMIFS($G$8:$G49,$D$8:$D49,"Итого по деканату: ",$I$8:$I49,I50)+SUMIFS($G$8:$G49,$D$8:$D49,"Итого по кафедре: ",$I$8:$I49,I50),SUMIF($H$8:$H49,$H50,$G$8:$G49))</f>
        <v>257258.36000000002</v>
      </c>
      <c r="H50" s="31">
        <f t="shared" si="1"/>
        <v>7</v>
      </c>
      <c r="I50" s="31">
        <f t="shared" si="2"/>
        <v>1</v>
      </c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/>
    </row>
    <row r="51" spans="3:26" ht="13.35" customHeight="1" outlineLevel="4">
      <c r="C51" s="15" t="s">
        <v>26</v>
      </c>
      <c r="D51" s="12"/>
      <c r="E51" s="16"/>
      <c r="F51" s="12"/>
      <c r="G51" s="12"/>
      <c r="H51" s="29">
        <f t="shared" si="1"/>
        <v>8</v>
      </c>
      <c r="I51" s="29">
        <f t="shared" si="2"/>
        <v>1</v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/>
    </row>
    <row r="52" spans="3:26" ht="12.6" customHeight="1" outlineLevel="5">
      <c r="C52" s="4">
        <v>1</v>
      </c>
      <c r="D52" s="5" t="s">
        <v>12</v>
      </c>
      <c r="E52" s="17">
        <v>1</v>
      </c>
      <c r="F52" s="13">
        <f>Z52</f>
        <v>9423.26</v>
      </c>
      <c r="G52" s="14">
        <f>E52*F52</f>
        <v>9423.26</v>
      </c>
      <c r="H52" s="30">
        <f t="shared" si="1"/>
        <v>8</v>
      </c>
      <c r="I52" s="30">
        <f t="shared" si="2"/>
        <v>1</v>
      </c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Y52" s="20"/>
      <c r="Z52">
        <v>9423.26</v>
      </c>
    </row>
    <row r="53" spans="3:26" ht="13.35" customHeight="1" outlineLevel="4">
      <c r="C53" s="6"/>
      <c r="D53" s="7" t="s">
        <v>14</v>
      </c>
      <c r="E53" s="18">
        <f t="shared" ref="E53:F53" si="15">SUM(E52)</f>
        <v>1</v>
      </c>
      <c r="F53" s="18">
        <f t="shared" si="15"/>
        <v>9423.26</v>
      </c>
      <c r="G53" s="33">
        <f>IF(D53="Итого по факультету: ",SUMIFS($G$8:$G52,$D$8:$D52,"Итого по деканату: ",$I$8:$I52,I53)+SUMIFS($G$8:$G52,$D$8:$D52,"Итого по кафедре: ",$I$8:$I52,I53),SUMIF($H$8:$H52,$H53,$G$8:$G52))</f>
        <v>9423.26</v>
      </c>
      <c r="H53" s="31">
        <f t="shared" si="1"/>
        <v>8</v>
      </c>
      <c r="I53" s="31">
        <f t="shared" si="2"/>
        <v>1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/>
    </row>
    <row r="54" spans="3:26" ht="13.35" customHeight="1" outlineLevel="3">
      <c r="C54" s="6"/>
      <c r="D54" s="7" t="s">
        <v>27</v>
      </c>
      <c r="E54" s="18">
        <f t="shared" ref="E54:F54" si="16">E9+E16+E23+E30+E36+E43+E50+E53</f>
        <v>58.25</v>
      </c>
      <c r="F54" s="18">
        <f t="shared" si="16"/>
        <v>790975.08000000007</v>
      </c>
      <c r="G54" s="33">
        <f>IF(D54="Итого по факультету: ",SUMIFS($G$8:$G53,$D$8:$D53,"Итого по деканату: ",$I$8:$I53,I54)+SUMIFS($G$8:$G53,$D$8:$D53,"Итого по кафедре: ",$I$8:$I53,I54),SUMIF($H$8:$H53,$H54,$G$8:$G53))</f>
        <v>1300743.28</v>
      </c>
      <c r="H54" s="31">
        <f t="shared" si="1"/>
        <v>8</v>
      </c>
      <c r="I54" s="31">
        <f t="shared" si="2"/>
        <v>1</v>
      </c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/>
    </row>
    <row r="55" spans="3:26" ht="13.35" customHeight="1" outlineLevel="3">
      <c r="C55" s="15" t="s">
        <v>28</v>
      </c>
      <c r="D55" s="12"/>
      <c r="E55" s="16"/>
      <c r="F55" s="12"/>
      <c r="G55" s="12"/>
      <c r="H55" s="29">
        <f t="shared" si="1"/>
        <v>9</v>
      </c>
      <c r="I55" s="29">
        <f t="shared" si="2"/>
        <v>2</v>
      </c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/>
    </row>
    <row r="56" spans="3:26" ht="13.35" customHeight="1" outlineLevel="4">
      <c r="C56" s="15" t="s">
        <v>23</v>
      </c>
      <c r="D56" s="12"/>
      <c r="E56" s="16"/>
      <c r="F56" s="12"/>
      <c r="G56" s="12"/>
      <c r="H56" s="29">
        <f t="shared" si="1"/>
        <v>10</v>
      </c>
      <c r="I56" s="29">
        <f t="shared" si="2"/>
        <v>2</v>
      </c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/>
    </row>
    <row r="57" spans="3:26" ht="12.6" customHeight="1" outlineLevel="5">
      <c r="C57" s="4">
        <v>1</v>
      </c>
      <c r="D57" s="5" t="s">
        <v>34</v>
      </c>
      <c r="E57" s="17">
        <v>1</v>
      </c>
      <c r="F57" s="13">
        <f>Z57</f>
        <v>12423.68</v>
      </c>
      <c r="G57" s="14">
        <f>E57*F57</f>
        <v>12423.68</v>
      </c>
      <c r="H57" s="30">
        <f t="shared" si="1"/>
        <v>10</v>
      </c>
      <c r="I57" s="30">
        <f t="shared" si="2"/>
        <v>2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Y57" s="20"/>
      <c r="Z57">
        <v>12423.68</v>
      </c>
    </row>
    <row r="58" spans="3:26" ht="13.35" customHeight="1" outlineLevel="4">
      <c r="C58" s="6"/>
      <c r="D58" s="7" t="s">
        <v>25</v>
      </c>
      <c r="E58" s="18">
        <f t="shared" ref="E58:F58" si="17">SUM(E57)</f>
        <v>1</v>
      </c>
      <c r="F58" s="18">
        <f t="shared" si="17"/>
        <v>12423.68</v>
      </c>
      <c r="G58" s="33">
        <f>IF(D58="Итого по факультету: ",SUMIFS($G$8:$G57,$D$8:$D57,"Итого по деканату: ",$I$8:$I57,I58)+SUMIFS($G$8:$G57,$D$8:$D57,"Итого по кафедре: ",$I$8:$I57,I58),SUMIF($H$8:$H57,$H58,$G$8:$G57))</f>
        <v>12423.68</v>
      </c>
      <c r="H58" s="31">
        <f t="shared" si="1"/>
        <v>10</v>
      </c>
      <c r="I58" s="31">
        <f t="shared" si="2"/>
        <v>2</v>
      </c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/>
    </row>
    <row r="59" spans="3:26" ht="13.35" customHeight="1" outlineLevel="4">
      <c r="C59" s="15" t="s">
        <v>29</v>
      </c>
      <c r="D59" s="12"/>
      <c r="E59" s="16"/>
      <c r="F59" s="12"/>
      <c r="G59" s="12"/>
      <c r="H59" s="29">
        <f t="shared" si="1"/>
        <v>11</v>
      </c>
      <c r="I59" s="29">
        <f t="shared" si="2"/>
        <v>2</v>
      </c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/>
    </row>
    <row r="60" spans="3:26" ht="12.6" customHeight="1" outlineLevel="5">
      <c r="C60" s="4">
        <v>1</v>
      </c>
      <c r="D60" s="5" t="s">
        <v>9</v>
      </c>
      <c r="E60" s="17">
        <v>1</v>
      </c>
      <c r="F60" s="13">
        <f t="shared" ref="F60:F66" si="18">Z60</f>
        <v>5232.8</v>
      </c>
      <c r="G60" s="14">
        <f t="shared" ref="G60:G66" si="19">E60*F60</f>
        <v>5232.8</v>
      </c>
      <c r="H60" s="30">
        <f t="shared" si="1"/>
        <v>11</v>
      </c>
      <c r="I60" s="30">
        <f t="shared" si="2"/>
        <v>2</v>
      </c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Y60" s="20"/>
      <c r="Z60">
        <v>5232.8</v>
      </c>
    </row>
    <row r="61" spans="3:26" ht="12.6" customHeight="1" outlineLevel="5">
      <c r="C61" s="4">
        <v>2</v>
      </c>
      <c r="D61" s="5" t="s">
        <v>10</v>
      </c>
      <c r="E61" s="17">
        <v>3.75</v>
      </c>
      <c r="F61" s="13">
        <f t="shared" si="18"/>
        <v>3936.24</v>
      </c>
      <c r="G61" s="14">
        <f t="shared" si="19"/>
        <v>14760.9</v>
      </c>
      <c r="H61" s="30">
        <f t="shared" si="1"/>
        <v>11</v>
      </c>
      <c r="I61" s="30">
        <f t="shared" si="2"/>
        <v>2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Y61" s="20"/>
      <c r="Z61">
        <v>3936.24</v>
      </c>
    </row>
    <row r="62" spans="3:26" ht="12.6" customHeight="1" outlineLevel="5">
      <c r="C62" s="4">
        <v>3</v>
      </c>
      <c r="D62" s="5" t="s">
        <v>21</v>
      </c>
      <c r="E62" s="17">
        <v>1</v>
      </c>
      <c r="F62" s="13">
        <f t="shared" si="18"/>
        <v>7281.68</v>
      </c>
      <c r="G62" s="14">
        <f t="shared" si="19"/>
        <v>7281.68</v>
      </c>
      <c r="H62" s="30">
        <f t="shared" si="1"/>
        <v>11</v>
      </c>
      <c r="I62" s="30">
        <f t="shared" si="2"/>
        <v>2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Y62" s="20"/>
      <c r="Z62">
        <v>7281.68</v>
      </c>
    </row>
    <row r="63" spans="3:26" ht="12.6" customHeight="1" outlineLevel="5">
      <c r="C63" s="4">
        <v>4</v>
      </c>
      <c r="D63" s="5" t="s">
        <v>12</v>
      </c>
      <c r="E63" s="17">
        <v>5.5</v>
      </c>
      <c r="F63" s="13">
        <f t="shared" si="18"/>
        <v>18846.52</v>
      </c>
      <c r="G63" s="14">
        <f t="shared" si="19"/>
        <v>103655.86</v>
      </c>
      <c r="H63" s="30">
        <f t="shared" si="1"/>
        <v>11</v>
      </c>
      <c r="I63" s="30">
        <f t="shared" si="2"/>
        <v>2</v>
      </c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Y63" s="20"/>
      <c r="Z63">
        <v>18846.52</v>
      </c>
    </row>
    <row r="64" spans="3:26" ht="12.6" customHeight="1" outlineLevel="5">
      <c r="C64" s="4"/>
      <c r="D64" s="5" t="s">
        <v>57</v>
      </c>
      <c r="E64" s="17">
        <v>1.5</v>
      </c>
      <c r="F64" s="13">
        <f t="shared" si="18"/>
        <v>29575.3</v>
      </c>
      <c r="G64" s="14">
        <f t="shared" si="19"/>
        <v>44362.95</v>
      </c>
      <c r="H64" s="30">
        <f t="shared" si="1"/>
        <v>11</v>
      </c>
      <c r="I64" s="30">
        <f t="shared" si="2"/>
        <v>2</v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Y64" s="20"/>
      <c r="Z64">
        <v>29575.3</v>
      </c>
    </row>
    <row r="65" spans="3:26" ht="12.6" customHeight="1" outlineLevel="5">
      <c r="C65" s="4"/>
      <c r="D65" s="5" t="s">
        <v>16</v>
      </c>
      <c r="E65" s="17">
        <v>0.5</v>
      </c>
      <c r="F65" s="13">
        <f t="shared" si="18"/>
        <v>15597.44</v>
      </c>
      <c r="G65" s="14">
        <f t="shared" si="19"/>
        <v>7798.72</v>
      </c>
      <c r="H65" s="30">
        <f t="shared" si="1"/>
        <v>11</v>
      </c>
      <c r="I65" s="30">
        <f t="shared" si="2"/>
        <v>2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Y65" s="20"/>
      <c r="Z65">
        <v>15597.44</v>
      </c>
    </row>
    <row r="66" spans="3:26" ht="12.6" customHeight="1" outlineLevel="5">
      <c r="C66" s="4">
        <v>5</v>
      </c>
      <c r="D66" s="5" t="s">
        <v>13</v>
      </c>
      <c r="E66" s="17">
        <v>1</v>
      </c>
      <c r="F66" s="13">
        <f t="shared" si="18"/>
        <v>24231.599999999999</v>
      </c>
      <c r="G66" s="14">
        <f t="shared" si="19"/>
        <v>24231.599999999999</v>
      </c>
      <c r="H66" s="30">
        <f t="shared" si="1"/>
        <v>11</v>
      </c>
      <c r="I66" s="30">
        <f t="shared" si="2"/>
        <v>2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Y66" s="20"/>
      <c r="Z66">
        <v>24231.599999999999</v>
      </c>
    </row>
    <row r="67" spans="3:26" ht="13.35" customHeight="1" outlineLevel="4">
      <c r="C67" s="6"/>
      <c r="D67" s="7" t="s">
        <v>14</v>
      </c>
      <c r="E67" s="18">
        <f t="shared" ref="E67" si="20">SUM(E60:E66)</f>
        <v>14.25</v>
      </c>
      <c r="F67" s="18">
        <f t="shared" ref="F67" si="21">SUM(F60:F66)</f>
        <v>104701.58000000002</v>
      </c>
      <c r="G67" s="33">
        <f>IF(D67="Итого по факультету: ",SUMIFS($G$8:$G66,$D$8:$D66,"Итого по деканату: ",$I$8:$I66,I67)+SUMIFS($G$8:$G66,$D$8:$D66,"Итого по кафедре: ",$I$8:$I66,I67),SUMIF($H$8:$H66,$H67,$G$8:$G66))</f>
        <v>207324.51</v>
      </c>
      <c r="H67" s="31">
        <f t="shared" si="1"/>
        <v>11</v>
      </c>
      <c r="I67" s="31">
        <f t="shared" si="2"/>
        <v>2</v>
      </c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/>
    </row>
    <row r="68" spans="3:26" ht="13.35" customHeight="1" outlineLevel="4">
      <c r="C68" s="15" t="s">
        <v>30</v>
      </c>
      <c r="D68" s="12"/>
      <c r="E68" s="16"/>
      <c r="F68" s="12"/>
      <c r="G68" s="12"/>
      <c r="H68" s="29">
        <f t="shared" si="1"/>
        <v>12</v>
      </c>
      <c r="I68" s="29">
        <f t="shared" si="2"/>
        <v>2</v>
      </c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/>
    </row>
    <row r="69" spans="3:26" ht="12.6" customHeight="1" outlineLevel="5">
      <c r="C69" s="4">
        <v>1</v>
      </c>
      <c r="D69" s="5" t="s">
        <v>19</v>
      </c>
      <c r="E69" s="17">
        <v>1</v>
      </c>
      <c r="F69" s="13">
        <f t="shared" ref="F69:F73" si="22">Z69</f>
        <v>54459.1</v>
      </c>
      <c r="G69" s="14">
        <f>E69*F69</f>
        <v>54459.1</v>
      </c>
      <c r="H69" s="30">
        <f t="shared" si="1"/>
        <v>12</v>
      </c>
      <c r="I69" s="30">
        <f t="shared" si="2"/>
        <v>2</v>
      </c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Y69" s="20"/>
      <c r="Z69">
        <v>54459.1</v>
      </c>
    </row>
    <row r="70" spans="3:26" ht="12.6" customHeight="1" outlineLevel="5">
      <c r="C70" s="4">
        <v>2</v>
      </c>
      <c r="D70" s="5" t="s">
        <v>10</v>
      </c>
      <c r="E70" s="17">
        <v>4.5</v>
      </c>
      <c r="F70" s="13">
        <f t="shared" si="22"/>
        <v>7310.16</v>
      </c>
      <c r="G70" s="14">
        <f>E70*F70</f>
        <v>32895.72</v>
      </c>
      <c r="H70" s="30">
        <f t="shared" si="1"/>
        <v>12</v>
      </c>
      <c r="I70" s="30">
        <f t="shared" si="2"/>
        <v>2</v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Y70" s="20"/>
      <c r="Z70">
        <v>7310.16</v>
      </c>
    </row>
    <row r="71" spans="3:26" ht="12.6" customHeight="1" outlineLevel="5">
      <c r="C71" s="4">
        <v>3</v>
      </c>
      <c r="D71" s="5" t="s">
        <v>12</v>
      </c>
      <c r="E71" s="17">
        <v>9</v>
      </c>
      <c r="F71" s="13">
        <f t="shared" si="22"/>
        <v>4711.63</v>
      </c>
      <c r="G71" s="14">
        <f>E71*F71</f>
        <v>42404.67</v>
      </c>
      <c r="H71" s="30">
        <f t="shared" si="1"/>
        <v>12</v>
      </c>
      <c r="I71" s="30">
        <f t="shared" si="2"/>
        <v>2</v>
      </c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Y71" s="20"/>
      <c r="Z71">
        <v>4711.63</v>
      </c>
    </row>
    <row r="72" spans="3:26" ht="12.6" customHeight="1" outlineLevel="5">
      <c r="C72" s="4"/>
      <c r="D72" s="5" t="s">
        <v>16</v>
      </c>
      <c r="E72" s="17">
        <v>1.75</v>
      </c>
      <c r="F72" s="13">
        <f t="shared" si="22"/>
        <v>11210.66</v>
      </c>
      <c r="G72" s="14">
        <f>E72*F72</f>
        <v>19618.654999999999</v>
      </c>
      <c r="H72" s="30">
        <f t="shared" si="1"/>
        <v>12</v>
      </c>
      <c r="I72" s="30">
        <f t="shared" si="2"/>
        <v>2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Y72" s="20"/>
      <c r="Z72">
        <v>11210.66</v>
      </c>
    </row>
    <row r="73" spans="3:26" ht="12.6" customHeight="1" outlineLevel="5">
      <c r="C73" s="4">
        <v>4</v>
      </c>
      <c r="D73" s="5" t="s">
        <v>13</v>
      </c>
      <c r="E73" s="17">
        <v>0.25</v>
      </c>
      <c r="F73" s="13">
        <f t="shared" si="22"/>
        <v>13462</v>
      </c>
      <c r="G73" s="14">
        <f>E73*F73</f>
        <v>3365.5</v>
      </c>
      <c r="H73" s="30">
        <f t="shared" ref="H73:H136" si="23">IF(ISBLANK(F73),H72+1,H72)</f>
        <v>12</v>
      </c>
      <c r="I73" s="30">
        <f t="shared" ref="I73:I136" si="24">IF(ISERR(SEARCH("факультет",C73)),I72,I72+1)</f>
        <v>2</v>
      </c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Y73" s="20"/>
      <c r="Z73">
        <v>13462</v>
      </c>
    </row>
    <row r="74" spans="3:26" ht="13.35" customHeight="1" outlineLevel="4">
      <c r="C74" s="6"/>
      <c r="D74" s="7" t="s">
        <v>14</v>
      </c>
      <c r="E74" s="18">
        <f t="shared" ref="E74:F74" si="25">SUM(E69:E73)</f>
        <v>16.5</v>
      </c>
      <c r="F74" s="18">
        <f t="shared" si="25"/>
        <v>91153.55</v>
      </c>
      <c r="G74" s="33">
        <f>IF(D74="Итого по факультету: ",SUMIFS($G$8:$G73,$D$8:$D73,"Итого по деканату: ",$I$8:$I73,I74)+SUMIFS($G$8:$G73,$D$8:$D73,"Итого по кафедре: ",$I$8:$I73,I74),SUMIF($H$8:$H73,$H74,$G$8:$G73))</f>
        <v>152743.64500000002</v>
      </c>
      <c r="H74" s="31">
        <f t="shared" si="23"/>
        <v>12</v>
      </c>
      <c r="I74" s="31">
        <f t="shared" si="24"/>
        <v>2</v>
      </c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/>
    </row>
    <row r="75" spans="3:26" ht="13.35" customHeight="1" outlineLevel="4">
      <c r="C75" s="15" t="s">
        <v>31</v>
      </c>
      <c r="D75" s="12"/>
      <c r="E75" s="16"/>
      <c r="F75" s="12"/>
      <c r="G75" s="12"/>
      <c r="H75" s="29">
        <f t="shared" si="23"/>
        <v>13</v>
      </c>
      <c r="I75" s="29">
        <f t="shared" si="24"/>
        <v>2</v>
      </c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/>
    </row>
    <row r="76" spans="3:26" ht="12.6" customHeight="1" outlineLevel="5">
      <c r="C76" s="4">
        <v>1</v>
      </c>
      <c r="D76" s="5" t="s">
        <v>19</v>
      </c>
      <c r="E76" s="17">
        <v>1</v>
      </c>
      <c r="F76" s="13">
        <f t="shared" ref="F76:F80" si="26">Z76</f>
        <v>30595</v>
      </c>
      <c r="G76" s="14">
        <f>E76*F76</f>
        <v>30595</v>
      </c>
      <c r="H76" s="30">
        <f t="shared" si="23"/>
        <v>13</v>
      </c>
      <c r="I76" s="30">
        <f t="shared" si="24"/>
        <v>2</v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Y76" s="20"/>
      <c r="Z76">
        <v>30595</v>
      </c>
    </row>
    <row r="77" spans="3:26" ht="12.6" customHeight="1" outlineLevel="5">
      <c r="C77" s="4">
        <v>2</v>
      </c>
      <c r="D77" s="5" t="s">
        <v>10</v>
      </c>
      <c r="E77" s="17">
        <v>6.5</v>
      </c>
      <c r="F77" s="13">
        <f t="shared" si="26"/>
        <v>6185.52</v>
      </c>
      <c r="G77" s="14">
        <f>E77*F77</f>
        <v>40205.880000000005</v>
      </c>
      <c r="H77" s="30">
        <f t="shared" si="23"/>
        <v>13</v>
      </c>
      <c r="I77" s="30">
        <f t="shared" si="24"/>
        <v>2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Y77" s="20"/>
      <c r="Z77">
        <v>6185.52</v>
      </c>
    </row>
    <row r="78" spans="3:26" ht="12.6" customHeight="1" outlineLevel="5">
      <c r="C78" s="4">
        <v>3</v>
      </c>
      <c r="D78" s="5" t="s">
        <v>12</v>
      </c>
      <c r="E78" s="17">
        <v>14.25</v>
      </c>
      <c r="F78" s="13">
        <f t="shared" si="26"/>
        <v>14563.22</v>
      </c>
      <c r="G78" s="14">
        <f>E78*F78</f>
        <v>207525.88499999998</v>
      </c>
      <c r="H78" s="30">
        <f t="shared" si="23"/>
        <v>13</v>
      </c>
      <c r="I78" s="30">
        <f t="shared" si="24"/>
        <v>2</v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Y78" s="20"/>
      <c r="Z78">
        <v>14563.22</v>
      </c>
    </row>
    <row r="79" spans="3:26" ht="12.6" customHeight="1" outlineLevel="5">
      <c r="C79" s="4"/>
      <c r="D79" s="5" t="s">
        <v>39</v>
      </c>
      <c r="E79" s="17">
        <v>0.5</v>
      </c>
      <c r="F79" s="13">
        <f t="shared" si="26"/>
        <v>2193.39</v>
      </c>
      <c r="G79" s="14">
        <f>E79*F79</f>
        <v>1096.6949999999999</v>
      </c>
      <c r="H79" s="30">
        <f t="shared" si="23"/>
        <v>13</v>
      </c>
      <c r="I79" s="30">
        <f t="shared" si="24"/>
        <v>2</v>
      </c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Y79" s="20"/>
      <c r="Z79">
        <v>2193.39</v>
      </c>
    </row>
    <row r="80" spans="3:26" ht="12.6" customHeight="1" outlineLevel="5">
      <c r="C80" s="4">
        <v>4</v>
      </c>
      <c r="D80" s="5" t="s">
        <v>16</v>
      </c>
      <c r="E80" s="17">
        <v>2</v>
      </c>
      <c r="F80" s="13">
        <f t="shared" si="26"/>
        <v>21690.19</v>
      </c>
      <c r="G80" s="14">
        <f>E80*F80</f>
        <v>43380.38</v>
      </c>
      <c r="H80" s="30">
        <f t="shared" si="23"/>
        <v>13</v>
      </c>
      <c r="I80" s="30">
        <f t="shared" si="24"/>
        <v>2</v>
      </c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Y80" s="20"/>
      <c r="Z80">
        <v>21690.19</v>
      </c>
    </row>
    <row r="81" spans="3:26" ht="13.35" customHeight="1" outlineLevel="4">
      <c r="C81" s="6"/>
      <c r="D81" s="7" t="s">
        <v>14</v>
      </c>
      <c r="E81" s="18">
        <f t="shared" ref="E81:F81" si="27">SUM(E76:E80)</f>
        <v>24.25</v>
      </c>
      <c r="F81" s="18">
        <f t="shared" si="27"/>
        <v>75227.320000000007</v>
      </c>
      <c r="G81" s="33">
        <f>IF(D81="Итого по факультету: ",SUMIFS($G$8:$G80,$D$8:$D80,"Итого по деканату: ",$I$8:$I80,I81)+SUMIFS($G$8:$G80,$D$8:$D80,"Итого по кафедре: ",$I$8:$I80,I81),SUMIF($H$8:$H80,$H81,$G$8:$G80))</f>
        <v>322803.84000000003</v>
      </c>
      <c r="H81" s="31">
        <f t="shared" si="23"/>
        <v>13</v>
      </c>
      <c r="I81" s="31">
        <f t="shared" si="24"/>
        <v>2</v>
      </c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/>
    </row>
    <row r="82" spans="3:26" ht="13.35" customHeight="1" outlineLevel="4">
      <c r="C82" s="15" t="s">
        <v>32</v>
      </c>
      <c r="D82" s="12"/>
      <c r="E82" s="16"/>
      <c r="F82" s="12"/>
      <c r="G82" s="12"/>
      <c r="H82" s="29">
        <f t="shared" si="23"/>
        <v>14</v>
      </c>
      <c r="I82" s="29">
        <f t="shared" si="24"/>
        <v>2</v>
      </c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/>
    </row>
    <row r="83" spans="3:26" ht="12.6" customHeight="1" outlineLevel="5">
      <c r="C83" s="4">
        <v>1</v>
      </c>
      <c r="D83" s="5" t="s">
        <v>9</v>
      </c>
      <c r="E83" s="17">
        <v>1</v>
      </c>
      <c r="F83" s="13">
        <f t="shared" ref="F83:F87" si="28">Z83</f>
        <v>63447.7</v>
      </c>
      <c r="G83" s="14">
        <f>E83*F83</f>
        <v>63447.7</v>
      </c>
      <c r="H83" s="30">
        <f t="shared" si="23"/>
        <v>14</v>
      </c>
      <c r="I83" s="30">
        <f t="shared" si="24"/>
        <v>2</v>
      </c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Y83" s="20"/>
      <c r="Z83">
        <v>63447.7</v>
      </c>
    </row>
    <row r="84" spans="3:26" ht="12.6" customHeight="1" outlineLevel="5">
      <c r="C84" s="4">
        <v>2</v>
      </c>
      <c r="D84" s="5" t="s">
        <v>10</v>
      </c>
      <c r="E84" s="17">
        <v>3.5</v>
      </c>
      <c r="F84" s="13">
        <f t="shared" si="28"/>
        <v>562.32000000000005</v>
      </c>
      <c r="G84" s="14">
        <f>E84*F84</f>
        <v>1968.1200000000001</v>
      </c>
      <c r="H84" s="30">
        <f t="shared" si="23"/>
        <v>14</v>
      </c>
      <c r="I84" s="30">
        <f t="shared" si="24"/>
        <v>2</v>
      </c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Y84" s="20"/>
      <c r="Z84">
        <v>562.32000000000005</v>
      </c>
    </row>
    <row r="85" spans="3:26" ht="12.6" customHeight="1" outlineLevel="5">
      <c r="C85" s="4"/>
      <c r="D85" s="5" t="s">
        <v>16</v>
      </c>
      <c r="E85" s="17">
        <v>1</v>
      </c>
      <c r="F85" s="13">
        <f t="shared" si="28"/>
        <v>18521.96</v>
      </c>
      <c r="G85" s="14">
        <f>E85*F85</f>
        <v>18521.96</v>
      </c>
      <c r="H85" s="30">
        <f t="shared" si="23"/>
        <v>14</v>
      </c>
      <c r="I85" s="30">
        <f t="shared" si="24"/>
        <v>2</v>
      </c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Y85" s="20"/>
      <c r="Z85">
        <v>18521.96</v>
      </c>
    </row>
    <row r="86" spans="3:26" ht="12.6" customHeight="1" outlineLevel="5">
      <c r="C86" s="4"/>
      <c r="D86" s="5" t="s">
        <v>78</v>
      </c>
      <c r="E86" s="17">
        <v>0.5</v>
      </c>
      <c r="F86" s="13">
        <f t="shared" si="28"/>
        <v>14869.44</v>
      </c>
      <c r="G86" s="14">
        <f>E86*F86</f>
        <v>7434.72</v>
      </c>
      <c r="H86" s="30">
        <f t="shared" si="23"/>
        <v>14</v>
      </c>
      <c r="I86" s="30">
        <f t="shared" si="24"/>
        <v>2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Y86" s="20"/>
      <c r="Z86">
        <v>14869.44</v>
      </c>
    </row>
    <row r="87" spans="3:26" ht="12.6" customHeight="1" outlineLevel="5">
      <c r="C87" s="4">
        <v>3</v>
      </c>
      <c r="D87" s="5" t="s">
        <v>12</v>
      </c>
      <c r="E87" s="17">
        <v>9.5</v>
      </c>
      <c r="F87" s="13">
        <f t="shared" si="28"/>
        <v>17561.53</v>
      </c>
      <c r="G87" s="14">
        <f>E87*F87</f>
        <v>166834.53499999997</v>
      </c>
      <c r="H87" s="30">
        <f t="shared" si="23"/>
        <v>14</v>
      </c>
      <c r="I87" s="30">
        <f t="shared" si="24"/>
        <v>2</v>
      </c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Y87" s="20"/>
      <c r="Z87">
        <v>17561.53</v>
      </c>
    </row>
    <row r="88" spans="3:26" ht="13.35" customHeight="1" outlineLevel="4">
      <c r="C88" s="6"/>
      <c r="D88" s="7" t="s">
        <v>14</v>
      </c>
      <c r="E88" s="18">
        <f t="shared" ref="E88:F88" si="29">SUM(E83:E87)</f>
        <v>15.5</v>
      </c>
      <c r="F88" s="18">
        <f t="shared" si="29"/>
        <v>114962.95</v>
      </c>
      <c r="G88" s="33">
        <f>IF(D88="Итого по факультету: ",SUMIFS($G$8:$G87,$D$8:$D87,"Итого по деканату: ",$I$8:$I87,I88)+SUMIFS($G$8:$G87,$D$8:$D87,"Итого по кафедре: ",$I$8:$I87,I88),SUMIF($H$8:$H87,$H88,$G$8:$G87))</f>
        <v>258207.03499999997</v>
      </c>
      <c r="H88" s="31">
        <f t="shared" si="23"/>
        <v>14</v>
      </c>
      <c r="I88" s="31">
        <f t="shared" si="24"/>
        <v>2</v>
      </c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/>
    </row>
    <row r="89" spans="3:26" ht="13.35" customHeight="1" outlineLevel="4">
      <c r="C89" s="15" t="s">
        <v>33</v>
      </c>
      <c r="D89" s="12"/>
      <c r="E89" s="16"/>
      <c r="F89" s="12"/>
      <c r="G89" s="12"/>
      <c r="H89" s="29">
        <f t="shared" si="23"/>
        <v>15</v>
      </c>
      <c r="I89" s="29">
        <f t="shared" si="24"/>
        <v>2</v>
      </c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/>
    </row>
    <row r="90" spans="3:26" ht="12.6" customHeight="1" outlineLevel="5">
      <c r="C90" s="4">
        <v>1</v>
      </c>
      <c r="D90" s="5" t="s">
        <v>19</v>
      </c>
      <c r="E90" s="17">
        <v>1</v>
      </c>
      <c r="F90" s="13">
        <f t="shared" ref="F90:F93" si="30">Z90</f>
        <v>13461.8</v>
      </c>
      <c r="G90" s="14">
        <f>E90*F90</f>
        <v>13461.8</v>
      </c>
      <c r="H90" s="30">
        <f t="shared" si="23"/>
        <v>15</v>
      </c>
      <c r="I90" s="30">
        <f t="shared" si="24"/>
        <v>2</v>
      </c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Y90" s="20"/>
      <c r="Z90">
        <v>13461.8</v>
      </c>
    </row>
    <row r="91" spans="3:26" ht="12.6" customHeight="1" outlineLevel="5">
      <c r="C91" s="4">
        <v>2</v>
      </c>
      <c r="D91" s="5" t="s">
        <v>10</v>
      </c>
      <c r="E91" s="17">
        <v>4.5</v>
      </c>
      <c r="F91" s="13">
        <f t="shared" si="30"/>
        <v>37675.440000000002</v>
      </c>
      <c r="G91" s="14">
        <f>E91*F91</f>
        <v>169539.48</v>
      </c>
      <c r="H91" s="30">
        <f t="shared" si="23"/>
        <v>15</v>
      </c>
      <c r="I91" s="30">
        <f t="shared" si="24"/>
        <v>2</v>
      </c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Y91" s="20"/>
      <c r="Z91">
        <v>37675.440000000002</v>
      </c>
    </row>
    <row r="92" spans="3:26" ht="12.6" customHeight="1" outlineLevel="5">
      <c r="C92" s="4"/>
      <c r="D92" s="5" t="s">
        <v>57</v>
      </c>
      <c r="E92" s="17">
        <v>2</v>
      </c>
      <c r="F92" s="13">
        <f t="shared" si="30"/>
        <v>609.79999999999995</v>
      </c>
      <c r="G92" s="14">
        <f>E92*F92</f>
        <v>1219.5999999999999</v>
      </c>
      <c r="H92" s="30">
        <f t="shared" si="23"/>
        <v>15</v>
      </c>
      <c r="I92" s="30">
        <f t="shared" si="24"/>
        <v>2</v>
      </c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Y92" s="20"/>
      <c r="Z92">
        <v>609.79999999999995</v>
      </c>
    </row>
    <row r="93" spans="3:26" ht="12.6" customHeight="1" outlineLevel="5">
      <c r="C93" s="4">
        <v>3</v>
      </c>
      <c r="D93" s="5" t="s">
        <v>12</v>
      </c>
      <c r="E93" s="17">
        <v>9.5</v>
      </c>
      <c r="F93" s="13">
        <f t="shared" si="30"/>
        <v>10708.25</v>
      </c>
      <c r="G93" s="14">
        <f>E93*F93</f>
        <v>101728.375</v>
      </c>
      <c r="H93" s="30">
        <f t="shared" si="23"/>
        <v>15</v>
      </c>
      <c r="I93" s="30">
        <f t="shared" si="24"/>
        <v>2</v>
      </c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Y93" s="20"/>
      <c r="Z93">
        <v>10708.25</v>
      </c>
    </row>
    <row r="94" spans="3:26" ht="12.75" customHeight="1" outlineLevel="4">
      <c r="C94" s="6"/>
      <c r="D94" s="7" t="s">
        <v>14</v>
      </c>
      <c r="E94" s="18">
        <f t="shared" ref="E94:F94" si="31">SUM(E90:E93)</f>
        <v>17</v>
      </c>
      <c r="F94" s="18">
        <f t="shared" si="31"/>
        <v>62455.290000000008</v>
      </c>
      <c r="G94" s="33">
        <f>IF(D94="Итого по факультету: ",SUMIFS($G$8:$G93,$D$8:$D93,"Итого по деканату: ",$I$8:$I93,I94)+SUMIFS($G$8:$G93,$D$8:$D93,"Итого по кафедре: ",$I$8:$I93,I94),SUMIF($H$8:$H93,$H94,$G$8:$G93))</f>
        <v>285949.255</v>
      </c>
      <c r="H94" s="31">
        <f t="shared" si="23"/>
        <v>15</v>
      </c>
      <c r="I94" s="31">
        <f t="shared" si="24"/>
        <v>2</v>
      </c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/>
    </row>
    <row r="95" spans="3:26" ht="13.35" customHeight="1" outlineLevel="3">
      <c r="C95" s="6"/>
      <c r="D95" s="7" t="s">
        <v>27</v>
      </c>
      <c r="E95" s="18">
        <f t="shared" ref="E95:F95" si="32">E58+E67+E74+E81+E88+E94</f>
        <v>88.5</v>
      </c>
      <c r="F95" s="18">
        <f t="shared" si="32"/>
        <v>460924.37</v>
      </c>
      <c r="G95" s="33">
        <f>IF(D95="Итого по факультету: ",SUMIFS($G$8:$G94,$D$8:$D94,"Итого по деканату: ",$I$8:$I94,I95)+SUMIFS($G$8:$G94,$D$8:$D94,"Итого по кафедре: ",$I$8:$I94,I95),SUMIF($H$8:$H94,$H95,$G$8:$G94))</f>
        <v>1239451.9650000001</v>
      </c>
      <c r="H95" s="31">
        <f t="shared" si="23"/>
        <v>15</v>
      </c>
      <c r="I95" s="31">
        <f t="shared" si="24"/>
        <v>2</v>
      </c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/>
    </row>
    <row r="96" spans="3:26" ht="13.35" customHeight="1" outlineLevel="3">
      <c r="C96" s="15" t="s">
        <v>35</v>
      </c>
      <c r="D96" s="12"/>
      <c r="E96" s="16"/>
      <c r="F96" s="12"/>
      <c r="G96" s="12"/>
      <c r="H96" s="29">
        <f t="shared" si="23"/>
        <v>16</v>
      </c>
      <c r="I96" s="29">
        <f t="shared" si="24"/>
        <v>3</v>
      </c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/>
    </row>
    <row r="97" spans="3:26" ht="13.35" customHeight="1" outlineLevel="4">
      <c r="C97" s="15" t="s">
        <v>23</v>
      </c>
      <c r="D97" s="12"/>
      <c r="E97" s="16"/>
      <c r="F97" s="12"/>
      <c r="G97" s="12"/>
      <c r="H97" s="29">
        <f t="shared" si="23"/>
        <v>17</v>
      </c>
      <c r="I97" s="29">
        <f t="shared" si="24"/>
        <v>3</v>
      </c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/>
    </row>
    <row r="98" spans="3:26" ht="12.6" customHeight="1" outlineLevel="5">
      <c r="C98" s="4">
        <v>1</v>
      </c>
      <c r="D98" s="5" t="s">
        <v>34</v>
      </c>
      <c r="E98" s="17">
        <v>1</v>
      </c>
      <c r="F98" s="13">
        <f>Z98</f>
        <v>70659.679999999993</v>
      </c>
      <c r="G98" s="14">
        <f>E98*F98</f>
        <v>70659.679999999993</v>
      </c>
      <c r="H98" s="30">
        <f t="shared" si="23"/>
        <v>17</v>
      </c>
      <c r="I98" s="30">
        <f t="shared" si="24"/>
        <v>3</v>
      </c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Y98" s="20"/>
      <c r="Z98">
        <v>70659.679999999993</v>
      </c>
    </row>
    <row r="99" spans="3:26" ht="13.35" customHeight="1" outlineLevel="4">
      <c r="C99" s="6"/>
      <c r="D99" s="7" t="s">
        <v>25</v>
      </c>
      <c r="E99" s="18">
        <f t="shared" ref="E99:F99" si="33">SUM(E98)</f>
        <v>1</v>
      </c>
      <c r="F99" s="18">
        <f t="shared" si="33"/>
        <v>70659.679999999993</v>
      </c>
      <c r="G99" s="33">
        <f>IF(D99="Итого по факультету: ",SUMIFS($G$8:$G98,$D$8:$D98,"Итого по деканату: ",$I$8:$I98,I99)+SUMIFS($G$8:$G98,$D$8:$D98,"Итого по кафедре: ",$I$8:$I98,I99),SUMIF($H$8:$H98,$H99,$G$8:$G98))</f>
        <v>70659.679999999993</v>
      </c>
      <c r="H99" s="31">
        <f t="shared" si="23"/>
        <v>17</v>
      </c>
      <c r="I99" s="31">
        <f t="shared" si="24"/>
        <v>3</v>
      </c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/>
    </row>
    <row r="100" spans="3:26" ht="13.35" customHeight="1" outlineLevel="4">
      <c r="C100" s="15" t="s">
        <v>36</v>
      </c>
      <c r="D100" s="12"/>
      <c r="E100" s="16"/>
      <c r="F100" s="12"/>
      <c r="G100" s="12"/>
      <c r="H100" s="29">
        <f t="shared" si="23"/>
        <v>18</v>
      </c>
      <c r="I100" s="29">
        <f t="shared" si="24"/>
        <v>3</v>
      </c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/>
    </row>
    <row r="101" spans="3:26" ht="12.6" customHeight="1" outlineLevel="5">
      <c r="C101" s="4">
        <v>1</v>
      </c>
      <c r="D101" s="5" t="s">
        <v>9</v>
      </c>
      <c r="E101" s="17">
        <v>1</v>
      </c>
      <c r="F101" s="13">
        <f t="shared" ref="F101:F106" si="34">Z101</f>
        <v>17660.7</v>
      </c>
      <c r="G101" s="14">
        <f t="shared" ref="G101:G106" si="35">E101*F101</f>
        <v>17660.7</v>
      </c>
      <c r="H101" s="30">
        <f t="shared" si="23"/>
        <v>18</v>
      </c>
      <c r="I101" s="30">
        <f t="shared" si="24"/>
        <v>3</v>
      </c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Y101" s="20"/>
      <c r="Z101">
        <v>17660.7</v>
      </c>
    </row>
    <row r="102" spans="3:26" ht="12.6" customHeight="1" outlineLevel="5">
      <c r="C102" s="4">
        <v>2</v>
      </c>
      <c r="D102" s="5" t="s">
        <v>10</v>
      </c>
      <c r="E102" s="17">
        <v>2</v>
      </c>
      <c r="F102" s="13">
        <f t="shared" si="34"/>
        <v>41049.360000000001</v>
      </c>
      <c r="G102" s="14">
        <f t="shared" si="35"/>
        <v>82098.720000000001</v>
      </c>
      <c r="H102" s="30">
        <f t="shared" si="23"/>
        <v>18</v>
      </c>
      <c r="I102" s="30">
        <f t="shared" si="24"/>
        <v>3</v>
      </c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Y102" s="20"/>
      <c r="Z102">
        <v>41049.360000000001</v>
      </c>
    </row>
    <row r="103" spans="3:26" ht="12.6" customHeight="1" outlineLevel="5">
      <c r="C103" s="4">
        <v>3</v>
      </c>
      <c r="D103" s="5" t="s">
        <v>12</v>
      </c>
      <c r="E103" s="17">
        <v>5</v>
      </c>
      <c r="F103" s="13">
        <f t="shared" si="34"/>
        <v>6424.95</v>
      </c>
      <c r="G103" s="14">
        <f t="shared" si="35"/>
        <v>32124.75</v>
      </c>
      <c r="H103" s="30">
        <f t="shared" si="23"/>
        <v>18</v>
      </c>
      <c r="I103" s="30">
        <f t="shared" si="24"/>
        <v>3</v>
      </c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Y103" s="20"/>
      <c r="Z103">
        <v>6424.95</v>
      </c>
    </row>
    <row r="104" spans="3:26" ht="12.6" customHeight="1" outlineLevel="5">
      <c r="C104" s="4"/>
      <c r="D104" s="5" t="s">
        <v>57</v>
      </c>
      <c r="E104" s="17">
        <v>0.5</v>
      </c>
      <c r="F104" s="13">
        <f t="shared" si="34"/>
        <v>17379.3</v>
      </c>
      <c r="G104" s="14">
        <f t="shared" si="35"/>
        <v>8689.65</v>
      </c>
      <c r="H104" s="30">
        <f t="shared" si="23"/>
        <v>18</v>
      </c>
      <c r="I104" s="30">
        <f t="shared" si="24"/>
        <v>3</v>
      </c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Y104" s="20"/>
      <c r="Z104">
        <v>17379.3</v>
      </c>
    </row>
    <row r="105" spans="3:26" ht="12.6" customHeight="1" outlineLevel="5">
      <c r="C105" s="4"/>
      <c r="D105" s="5" t="s">
        <v>16</v>
      </c>
      <c r="E105" s="17">
        <v>0.5</v>
      </c>
      <c r="F105" s="13">
        <f t="shared" si="34"/>
        <v>487.42</v>
      </c>
      <c r="G105" s="14">
        <f t="shared" si="35"/>
        <v>243.71</v>
      </c>
      <c r="H105" s="30">
        <f t="shared" si="23"/>
        <v>18</v>
      </c>
      <c r="I105" s="30">
        <f t="shared" si="24"/>
        <v>3</v>
      </c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Y105" s="20"/>
      <c r="Z105">
        <v>487.42</v>
      </c>
    </row>
    <row r="106" spans="3:26" ht="12.6" customHeight="1" outlineLevel="5">
      <c r="C106" s="4">
        <v>4</v>
      </c>
      <c r="D106" s="5" t="s">
        <v>13</v>
      </c>
      <c r="E106" s="17">
        <v>1</v>
      </c>
      <c r="F106" s="13">
        <f t="shared" si="34"/>
        <v>16827.5</v>
      </c>
      <c r="G106" s="14">
        <f t="shared" si="35"/>
        <v>16827.5</v>
      </c>
      <c r="H106" s="30">
        <f t="shared" si="23"/>
        <v>18</v>
      </c>
      <c r="I106" s="30">
        <f t="shared" si="24"/>
        <v>3</v>
      </c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Y106" s="20"/>
      <c r="Z106">
        <v>16827.5</v>
      </c>
    </row>
    <row r="107" spans="3:26" ht="13.35" customHeight="1" outlineLevel="4">
      <c r="C107" s="6"/>
      <c r="D107" s="7" t="s">
        <v>14</v>
      </c>
      <c r="E107" s="18">
        <f t="shared" ref="E107" si="36">SUM(E101:E106)</f>
        <v>10</v>
      </c>
      <c r="F107" s="18">
        <f t="shared" ref="F107" si="37">SUM(F101:F106)</f>
        <v>99829.23</v>
      </c>
      <c r="G107" s="33">
        <f>IF(D107="Итого по факультету: ",SUMIFS($G$8:$G106,$D$8:$D106,"Итого по деканату: ",$I$8:$I106,I107)+SUMIFS($G$8:$G106,$D$8:$D106,"Итого по кафедре: ",$I$8:$I106,I107),SUMIF($H$8:$H106,$H107,$G$8:$G106))</f>
        <v>157645.02999999997</v>
      </c>
      <c r="H107" s="31">
        <f t="shared" si="23"/>
        <v>18</v>
      </c>
      <c r="I107" s="31">
        <f t="shared" si="24"/>
        <v>3</v>
      </c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/>
    </row>
    <row r="108" spans="3:26" ht="13.35" customHeight="1" outlineLevel="4">
      <c r="C108" s="15" t="s">
        <v>37</v>
      </c>
      <c r="D108" s="12"/>
      <c r="E108" s="16"/>
      <c r="F108" s="12"/>
      <c r="G108" s="12"/>
      <c r="H108" s="29">
        <f t="shared" si="23"/>
        <v>19</v>
      </c>
      <c r="I108" s="29">
        <f t="shared" si="24"/>
        <v>3</v>
      </c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/>
    </row>
    <row r="109" spans="3:26" ht="12.6" customHeight="1" outlineLevel="5">
      <c r="C109" s="4">
        <v>1</v>
      </c>
      <c r="D109" s="5" t="s">
        <v>19</v>
      </c>
      <c r="E109" s="17">
        <v>1</v>
      </c>
      <c r="F109" s="13">
        <f t="shared" ref="F109:F114" si="38">Z109</f>
        <v>45280.6</v>
      </c>
      <c r="G109" s="14">
        <f t="shared" ref="G109:G114" si="39">E109*F109</f>
        <v>45280.6</v>
      </c>
      <c r="H109" s="30">
        <f t="shared" si="23"/>
        <v>19</v>
      </c>
      <c r="I109" s="30">
        <f t="shared" si="24"/>
        <v>3</v>
      </c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Y109" s="20"/>
      <c r="Z109">
        <v>45280.6</v>
      </c>
    </row>
    <row r="110" spans="3:26" ht="12.6" customHeight="1" outlineLevel="5">
      <c r="C110" s="4">
        <v>2</v>
      </c>
      <c r="D110" s="5" t="s">
        <v>10</v>
      </c>
      <c r="E110" s="17">
        <v>3</v>
      </c>
      <c r="F110" s="13">
        <f t="shared" si="38"/>
        <v>1686.96</v>
      </c>
      <c r="G110" s="14">
        <f t="shared" si="39"/>
        <v>5060.88</v>
      </c>
      <c r="H110" s="30">
        <f t="shared" si="23"/>
        <v>19</v>
      </c>
      <c r="I110" s="30">
        <f t="shared" si="24"/>
        <v>3</v>
      </c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Y110" s="20"/>
      <c r="Z110">
        <v>1686.96</v>
      </c>
    </row>
    <row r="111" spans="3:26" ht="12.6" customHeight="1" outlineLevel="5">
      <c r="C111" s="4">
        <v>3</v>
      </c>
      <c r="D111" s="5" t="s">
        <v>12</v>
      </c>
      <c r="E111" s="17">
        <v>3.25</v>
      </c>
      <c r="F111" s="13">
        <f t="shared" si="38"/>
        <v>16276.54</v>
      </c>
      <c r="G111" s="14">
        <f t="shared" si="39"/>
        <v>52898.755000000005</v>
      </c>
      <c r="H111" s="30">
        <f t="shared" si="23"/>
        <v>19</v>
      </c>
      <c r="I111" s="30">
        <f t="shared" si="24"/>
        <v>3</v>
      </c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Y111" s="20"/>
      <c r="Z111">
        <v>16276.54</v>
      </c>
    </row>
    <row r="112" spans="3:26" ht="12.6" customHeight="1" outlineLevel="5">
      <c r="C112" s="4"/>
      <c r="D112" s="5" t="s">
        <v>16</v>
      </c>
      <c r="E112" s="17">
        <v>1</v>
      </c>
      <c r="F112" s="13">
        <f t="shared" si="38"/>
        <v>243.71</v>
      </c>
      <c r="G112" s="14">
        <f t="shared" si="39"/>
        <v>243.71</v>
      </c>
      <c r="H112" s="30">
        <f t="shared" si="23"/>
        <v>19</v>
      </c>
      <c r="I112" s="30">
        <f t="shared" si="24"/>
        <v>3</v>
      </c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Y112" s="20"/>
      <c r="Z112">
        <v>243.71</v>
      </c>
    </row>
    <row r="113" spans="3:26" ht="12.6" customHeight="1" outlineLevel="5">
      <c r="C113" s="4"/>
      <c r="D113" s="5" t="s">
        <v>57</v>
      </c>
      <c r="E113" s="17">
        <v>2</v>
      </c>
      <c r="F113" s="13">
        <f t="shared" si="38"/>
        <v>6402.9</v>
      </c>
      <c r="G113" s="14">
        <f t="shared" si="39"/>
        <v>12805.8</v>
      </c>
      <c r="H113" s="30">
        <f t="shared" si="23"/>
        <v>19</v>
      </c>
      <c r="I113" s="30">
        <f t="shared" si="24"/>
        <v>3</v>
      </c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Y113" s="20"/>
      <c r="Z113">
        <v>6402.9</v>
      </c>
    </row>
    <row r="114" spans="3:26" ht="12.6" customHeight="1" outlineLevel="5">
      <c r="C114" s="4">
        <v>4</v>
      </c>
      <c r="D114" s="5" t="s">
        <v>13</v>
      </c>
      <c r="E114" s="17">
        <v>0.5</v>
      </c>
      <c r="F114" s="13">
        <f t="shared" si="38"/>
        <v>19183.349999999999</v>
      </c>
      <c r="G114" s="14">
        <f t="shared" si="39"/>
        <v>9591.6749999999993</v>
      </c>
      <c r="H114" s="30">
        <f t="shared" si="23"/>
        <v>19</v>
      </c>
      <c r="I114" s="30">
        <f t="shared" si="24"/>
        <v>3</v>
      </c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Y114" s="20"/>
      <c r="Z114">
        <v>19183.349999999999</v>
      </c>
    </row>
    <row r="115" spans="3:26" ht="13.35" customHeight="1" outlineLevel="4">
      <c r="C115" s="6"/>
      <c r="D115" s="7" t="s">
        <v>14</v>
      </c>
      <c r="E115" s="18">
        <f t="shared" ref="E115:F115" si="40">SUM(E109:E114)</f>
        <v>10.75</v>
      </c>
      <c r="F115" s="18">
        <f t="shared" si="40"/>
        <v>89074.06</v>
      </c>
      <c r="G115" s="33">
        <f>IF(D115="Итого по факультету: ",SUMIFS($G$8:$G114,$D$8:$D114,"Итого по деканату: ",$I$8:$I114,I115)+SUMIFS($G$8:$G114,$D$8:$D114,"Итого по кафедре: ",$I$8:$I114,I115),SUMIF($H$8:$H114,$H115,$G$8:$G114))</f>
        <v>125881.42000000001</v>
      </c>
      <c r="H115" s="31">
        <f t="shared" si="23"/>
        <v>19</v>
      </c>
      <c r="I115" s="31">
        <f t="shared" si="24"/>
        <v>3</v>
      </c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/>
    </row>
    <row r="116" spans="3:26" ht="13.35" customHeight="1" outlineLevel="4">
      <c r="C116" s="15" t="s">
        <v>38</v>
      </c>
      <c r="D116" s="12"/>
      <c r="E116" s="16"/>
      <c r="F116" s="12"/>
      <c r="G116" s="12"/>
      <c r="H116" s="29">
        <f t="shared" si="23"/>
        <v>20</v>
      </c>
      <c r="I116" s="29">
        <f t="shared" si="24"/>
        <v>3</v>
      </c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/>
    </row>
    <row r="117" spans="3:26" ht="12.6" customHeight="1" outlineLevel="5">
      <c r="C117" s="4">
        <v>1</v>
      </c>
      <c r="D117" s="5" t="s">
        <v>9</v>
      </c>
      <c r="E117" s="17">
        <v>0.5</v>
      </c>
      <c r="F117" s="13">
        <f t="shared" ref="F117:F121" si="41">Z117</f>
        <v>61485.4</v>
      </c>
      <c r="G117" s="14">
        <f>E117*F117</f>
        <v>30742.7</v>
      </c>
      <c r="H117" s="30">
        <f t="shared" si="23"/>
        <v>20</v>
      </c>
      <c r="I117" s="30">
        <f t="shared" si="24"/>
        <v>3</v>
      </c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Y117" s="20"/>
      <c r="Z117">
        <v>61485.4</v>
      </c>
    </row>
    <row r="118" spans="3:26" ht="12.6" customHeight="1" outlineLevel="5">
      <c r="C118" s="4">
        <v>2</v>
      </c>
      <c r="D118" s="5" t="s">
        <v>10</v>
      </c>
      <c r="E118" s="17">
        <v>2.75</v>
      </c>
      <c r="F118" s="13">
        <f t="shared" si="41"/>
        <v>56232</v>
      </c>
      <c r="G118" s="14">
        <f>E118*F118</f>
        <v>154638</v>
      </c>
      <c r="H118" s="30">
        <f t="shared" si="23"/>
        <v>20</v>
      </c>
      <c r="I118" s="30">
        <f t="shared" si="24"/>
        <v>3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Y118" s="20"/>
      <c r="Z118">
        <v>56232</v>
      </c>
    </row>
    <row r="119" spans="3:26" ht="12.6" customHeight="1" outlineLevel="5">
      <c r="C119" s="4">
        <v>3</v>
      </c>
      <c r="D119" s="5" t="s">
        <v>12</v>
      </c>
      <c r="E119" s="17">
        <v>4.25</v>
      </c>
      <c r="F119" s="13">
        <f t="shared" si="41"/>
        <v>2998.31</v>
      </c>
      <c r="G119" s="14">
        <f>E119*F119</f>
        <v>12742.817499999999</v>
      </c>
      <c r="H119" s="30">
        <f t="shared" si="23"/>
        <v>20</v>
      </c>
      <c r="I119" s="30">
        <f t="shared" si="24"/>
        <v>3</v>
      </c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Y119" s="20"/>
      <c r="Z119">
        <v>2998.31</v>
      </c>
    </row>
    <row r="120" spans="3:26" ht="12.6" customHeight="1" outlineLevel="5">
      <c r="C120" s="4"/>
      <c r="D120" s="5" t="s">
        <v>16</v>
      </c>
      <c r="E120" s="17">
        <v>1</v>
      </c>
      <c r="F120" s="13">
        <f t="shared" si="41"/>
        <v>6580.17</v>
      </c>
      <c r="G120" s="14">
        <f>E120*F120</f>
        <v>6580.17</v>
      </c>
      <c r="H120" s="30">
        <f t="shared" si="23"/>
        <v>20</v>
      </c>
      <c r="I120" s="30">
        <f t="shared" si="24"/>
        <v>3</v>
      </c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Y120" s="20"/>
      <c r="Z120">
        <v>6580.17</v>
      </c>
    </row>
    <row r="121" spans="3:26" ht="12.6" customHeight="1" outlineLevel="5">
      <c r="C121" s="4">
        <v>4</v>
      </c>
      <c r="D121" s="5" t="s">
        <v>39</v>
      </c>
      <c r="E121" s="17">
        <v>1</v>
      </c>
      <c r="F121" s="13">
        <f t="shared" si="41"/>
        <v>22421.32</v>
      </c>
      <c r="G121" s="14">
        <f>E121*F121</f>
        <v>22421.32</v>
      </c>
      <c r="H121" s="30">
        <f t="shared" si="23"/>
        <v>20</v>
      </c>
      <c r="I121" s="30">
        <f t="shared" si="24"/>
        <v>3</v>
      </c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Y121" s="20"/>
      <c r="Z121">
        <v>22421.32</v>
      </c>
    </row>
    <row r="122" spans="3:26" ht="13.35" customHeight="1" outlineLevel="4">
      <c r="C122" s="6"/>
      <c r="D122" s="7" t="s">
        <v>14</v>
      </c>
      <c r="E122" s="18">
        <f t="shared" ref="E122:F122" si="42">SUM(E117:E121)</f>
        <v>9.5</v>
      </c>
      <c r="F122" s="18">
        <f t="shared" si="42"/>
        <v>149717.19999999998</v>
      </c>
      <c r="G122" s="33">
        <f>IF(D122="Итого по факультету: ",SUMIFS($G$8:$G121,$D$8:$D121,"Итого по деканату: ",$I$8:$I121,I122)+SUMIFS($G$8:$G121,$D$8:$D121,"Итого по кафедре: ",$I$8:$I121,I122),SUMIF($H$8:$H121,$H122,$G$8:$G121))</f>
        <v>227125.00750000004</v>
      </c>
      <c r="H122" s="31">
        <f t="shared" si="23"/>
        <v>20</v>
      </c>
      <c r="I122" s="31">
        <f t="shared" si="24"/>
        <v>3</v>
      </c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/>
    </row>
    <row r="123" spans="3:26" ht="13.35" customHeight="1" outlineLevel="5">
      <c r="C123" s="15" t="s">
        <v>40</v>
      </c>
      <c r="D123" s="12"/>
      <c r="E123" s="16"/>
      <c r="F123" s="12"/>
      <c r="G123" s="12"/>
      <c r="H123" s="29">
        <f t="shared" si="23"/>
        <v>21</v>
      </c>
      <c r="I123" s="29">
        <f t="shared" si="24"/>
        <v>3</v>
      </c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/>
    </row>
    <row r="124" spans="3:26" ht="12.6" customHeight="1" outlineLevel="6">
      <c r="C124" s="4">
        <v>1</v>
      </c>
      <c r="D124" s="5" t="s">
        <v>19</v>
      </c>
      <c r="E124" s="17">
        <v>1</v>
      </c>
      <c r="F124" s="13">
        <f t="shared" ref="F124:F128" si="43">Z124</f>
        <v>48952</v>
      </c>
      <c r="G124" s="14">
        <f>E124*F124</f>
        <v>48952</v>
      </c>
      <c r="H124" s="30">
        <f t="shared" si="23"/>
        <v>21</v>
      </c>
      <c r="I124" s="30">
        <f t="shared" si="24"/>
        <v>3</v>
      </c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Y124" s="20"/>
      <c r="Z124">
        <v>48952</v>
      </c>
    </row>
    <row r="125" spans="3:26" ht="12.6" customHeight="1" outlineLevel="6">
      <c r="C125" s="4">
        <v>2</v>
      </c>
      <c r="D125" s="5" t="s">
        <v>10</v>
      </c>
      <c r="E125" s="17">
        <v>5.25</v>
      </c>
      <c r="F125" s="13">
        <f t="shared" si="43"/>
        <v>7872.48</v>
      </c>
      <c r="G125" s="14">
        <f>E125*F125</f>
        <v>41330.519999999997</v>
      </c>
      <c r="H125" s="30">
        <f t="shared" si="23"/>
        <v>21</v>
      </c>
      <c r="I125" s="30">
        <f t="shared" si="24"/>
        <v>3</v>
      </c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Y125" s="20"/>
      <c r="Z125">
        <v>7872.48</v>
      </c>
    </row>
    <row r="126" spans="3:26" ht="12.6" customHeight="1" outlineLevel="6">
      <c r="C126" s="4">
        <v>3</v>
      </c>
      <c r="D126" s="5" t="s">
        <v>12</v>
      </c>
      <c r="E126" s="17">
        <v>11</v>
      </c>
      <c r="F126" s="13">
        <f t="shared" si="43"/>
        <v>32981.410000000003</v>
      </c>
      <c r="G126" s="14">
        <f>E126*F126</f>
        <v>362795.51</v>
      </c>
      <c r="H126" s="30">
        <f t="shared" si="23"/>
        <v>21</v>
      </c>
      <c r="I126" s="30">
        <f t="shared" si="24"/>
        <v>3</v>
      </c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Y126" s="20"/>
      <c r="Z126">
        <v>32981.410000000003</v>
      </c>
    </row>
    <row r="127" spans="3:26" ht="12.6" customHeight="1" outlineLevel="6">
      <c r="C127" s="4"/>
      <c r="D127" s="5" t="s">
        <v>16</v>
      </c>
      <c r="E127" s="17">
        <v>1</v>
      </c>
      <c r="F127" s="13">
        <f t="shared" si="43"/>
        <v>10235.82</v>
      </c>
      <c r="G127" s="14">
        <f>E127*F127</f>
        <v>10235.82</v>
      </c>
      <c r="H127" s="30">
        <f t="shared" si="23"/>
        <v>21</v>
      </c>
      <c r="I127" s="30">
        <f t="shared" si="24"/>
        <v>3</v>
      </c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Y127" s="20"/>
      <c r="Z127">
        <v>10235.82</v>
      </c>
    </row>
    <row r="128" spans="3:26" ht="12.6" customHeight="1" outlineLevel="6">
      <c r="C128" s="4">
        <v>4</v>
      </c>
      <c r="D128" s="5" t="s">
        <v>39</v>
      </c>
      <c r="E128" s="17">
        <v>1</v>
      </c>
      <c r="F128" s="13">
        <f t="shared" si="43"/>
        <v>9260.98</v>
      </c>
      <c r="G128" s="14">
        <f>E128*F128</f>
        <v>9260.98</v>
      </c>
      <c r="H128" s="30">
        <f t="shared" si="23"/>
        <v>21</v>
      </c>
      <c r="I128" s="30">
        <f t="shared" si="24"/>
        <v>3</v>
      </c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Y128" s="20"/>
      <c r="Z128">
        <v>9260.98</v>
      </c>
    </row>
    <row r="129" spans="3:26" ht="13.35" customHeight="1" outlineLevel="4">
      <c r="C129" s="6"/>
      <c r="D129" s="7" t="s">
        <v>14</v>
      </c>
      <c r="E129" s="18">
        <f t="shared" ref="E129:F129" si="44">SUM(E124:E128)</f>
        <v>19.25</v>
      </c>
      <c r="F129" s="18">
        <f t="shared" si="44"/>
        <v>109302.68999999999</v>
      </c>
      <c r="G129" s="33">
        <f>IF(D129="Итого по факультету: ",SUMIFS($G$8:$G128,$D$8:$D128,"Итого по деканату: ",$I$8:$I128,I129)+SUMIFS($G$8:$G128,$D$8:$D128,"Итого по кафедре: ",$I$8:$I128,I129),SUMIF($H$8:$H128,$H129,$G$8:$G128))</f>
        <v>472574.83</v>
      </c>
      <c r="H129" s="31">
        <f t="shared" si="23"/>
        <v>21</v>
      </c>
      <c r="I129" s="31">
        <f t="shared" si="24"/>
        <v>3</v>
      </c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/>
    </row>
    <row r="130" spans="3:26" ht="13.35" customHeight="1" outlineLevel="4">
      <c r="C130" s="15" t="s">
        <v>41</v>
      </c>
      <c r="D130" s="12"/>
      <c r="E130" s="16"/>
      <c r="F130" s="12"/>
      <c r="G130" s="12"/>
      <c r="H130" s="29">
        <f t="shared" si="23"/>
        <v>22</v>
      </c>
      <c r="I130" s="29">
        <f t="shared" si="24"/>
        <v>3</v>
      </c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/>
    </row>
    <row r="131" spans="3:26" ht="12.6" customHeight="1" outlineLevel="5">
      <c r="C131" s="4">
        <v>1</v>
      </c>
      <c r="D131" s="5" t="s">
        <v>9</v>
      </c>
      <c r="E131" s="17">
        <v>1</v>
      </c>
      <c r="F131" s="13">
        <f t="shared" ref="F131:F134" si="45">Z131</f>
        <v>26818.1</v>
      </c>
      <c r="G131" s="14">
        <f>E131*F131</f>
        <v>26818.1</v>
      </c>
      <c r="H131" s="30">
        <f t="shared" si="23"/>
        <v>22</v>
      </c>
      <c r="I131" s="30">
        <f t="shared" si="24"/>
        <v>3</v>
      </c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Y131" s="20"/>
      <c r="Z131">
        <v>26818.1</v>
      </c>
    </row>
    <row r="132" spans="3:26" ht="12.6" customHeight="1" outlineLevel="5">
      <c r="C132" s="4">
        <v>2</v>
      </c>
      <c r="D132" s="5" t="s">
        <v>10</v>
      </c>
      <c r="E132" s="17">
        <v>4</v>
      </c>
      <c r="F132" s="13">
        <f t="shared" si="45"/>
        <v>40487.040000000001</v>
      </c>
      <c r="G132" s="14">
        <f>E132*F132</f>
        <v>161948.16</v>
      </c>
      <c r="H132" s="30">
        <f t="shared" si="23"/>
        <v>22</v>
      </c>
      <c r="I132" s="30">
        <f t="shared" si="24"/>
        <v>3</v>
      </c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Y132" s="20"/>
      <c r="Z132">
        <v>40487.040000000001</v>
      </c>
    </row>
    <row r="133" spans="3:26" ht="12.6" customHeight="1" outlineLevel="5">
      <c r="C133" s="4"/>
      <c r="D133" s="5" t="s">
        <v>16</v>
      </c>
      <c r="E133" s="17">
        <v>1.5</v>
      </c>
      <c r="F133" s="13">
        <f t="shared" si="45"/>
        <v>2680.81</v>
      </c>
      <c r="G133" s="14">
        <f>E133*F133</f>
        <v>4021.2150000000001</v>
      </c>
      <c r="H133" s="30">
        <f t="shared" si="23"/>
        <v>22</v>
      </c>
      <c r="I133" s="30">
        <f t="shared" si="24"/>
        <v>3</v>
      </c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Y133" s="20"/>
      <c r="Z133">
        <v>2680.81</v>
      </c>
    </row>
    <row r="134" spans="3:26" ht="12.6" customHeight="1" outlineLevel="5">
      <c r="C134" s="4">
        <v>3</v>
      </c>
      <c r="D134" s="5" t="s">
        <v>12</v>
      </c>
      <c r="E134" s="17">
        <v>8</v>
      </c>
      <c r="F134" s="13">
        <f t="shared" si="45"/>
        <v>38549.699999999997</v>
      </c>
      <c r="G134" s="14">
        <f>E134*F134</f>
        <v>308397.59999999998</v>
      </c>
      <c r="H134" s="30">
        <f t="shared" si="23"/>
        <v>22</v>
      </c>
      <c r="I134" s="30">
        <f t="shared" si="24"/>
        <v>3</v>
      </c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Y134" s="20"/>
      <c r="Z134">
        <v>38549.699999999997</v>
      </c>
    </row>
    <row r="135" spans="3:26" ht="13.35" customHeight="1" outlineLevel="4">
      <c r="C135" s="6"/>
      <c r="D135" s="7" t="s">
        <v>14</v>
      </c>
      <c r="E135" s="18">
        <f t="shared" ref="E135:F135" si="46">SUM(E131:E134)</f>
        <v>14.5</v>
      </c>
      <c r="F135" s="18">
        <f t="shared" si="46"/>
        <v>108535.65</v>
      </c>
      <c r="G135" s="33">
        <f>IF(D135="Итого по факультету: ",SUMIFS($G$8:$G134,$D$8:$D134,"Итого по деканату: ",$I$8:$I134,I135)+SUMIFS($G$8:$G134,$D$8:$D134,"Итого по кафедре: ",$I$8:$I134,I135),SUMIF($H$8:$H134,$H135,$G$8:$G134))</f>
        <v>501185.07499999995</v>
      </c>
      <c r="H135" s="31">
        <f t="shared" si="23"/>
        <v>22</v>
      </c>
      <c r="I135" s="31">
        <f t="shared" si="24"/>
        <v>3</v>
      </c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/>
    </row>
    <row r="136" spans="3:26" ht="13.35" customHeight="1" outlineLevel="3">
      <c r="C136" s="6"/>
      <c r="D136" s="7" t="s">
        <v>27</v>
      </c>
      <c r="E136" s="18">
        <f t="shared" ref="E136:F136" si="47">E99+E107+E115+E122+E129+E135</f>
        <v>65</v>
      </c>
      <c r="F136" s="18">
        <f t="shared" si="47"/>
        <v>627118.50999999989</v>
      </c>
      <c r="G136" s="33">
        <f>IF(D136="Итого по факультету: ",SUMIFS($G$8:$G135,$D$8:$D135,"Итого по деканату: ",$I$8:$I135,I136)+SUMIFS($G$8:$G135,$D$8:$D135,"Итого по кафедре: ",$I$8:$I135,I136),SUMIF($H$8:$H135,$H136,$G$8:$G135))</f>
        <v>1555071.0425</v>
      </c>
      <c r="H136" s="31">
        <f t="shared" si="23"/>
        <v>22</v>
      </c>
      <c r="I136" s="31">
        <f t="shared" si="24"/>
        <v>3</v>
      </c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/>
    </row>
    <row r="137" spans="3:26" ht="13.35" customHeight="1" outlineLevel="3">
      <c r="C137" s="15" t="s">
        <v>42</v>
      </c>
      <c r="D137" s="12"/>
      <c r="E137" s="16"/>
      <c r="F137" s="12"/>
      <c r="G137" s="12"/>
      <c r="H137" s="29">
        <f t="shared" ref="H137:H200" si="48">IF(ISBLANK(F137),H136+1,H136)</f>
        <v>23</v>
      </c>
      <c r="I137" s="29">
        <f t="shared" ref="I137:I200" si="49">IF(ISERR(SEARCH("факультет",C137)),I136,I136+1)</f>
        <v>4</v>
      </c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/>
    </row>
    <row r="138" spans="3:26" ht="13.35" customHeight="1" outlineLevel="4">
      <c r="C138" s="15" t="s">
        <v>23</v>
      </c>
      <c r="D138" s="12"/>
      <c r="E138" s="16"/>
      <c r="F138" s="12"/>
      <c r="G138" s="12"/>
      <c r="H138" s="29">
        <f t="shared" si="48"/>
        <v>24</v>
      </c>
      <c r="I138" s="29">
        <f t="shared" si="49"/>
        <v>4</v>
      </c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/>
    </row>
    <row r="139" spans="3:26" ht="12.6" customHeight="1" outlineLevel="5">
      <c r="C139" s="4">
        <v>1</v>
      </c>
      <c r="D139" s="5" t="s">
        <v>34</v>
      </c>
      <c r="E139" s="17">
        <v>1</v>
      </c>
      <c r="F139" s="13">
        <f>Z139</f>
        <v>15529.6</v>
      </c>
      <c r="G139" s="14">
        <f>E139*F139</f>
        <v>15529.6</v>
      </c>
      <c r="H139" s="30">
        <f t="shared" si="48"/>
        <v>24</v>
      </c>
      <c r="I139" s="30">
        <f t="shared" si="49"/>
        <v>4</v>
      </c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Y139" s="20"/>
      <c r="Z139">
        <v>15529.6</v>
      </c>
    </row>
    <row r="140" spans="3:26" ht="13.35" customHeight="1" outlineLevel="4">
      <c r="C140" s="6"/>
      <c r="D140" s="7" t="s">
        <v>25</v>
      </c>
      <c r="E140" s="18">
        <f t="shared" ref="E140:F140" si="50">SUM(E139)</f>
        <v>1</v>
      </c>
      <c r="F140" s="18">
        <f t="shared" si="50"/>
        <v>15529.6</v>
      </c>
      <c r="G140" s="33">
        <f>IF(D140="Итого по факультету: ",SUMIFS($G$8:$G139,$D$8:$D139,"Итого по деканату: ",$I$8:$I139,I140)+SUMIFS($G$8:$G139,$D$8:$D139,"Итого по кафедре: ",$I$8:$I139,I140),SUMIF($H$8:$H139,$H140,$G$8:$G139))</f>
        <v>15529.6</v>
      </c>
      <c r="H140" s="31">
        <f t="shared" si="48"/>
        <v>24</v>
      </c>
      <c r="I140" s="31">
        <f t="shared" si="49"/>
        <v>4</v>
      </c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/>
    </row>
    <row r="141" spans="3:26" ht="13.35" customHeight="1" outlineLevel="4">
      <c r="C141" s="15" t="s">
        <v>43</v>
      </c>
      <c r="D141" s="12"/>
      <c r="E141" s="16"/>
      <c r="F141" s="12"/>
      <c r="G141" s="12"/>
      <c r="H141" s="29">
        <f t="shared" si="48"/>
        <v>25</v>
      </c>
      <c r="I141" s="29">
        <f t="shared" si="49"/>
        <v>4</v>
      </c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/>
    </row>
    <row r="142" spans="3:26" ht="12.6" customHeight="1" outlineLevel="5">
      <c r="C142" s="4">
        <v>1</v>
      </c>
      <c r="D142" s="5" t="s">
        <v>9</v>
      </c>
      <c r="E142" s="17">
        <v>1</v>
      </c>
      <c r="F142" s="13">
        <f t="shared" ref="F142:F148" si="51">Z142</f>
        <v>26818.1</v>
      </c>
      <c r="G142" s="14">
        <f t="shared" ref="G142:G148" si="52">E142*F142</f>
        <v>26818.1</v>
      </c>
      <c r="H142" s="30">
        <f t="shared" si="48"/>
        <v>25</v>
      </c>
      <c r="I142" s="30">
        <f t="shared" si="49"/>
        <v>4</v>
      </c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Y142" s="20"/>
      <c r="Z142">
        <v>26818.1</v>
      </c>
    </row>
    <row r="143" spans="3:26" ht="12.6" customHeight="1" outlineLevel="5">
      <c r="C143" s="4">
        <v>2</v>
      </c>
      <c r="D143" s="5" t="s">
        <v>10</v>
      </c>
      <c r="E143" s="17">
        <v>10.75</v>
      </c>
      <c r="F143" s="13">
        <f t="shared" si="51"/>
        <v>48359.519999999997</v>
      </c>
      <c r="G143" s="14">
        <f t="shared" si="52"/>
        <v>519864.83999999997</v>
      </c>
      <c r="H143" s="30">
        <f t="shared" si="48"/>
        <v>25</v>
      </c>
      <c r="I143" s="30">
        <f t="shared" si="49"/>
        <v>4</v>
      </c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Y143" s="20"/>
      <c r="Z143">
        <v>48359.519999999997</v>
      </c>
    </row>
    <row r="144" spans="3:26" ht="12.6" customHeight="1" outlineLevel="5">
      <c r="C144" s="4">
        <v>3</v>
      </c>
      <c r="D144" s="5" t="s">
        <v>12</v>
      </c>
      <c r="E144" s="17">
        <v>27</v>
      </c>
      <c r="F144" s="13">
        <f t="shared" si="51"/>
        <v>6424.95</v>
      </c>
      <c r="G144" s="14">
        <f t="shared" si="52"/>
        <v>173473.65</v>
      </c>
      <c r="H144" s="30">
        <f t="shared" si="48"/>
        <v>25</v>
      </c>
      <c r="I144" s="30">
        <f t="shared" si="49"/>
        <v>4</v>
      </c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Y144" s="20"/>
      <c r="Z144">
        <v>6424.95</v>
      </c>
    </row>
    <row r="145" spans="3:26" ht="12.6" customHeight="1" outlineLevel="5">
      <c r="C145" s="4">
        <v>4</v>
      </c>
      <c r="D145" s="5" t="s">
        <v>44</v>
      </c>
      <c r="E145" s="17">
        <v>1.5</v>
      </c>
      <c r="F145" s="13">
        <f t="shared" si="51"/>
        <v>11107.04</v>
      </c>
      <c r="G145" s="14">
        <f t="shared" si="52"/>
        <v>16660.560000000001</v>
      </c>
      <c r="H145" s="30">
        <f t="shared" si="48"/>
        <v>25</v>
      </c>
      <c r="I145" s="30">
        <f t="shared" si="49"/>
        <v>4</v>
      </c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Y145" s="20"/>
      <c r="Z145">
        <v>11107.04</v>
      </c>
    </row>
    <row r="146" spans="3:26" ht="12.6" customHeight="1" outlineLevel="5">
      <c r="C146" s="4"/>
      <c r="D146" s="5" t="s">
        <v>57</v>
      </c>
      <c r="E146" s="17">
        <v>2.5</v>
      </c>
      <c r="F146" s="13">
        <f t="shared" si="51"/>
        <v>1829.4</v>
      </c>
      <c r="G146" s="14">
        <f t="shared" si="52"/>
        <v>4573.5</v>
      </c>
      <c r="H146" s="30">
        <f t="shared" si="48"/>
        <v>25</v>
      </c>
      <c r="I146" s="30">
        <f t="shared" si="49"/>
        <v>4</v>
      </c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Y146" s="20"/>
      <c r="Z146">
        <v>1829.4</v>
      </c>
    </row>
    <row r="147" spans="3:26" ht="12.6" customHeight="1" outlineLevel="5">
      <c r="C147" s="4"/>
      <c r="D147" s="5" t="s">
        <v>16</v>
      </c>
      <c r="E147" s="17">
        <v>2.5</v>
      </c>
      <c r="F147" s="13">
        <f t="shared" si="51"/>
        <v>3168.23</v>
      </c>
      <c r="G147" s="14">
        <f t="shared" si="52"/>
        <v>7920.5749999999998</v>
      </c>
      <c r="H147" s="30">
        <f t="shared" si="48"/>
        <v>25</v>
      </c>
      <c r="I147" s="30">
        <f t="shared" si="49"/>
        <v>4</v>
      </c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Y147" s="20"/>
      <c r="Z147">
        <v>3168.23</v>
      </c>
    </row>
    <row r="148" spans="3:26" ht="12.6" customHeight="1" outlineLevel="5">
      <c r="C148" s="4">
        <v>5</v>
      </c>
      <c r="D148" s="5" t="s">
        <v>13</v>
      </c>
      <c r="E148" s="17">
        <v>2</v>
      </c>
      <c r="F148" s="13">
        <f t="shared" si="51"/>
        <v>20193</v>
      </c>
      <c r="G148" s="14">
        <f t="shared" si="52"/>
        <v>40386</v>
      </c>
      <c r="H148" s="30">
        <f t="shared" si="48"/>
        <v>25</v>
      </c>
      <c r="I148" s="30">
        <f t="shared" si="49"/>
        <v>4</v>
      </c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Y148" s="20"/>
      <c r="Z148">
        <v>20193</v>
      </c>
    </row>
    <row r="149" spans="3:26" ht="13.35" customHeight="1" outlineLevel="4">
      <c r="C149" s="6"/>
      <c r="D149" s="7" t="s">
        <v>14</v>
      </c>
      <c r="E149" s="18">
        <f t="shared" ref="E149" si="53">SUM(E142:E148)</f>
        <v>47.25</v>
      </c>
      <c r="F149" s="18">
        <f t="shared" ref="F149" si="54">SUM(F142:F148)</f>
        <v>117900.23999999998</v>
      </c>
      <c r="G149" s="33">
        <f>IF(D149="Итого по факультету: ",SUMIFS($G$8:$G148,$D$8:$D148,"Итого по деканату: ",$I$8:$I148,I149)+SUMIFS($G$8:$G148,$D$8:$D148,"Итого по кафедре: ",$I$8:$I148,I149),SUMIF($H$8:$H148,$H149,$G$8:$G148))</f>
        <v>789697.22499999998</v>
      </c>
      <c r="H149" s="31">
        <f t="shared" si="48"/>
        <v>25</v>
      </c>
      <c r="I149" s="31">
        <f t="shared" si="49"/>
        <v>4</v>
      </c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/>
    </row>
    <row r="150" spans="3:26" ht="13.35" customHeight="1" outlineLevel="4">
      <c r="C150" s="15" t="s">
        <v>45</v>
      </c>
      <c r="D150" s="12"/>
      <c r="E150" s="16"/>
      <c r="F150" s="12"/>
      <c r="G150" s="12"/>
      <c r="H150" s="29">
        <f t="shared" si="48"/>
        <v>26</v>
      </c>
      <c r="I150" s="29">
        <f t="shared" si="49"/>
        <v>4</v>
      </c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/>
    </row>
    <row r="151" spans="3:26" ht="12.6" customHeight="1" outlineLevel="5">
      <c r="C151" s="4">
        <v>1</v>
      </c>
      <c r="D151" s="5" t="s">
        <v>9</v>
      </c>
      <c r="E151" s="17">
        <v>1</v>
      </c>
      <c r="F151" s="13">
        <f t="shared" ref="F151:F156" si="55">Z151</f>
        <v>5886.9</v>
      </c>
      <c r="G151" s="14">
        <f t="shared" ref="G151:G156" si="56">E151*F151</f>
        <v>5886.9</v>
      </c>
      <c r="H151" s="30">
        <f t="shared" si="48"/>
        <v>26</v>
      </c>
      <c r="I151" s="30">
        <f t="shared" si="49"/>
        <v>4</v>
      </c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Y151" s="20"/>
      <c r="Z151">
        <v>5886.9</v>
      </c>
    </row>
    <row r="152" spans="3:26" ht="12.6" customHeight="1" outlineLevel="5">
      <c r="C152" s="4">
        <v>2</v>
      </c>
      <c r="D152" s="5" t="s">
        <v>10</v>
      </c>
      <c r="E152" s="17">
        <v>4.25</v>
      </c>
      <c r="F152" s="13">
        <f t="shared" si="55"/>
        <v>16869.599999999999</v>
      </c>
      <c r="G152" s="14">
        <f t="shared" si="56"/>
        <v>71695.799999999988</v>
      </c>
      <c r="H152" s="30">
        <f t="shared" si="48"/>
        <v>26</v>
      </c>
      <c r="I152" s="30">
        <f t="shared" si="49"/>
        <v>4</v>
      </c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Y152" s="20"/>
      <c r="Z152">
        <v>16869.599999999999</v>
      </c>
    </row>
    <row r="153" spans="3:26" ht="12.6" customHeight="1" outlineLevel="5">
      <c r="C153" s="4">
        <v>3</v>
      </c>
      <c r="D153" s="5" t="s">
        <v>12</v>
      </c>
      <c r="E153" s="17">
        <v>7</v>
      </c>
      <c r="F153" s="13">
        <f t="shared" si="55"/>
        <v>7709.94</v>
      </c>
      <c r="G153" s="14">
        <f t="shared" si="56"/>
        <v>53969.579999999994</v>
      </c>
      <c r="H153" s="30">
        <f t="shared" si="48"/>
        <v>26</v>
      </c>
      <c r="I153" s="30">
        <f t="shared" si="49"/>
        <v>4</v>
      </c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Y153" s="20"/>
      <c r="Z153">
        <v>7709.94</v>
      </c>
    </row>
    <row r="154" spans="3:26" ht="12.6" customHeight="1" outlineLevel="5">
      <c r="C154" s="4"/>
      <c r="D154" s="5" t="s">
        <v>16</v>
      </c>
      <c r="E154" s="17">
        <v>1</v>
      </c>
      <c r="F154" s="13">
        <f t="shared" si="55"/>
        <v>24127.29</v>
      </c>
      <c r="G154" s="14">
        <f t="shared" si="56"/>
        <v>24127.29</v>
      </c>
      <c r="H154" s="30">
        <f t="shared" si="48"/>
        <v>26</v>
      </c>
      <c r="I154" s="30">
        <f t="shared" si="49"/>
        <v>4</v>
      </c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Y154" s="20"/>
      <c r="Z154">
        <v>24127.29</v>
      </c>
    </row>
    <row r="155" spans="3:26" ht="12.6" customHeight="1" outlineLevel="5">
      <c r="C155" s="4"/>
      <c r="D155" s="5" t="s">
        <v>39</v>
      </c>
      <c r="E155" s="17">
        <v>0.5</v>
      </c>
      <c r="F155" s="13">
        <f t="shared" si="55"/>
        <v>12916.63</v>
      </c>
      <c r="G155" s="14">
        <f t="shared" si="56"/>
        <v>6458.3149999999996</v>
      </c>
      <c r="H155" s="30">
        <f t="shared" si="48"/>
        <v>26</v>
      </c>
      <c r="I155" s="30">
        <f t="shared" si="49"/>
        <v>4</v>
      </c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Y155" s="20"/>
      <c r="Z155">
        <v>12916.63</v>
      </c>
    </row>
    <row r="156" spans="3:26" ht="12.6" customHeight="1" outlineLevel="5">
      <c r="C156" s="4">
        <v>4</v>
      </c>
      <c r="D156" s="5" t="s">
        <v>13</v>
      </c>
      <c r="E156" s="17">
        <v>0.5</v>
      </c>
      <c r="F156" s="13">
        <f t="shared" si="55"/>
        <v>30962.6</v>
      </c>
      <c r="G156" s="14">
        <f t="shared" si="56"/>
        <v>15481.3</v>
      </c>
      <c r="H156" s="30">
        <f t="shared" si="48"/>
        <v>26</v>
      </c>
      <c r="I156" s="30">
        <f t="shared" si="49"/>
        <v>4</v>
      </c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Y156" s="20"/>
      <c r="Z156">
        <v>30962.6</v>
      </c>
    </row>
    <row r="157" spans="3:26" ht="13.35" customHeight="1" outlineLevel="4">
      <c r="C157" s="6"/>
      <c r="D157" s="7" t="s">
        <v>14</v>
      </c>
      <c r="E157" s="18">
        <f t="shared" ref="E157:F157" si="57">SUM(E151:E156)</f>
        <v>14.25</v>
      </c>
      <c r="F157" s="18">
        <f t="shared" si="57"/>
        <v>98472.959999999992</v>
      </c>
      <c r="G157" s="33">
        <f>IF(D157="Итого по факультету: ",SUMIFS($G$8:$G156,$D$8:$D156,"Итого по деканату: ",$I$8:$I156,I157)+SUMIFS($G$8:$G156,$D$8:$D156,"Итого по кафедре: ",$I$8:$I156,I157),SUMIF($H$8:$H156,$H157,$G$8:$G156))</f>
        <v>177619.18499999997</v>
      </c>
      <c r="H157" s="31">
        <f t="shared" si="48"/>
        <v>26</v>
      </c>
      <c r="I157" s="31">
        <f t="shared" si="49"/>
        <v>4</v>
      </c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/>
    </row>
    <row r="158" spans="3:26" ht="13.35" customHeight="1" outlineLevel="4">
      <c r="C158" s="15" t="s">
        <v>46</v>
      </c>
      <c r="D158" s="12"/>
      <c r="E158" s="16"/>
      <c r="F158" s="12"/>
      <c r="G158" s="12"/>
      <c r="H158" s="29">
        <f t="shared" si="48"/>
        <v>27</v>
      </c>
      <c r="I158" s="29">
        <f t="shared" si="49"/>
        <v>4</v>
      </c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/>
    </row>
    <row r="159" spans="3:26" ht="12.6" customHeight="1" outlineLevel="5">
      <c r="C159" s="4">
        <v>1</v>
      </c>
      <c r="D159" s="5" t="s">
        <v>9</v>
      </c>
      <c r="E159" s="17">
        <v>1</v>
      </c>
      <c r="F159" s="13">
        <f t="shared" ref="F159:F163" si="58">Z159</f>
        <v>18968.900000000001</v>
      </c>
      <c r="G159" s="14">
        <f>E159*F159</f>
        <v>18968.900000000001</v>
      </c>
      <c r="H159" s="30">
        <f t="shared" si="48"/>
        <v>27</v>
      </c>
      <c r="I159" s="30">
        <f t="shared" si="49"/>
        <v>4</v>
      </c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Y159" s="20"/>
      <c r="Z159">
        <v>18968.900000000001</v>
      </c>
    </row>
    <row r="160" spans="3:26" ht="12.6" customHeight="1" outlineLevel="5">
      <c r="C160" s="4">
        <v>2</v>
      </c>
      <c r="D160" s="5" t="s">
        <v>10</v>
      </c>
      <c r="E160" s="17">
        <v>3.75</v>
      </c>
      <c r="F160" s="13">
        <f t="shared" si="58"/>
        <v>562.32000000000005</v>
      </c>
      <c r="G160" s="14">
        <f>E160*F160</f>
        <v>2108.7000000000003</v>
      </c>
      <c r="H160" s="30">
        <f t="shared" si="48"/>
        <v>27</v>
      </c>
      <c r="I160" s="30">
        <f t="shared" si="49"/>
        <v>4</v>
      </c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Y160" s="20"/>
      <c r="Z160">
        <v>562.32000000000005</v>
      </c>
    </row>
    <row r="161" spans="3:26" ht="12.6" customHeight="1" outlineLevel="5">
      <c r="C161" s="4"/>
      <c r="D161" s="5" t="s">
        <v>57</v>
      </c>
      <c r="E161" s="17">
        <v>1</v>
      </c>
      <c r="F161" s="13">
        <f t="shared" si="58"/>
        <v>4573.5</v>
      </c>
      <c r="G161" s="14">
        <f>E161*F161</f>
        <v>4573.5</v>
      </c>
      <c r="H161" s="30">
        <f t="shared" si="48"/>
        <v>27</v>
      </c>
      <c r="I161" s="30">
        <f t="shared" si="49"/>
        <v>4</v>
      </c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Y161" s="20"/>
      <c r="Z161">
        <v>4573.5</v>
      </c>
    </row>
    <row r="162" spans="3:26" ht="12.6" customHeight="1" outlineLevel="5">
      <c r="C162" s="4"/>
      <c r="D162" s="5" t="s">
        <v>16</v>
      </c>
      <c r="E162" s="17">
        <v>0.25</v>
      </c>
      <c r="F162" s="13">
        <f t="shared" si="58"/>
        <v>21933.9</v>
      </c>
      <c r="G162" s="14">
        <f>E162*F162</f>
        <v>5483.4750000000004</v>
      </c>
      <c r="H162" s="30">
        <f t="shared" si="48"/>
        <v>27</v>
      </c>
      <c r="I162" s="30">
        <f t="shared" si="49"/>
        <v>4</v>
      </c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Y162" s="20"/>
      <c r="Z162">
        <v>21933.9</v>
      </c>
    </row>
    <row r="163" spans="3:26" ht="12.6" customHeight="1" outlineLevel="5">
      <c r="C163" s="4">
        <v>3</v>
      </c>
      <c r="D163" s="5" t="s">
        <v>12</v>
      </c>
      <c r="E163" s="17">
        <v>7.5</v>
      </c>
      <c r="F163" s="13">
        <f t="shared" si="58"/>
        <v>3426.64</v>
      </c>
      <c r="G163" s="14">
        <f>E163*F163</f>
        <v>25699.8</v>
      </c>
      <c r="H163" s="30">
        <f t="shared" si="48"/>
        <v>27</v>
      </c>
      <c r="I163" s="30">
        <f t="shared" si="49"/>
        <v>4</v>
      </c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Y163" s="20"/>
      <c r="Z163">
        <v>3426.64</v>
      </c>
    </row>
    <row r="164" spans="3:26" ht="13.35" customHeight="1" outlineLevel="4">
      <c r="C164" s="6"/>
      <c r="D164" s="7" t="s">
        <v>14</v>
      </c>
      <c r="E164" s="18">
        <f t="shared" ref="E164:F164" si="59">SUM(E159:E163)</f>
        <v>13.5</v>
      </c>
      <c r="F164" s="18">
        <f t="shared" si="59"/>
        <v>49465.26</v>
      </c>
      <c r="G164" s="33">
        <f>IF(D164="Итого по факультету: ",SUMIFS($G$8:$G163,$D$8:$D163,"Итого по деканату: ",$I$8:$I163,I164)+SUMIFS($G$8:$G163,$D$8:$D163,"Итого по кафедре: ",$I$8:$I163,I164),SUMIF($H$8:$H163,$H164,$G$8:$G163))</f>
        <v>56834.375</v>
      </c>
      <c r="H164" s="31">
        <f t="shared" si="48"/>
        <v>27</v>
      </c>
      <c r="I164" s="31">
        <f t="shared" si="49"/>
        <v>4</v>
      </c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/>
    </row>
    <row r="165" spans="3:26" ht="13.35" customHeight="1" outlineLevel="4">
      <c r="C165" s="15" t="s">
        <v>47</v>
      </c>
      <c r="D165" s="12"/>
      <c r="E165" s="16"/>
      <c r="F165" s="12"/>
      <c r="G165" s="12"/>
      <c r="H165" s="29">
        <f t="shared" si="48"/>
        <v>28</v>
      </c>
      <c r="I165" s="29">
        <f t="shared" si="49"/>
        <v>4</v>
      </c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/>
    </row>
    <row r="166" spans="3:26" ht="12.6" customHeight="1" outlineLevel="5">
      <c r="C166" s="4">
        <v>1</v>
      </c>
      <c r="D166" s="5" t="s">
        <v>9</v>
      </c>
      <c r="E166" s="17">
        <v>0.5</v>
      </c>
      <c r="F166" s="13">
        <f t="shared" ref="F166:F169" si="60">Z166</f>
        <v>5886.9</v>
      </c>
      <c r="G166" s="14">
        <f>E166*F166</f>
        <v>2943.45</v>
      </c>
      <c r="H166" s="30">
        <f t="shared" si="48"/>
        <v>28</v>
      </c>
      <c r="I166" s="30">
        <f t="shared" si="49"/>
        <v>4</v>
      </c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Y166" s="20"/>
      <c r="Z166">
        <v>5886.9</v>
      </c>
    </row>
    <row r="167" spans="3:26" ht="12.6" customHeight="1" outlineLevel="5">
      <c r="C167" s="4">
        <v>2</v>
      </c>
      <c r="D167" s="5" t="s">
        <v>10</v>
      </c>
      <c r="E167" s="17">
        <v>4.25</v>
      </c>
      <c r="F167" s="13">
        <f t="shared" si="60"/>
        <v>21368.16</v>
      </c>
      <c r="G167" s="14">
        <f>E167*F167</f>
        <v>90814.68</v>
      </c>
      <c r="H167" s="30">
        <f t="shared" si="48"/>
        <v>28</v>
      </c>
      <c r="I167" s="30">
        <f t="shared" si="49"/>
        <v>4</v>
      </c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Y167" s="20"/>
      <c r="Z167">
        <v>21368.16</v>
      </c>
    </row>
    <row r="168" spans="3:26" ht="12.6" customHeight="1" outlineLevel="5">
      <c r="C168" s="4"/>
      <c r="D168" s="5" t="s">
        <v>16</v>
      </c>
      <c r="E168" s="17">
        <v>2</v>
      </c>
      <c r="F168" s="13">
        <f t="shared" si="60"/>
        <v>19253.09</v>
      </c>
      <c r="G168" s="14">
        <f>E168*F168</f>
        <v>38506.18</v>
      </c>
      <c r="H168" s="30">
        <f t="shared" si="48"/>
        <v>28</v>
      </c>
      <c r="I168" s="30">
        <f t="shared" si="49"/>
        <v>4</v>
      </c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Y168" s="20"/>
      <c r="Z168">
        <v>19253.09</v>
      </c>
    </row>
    <row r="169" spans="3:26" ht="12.6" customHeight="1" outlineLevel="5">
      <c r="C169" s="4">
        <v>3</v>
      </c>
      <c r="D169" s="5" t="s">
        <v>12</v>
      </c>
      <c r="E169" s="17">
        <v>10.5</v>
      </c>
      <c r="F169" s="13">
        <f t="shared" si="60"/>
        <v>23986.48</v>
      </c>
      <c r="G169" s="14">
        <f>E169*F169</f>
        <v>251858.04</v>
      </c>
      <c r="H169" s="30">
        <f t="shared" si="48"/>
        <v>28</v>
      </c>
      <c r="I169" s="30">
        <f t="shared" si="49"/>
        <v>4</v>
      </c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Y169" s="20"/>
      <c r="Z169">
        <v>23986.48</v>
      </c>
    </row>
    <row r="170" spans="3:26" ht="13.35" customHeight="1" outlineLevel="4">
      <c r="C170" s="6"/>
      <c r="D170" s="7" t="s">
        <v>14</v>
      </c>
      <c r="E170" s="18">
        <f t="shared" ref="E170:F170" si="61">SUM(E166:E169)</f>
        <v>17.25</v>
      </c>
      <c r="F170" s="18">
        <f t="shared" si="61"/>
        <v>70494.62999999999</v>
      </c>
      <c r="G170" s="33">
        <f>IF(D170="Итого по факультету: ",SUMIFS($G$8:$G169,$D$8:$D169,"Итого по деканату: ",$I$8:$I169,I170)+SUMIFS($G$8:$G169,$D$8:$D169,"Итого по кафедре: ",$I$8:$I169,I170),SUMIF($H$8:$H169,$H170,$G$8:$G169))</f>
        <v>384122.35</v>
      </c>
      <c r="H170" s="31">
        <f t="shared" si="48"/>
        <v>28</v>
      </c>
      <c r="I170" s="31">
        <f t="shared" si="49"/>
        <v>4</v>
      </c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/>
    </row>
    <row r="171" spans="3:26" ht="13.35" customHeight="1" outlineLevel="4">
      <c r="C171" s="15" t="s">
        <v>48</v>
      </c>
      <c r="D171" s="12"/>
      <c r="E171" s="16"/>
      <c r="F171" s="12"/>
      <c r="G171" s="12"/>
      <c r="H171" s="29">
        <f t="shared" si="48"/>
        <v>29</v>
      </c>
      <c r="I171" s="29">
        <f t="shared" si="49"/>
        <v>4</v>
      </c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/>
    </row>
    <row r="172" spans="3:26" ht="12.6" customHeight="1" outlineLevel="5">
      <c r="C172" s="4">
        <v>1</v>
      </c>
      <c r="D172" s="5" t="s">
        <v>9</v>
      </c>
      <c r="E172" s="17">
        <v>1</v>
      </c>
      <c r="F172" s="13">
        <f t="shared" ref="F172:F176" si="62">Z172</f>
        <v>30742.7</v>
      </c>
      <c r="G172" s="14">
        <f>E172*F172</f>
        <v>30742.7</v>
      </c>
      <c r="H172" s="30">
        <f t="shared" si="48"/>
        <v>29</v>
      </c>
      <c r="I172" s="30">
        <f t="shared" si="49"/>
        <v>4</v>
      </c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Y172" s="20"/>
      <c r="Z172">
        <v>30742.7</v>
      </c>
    </row>
    <row r="173" spans="3:26" ht="12.6" customHeight="1" outlineLevel="5">
      <c r="C173" s="4">
        <v>2</v>
      </c>
      <c r="D173" s="5" t="s">
        <v>10</v>
      </c>
      <c r="E173" s="17">
        <v>3.25</v>
      </c>
      <c r="F173" s="13">
        <f t="shared" si="62"/>
        <v>28116</v>
      </c>
      <c r="G173" s="14">
        <f>E173*F173</f>
        <v>91377</v>
      </c>
      <c r="H173" s="30">
        <f t="shared" si="48"/>
        <v>29</v>
      </c>
      <c r="I173" s="30">
        <f t="shared" si="49"/>
        <v>4</v>
      </c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Y173" s="20"/>
      <c r="Z173">
        <v>28116</v>
      </c>
    </row>
    <row r="174" spans="3:26" ht="12.6" customHeight="1" outlineLevel="5">
      <c r="C174" s="4"/>
      <c r="D174" s="5" t="s">
        <v>16</v>
      </c>
      <c r="E174" s="17">
        <v>1</v>
      </c>
      <c r="F174" s="13">
        <f t="shared" si="62"/>
        <v>1462.26</v>
      </c>
      <c r="G174" s="14">
        <f>E174*F174</f>
        <v>1462.26</v>
      </c>
      <c r="H174" s="30">
        <f t="shared" si="48"/>
        <v>29</v>
      </c>
      <c r="I174" s="30">
        <f t="shared" si="49"/>
        <v>4</v>
      </c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Y174" s="20"/>
      <c r="Z174">
        <v>1462.26</v>
      </c>
    </row>
    <row r="175" spans="3:26" ht="12.6" customHeight="1" outlineLevel="5">
      <c r="C175" s="4"/>
      <c r="D175" s="5" t="s">
        <v>39</v>
      </c>
      <c r="E175" s="17">
        <v>0.5</v>
      </c>
      <c r="F175" s="13">
        <f t="shared" si="62"/>
        <v>13647.76</v>
      </c>
      <c r="G175" s="14">
        <f>E175*F175</f>
        <v>6823.88</v>
      </c>
      <c r="H175" s="30">
        <f t="shared" si="48"/>
        <v>29</v>
      </c>
      <c r="I175" s="30">
        <f t="shared" si="49"/>
        <v>4</v>
      </c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Y175" s="20"/>
      <c r="Z175">
        <v>13647.76</v>
      </c>
    </row>
    <row r="176" spans="3:26" ht="12.6" customHeight="1" outlineLevel="5">
      <c r="C176" s="4">
        <v>3</v>
      </c>
      <c r="D176" s="5" t="s">
        <v>12</v>
      </c>
      <c r="E176" s="17">
        <v>9.5</v>
      </c>
      <c r="F176" s="13">
        <f t="shared" si="62"/>
        <v>8138.27</v>
      </c>
      <c r="G176" s="14">
        <f>E176*F176</f>
        <v>77313.565000000002</v>
      </c>
      <c r="H176" s="30">
        <f t="shared" si="48"/>
        <v>29</v>
      </c>
      <c r="I176" s="30">
        <f t="shared" si="49"/>
        <v>4</v>
      </c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Y176" s="20"/>
      <c r="Z176">
        <v>8138.27</v>
      </c>
    </row>
    <row r="177" spans="3:26" ht="13.35" customHeight="1" outlineLevel="4">
      <c r="C177" s="6"/>
      <c r="D177" s="7" t="s">
        <v>14</v>
      </c>
      <c r="E177" s="18">
        <f t="shared" ref="E177:F177" si="63">SUM(E172:E176)</f>
        <v>15.25</v>
      </c>
      <c r="F177" s="18">
        <f t="shared" si="63"/>
        <v>82106.990000000005</v>
      </c>
      <c r="G177" s="33">
        <f>IF(D177="Итого по факультету: ",SUMIFS($G$8:$G176,$D$8:$D176,"Итого по деканату: ",$I$8:$I176,I177)+SUMIFS($G$8:$G176,$D$8:$D176,"Итого по кафедре: ",$I$8:$I176,I177),SUMIF($H$8:$H176,$H177,$G$8:$G176))</f>
        <v>207719.405</v>
      </c>
      <c r="H177" s="31">
        <f t="shared" si="48"/>
        <v>29</v>
      </c>
      <c r="I177" s="31">
        <f t="shared" si="49"/>
        <v>4</v>
      </c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/>
    </row>
    <row r="178" spans="3:26" ht="13.35" customHeight="1" outlineLevel="3">
      <c r="C178" s="6"/>
      <c r="D178" s="7" t="s">
        <v>27</v>
      </c>
      <c r="E178" s="18">
        <f t="shared" ref="E178:F178" si="64">E140+E149+E157+E164+E170+E177</f>
        <v>108.5</v>
      </c>
      <c r="F178" s="18">
        <f t="shared" si="64"/>
        <v>433969.67999999993</v>
      </c>
      <c r="G178" s="33">
        <f>IF(D178="Итого по факультету: ",SUMIFS($G$8:$G177,$D$8:$D177,"Итого по деканату: ",$I$8:$I177,I178)+SUMIFS($G$8:$G177,$D$8:$D177,"Итого по кафедре: ",$I$8:$I177,I178),SUMIF($H$8:$H177,$H178,$G$8:$G177))</f>
        <v>1631522.14</v>
      </c>
      <c r="H178" s="31">
        <f t="shared" si="48"/>
        <v>29</v>
      </c>
      <c r="I178" s="31">
        <f t="shared" si="49"/>
        <v>4</v>
      </c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/>
    </row>
    <row r="179" spans="3:26" ht="13.35" customHeight="1" outlineLevel="3">
      <c r="C179" s="15" t="s">
        <v>49</v>
      </c>
      <c r="D179" s="12"/>
      <c r="E179" s="16"/>
      <c r="F179" s="12"/>
      <c r="G179" s="12"/>
      <c r="H179" s="29">
        <f t="shared" si="48"/>
        <v>30</v>
      </c>
      <c r="I179" s="29">
        <f t="shared" si="49"/>
        <v>5</v>
      </c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/>
    </row>
    <row r="180" spans="3:26" ht="13.35" customHeight="1" outlineLevel="4">
      <c r="C180" s="15" t="s">
        <v>23</v>
      </c>
      <c r="D180" s="12"/>
      <c r="E180" s="16"/>
      <c r="F180" s="12"/>
      <c r="G180" s="12"/>
      <c r="H180" s="29">
        <f t="shared" si="48"/>
        <v>31</v>
      </c>
      <c r="I180" s="29">
        <f t="shared" si="49"/>
        <v>5</v>
      </c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/>
    </row>
    <row r="181" spans="3:26" ht="12.6" customHeight="1" outlineLevel="5">
      <c r="C181" s="4">
        <v>1</v>
      </c>
      <c r="D181" s="5" t="s">
        <v>34</v>
      </c>
      <c r="E181" s="17">
        <v>1</v>
      </c>
      <c r="F181" s="13">
        <f>Z181</f>
        <v>23294.400000000001</v>
      </c>
      <c r="G181" s="14">
        <f>E181*F181</f>
        <v>23294.400000000001</v>
      </c>
      <c r="H181" s="30">
        <f t="shared" si="48"/>
        <v>31</v>
      </c>
      <c r="I181" s="30">
        <f t="shared" si="49"/>
        <v>5</v>
      </c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Y181" s="20"/>
      <c r="Z181">
        <v>23294.400000000001</v>
      </c>
    </row>
    <row r="182" spans="3:26" ht="13.35" customHeight="1" outlineLevel="4">
      <c r="C182" s="6"/>
      <c r="D182" s="7" t="s">
        <v>25</v>
      </c>
      <c r="E182" s="18">
        <f t="shared" ref="E182:F182" si="65">SUM(E181)</f>
        <v>1</v>
      </c>
      <c r="F182" s="18">
        <f t="shared" si="65"/>
        <v>23294.400000000001</v>
      </c>
      <c r="G182" s="33">
        <f>IF(D182="Итого по факультету: ",SUMIFS($G$8:$G181,$D$8:$D181,"Итого по деканату: ",$I$8:$I181,I182)+SUMIFS($G$8:$G181,$D$8:$D181,"Итого по кафедре: ",$I$8:$I181,I182),SUMIF($H$8:$H181,$H182,$G$8:$G181))</f>
        <v>23294.400000000001</v>
      </c>
      <c r="H182" s="31">
        <f t="shared" si="48"/>
        <v>31</v>
      </c>
      <c r="I182" s="31">
        <f t="shared" si="49"/>
        <v>5</v>
      </c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/>
    </row>
    <row r="183" spans="3:26" ht="13.35" customHeight="1" outlineLevel="4">
      <c r="C183" s="15" t="s">
        <v>50</v>
      </c>
      <c r="D183" s="12"/>
      <c r="E183" s="16"/>
      <c r="F183" s="12"/>
      <c r="G183" s="12"/>
      <c r="H183" s="29">
        <f t="shared" si="48"/>
        <v>32</v>
      </c>
      <c r="I183" s="29">
        <f t="shared" si="49"/>
        <v>5</v>
      </c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/>
    </row>
    <row r="184" spans="3:26" ht="12.6" customHeight="1" outlineLevel="5">
      <c r="C184" s="4">
        <v>1</v>
      </c>
      <c r="D184" s="5" t="s">
        <v>19</v>
      </c>
      <c r="E184" s="17">
        <v>1</v>
      </c>
      <c r="F184" s="13">
        <f t="shared" ref="F184:F190" si="66">Z184</f>
        <v>53847.199999999997</v>
      </c>
      <c r="G184" s="14">
        <f t="shared" ref="G184:G190" si="67">E184*F184</f>
        <v>53847.199999999997</v>
      </c>
      <c r="H184" s="30">
        <f t="shared" si="48"/>
        <v>32</v>
      </c>
      <c r="I184" s="30">
        <f t="shared" si="49"/>
        <v>5</v>
      </c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Y184" s="20"/>
      <c r="Z184">
        <v>53847.199999999997</v>
      </c>
    </row>
    <row r="185" spans="3:26" ht="12.6" customHeight="1" outlineLevel="5">
      <c r="C185" s="4">
        <v>2</v>
      </c>
      <c r="D185" s="5" t="s">
        <v>10</v>
      </c>
      <c r="E185" s="17">
        <v>8.75</v>
      </c>
      <c r="F185" s="13">
        <f t="shared" si="66"/>
        <v>8434.7999999999993</v>
      </c>
      <c r="G185" s="14">
        <f t="shared" si="67"/>
        <v>73804.5</v>
      </c>
      <c r="H185" s="30">
        <f t="shared" si="48"/>
        <v>32</v>
      </c>
      <c r="I185" s="30">
        <f t="shared" si="49"/>
        <v>5</v>
      </c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Y185" s="20"/>
      <c r="Z185">
        <v>8434.7999999999993</v>
      </c>
    </row>
    <row r="186" spans="3:26" ht="12.6" customHeight="1" outlineLevel="5">
      <c r="C186" s="4">
        <v>3</v>
      </c>
      <c r="D186" s="5" t="s">
        <v>12</v>
      </c>
      <c r="E186" s="17">
        <v>19.75</v>
      </c>
      <c r="F186" s="13">
        <f t="shared" si="66"/>
        <v>38978.03</v>
      </c>
      <c r="G186" s="14">
        <f t="shared" si="67"/>
        <v>769816.09250000003</v>
      </c>
      <c r="H186" s="30">
        <f t="shared" si="48"/>
        <v>32</v>
      </c>
      <c r="I186" s="30">
        <f t="shared" si="49"/>
        <v>5</v>
      </c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Y186" s="20"/>
      <c r="Z186">
        <v>38978.03</v>
      </c>
    </row>
    <row r="187" spans="3:26" ht="12.6" customHeight="1" outlineLevel="5">
      <c r="C187" s="4">
        <v>4</v>
      </c>
      <c r="D187" s="5" t="s">
        <v>13</v>
      </c>
      <c r="E187" s="17">
        <v>1.75</v>
      </c>
      <c r="F187" s="13">
        <f t="shared" si="66"/>
        <v>7067.55</v>
      </c>
      <c r="G187" s="14">
        <f t="shared" si="67"/>
        <v>12368.2125</v>
      </c>
      <c r="H187" s="30">
        <f t="shared" si="48"/>
        <v>32</v>
      </c>
      <c r="I187" s="30">
        <f t="shared" si="49"/>
        <v>5</v>
      </c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Y187" s="20"/>
      <c r="Z187">
        <v>7067.55</v>
      </c>
    </row>
    <row r="188" spans="3:26" ht="12.6" customHeight="1" outlineLevel="5">
      <c r="C188" s="4"/>
      <c r="D188" s="5" t="s">
        <v>57</v>
      </c>
      <c r="E188" s="17">
        <v>1</v>
      </c>
      <c r="F188" s="13">
        <f t="shared" si="66"/>
        <v>18903.8</v>
      </c>
      <c r="G188" s="14">
        <f t="shared" si="67"/>
        <v>18903.8</v>
      </c>
      <c r="H188" s="30">
        <f t="shared" si="48"/>
        <v>32</v>
      </c>
      <c r="I188" s="30">
        <f t="shared" si="49"/>
        <v>5</v>
      </c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Y188" s="20"/>
      <c r="Z188">
        <v>18903.8</v>
      </c>
    </row>
    <row r="189" spans="3:26" ht="12.6" customHeight="1" outlineLevel="5">
      <c r="C189" s="4"/>
      <c r="D189" s="5" t="s">
        <v>16</v>
      </c>
      <c r="E189" s="17">
        <v>3</v>
      </c>
      <c r="F189" s="13">
        <f t="shared" si="66"/>
        <v>487.42</v>
      </c>
      <c r="G189" s="14">
        <f t="shared" si="67"/>
        <v>1462.26</v>
      </c>
      <c r="H189" s="30">
        <f t="shared" si="48"/>
        <v>32</v>
      </c>
      <c r="I189" s="30">
        <f t="shared" si="49"/>
        <v>5</v>
      </c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Y189" s="20"/>
      <c r="Z189">
        <v>487.42</v>
      </c>
    </row>
    <row r="190" spans="3:26" ht="12.6" customHeight="1" outlineLevel="5">
      <c r="C190" s="4">
        <v>5</v>
      </c>
      <c r="D190" s="5" t="s">
        <v>39</v>
      </c>
      <c r="E190" s="17">
        <v>0.5</v>
      </c>
      <c r="F190" s="13">
        <f t="shared" si="66"/>
        <v>3411.94</v>
      </c>
      <c r="G190" s="14">
        <f t="shared" si="67"/>
        <v>1705.97</v>
      </c>
      <c r="H190" s="30">
        <f t="shared" si="48"/>
        <v>32</v>
      </c>
      <c r="I190" s="30">
        <f t="shared" si="49"/>
        <v>5</v>
      </c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Y190" s="20"/>
      <c r="Z190">
        <v>3411.94</v>
      </c>
    </row>
    <row r="191" spans="3:26" ht="13.35" customHeight="1" outlineLevel="4">
      <c r="C191" s="6"/>
      <c r="D191" s="7" t="s">
        <v>14</v>
      </c>
      <c r="E191" s="18">
        <f t="shared" ref="E191" si="68">SUM(E184:E190)</f>
        <v>35.75</v>
      </c>
      <c r="F191" s="18">
        <f t="shared" ref="F191" si="69">SUM(F184:F190)</f>
        <v>131130.74</v>
      </c>
      <c r="G191" s="33">
        <f>IF(D191="Итого по факультету: ",SUMIFS($G$8:$G190,$D$8:$D190,"Итого по деканату: ",$I$8:$I190,I191)+SUMIFS($G$8:$G190,$D$8:$D190,"Итого по кафедре: ",$I$8:$I190,I191),SUMIF($H$8:$H190,$H191,$G$8:$G190))</f>
        <v>931908.03500000003</v>
      </c>
      <c r="H191" s="31">
        <f t="shared" si="48"/>
        <v>32</v>
      </c>
      <c r="I191" s="31">
        <f t="shared" si="49"/>
        <v>5</v>
      </c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/>
    </row>
    <row r="192" spans="3:26" ht="13.35" customHeight="1" outlineLevel="4">
      <c r="C192" s="15" t="s">
        <v>51</v>
      </c>
      <c r="D192" s="12"/>
      <c r="E192" s="16"/>
      <c r="F192" s="12"/>
      <c r="G192" s="12"/>
      <c r="H192" s="29">
        <f t="shared" si="48"/>
        <v>33</v>
      </c>
      <c r="I192" s="29">
        <f t="shared" si="49"/>
        <v>5</v>
      </c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/>
    </row>
    <row r="193" spans="3:26" ht="12.6" customHeight="1" outlineLevel="5">
      <c r="C193" s="4">
        <v>1</v>
      </c>
      <c r="D193" s="5" t="s">
        <v>9</v>
      </c>
      <c r="E193" s="17">
        <v>1</v>
      </c>
      <c r="F193" s="13">
        <f t="shared" ref="F193:F199" si="70">Z193</f>
        <v>26164</v>
      </c>
      <c r="G193" s="14">
        <f t="shared" ref="G193:G199" si="71">E193*F193</f>
        <v>26164</v>
      </c>
      <c r="H193" s="30">
        <f t="shared" si="48"/>
        <v>33</v>
      </c>
      <c r="I193" s="30">
        <f t="shared" si="49"/>
        <v>5</v>
      </c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Y193" s="20"/>
      <c r="Z193">
        <v>26164</v>
      </c>
    </row>
    <row r="194" spans="3:26" ht="12.6" customHeight="1" outlineLevel="5">
      <c r="C194" s="4">
        <v>2</v>
      </c>
      <c r="D194" s="5" t="s">
        <v>10</v>
      </c>
      <c r="E194" s="17">
        <v>8.25</v>
      </c>
      <c r="F194" s="13">
        <f t="shared" si="70"/>
        <v>36550.800000000003</v>
      </c>
      <c r="G194" s="14">
        <f t="shared" si="71"/>
        <v>301544.10000000003</v>
      </c>
      <c r="H194" s="30">
        <f t="shared" si="48"/>
        <v>33</v>
      </c>
      <c r="I194" s="30">
        <f t="shared" si="49"/>
        <v>5</v>
      </c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Y194" s="20"/>
      <c r="Z194">
        <v>36550.800000000003</v>
      </c>
    </row>
    <row r="195" spans="3:26" ht="12.6" customHeight="1" outlineLevel="5">
      <c r="C195" s="4">
        <v>3</v>
      </c>
      <c r="D195" s="5" t="s">
        <v>21</v>
      </c>
      <c r="E195" s="17">
        <v>1.25</v>
      </c>
      <c r="F195" s="13">
        <f t="shared" si="70"/>
        <v>6241.44</v>
      </c>
      <c r="G195" s="14">
        <f t="shared" si="71"/>
        <v>7801.7999999999993</v>
      </c>
      <c r="H195" s="30">
        <f t="shared" si="48"/>
        <v>33</v>
      </c>
      <c r="I195" s="30">
        <f t="shared" si="49"/>
        <v>5</v>
      </c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Y195" s="20"/>
      <c r="Z195">
        <v>6241.44</v>
      </c>
    </row>
    <row r="196" spans="3:26" ht="12.6" customHeight="1" outlineLevel="5">
      <c r="C196" s="4"/>
      <c r="D196" s="5" t="s">
        <v>57</v>
      </c>
      <c r="E196" s="17">
        <v>1</v>
      </c>
      <c r="F196" s="13">
        <f t="shared" si="70"/>
        <v>17379.3</v>
      </c>
      <c r="G196" s="14">
        <f t="shared" si="71"/>
        <v>17379.3</v>
      </c>
      <c r="H196" s="30">
        <f t="shared" si="48"/>
        <v>33</v>
      </c>
      <c r="I196" s="30">
        <f t="shared" si="49"/>
        <v>5</v>
      </c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Y196" s="20"/>
      <c r="Z196">
        <v>17379.3</v>
      </c>
    </row>
    <row r="197" spans="3:26" ht="12.6" customHeight="1" outlineLevel="5">
      <c r="C197" s="4"/>
      <c r="D197" s="5" t="s">
        <v>16</v>
      </c>
      <c r="E197" s="17">
        <v>1.5</v>
      </c>
      <c r="F197" s="13">
        <f t="shared" si="70"/>
        <v>13647.76</v>
      </c>
      <c r="G197" s="14">
        <f t="shared" si="71"/>
        <v>20471.64</v>
      </c>
      <c r="H197" s="30">
        <f t="shared" si="48"/>
        <v>33</v>
      </c>
      <c r="I197" s="30">
        <f t="shared" si="49"/>
        <v>5</v>
      </c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Y197" s="20"/>
      <c r="Z197">
        <v>13647.76</v>
      </c>
    </row>
    <row r="198" spans="3:26" ht="12.6" customHeight="1" outlineLevel="5">
      <c r="C198" s="4"/>
      <c r="D198" s="5" t="s">
        <v>39</v>
      </c>
      <c r="E198" s="17">
        <v>1.5</v>
      </c>
      <c r="F198" s="13">
        <f t="shared" si="70"/>
        <v>2924.52</v>
      </c>
      <c r="G198" s="14">
        <f t="shared" si="71"/>
        <v>4386.78</v>
      </c>
      <c r="H198" s="30">
        <f t="shared" si="48"/>
        <v>33</v>
      </c>
      <c r="I198" s="30">
        <f t="shared" si="49"/>
        <v>5</v>
      </c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Y198" s="20"/>
      <c r="Z198">
        <v>2924.52</v>
      </c>
    </row>
    <row r="199" spans="3:26" ht="12.6" customHeight="1" outlineLevel="5">
      <c r="C199" s="4">
        <v>4</v>
      </c>
      <c r="D199" s="5" t="s">
        <v>12</v>
      </c>
      <c r="E199" s="17">
        <v>23.75</v>
      </c>
      <c r="F199" s="13">
        <f t="shared" si="70"/>
        <v>40691.35</v>
      </c>
      <c r="G199" s="14">
        <f t="shared" si="71"/>
        <v>966419.5625</v>
      </c>
      <c r="H199" s="30">
        <f t="shared" si="48"/>
        <v>33</v>
      </c>
      <c r="I199" s="30">
        <f t="shared" si="49"/>
        <v>5</v>
      </c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Y199" s="20"/>
      <c r="Z199">
        <v>40691.35</v>
      </c>
    </row>
    <row r="200" spans="3:26" ht="13.35" customHeight="1" outlineLevel="4">
      <c r="C200" s="6"/>
      <c r="D200" s="7" t="s">
        <v>14</v>
      </c>
      <c r="E200" s="18">
        <f t="shared" ref="E200:F200" si="72">SUM(E193:E199)</f>
        <v>38.25</v>
      </c>
      <c r="F200" s="18">
        <f t="shared" si="72"/>
        <v>143599.17000000001</v>
      </c>
      <c r="G200" s="33">
        <f>IF(D200="Итого по факультету: ",SUMIFS($G$8:$G199,$D$8:$D199,"Итого по деканату: ",$I$8:$I199,I200)+SUMIFS($G$8:$G199,$D$8:$D199,"Итого по кафедре: ",$I$8:$I199,I200),SUMIF($H$8:$H199,$H200,$G$8:$G199))</f>
        <v>1344167.1825000001</v>
      </c>
      <c r="H200" s="31">
        <f t="shared" si="48"/>
        <v>33</v>
      </c>
      <c r="I200" s="31">
        <f t="shared" si="49"/>
        <v>5</v>
      </c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/>
    </row>
    <row r="201" spans="3:26" ht="13.35" customHeight="1" outlineLevel="4">
      <c r="C201" s="15" t="s">
        <v>52</v>
      </c>
      <c r="D201" s="12"/>
      <c r="E201" s="16"/>
      <c r="F201" s="12"/>
      <c r="G201" s="12"/>
      <c r="H201" s="29">
        <f t="shared" ref="H201:H264" si="73">IF(ISBLANK(F201),H200+1,H200)</f>
        <v>34</v>
      </c>
      <c r="I201" s="29">
        <f t="shared" ref="I201:I264" si="74">IF(ISERR(SEARCH("факультет",C201)),I200,I200+1)</f>
        <v>5</v>
      </c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/>
    </row>
    <row r="202" spans="3:26" ht="12.6" customHeight="1" outlineLevel="5">
      <c r="C202" s="4">
        <v>1</v>
      </c>
      <c r="D202" s="5" t="s">
        <v>19</v>
      </c>
      <c r="E202" s="17">
        <v>1</v>
      </c>
      <c r="F202" s="13">
        <f t="shared" ref="F202:F208" si="75">Z202</f>
        <v>52011.5</v>
      </c>
      <c r="G202" s="14">
        <f t="shared" ref="G202:G208" si="76">E202*F202</f>
        <v>52011.5</v>
      </c>
      <c r="H202" s="30">
        <f t="shared" si="73"/>
        <v>34</v>
      </c>
      <c r="I202" s="30">
        <f t="shared" si="74"/>
        <v>5</v>
      </c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Y202" s="20"/>
      <c r="Z202">
        <v>52011.5</v>
      </c>
    </row>
    <row r="203" spans="3:26" ht="12.6" customHeight="1" outlineLevel="5">
      <c r="C203" s="4">
        <v>2</v>
      </c>
      <c r="D203" s="5" t="s">
        <v>10</v>
      </c>
      <c r="E203" s="17">
        <v>14.75</v>
      </c>
      <c r="F203" s="13">
        <f t="shared" si="75"/>
        <v>55669.68</v>
      </c>
      <c r="G203" s="14">
        <f t="shared" si="76"/>
        <v>821127.78</v>
      </c>
      <c r="H203" s="30">
        <f t="shared" si="73"/>
        <v>34</v>
      </c>
      <c r="I203" s="30">
        <f t="shared" si="74"/>
        <v>5</v>
      </c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Y203" s="20"/>
      <c r="Z203">
        <v>55669.68</v>
      </c>
    </row>
    <row r="204" spans="3:26" ht="12.6" customHeight="1" outlineLevel="5">
      <c r="C204" s="4">
        <v>3</v>
      </c>
      <c r="D204" s="5" t="s">
        <v>12</v>
      </c>
      <c r="E204" s="17">
        <v>23.75</v>
      </c>
      <c r="F204" s="13">
        <f t="shared" si="75"/>
        <v>27841.45</v>
      </c>
      <c r="G204" s="14">
        <f t="shared" si="76"/>
        <v>661234.4375</v>
      </c>
      <c r="H204" s="30">
        <f t="shared" si="73"/>
        <v>34</v>
      </c>
      <c r="I204" s="30">
        <f t="shared" si="74"/>
        <v>5</v>
      </c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Y204" s="20"/>
      <c r="Z204">
        <v>27841.45</v>
      </c>
    </row>
    <row r="205" spans="3:26" ht="12.6" customHeight="1" outlineLevel="5">
      <c r="C205" s="4"/>
      <c r="D205" s="5" t="s">
        <v>57</v>
      </c>
      <c r="E205" s="17">
        <v>2</v>
      </c>
      <c r="F205" s="13">
        <f t="shared" si="75"/>
        <v>30185.1</v>
      </c>
      <c r="G205" s="14">
        <f t="shared" si="76"/>
        <v>60370.2</v>
      </c>
      <c r="H205" s="30">
        <f t="shared" si="73"/>
        <v>34</v>
      </c>
      <c r="I205" s="30">
        <f t="shared" si="74"/>
        <v>5</v>
      </c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Y205" s="20"/>
      <c r="Z205">
        <v>30185.1</v>
      </c>
    </row>
    <row r="206" spans="3:26" ht="12.6" customHeight="1" outlineLevel="5">
      <c r="C206" s="4"/>
      <c r="D206" s="5" t="s">
        <v>16</v>
      </c>
      <c r="E206" s="17">
        <v>0.5</v>
      </c>
      <c r="F206" s="13">
        <f t="shared" si="75"/>
        <v>3168.23</v>
      </c>
      <c r="G206" s="14">
        <f t="shared" si="76"/>
        <v>1584.115</v>
      </c>
      <c r="H206" s="30">
        <f t="shared" si="73"/>
        <v>34</v>
      </c>
      <c r="I206" s="30">
        <f t="shared" si="74"/>
        <v>5</v>
      </c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Y206" s="20"/>
      <c r="Z206">
        <v>3168.23</v>
      </c>
    </row>
    <row r="207" spans="3:26" ht="12.6" customHeight="1" outlineLevel="5">
      <c r="C207" s="4"/>
      <c r="D207" s="5" t="s">
        <v>39</v>
      </c>
      <c r="E207" s="17">
        <v>1.25</v>
      </c>
      <c r="F207" s="13">
        <f t="shared" si="75"/>
        <v>17547.12</v>
      </c>
      <c r="G207" s="14">
        <f t="shared" si="76"/>
        <v>21933.899999999998</v>
      </c>
      <c r="H207" s="30">
        <f t="shared" si="73"/>
        <v>34</v>
      </c>
      <c r="I207" s="30">
        <f t="shared" si="74"/>
        <v>5</v>
      </c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Y207" s="20"/>
      <c r="Z207">
        <v>17547.12</v>
      </c>
    </row>
    <row r="208" spans="3:26" ht="12.6" customHeight="1" outlineLevel="5">
      <c r="C208" s="4">
        <v>4</v>
      </c>
      <c r="D208" s="5" t="s">
        <v>44</v>
      </c>
      <c r="E208" s="17">
        <v>0.5</v>
      </c>
      <c r="F208" s="13">
        <f t="shared" si="75"/>
        <v>21420.720000000001</v>
      </c>
      <c r="G208" s="14">
        <f t="shared" si="76"/>
        <v>10710.36</v>
      </c>
      <c r="H208" s="30">
        <f t="shared" si="73"/>
        <v>34</v>
      </c>
      <c r="I208" s="30">
        <f t="shared" si="74"/>
        <v>5</v>
      </c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Y208" s="20"/>
      <c r="Z208">
        <v>21420.720000000001</v>
      </c>
    </row>
    <row r="209" spans="3:26" ht="13.35" customHeight="1" outlineLevel="4">
      <c r="C209" s="6"/>
      <c r="D209" s="7" t="s">
        <v>14</v>
      </c>
      <c r="E209" s="18">
        <f t="shared" ref="E209:F209" si="77">SUM(E202:E208)</f>
        <v>43.75</v>
      </c>
      <c r="F209" s="18">
        <f t="shared" si="77"/>
        <v>207843.80000000002</v>
      </c>
      <c r="G209" s="33">
        <f>IF(D209="Итого по факультету: ",SUMIFS($G$8:$G208,$D$8:$D208,"Итого по деканату: ",$I$8:$I208,I209)+SUMIFS($G$8:$G208,$D$8:$D208,"Итого по кафедре: ",$I$8:$I208,I209),SUMIF($H$8:$H208,$H209,$G$8:$G208))</f>
        <v>1628972.2925</v>
      </c>
      <c r="H209" s="31">
        <f t="shared" si="73"/>
        <v>34</v>
      </c>
      <c r="I209" s="31">
        <f t="shared" si="74"/>
        <v>5</v>
      </c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/>
    </row>
    <row r="210" spans="3:26" ht="13.35" customHeight="1" outlineLevel="4">
      <c r="C210" s="15" t="s">
        <v>53</v>
      </c>
      <c r="D210" s="12"/>
      <c r="E210" s="16"/>
      <c r="F210" s="12"/>
      <c r="G210" s="12"/>
      <c r="H210" s="29">
        <f t="shared" si="73"/>
        <v>35</v>
      </c>
      <c r="I210" s="29">
        <f t="shared" si="74"/>
        <v>5</v>
      </c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/>
    </row>
    <row r="211" spans="3:26" ht="12.6" customHeight="1" outlineLevel="5">
      <c r="C211" s="4">
        <v>1</v>
      </c>
      <c r="D211" s="5" t="s">
        <v>9</v>
      </c>
      <c r="E211" s="17">
        <v>1</v>
      </c>
      <c r="F211" s="13">
        <f t="shared" ref="F211:F215" si="78">Z211</f>
        <v>1308.2</v>
      </c>
      <c r="G211" s="14">
        <f>E211*F211</f>
        <v>1308.2</v>
      </c>
      <c r="H211" s="30">
        <f t="shared" si="73"/>
        <v>35</v>
      </c>
      <c r="I211" s="30">
        <f t="shared" si="74"/>
        <v>5</v>
      </c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Y211" s="20"/>
      <c r="Z211">
        <v>1308.2</v>
      </c>
    </row>
    <row r="212" spans="3:26" ht="12.6" customHeight="1" outlineLevel="5">
      <c r="C212" s="4">
        <v>2</v>
      </c>
      <c r="D212" s="5" t="s">
        <v>10</v>
      </c>
      <c r="E212" s="17">
        <v>3</v>
      </c>
      <c r="F212" s="13">
        <f t="shared" si="78"/>
        <v>35988.480000000003</v>
      </c>
      <c r="G212" s="14">
        <f>E212*F212</f>
        <v>107965.44</v>
      </c>
      <c r="H212" s="30">
        <f t="shared" si="73"/>
        <v>35</v>
      </c>
      <c r="I212" s="30">
        <f t="shared" si="74"/>
        <v>5</v>
      </c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Y212" s="20"/>
      <c r="Z212">
        <v>35988.480000000003</v>
      </c>
    </row>
    <row r="213" spans="3:26" ht="12.6" customHeight="1" outlineLevel="5">
      <c r="C213" s="4"/>
      <c r="D213" s="5" t="s">
        <v>57</v>
      </c>
      <c r="E213" s="17">
        <v>2</v>
      </c>
      <c r="F213" s="13">
        <f t="shared" si="78"/>
        <v>16159.7</v>
      </c>
      <c r="G213" s="14">
        <f>E213*F213</f>
        <v>32319.4</v>
      </c>
      <c r="H213" s="30">
        <f t="shared" si="73"/>
        <v>35</v>
      </c>
      <c r="I213" s="30">
        <f t="shared" si="74"/>
        <v>5</v>
      </c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Y213" s="20"/>
      <c r="Z213">
        <v>16159.7</v>
      </c>
    </row>
    <row r="214" spans="3:26" ht="12.6" customHeight="1" outlineLevel="5">
      <c r="C214" s="4"/>
      <c r="D214" s="5" t="s">
        <v>16</v>
      </c>
      <c r="E214" s="17">
        <v>1</v>
      </c>
      <c r="F214" s="13">
        <f t="shared" si="78"/>
        <v>15110.02</v>
      </c>
      <c r="G214" s="14">
        <f>E214*F214</f>
        <v>15110.02</v>
      </c>
      <c r="H214" s="30">
        <f t="shared" si="73"/>
        <v>35</v>
      </c>
      <c r="I214" s="30">
        <f t="shared" si="74"/>
        <v>5</v>
      </c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Y214" s="20"/>
      <c r="Z214">
        <v>15110.02</v>
      </c>
    </row>
    <row r="215" spans="3:26" ht="12.6" customHeight="1" outlineLevel="5">
      <c r="C215" s="4">
        <v>3</v>
      </c>
      <c r="D215" s="5" t="s">
        <v>12</v>
      </c>
      <c r="E215" s="17">
        <v>19.75</v>
      </c>
      <c r="F215" s="13">
        <f t="shared" si="78"/>
        <v>13278.23</v>
      </c>
      <c r="G215" s="14">
        <f>E215*F215</f>
        <v>262245.04249999998</v>
      </c>
      <c r="H215" s="30">
        <f t="shared" si="73"/>
        <v>35</v>
      </c>
      <c r="I215" s="30">
        <f t="shared" si="74"/>
        <v>5</v>
      </c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Y215" s="20"/>
      <c r="Z215">
        <v>13278.23</v>
      </c>
    </row>
    <row r="216" spans="3:26" ht="13.35" customHeight="1" outlineLevel="4">
      <c r="C216" s="6"/>
      <c r="D216" s="7" t="s">
        <v>14</v>
      </c>
      <c r="E216" s="18">
        <f t="shared" ref="E216:F216" si="79">SUM(E211:E215)</f>
        <v>26.75</v>
      </c>
      <c r="F216" s="18">
        <f t="shared" si="79"/>
        <v>81844.63</v>
      </c>
      <c r="G216" s="33">
        <f>IF(D216="Итого по факультету: ",SUMIFS($G$8:$G215,$D$8:$D215,"Итого по деканату: ",$I$8:$I215,I216)+SUMIFS($G$8:$G215,$D$8:$D215,"Итого по кафедре: ",$I$8:$I215,I216),SUMIF($H$8:$H215,$H216,$G$8:$G215))</f>
        <v>418948.10249999998</v>
      </c>
      <c r="H216" s="31">
        <f t="shared" si="73"/>
        <v>35</v>
      </c>
      <c r="I216" s="31">
        <f t="shared" si="74"/>
        <v>5</v>
      </c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/>
    </row>
    <row r="217" spans="3:26" ht="13.35" customHeight="1" outlineLevel="3">
      <c r="C217" s="6"/>
      <c r="D217" s="7" t="s">
        <v>27</v>
      </c>
      <c r="E217" s="18">
        <f t="shared" ref="E217:F217" si="80">E182+E191+E200+E209+E216</f>
        <v>145.5</v>
      </c>
      <c r="F217" s="18">
        <f t="shared" si="80"/>
        <v>587712.74</v>
      </c>
      <c r="G217" s="33">
        <f>IF(D217="Итого по факультету: ",SUMIFS($G$8:$G216,$D$8:$D216,"Итого по деканату: ",$I$8:$I216,I217)+SUMIFS($G$8:$G216,$D$8:$D216,"Итого по кафедре: ",$I$8:$I216,I217),SUMIF($H$8:$H216,$H217,$G$8:$G216))</f>
        <v>4347290.0125000002</v>
      </c>
      <c r="H217" s="31">
        <f t="shared" si="73"/>
        <v>35</v>
      </c>
      <c r="I217" s="31">
        <f t="shared" si="74"/>
        <v>5</v>
      </c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/>
    </row>
    <row r="218" spans="3:26" ht="13.35" customHeight="1" outlineLevel="3">
      <c r="C218" s="15" t="s">
        <v>54</v>
      </c>
      <c r="D218" s="12"/>
      <c r="E218" s="16"/>
      <c r="F218" s="12"/>
      <c r="G218" s="12"/>
      <c r="H218" s="29">
        <f t="shared" si="73"/>
        <v>36</v>
      </c>
      <c r="I218" s="29">
        <f t="shared" si="74"/>
        <v>6</v>
      </c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/>
    </row>
    <row r="219" spans="3:26" ht="13.35" customHeight="1" outlineLevel="4">
      <c r="C219" s="15" t="s">
        <v>23</v>
      </c>
      <c r="D219" s="12"/>
      <c r="E219" s="16"/>
      <c r="F219" s="12"/>
      <c r="G219" s="12"/>
      <c r="H219" s="29">
        <f t="shared" si="73"/>
        <v>37</v>
      </c>
      <c r="I219" s="29">
        <f t="shared" si="74"/>
        <v>6</v>
      </c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/>
    </row>
    <row r="220" spans="3:26" ht="12.6" customHeight="1" outlineLevel="5">
      <c r="C220" s="4">
        <v>1</v>
      </c>
      <c r="D220" s="5" t="s">
        <v>34</v>
      </c>
      <c r="E220" s="17">
        <v>1</v>
      </c>
      <c r="F220" s="13">
        <f>Z220</f>
        <v>32612.16</v>
      </c>
      <c r="G220" s="14">
        <f>E220*F220</f>
        <v>32612.16</v>
      </c>
      <c r="H220" s="30">
        <f t="shared" si="73"/>
        <v>37</v>
      </c>
      <c r="I220" s="30">
        <f t="shared" si="74"/>
        <v>6</v>
      </c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Y220" s="20"/>
      <c r="Z220">
        <v>32612.16</v>
      </c>
    </row>
    <row r="221" spans="3:26" ht="13.35" customHeight="1" outlineLevel="4">
      <c r="C221" s="6"/>
      <c r="D221" s="7" t="s">
        <v>25</v>
      </c>
      <c r="E221" s="18">
        <f t="shared" ref="E221:F221" si="81">SUM(E220)</f>
        <v>1</v>
      </c>
      <c r="F221" s="18">
        <f t="shared" si="81"/>
        <v>32612.16</v>
      </c>
      <c r="G221" s="33">
        <f>IF(D221="Итого по факультету: ",SUMIFS($G$8:$G220,$D$8:$D220,"Итого по деканату: ",$I$8:$I220,I221)+SUMIFS($G$8:$G220,$D$8:$D220,"Итого по кафедре: ",$I$8:$I220,I221),SUMIF($H$8:$H220,$H221,$G$8:$G220))</f>
        <v>32612.16</v>
      </c>
      <c r="H221" s="31">
        <f t="shared" si="73"/>
        <v>37</v>
      </c>
      <c r="I221" s="31">
        <f t="shared" si="74"/>
        <v>6</v>
      </c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/>
    </row>
    <row r="222" spans="3:26" ht="13.35" customHeight="1" outlineLevel="4">
      <c r="C222" s="15" t="s">
        <v>55</v>
      </c>
      <c r="D222" s="12"/>
      <c r="E222" s="16"/>
      <c r="F222" s="12"/>
      <c r="G222" s="12"/>
      <c r="H222" s="29">
        <f t="shared" si="73"/>
        <v>38</v>
      </c>
      <c r="I222" s="29">
        <f t="shared" si="74"/>
        <v>6</v>
      </c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/>
    </row>
    <row r="223" spans="3:26" ht="12.6" customHeight="1" outlineLevel="5">
      <c r="C223" s="4">
        <v>1</v>
      </c>
      <c r="D223" s="5" t="s">
        <v>9</v>
      </c>
      <c r="E223" s="17">
        <v>1</v>
      </c>
      <c r="F223" s="13">
        <f t="shared" ref="F223:F229" si="82">Z223</f>
        <v>5232.8</v>
      </c>
      <c r="G223" s="14">
        <f t="shared" ref="G223:G229" si="83">E223*F223</f>
        <v>5232.8</v>
      </c>
      <c r="H223" s="30">
        <f t="shared" si="73"/>
        <v>38</v>
      </c>
      <c r="I223" s="30">
        <f t="shared" si="74"/>
        <v>6</v>
      </c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Y223" s="20"/>
      <c r="Z223">
        <v>5232.8</v>
      </c>
    </row>
    <row r="224" spans="3:26" ht="12.6" customHeight="1" outlineLevel="5">
      <c r="C224" s="4">
        <v>2</v>
      </c>
      <c r="D224" s="5" t="s">
        <v>10</v>
      </c>
      <c r="E224" s="17">
        <v>4.25</v>
      </c>
      <c r="F224" s="13">
        <f t="shared" si="82"/>
        <v>17994.240000000002</v>
      </c>
      <c r="G224" s="14">
        <f t="shared" si="83"/>
        <v>76475.520000000004</v>
      </c>
      <c r="H224" s="30">
        <f t="shared" si="73"/>
        <v>38</v>
      </c>
      <c r="I224" s="30">
        <f t="shared" si="74"/>
        <v>6</v>
      </c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Y224" s="20"/>
      <c r="Z224">
        <v>17994.240000000002</v>
      </c>
    </row>
    <row r="225" spans="3:26" ht="12.6" customHeight="1" outlineLevel="5">
      <c r="C225" s="4">
        <v>3</v>
      </c>
      <c r="D225" s="5" t="s">
        <v>21</v>
      </c>
      <c r="E225" s="17">
        <v>0.5</v>
      </c>
      <c r="F225" s="13">
        <f t="shared" si="82"/>
        <v>4681.08</v>
      </c>
      <c r="G225" s="14">
        <f t="shared" si="83"/>
        <v>2340.54</v>
      </c>
      <c r="H225" s="30">
        <f t="shared" si="73"/>
        <v>38</v>
      </c>
      <c r="I225" s="30">
        <f t="shared" si="74"/>
        <v>6</v>
      </c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Y225" s="20"/>
      <c r="Z225">
        <v>4681.08</v>
      </c>
    </row>
    <row r="226" spans="3:26" ht="12.6" customHeight="1" outlineLevel="5">
      <c r="C226" s="4">
        <v>4</v>
      </c>
      <c r="D226" s="5" t="s">
        <v>12</v>
      </c>
      <c r="E226" s="17">
        <v>12.25</v>
      </c>
      <c r="F226" s="13">
        <f t="shared" si="82"/>
        <v>36836.379999999997</v>
      </c>
      <c r="G226" s="14">
        <f t="shared" si="83"/>
        <v>451245.65499999997</v>
      </c>
      <c r="H226" s="30">
        <f t="shared" si="73"/>
        <v>38</v>
      </c>
      <c r="I226" s="30">
        <f t="shared" si="74"/>
        <v>6</v>
      </c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Y226" s="20"/>
      <c r="Z226">
        <v>36836.379999999997</v>
      </c>
    </row>
    <row r="227" spans="3:26" ht="12.6" customHeight="1" outlineLevel="5">
      <c r="C227" s="4"/>
      <c r="D227" s="5" t="s">
        <v>57</v>
      </c>
      <c r="E227" s="17">
        <v>1.25</v>
      </c>
      <c r="F227" s="13">
        <f t="shared" si="82"/>
        <v>9451.9</v>
      </c>
      <c r="G227" s="14">
        <f t="shared" si="83"/>
        <v>11814.875</v>
      </c>
      <c r="H227" s="30">
        <f t="shared" si="73"/>
        <v>38</v>
      </c>
      <c r="I227" s="30">
        <f t="shared" si="74"/>
        <v>6</v>
      </c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Y227" s="20"/>
      <c r="Z227">
        <v>9451.9</v>
      </c>
    </row>
    <row r="228" spans="3:26" ht="12.6" customHeight="1" outlineLevel="5">
      <c r="C228" s="4"/>
      <c r="D228" s="5" t="s">
        <v>16</v>
      </c>
      <c r="E228" s="17">
        <v>1</v>
      </c>
      <c r="F228" s="13">
        <f t="shared" si="82"/>
        <v>9017.27</v>
      </c>
      <c r="G228" s="14">
        <f t="shared" si="83"/>
        <v>9017.27</v>
      </c>
      <c r="H228" s="30">
        <f t="shared" si="73"/>
        <v>38</v>
      </c>
      <c r="I228" s="30">
        <f t="shared" si="74"/>
        <v>6</v>
      </c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Y228" s="20"/>
      <c r="Z228">
        <v>9017.27</v>
      </c>
    </row>
    <row r="229" spans="3:26" ht="12.6" customHeight="1" outlineLevel="5">
      <c r="C229" s="4">
        <v>5</v>
      </c>
      <c r="D229" s="5" t="s">
        <v>39</v>
      </c>
      <c r="E229" s="17">
        <v>1</v>
      </c>
      <c r="F229" s="13">
        <f t="shared" si="82"/>
        <v>731.13</v>
      </c>
      <c r="G229" s="14">
        <f t="shared" si="83"/>
        <v>731.13</v>
      </c>
      <c r="H229" s="30">
        <f t="shared" si="73"/>
        <v>38</v>
      </c>
      <c r="I229" s="30">
        <f t="shared" si="74"/>
        <v>6</v>
      </c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Y229" s="20"/>
      <c r="Z229">
        <v>731.13</v>
      </c>
    </row>
    <row r="230" spans="3:26" ht="13.35" customHeight="1" outlineLevel="4">
      <c r="C230" s="6"/>
      <c r="D230" s="7" t="s">
        <v>14</v>
      </c>
      <c r="E230" s="18">
        <f t="shared" ref="E230" si="84">SUM(E223:E229)</f>
        <v>21.25</v>
      </c>
      <c r="F230" s="18">
        <f t="shared" ref="F230" si="85">SUM(F223:F229)</f>
        <v>83944.8</v>
      </c>
      <c r="G230" s="33">
        <f>IF(D230="Итого по факультету: ",SUMIFS($G$8:$G229,$D$8:$D229,"Итого по деканату: ",$I$8:$I229,I230)+SUMIFS($G$8:$G229,$D$8:$D229,"Итого по кафедре: ",$I$8:$I229,I230),SUMIF($H$8:$H229,$H230,$G$8:$G229))</f>
        <v>556857.79</v>
      </c>
      <c r="H230" s="31">
        <f t="shared" si="73"/>
        <v>38</v>
      </c>
      <c r="I230" s="31">
        <f t="shared" si="74"/>
        <v>6</v>
      </c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/>
    </row>
    <row r="231" spans="3:26" ht="13.35" customHeight="1" outlineLevel="4">
      <c r="C231" s="15" t="s">
        <v>56</v>
      </c>
      <c r="D231" s="12"/>
      <c r="E231" s="16"/>
      <c r="F231" s="12"/>
      <c r="G231" s="12"/>
      <c r="H231" s="29">
        <f t="shared" si="73"/>
        <v>39</v>
      </c>
      <c r="I231" s="29">
        <f t="shared" si="74"/>
        <v>6</v>
      </c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/>
    </row>
    <row r="232" spans="3:26" ht="12.6" customHeight="1" outlineLevel="5">
      <c r="C232" s="4">
        <v>1</v>
      </c>
      <c r="D232" s="5" t="s">
        <v>19</v>
      </c>
      <c r="E232" s="17">
        <v>1</v>
      </c>
      <c r="F232" s="13">
        <f t="shared" ref="F232:F237" si="86">Z232</f>
        <v>53235.3</v>
      </c>
      <c r="G232" s="14">
        <f t="shared" ref="G232:G237" si="87">E232*F232</f>
        <v>53235.3</v>
      </c>
      <c r="H232" s="30">
        <f t="shared" si="73"/>
        <v>39</v>
      </c>
      <c r="I232" s="30">
        <f t="shared" si="74"/>
        <v>6</v>
      </c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Y232" s="20"/>
      <c r="Z232">
        <v>53235.3</v>
      </c>
    </row>
    <row r="233" spans="3:26" ht="12.6" customHeight="1" outlineLevel="5">
      <c r="C233" s="4">
        <v>2</v>
      </c>
      <c r="D233" s="5" t="s">
        <v>10</v>
      </c>
      <c r="E233" s="17">
        <v>6</v>
      </c>
      <c r="F233" s="13">
        <f t="shared" si="86"/>
        <v>2811.6</v>
      </c>
      <c r="G233" s="14">
        <f t="shared" si="87"/>
        <v>16869.599999999999</v>
      </c>
      <c r="H233" s="30">
        <f t="shared" si="73"/>
        <v>39</v>
      </c>
      <c r="I233" s="30">
        <f t="shared" si="74"/>
        <v>6</v>
      </c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Y233" s="20"/>
      <c r="Z233">
        <v>2811.6</v>
      </c>
    </row>
    <row r="234" spans="3:26" ht="12.6" customHeight="1" outlineLevel="5">
      <c r="C234" s="4">
        <v>3</v>
      </c>
      <c r="D234" s="5" t="s">
        <v>12</v>
      </c>
      <c r="E234" s="17">
        <v>14</v>
      </c>
      <c r="F234" s="13">
        <f t="shared" si="86"/>
        <v>11993.24</v>
      </c>
      <c r="G234" s="14">
        <f t="shared" si="87"/>
        <v>167905.36</v>
      </c>
      <c r="H234" s="30">
        <f t="shared" si="73"/>
        <v>39</v>
      </c>
      <c r="I234" s="30">
        <f t="shared" si="74"/>
        <v>6</v>
      </c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Y234" s="20"/>
      <c r="Z234">
        <v>11993.24</v>
      </c>
    </row>
    <row r="235" spans="3:26" ht="12.6" customHeight="1" outlineLevel="5">
      <c r="C235" s="4">
        <v>4</v>
      </c>
      <c r="D235" s="5" t="s">
        <v>13</v>
      </c>
      <c r="E235" s="17">
        <v>1</v>
      </c>
      <c r="F235" s="13">
        <f t="shared" si="86"/>
        <v>4711.7</v>
      </c>
      <c r="G235" s="14">
        <f t="shared" si="87"/>
        <v>4711.7</v>
      </c>
      <c r="H235" s="30">
        <f t="shared" si="73"/>
        <v>39</v>
      </c>
      <c r="I235" s="30">
        <f t="shared" si="74"/>
        <v>6</v>
      </c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Y235" s="20"/>
      <c r="Z235">
        <v>4711.7</v>
      </c>
    </row>
    <row r="236" spans="3:26" ht="12.6" customHeight="1" outlineLevel="5">
      <c r="C236" s="4"/>
      <c r="D236" s="5" t="s">
        <v>16</v>
      </c>
      <c r="E236" s="17">
        <v>2</v>
      </c>
      <c r="F236" s="13">
        <f t="shared" si="86"/>
        <v>17790.830000000002</v>
      </c>
      <c r="G236" s="14">
        <f t="shared" si="87"/>
        <v>35581.660000000003</v>
      </c>
      <c r="H236" s="30">
        <f t="shared" si="73"/>
        <v>39</v>
      </c>
      <c r="I236" s="30">
        <f t="shared" si="74"/>
        <v>6</v>
      </c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Y236" s="20"/>
      <c r="Z236">
        <v>17790.830000000002</v>
      </c>
    </row>
    <row r="237" spans="3:26" ht="12.6" customHeight="1" outlineLevel="5">
      <c r="C237" s="4">
        <v>5</v>
      </c>
      <c r="D237" s="5" t="s">
        <v>57</v>
      </c>
      <c r="E237" s="17">
        <v>2</v>
      </c>
      <c r="F237" s="13">
        <f t="shared" si="86"/>
        <v>7622.5</v>
      </c>
      <c r="G237" s="14">
        <f t="shared" si="87"/>
        <v>15245</v>
      </c>
      <c r="H237" s="30">
        <f t="shared" si="73"/>
        <v>39</v>
      </c>
      <c r="I237" s="30">
        <f t="shared" si="74"/>
        <v>6</v>
      </c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Y237" s="20"/>
      <c r="Z237">
        <v>7622.5</v>
      </c>
    </row>
    <row r="238" spans="3:26" ht="13.35" customHeight="1" outlineLevel="4">
      <c r="C238" s="6"/>
      <c r="D238" s="7" t="s">
        <v>14</v>
      </c>
      <c r="E238" s="18">
        <f t="shared" ref="E238:F238" si="88">SUM(E232:E237)</f>
        <v>26</v>
      </c>
      <c r="F238" s="18">
        <f t="shared" si="88"/>
        <v>98165.17</v>
      </c>
      <c r="G238" s="33">
        <f>IF(D238="Итого по факультету: ",SUMIFS($G$8:$G237,$D$8:$D237,"Итого по деканату: ",$I$8:$I237,I238)+SUMIFS($G$8:$G237,$D$8:$D237,"Итого по кафедре: ",$I$8:$I237,I238),SUMIF($H$8:$H237,$H238,$G$8:$G237))</f>
        <v>293548.62</v>
      </c>
      <c r="H238" s="31">
        <f t="shared" si="73"/>
        <v>39</v>
      </c>
      <c r="I238" s="31">
        <f t="shared" si="74"/>
        <v>6</v>
      </c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/>
    </row>
    <row r="239" spans="3:26" ht="13.35" customHeight="1" outlineLevel="4">
      <c r="C239" s="15" t="s">
        <v>58</v>
      </c>
      <c r="D239" s="12"/>
      <c r="E239" s="16"/>
      <c r="F239" s="12"/>
      <c r="G239" s="12"/>
      <c r="H239" s="29">
        <f t="shared" si="73"/>
        <v>40</v>
      </c>
      <c r="I239" s="29">
        <f t="shared" si="74"/>
        <v>6</v>
      </c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/>
    </row>
    <row r="240" spans="3:26" ht="12.6" customHeight="1" outlineLevel="5">
      <c r="C240" s="4">
        <v>1</v>
      </c>
      <c r="D240" s="5" t="s">
        <v>9</v>
      </c>
      <c r="E240" s="17">
        <v>1</v>
      </c>
      <c r="F240" s="13">
        <f t="shared" ref="F240:F243" si="89">Z240</f>
        <v>42516.5</v>
      </c>
      <c r="G240" s="14">
        <f>E240*F240</f>
        <v>42516.5</v>
      </c>
      <c r="H240" s="30">
        <f t="shared" si="73"/>
        <v>40</v>
      </c>
      <c r="I240" s="30">
        <f t="shared" si="74"/>
        <v>6</v>
      </c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Y240" s="20"/>
      <c r="Z240">
        <v>42516.5</v>
      </c>
    </row>
    <row r="241" spans="3:26" ht="12.6" customHeight="1" outlineLevel="5">
      <c r="C241" s="4">
        <v>2</v>
      </c>
      <c r="D241" s="5" t="s">
        <v>10</v>
      </c>
      <c r="E241" s="17">
        <v>5.75</v>
      </c>
      <c r="F241" s="13">
        <f t="shared" si="89"/>
        <v>50608.800000000003</v>
      </c>
      <c r="G241" s="14">
        <f>E241*F241</f>
        <v>291000.60000000003</v>
      </c>
      <c r="H241" s="30">
        <f t="shared" si="73"/>
        <v>40</v>
      </c>
      <c r="I241" s="30">
        <f t="shared" si="74"/>
        <v>6</v>
      </c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Y241" s="20"/>
      <c r="Z241">
        <v>50608.800000000003</v>
      </c>
    </row>
    <row r="242" spans="3:26" ht="12.6" customHeight="1" outlineLevel="5">
      <c r="C242" s="4"/>
      <c r="D242" s="5" t="s">
        <v>16</v>
      </c>
      <c r="E242" s="17">
        <v>1</v>
      </c>
      <c r="F242" s="13">
        <f t="shared" si="89"/>
        <v>23883.58</v>
      </c>
      <c r="G242" s="14">
        <f>E242*F242</f>
        <v>23883.58</v>
      </c>
      <c r="H242" s="30">
        <f t="shared" si="73"/>
        <v>40</v>
      </c>
      <c r="I242" s="30">
        <f t="shared" si="74"/>
        <v>6</v>
      </c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Y242" s="20"/>
      <c r="Z242">
        <v>23883.58</v>
      </c>
    </row>
    <row r="243" spans="3:26" ht="12.6" customHeight="1" outlineLevel="5">
      <c r="C243" s="4">
        <v>3</v>
      </c>
      <c r="D243" s="5" t="s">
        <v>12</v>
      </c>
      <c r="E243" s="17">
        <v>11.25</v>
      </c>
      <c r="F243" s="13">
        <f t="shared" si="89"/>
        <v>31696.42</v>
      </c>
      <c r="G243" s="14">
        <f>E243*F243</f>
        <v>356584.72499999998</v>
      </c>
      <c r="H243" s="30">
        <f t="shared" si="73"/>
        <v>40</v>
      </c>
      <c r="I243" s="30">
        <f t="shared" si="74"/>
        <v>6</v>
      </c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Y243" s="20"/>
      <c r="Z243">
        <v>31696.42</v>
      </c>
    </row>
    <row r="244" spans="3:26" ht="13.35" customHeight="1" outlineLevel="4">
      <c r="C244" s="6"/>
      <c r="D244" s="7" t="s">
        <v>14</v>
      </c>
      <c r="E244" s="18">
        <f t="shared" ref="E244:F244" si="90">SUM(E240:E243)</f>
        <v>19</v>
      </c>
      <c r="F244" s="18">
        <f t="shared" si="90"/>
        <v>148705.29999999999</v>
      </c>
      <c r="G244" s="33">
        <f>IF(D244="Итого по факультету: ",SUMIFS($G$8:$G243,$D$8:$D243,"Итого по деканату: ",$I$8:$I243,I244)+SUMIFS($G$8:$G243,$D$8:$D243,"Итого по кафедре: ",$I$8:$I243,I244),SUMIF($H$8:$H243,$H244,$G$8:$G243))</f>
        <v>713985.40500000003</v>
      </c>
      <c r="H244" s="31">
        <f t="shared" si="73"/>
        <v>40</v>
      </c>
      <c r="I244" s="31">
        <f t="shared" si="74"/>
        <v>6</v>
      </c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/>
    </row>
    <row r="245" spans="3:26" ht="13.35" customHeight="1" outlineLevel="4">
      <c r="C245" s="15" t="s">
        <v>59</v>
      </c>
      <c r="D245" s="12"/>
      <c r="E245" s="16"/>
      <c r="F245" s="12"/>
      <c r="G245" s="12"/>
      <c r="H245" s="29">
        <f t="shared" si="73"/>
        <v>41</v>
      </c>
      <c r="I245" s="29">
        <f t="shared" si="74"/>
        <v>6</v>
      </c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/>
    </row>
    <row r="246" spans="3:26" ht="12.6" customHeight="1" outlineLevel="5">
      <c r="C246" s="4">
        <v>1</v>
      </c>
      <c r="D246" s="5" t="s">
        <v>19</v>
      </c>
      <c r="E246" s="17">
        <v>1</v>
      </c>
      <c r="F246" s="13">
        <f t="shared" ref="F246:F250" si="91">Z246</f>
        <v>45892.5</v>
      </c>
      <c r="G246" s="14">
        <f>E246*F246</f>
        <v>45892.5</v>
      </c>
      <c r="H246" s="30">
        <f t="shared" si="73"/>
        <v>41</v>
      </c>
      <c r="I246" s="30">
        <f t="shared" si="74"/>
        <v>6</v>
      </c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Y246" s="20"/>
      <c r="Z246">
        <v>45892.5</v>
      </c>
    </row>
    <row r="247" spans="3:26" ht="12.6" customHeight="1" outlineLevel="5">
      <c r="C247" s="4">
        <v>2</v>
      </c>
      <c r="D247" s="5" t="s">
        <v>10</v>
      </c>
      <c r="E247" s="17">
        <v>6</v>
      </c>
      <c r="F247" s="13">
        <f t="shared" si="91"/>
        <v>17994.240000000002</v>
      </c>
      <c r="G247" s="14">
        <f>E247*F247</f>
        <v>107965.44</v>
      </c>
      <c r="H247" s="30">
        <f t="shared" si="73"/>
        <v>41</v>
      </c>
      <c r="I247" s="30">
        <f t="shared" si="74"/>
        <v>6</v>
      </c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Y247" s="20"/>
      <c r="Z247">
        <v>17994.240000000002</v>
      </c>
    </row>
    <row r="248" spans="3:26" ht="12.6" customHeight="1" outlineLevel="5">
      <c r="C248" s="4"/>
      <c r="D248" s="5" t="s">
        <v>57</v>
      </c>
      <c r="E248" s="17">
        <v>1.25</v>
      </c>
      <c r="F248" s="13">
        <f t="shared" si="91"/>
        <v>19208.7</v>
      </c>
      <c r="G248" s="14">
        <f>E248*F248</f>
        <v>24010.875</v>
      </c>
      <c r="H248" s="30">
        <f t="shared" si="73"/>
        <v>41</v>
      </c>
      <c r="I248" s="30">
        <f t="shared" si="74"/>
        <v>6</v>
      </c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Y248" s="20"/>
      <c r="Z248">
        <v>19208.7</v>
      </c>
    </row>
    <row r="249" spans="3:26" ht="12.6" customHeight="1" outlineLevel="5">
      <c r="C249" s="4"/>
      <c r="D249" s="5" t="s">
        <v>39</v>
      </c>
      <c r="E249" s="17">
        <v>1</v>
      </c>
      <c r="F249" s="13">
        <f t="shared" si="91"/>
        <v>19253.09</v>
      </c>
      <c r="G249" s="14">
        <f>E249*F249</f>
        <v>19253.09</v>
      </c>
      <c r="H249" s="30">
        <f t="shared" si="73"/>
        <v>41</v>
      </c>
      <c r="I249" s="30">
        <f t="shared" si="74"/>
        <v>6</v>
      </c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Y249" s="20"/>
      <c r="Z249">
        <v>19253.09</v>
      </c>
    </row>
    <row r="250" spans="3:26" ht="12.6" customHeight="1" outlineLevel="5">
      <c r="C250" s="4">
        <v>3</v>
      </c>
      <c r="D250" s="5" t="s">
        <v>12</v>
      </c>
      <c r="E250" s="17">
        <v>13</v>
      </c>
      <c r="F250" s="13">
        <f t="shared" si="91"/>
        <v>14991.55</v>
      </c>
      <c r="G250" s="14">
        <f>E250*F250</f>
        <v>194890.15</v>
      </c>
      <c r="H250" s="30">
        <f t="shared" si="73"/>
        <v>41</v>
      </c>
      <c r="I250" s="30">
        <f t="shared" si="74"/>
        <v>6</v>
      </c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Y250" s="20"/>
      <c r="Z250">
        <v>14991.55</v>
      </c>
    </row>
    <row r="251" spans="3:26" ht="13.35" customHeight="1" outlineLevel="4">
      <c r="C251" s="6"/>
      <c r="D251" s="7" t="s">
        <v>14</v>
      </c>
      <c r="E251" s="18">
        <f t="shared" ref="E251:F251" si="92">SUM(E246:E250)</f>
        <v>22.25</v>
      </c>
      <c r="F251" s="18">
        <f t="shared" si="92"/>
        <v>117340.08</v>
      </c>
      <c r="G251" s="33">
        <f>IF(D251="Итого по факультету: ",SUMIFS($G$8:$G250,$D$8:$D250,"Итого по деканату: ",$I$8:$I250,I251)+SUMIFS($G$8:$G250,$D$8:$D250,"Итого по кафедре: ",$I$8:$I250,I251),SUMIF($H$8:$H250,$H251,$G$8:$G250))</f>
        <v>392012.05499999999</v>
      </c>
      <c r="H251" s="31">
        <f t="shared" si="73"/>
        <v>41</v>
      </c>
      <c r="I251" s="31">
        <f t="shared" si="74"/>
        <v>6</v>
      </c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/>
    </row>
    <row r="252" spans="3:26" ht="13.35" customHeight="1" outlineLevel="3">
      <c r="C252" s="6"/>
      <c r="D252" s="7" t="s">
        <v>27</v>
      </c>
      <c r="E252" s="18">
        <f t="shared" ref="E252:F252" si="93">E221+E230+E238+E244+E251</f>
        <v>89.5</v>
      </c>
      <c r="F252" s="18">
        <f t="shared" si="93"/>
        <v>480767.51</v>
      </c>
      <c r="G252" s="33">
        <f>IF(D252="Итого по факультету: ",SUMIFS($G$8:$G251,$D$8:$D251,"Итого по деканату: ",$I$8:$I251,I252)+SUMIFS($G$8:$G251,$D$8:$D251,"Итого по кафедре: ",$I$8:$I251,I252),SUMIF($H$8:$H251,$H252,$G$8:$G251))</f>
        <v>1989016.0299999998</v>
      </c>
      <c r="H252" s="31">
        <f t="shared" si="73"/>
        <v>41</v>
      </c>
      <c r="I252" s="31">
        <f t="shared" si="74"/>
        <v>6</v>
      </c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/>
    </row>
    <row r="253" spans="3:26" ht="13.35" customHeight="1" outlineLevel="3">
      <c r="C253" s="15" t="s">
        <v>60</v>
      </c>
      <c r="D253" s="12"/>
      <c r="E253" s="16"/>
      <c r="F253" s="12"/>
      <c r="G253" s="12"/>
      <c r="H253" s="29">
        <f t="shared" si="73"/>
        <v>42</v>
      </c>
      <c r="I253" s="29">
        <f t="shared" si="74"/>
        <v>7</v>
      </c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/>
    </row>
    <row r="254" spans="3:26" ht="13.35" customHeight="1" outlineLevel="4">
      <c r="C254" s="15" t="s">
        <v>23</v>
      </c>
      <c r="D254" s="12"/>
      <c r="E254" s="16"/>
      <c r="F254" s="12"/>
      <c r="G254" s="12"/>
      <c r="H254" s="29">
        <f t="shared" si="73"/>
        <v>43</v>
      </c>
      <c r="I254" s="29">
        <f t="shared" si="74"/>
        <v>7</v>
      </c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/>
    </row>
    <row r="255" spans="3:26" ht="12.6" customHeight="1" outlineLevel="5">
      <c r="C255" s="4">
        <v>1</v>
      </c>
      <c r="D255" s="5" t="s">
        <v>34</v>
      </c>
      <c r="E255" s="17">
        <v>1</v>
      </c>
      <c r="F255" s="13">
        <f>Z255</f>
        <v>77648</v>
      </c>
      <c r="G255" s="14">
        <f>E255*F255</f>
        <v>77648</v>
      </c>
      <c r="H255" s="30">
        <f t="shared" si="73"/>
        <v>43</v>
      </c>
      <c r="I255" s="30">
        <f t="shared" si="74"/>
        <v>7</v>
      </c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Y255" s="20"/>
      <c r="Z255">
        <v>77648</v>
      </c>
    </row>
    <row r="256" spans="3:26" ht="13.35" customHeight="1" outlineLevel="4">
      <c r="C256" s="6"/>
      <c r="D256" s="7" t="s">
        <v>25</v>
      </c>
      <c r="E256" s="18">
        <f t="shared" ref="E256:F256" si="94">SUM(E255)</f>
        <v>1</v>
      </c>
      <c r="F256" s="18">
        <f t="shared" si="94"/>
        <v>77648</v>
      </c>
      <c r="G256" s="33">
        <f>IF(D256="Итого по факультету: ",SUMIFS($G$8:$G255,$D$8:$D255,"Итого по деканату: ",$I$8:$I255,I256)+SUMIFS($G$8:$G255,$D$8:$D255,"Итого по кафедре: ",$I$8:$I255,I256),SUMIF($H$8:$H255,$H256,$G$8:$G255))</f>
        <v>77648</v>
      </c>
      <c r="H256" s="31">
        <f t="shared" si="73"/>
        <v>43</v>
      </c>
      <c r="I256" s="31">
        <f t="shared" si="74"/>
        <v>7</v>
      </c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/>
    </row>
    <row r="257" spans="3:26" ht="13.35" customHeight="1" outlineLevel="4">
      <c r="C257" s="15" t="s">
        <v>61</v>
      </c>
      <c r="D257" s="12"/>
      <c r="E257" s="16"/>
      <c r="F257" s="12"/>
      <c r="G257" s="12"/>
      <c r="H257" s="29">
        <f t="shared" si="73"/>
        <v>44</v>
      </c>
      <c r="I257" s="29">
        <f t="shared" si="74"/>
        <v>7</v>
      </c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/>
    </row>
    <row r="258" spans="3:26" ht="12.6" customHeight="1" outlineLevel="5">
      <c r="C258" s="4">
        <v>1</v>
      </c>
      <c r="D258" s="5" t="s">
        <v>19</v>
      </c>
      <c r="E258" s="17">
        <v>1</v>
      </c>
      <c r="F258" s="13">
        <f t="shared" ref="F258:F261" si="95">Z258</f>
        <v>25087.9</v>
      </c>
      <c r="G258" s="14">
        <f>E258*F258</f>
        <v>25087.9</v>
      </c>
      <c r="H258" s="30">
        <f t="shared" si="73"/>
        <v>44</v>
      </c>
      <c r="I258" s="30">
        <f t="shared" si="74"/>
        <v>7</v>
      </c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Y258" s="20"/>
      <c r="Z258">
        <v>25087.9</v>
      </c>
    </row>
    <row r="259" spans="3:26" ht="12.6" customHeight="1" outlineLevel="5">
      <c r="C259" s="4">
        <v>2</v>
      </c>
      <c r="D259" s="5" t="s">
        <v>10</v>
      </c>
      <c r="E259" s="17">
        <v>4.5</v>
      </c>
      <c r="F259" s="13">
        <f t="shared" si="95"/>
        <v>16307.28</v>
      </c>
      <c r="G259" s="14">
        <f>E259*F259</f>
        <v>73382.760000000009</v>
      </c>
      <c r="H259" s="30">
        <f t="shared" si="73"/>
        <v>44</v>
      </c>
      <c r="I259" s="30">
        <f t="shared" si="74"/>
        <v>7</v>
      </c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Y259" s="20"/>
      <c r="Z259">
        <v>16307.28</v>
      </c>
    </row>
    <row r="260" spans="3:26" ht="12.6" customHeight="1" outlineLevel="5">
      <c r="C260" s="4">
        <v>3</v>
      </c>
      <c r="D260" s="5" t="s">
        <v>12</v>
      </c>
      <c r="E260" s="17">
        <v>9</v>
      </c>
      <c r="F260" s="13">
        <f t="shared" si="95"/>
        <v>22701.49</v>
      </c>
      <c r="G260" s="14">
        <f>E260*F260</f>
        <v>204313.41</v>
      </c>
      <c r="H260" s="30">
        <f t="shared" si="73"/>
        <v>44</v>
      </c>
      <c r="I260" s="30">
        <f t="shared" si="74"/>
        <v>7</v>
      </c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Y260" s="20"/>
      <c r="Z260">
        <v>22701.49</v>
      </c>
    </row>
    <row r="261" spans="3:26" ht="12.6" customHeight="1" outlineLevel="5">
      <c r="C261" s="4">
        <v>4</v>
      </c>
      <c r="D261" s="5" t="s">
        <v>16</v>
      </c>
      <c r="E261" s="17">
        <v>1.5</v>
      </c>
      <c r="F261" s="13">
        <f t="shared" si="95"/>
        <v>19253.09</v>
      </c>
      <c r="G261" s="14">
        <f>E261*F261</f>
        <v>28879.635000000002</v>
      </c>
      <c r="H261" s="30">
        <f t="shared" si="73"/>
        <v>44</v>
      </c>
      <c r="I261" s="30">
        <f t="shared" si="74"/>
        <v>7</v>
      </c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Y261" s="20"/>
      <c r="Z261">
        <v>19253.09</v>
      </c>
    </row>
    <row r="262" spans="3:26" ht="13.35" customHeight="1" outlineLevel="4">
      <c r="C262" s="6"/>
      <c r="D262" s="7" t="s">
        <v>14</v>
      </c>
      <c r="E262" s="18">
        <f t="shared" ref="E262" si="96">SUM(E258:E261)</f>
        <v>16</v>
      </c>
      <c r="F262" s="18">
        <f t="shared" ref="F262" si="97">SUM(F258:F261)</f>
        <v>83349.759999999995</v>
      </c>
      <c r="G262" s="33">
        <f>IF(D262="Итого по факультету: ",SUMIFS($G$8:$G261,$D$8:$D261,"Итого по деканату: ",$I$8:$I261,I262)+SUMIFS($G$8:$G261,$D$8:$D261,"Итого по кафедре: ",$I$8:$I261,I262),SUMIF($H$8:$H261,$H262,$G$8:$G261))</f>
        <v>331663.70500000002</v>
      </c>
      <c r="H262" s="31">
        <f t="shared" si="73"/>
        <v>44</v>
      </c>
      <c r="I262" s="31">
        <f t="shared" si="74"/>
        <v>7</v>
      </c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/>
    </row>
    <row r="263" spans="3:26" ht="13.35" customHeight="1" outlineLevel="4">
      <c r="C263" s="15" t="s">
        <v>62</v>
      </c>
      <c r="D263" s="12"/>
      <c r="E263" s="16"/>
      <c r="F263" s="12"/>
      <c r="G263" s="12"/>
      <c r="H263" s="29">
        <f t="shared" si="73"/>
        <v>45</v>
      </c>
      <c r="I263" s="29">
        <f t="shared" si="74"/>
        <v>7</v>
      </c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/>
    </row>
    <row r="264" spans="3:26" ht="12.6" customHeight="1" outlineLevel="5">
      <c r="C264" s="4">
        <v>1</v>
      </c>
      <c r="D264" s="5" t="s">
        <v>9</v>
      </c>
      <c r="E264" s="17">
        <v>1</v>
      </c>
      <c r="F264" s="13">
        <f t="shared" ref="F264:F267" si="98">Z264</f>
        <v>2616.4</v>
      </c>
      <c r="G264" s="14">
        <f>E264*F264</f>
        <v>2616.4</v>
      </c>
      <c r="H264" s="30">
        <f t="shared" si="73"/>
        <v>45</v>
      </c>
      <c r="I264" s="30">
        <f t="shared" si="74"/>
        <v>7</v>
      </c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Y264" s="20"/>
      <c r="Z264">
        <v>2616.4</v>
      </c>
    </row>
    <row r="265" spans="3:26" ht="12.6" customHeight="1" outlineLevel="5">
      <c r="C265" s="4">
        <v>2</v>
      </c>
      <c r="D265" s="5" t="s">
        <v>10</v>
      </c>
      <c r="E265" s="17">
        <v>4</v>
      </c>
      <c r="F265" s="13">
        <f t="shared" si="98"/>
        <v>45547.92</v>
      </c>
      <c r="G265" s="14">
        <f>E265*F265</f>
        <v>182191.68</v>
      </c>
      <c r="H265" s="30">
        <f t="shared" ref="H265:H328" si="99">IF(ISBLANK(F265),H264+1,H264)</f>
        <v>45</v>
      </c>
      <c r="I265" s="30">
        <f t="shared" ref="I265:I328" si="100">IF(ISERR(SEARCH("факультет",C265)),I264,I264+1)</f>
        <v>7</v>
      </c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Y265" s="20"/>
      <c r="Z265">
        <v>45547.92</v>
      </c>
    </row>
    <row r="266" spans="3:26" ht="12.6" customHeight="1" outlineLevel="5">
      <c r="C266" s="4"/>
      <c r="D266" s="5" t="s">
        <v>39</v>
      </c>
      <c r="E266" s="17">
        <v>0.5</v>
      </c>
      <c r="F266" s="13">
        <f t="shared" si="98"/>
        <v>4386.78</v>
      </c>
      <c r="G266" s="14">
        <f>E266*F266</f>
        <v>2193.39</v>
      </c>
      <c r="H266" s="30">
        <f t="shared" si="99"/>
        <v>45</v>
      </c>
      <c r="I266" s="30">
        <f t="shared" si="100"/>
        <v>7</v>
      </c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Y266" s="20"/>
      <c r="Z266">
        <v>4386.78</v>
      </c>
    </row>
    <row r="267" spans="3:26" ht="12.6" customHeight="1" outlineLevel="5">
      <c r="C267" s="4">
        <v>3</v>
      </c>
      <c r="D267" s="5" t="s">
        <v>12</v>
      </c>
      <c r="E267" s="17">
        <v>7.5</v>
      </c>
      <c r="F267" s="13">
        <f t="shared" si="98"/>
        <v>6424.95</v>
      </c>
      <c r="G267" s="14">
        <f>E267*F267</f>
        <v>48187.125</v>
      </c>
      <c r="H267" s="30">
        <f t="shared" si="99"/>
        <v>45</v>
      </c>
      <c r="I267" s="30">
        <f t="shared" si="100"/>
        <v>7</v>
      </c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Y267" s="20"/>
      <c r="Z267">
        <v>6424.95</v>
      </c>
    </row>
    <row r="268" spans="3:26" ht="13.35" customHeight="1" outlineLevel="4">
      <c r="C268" s="6"/>
      <c r="D268" s="7" t="s">
        <v>14</v>
      </c>
      <c r="E268" s="18">
        <f t="shared" ref="E268:F268" si="101">SUM(E264:E267)</f>
        <v>13</v>
      </c>
      <c r="F268" s="18">
        <f t="shared" si="101"/>
        <v>58976.049999999996</v>
      </c>
      <c r="G268" s="33">
        <f>IF(D268="Итого по факультету: ",SUMIFS($G$8:$G267,$D$8:$D267,"Итого по деканату: ",$I$8:$I267,I268)+SUMIFS($G$8:$G267,$D$8:$D267,"Итого по кафедре: ",$I$8:$I267,I268),SUMIF($H$8:$H267,$H268,$G$8:$G267))</f>
        <v>235188.595</v>
      </c>
      <c r="H268" s="31">
        <f t="shared" si="99"/>
        <v>45</v>
      </c>
      <c r="I268" s="31">
        <f t="shared" si="100"/>
        <v>7</v>
      </c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/>
    </row>
    <row r="269" spans="3:26" ht="13.35" customHeight="1" outlineLevel="5">
      <c r="C269" s="15" t="s">
        <v>63</v>
      </c>
      <c r="D269" s="12"/>
      <c r="E269" s="16"/>
      <c r="F269" s="12"/>
      <c r="G269" s="12"/>
      <c r="H269" s="29">
        <f t="shared" si="99"/>
        <v>46</v>
      </c>
      <c r="I269" s="29">
        <f t="shared" si="100"/>
        <v>7</v>
      </c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/>
    </row>
    <row r="270" spans="3:26" ht="12.6" customHeight="1" outlineLevel="6">
      <c r="C270" s="4">
        <v>1</v>
      </c>
      <c r="D270" s="5" t="s">
        <v>9</v>
      </c>
      <c r="E270" s="17">
        <v>1</v>
      </c>
      <c r="F270" s="13">
        <f t="shared" ref="F270:F274" si="102">Z270</f>
        <v>58869</v>
      </c>
      <c r="G270" s="14">
        <f>E270*F270</f>
        <v>58869</v>
      </c>
      <c r="H270" s="30">
        <f t="shared" si="99"/>
        <v>46</v>
      </c>
      <c r="I270" s="30">
        <f t="shared" si="100"/>
        <v>7</v>
      </c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Y270" s="20"/>
      <c r="Z270">
        <v>58869</v>
      </c>
    </row>
    <row r="271" spans="3:26" ht="12.6" customHeight="1" outlineLevel="6">
      <c r="C271" s="4">
        <v>2</v>
      </c>
      <c r="D271" s="5" t="s">
        <v>10</v>
      </c>
      <c r="E271" s="17">
        <v>5</v>
      </c>
      <c r="F271" s="13">
        <f t="shared" si="102"/>
        <v>32052.240000000002</v>
      </c>
      <c r="G271" s="14">
        <f>E271*F271</f>
        <v>160261.20000000001</v>
      </c>
      <c r="H271" s="30">
        <f t="shared" si="99"/>
        <v>46</v>
      </c>
      <c r="I271" s="30">
        <f t="shared" si="100"/>
        <v>7</v>
      </c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Y271" s="20"/>
      <c r="Z271">
        <v>32052.240000000002</v>
      </c>
    </row>
    <row r="272" spans="3:26" ht="12.6" customHeight="1" outlineLevel="6">
      <c r="C272" s="4"/>
      <c r="D272" s="5" t="s">
        <v>57</v>
      </c>
      <c r="E272" s="17">
        <v>1.5</v>
      </c>
      <c r="F272" s="13">
        <f t="shared" si="102"/>
        <v>20428.3</v>
      </c>
      <c r="G272" s="14">
        <f>E272*F272</f>
        <v>30642.449999999997</v>
      </c>
      <c r="H272" s="30">
        <f t="shared" si="99"/>
        <v>46</v>
      </c>
      <c r="I272" s="30">
        <f t="shared" si="100"/>
        <v>7</v>
      </c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Y272" s="20"/>
      <c r="Z272">
        <v>20428.3</v>
      </c>
    </row>
    <row r="273" spans="3:26" ht="12.6" customHeight="1" outlineLevel="6">
      <c r="C273" s="4"/>
      <c r="D273" s="5" t="s">
        <v>16</v>
      </c>
      <c r="E273" s="17">
        <v>0.25</v>
      </c>
      <c r="F273" s="13">
        <f t="shared" si="102"/>
        <v>13160.34</v>
      </c>
      <c r="G273" s="14">
        <f>E273*F273</f>
        <v>3290.085</v>
      </c>
      <c r="H273" s="30">
        <f t="shared" si="99"/>
        <v>46</v>
      </c>
      <c r="I273" s="30">
        <f t="shared" si="100"/>
        <v>7</v>
      </c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Y273" s="20"/>
      <c r="Z273">
        <v>13160.34</v>
      </c>
    </row>
    <row r="274" spans="3:26" ht="12.6" customHeight="1" outlineLevel="6">
      <c r="C274" s="4">
        <v>3</v>
      </c>
      <c r="D274" s="5" t="s">
        <v>12</v>
      </c>
      <c r="E274" s="17">
        <v>9.75</v>
      </c>
      <c r="F274" s="13">
        <f t="shared" si="102"/>
        <v>38121.370000000003</v>
      </c>
      <c r="G274" s="14">
        <f>E274*F274</f>
        <v>371683.35750000004</v>
      </c>
      <c r="H274" s="30">
        <f t="shared" si="99"/>
        <v>46</v>
      </c>
      <c r="I274" s="30">
        <f t="shared" si="100"/>
        <v>7</v>
      </c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Y274" s="20"/>
      <c r="Z274">
        <v>38121.370000000003</v>
      </c>
    </row>
    <row r="275" spans="3:26" ht="13.35" customHeight="1" outlineLevel="4">
      <c r="C275" s="6"/>
      <c r="D275" s="7" t="s">
        <v>14</v>
      </c>
      <c r="E275" s="18">
        <f t="shared" ref="E275:F275" si="103">SUM(E270:E274)</f>
        <v>17.5</v>
      </c>
      <c r="F275" s="18">
        <f t="shared" si="103"/>
        <v>162631.25</v>
      </c>
      <c r="G275" s="33">
        <f>IF(D275="Итого по факультету: ",SUMIFS($G$8:$G274,$D$8:$D274,"Итого по деканату: ",$I$8:$I274,I275)+SUMIFS($G$8:$G274,$D$8:$D274,"Итого по кафедре: ",$I$8:$I274,I275),SUMIF($H$8:$H274,$H275,$G$8:$G274))</f>
        <v>624746.09250000003</v>
      </c>
      <c r="H275" s="31">
        <f t="shared" si="99"/>
        <v>46</v>
      </c>
      <c r="I275" s="31">
        <f t="shared" si="100"/>
        <v>7</v>
      </c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/>
    </row>
    <row r="276" spans="3:26" ht="13.35" customHeight="1" outlineLevel="4">
      <c r="C276" s="15" t="s">
        <v>64</v>
      </c>
      <c r="D276" s="12"/>
      <c r="E276" s="16"/>
      <c r="F276" s="12"/>
      <c r="G276" s="12"/>
      <c r="H276" s="29">
        <f t="shared" si="99"/>
        <v>47</v>
      </c>
      <c r="I276" s="29">
        <f t="shared" si="100"/>
        <v>7</v>
      </c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/>
    </row>
    <row r="277" spans="3:26" ht="12.6" customHeight="1" outlineLevel="5">
      <c r="C277" s="4">
        <v>1</v>
      </c>
      <c r="D277" s="5" t="s">
        <v>19</v>
      </c>
      <c r="E277" s="17">
        <v>1</v>
      </c>
      <c r="F277" s="13">
        <f t="shared" ref="F277:F280" si="104">Z277</f>
        <v>5507.1</v>
      </c>
      <c r="G277" s="14">
        <f>E277*F277</f>
        <v>5507.1</v>
      </c>
      <c r="H277" s="30">
        <f t="shared" si="99"/>
        <v>47</v>
      </c>
      <c r="I277" s="30">
        <f t="shared" si="100"/>
        <v>7</v>
      </c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Y277" s="20"/>
      <c r="Z277">
        <v>5507.1</v>
      </c>
    </row>
    <row r="278" spans="3:26" ht="12.6" customHeight="1" outlineLevel="5">
      <c r="C278" s="4">
        <v>2</v>
      </c>
      <c r="D278" s="5" t="s">
        <v>10</v>
      </c>
      <c r="E278" s="17">
        <v>2</v>
      </c>
      <c r="F278" s="13">
        <f t="shared" si="104"/>
        <v>14620.32</v>
      </c>
      <c r="G278" s="14">
        <f>E278*F278</f>
        <v>29240.639999999999</v>
      </c>
      <c r="H278" s="30">
        <f t="shared" si="99"/>
        <v>47</v>
      </c>
      <c r="I278" s="30">
        <f t="shared" si="100"/>
        <v>7</v>
      </c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Y278" s="20"/>
      <c r="Z278">
        <v>14620.32</v>
      </c>
    </row>
    <row r="279" spans="3:26" ht="12.6" customHeight="1" outlineLevel="5">
      <c r="C279" s="4"/>
      <c r="D279" s="5" t="s">
        <v>16</v>
      </c>
      <c r="E279" s="17">
        <v>1</v>
      </c>
      <c r="F279" s="13">
        <f t="shared" si="104"/>
        <v>1462.26</v>
      </c>
      <c r="G279" s="14">
        <f>E279*F279</f>
        <v>1462.26</v>
      </c>
      <c r="H279" s="30">
        <f t="shared" si="99"/>
        <v>47</v>
      </c>
      <c r="I279" s="30">
        <f t="shared" si="100"/>
        <v>7</v>
      </c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Y279" s="20"/>
      <c r="Z279">
        <v>1462.26</v>
      </c>
    </row>
    <row r="280" spans="3:26" ht="12.6" customHeight="1" outlineLevel="5">
      <c r="C280" s="4">
        <v>3</v>
      </c>
      <c r="D280" s="5" t="s">
        <v>12</v>
      </c>
      <c r="E280" s="17">
        <v>4</v>
      </c>
      <c r="F280" s="13">
        <f t="shared" si="104"/>
        <v>40263.019999999997</v>
      </c>
      <c r="G280" s="14">
        <f>E280*F280</f>
        <v>161052.07999999999</v>
      </c>
      <c r="H280" s="30">
        <f t="shared" si="99"/>
        <v>47</v>
      </c>
      <c r="I280" s="30">
        <f t="shared" si="100"/>
        <v>7</v>
      </c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Y280" s="20"/>
      <c r="Z280">
        <v>40263.019999999997</v>
      </c>
    </row>
    <row r="281" spans="3:26" ht="13.35" customHeight="1" outlineLevel="4">
      <c r="C281" s="6"/>
      <c r="D281" s="7" t="s">
        <v>14</v>
      </c>
      <c r="E281" s="18">
        <f t="shared" ref="E281" si="105">SUM(E277:E280)</f>
        <v>8</v>
      </c>
      <c r="F281" s="18">
        <f t="shared" ref="F281" si="106">SUM(F277:F280)</f>
        <v>61852.7</v>
      </c>
      <c r="G281" s="33">
        <f>IF(D281="Итого по факультету: ",SUMIFS($G$8:$G280,$D$8:$D280,"Итого по деканату: ",$I$8:$I280,I281)+SUMIFS($G$8:$G280,$D$8:$D280,"Итого по кафедре: ",$I$8:$I280,I281),SUMIF($H$8:$H280,$H281,$G$8:$G280))</f>
        <v>197262.07999999999</v>
      </c>
      <c r="H281" s="31">
        <f t="shared" si="99"/>
        <v>47</v>
      </c>
      <c r="I281" s="31">
        <f t="shared" si="100"/>
        <v>7</v>
      </c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/>
    </row>
    <row r="282" spans="3:26" ht="13.35" customHeight="1" outlineLevel="3">
      <c r="C282" s="6"/>
      <c r="D282" s="7" t="s">
        <v>27</v>
      </c>
      <c r="E282" s="18">
        <f t="shared" ref="E282:F282" si="107">E256+E262+E268+E275+E281</f>
        <v>55.5</v>
      </c>
      <c r="F282" s="18">
        <f t="shared" si="107"/>
        <v>444457.76</v>
      </c>
      <c r="G282" s="33">
        <f>IF(D282="Итого по факультету: ",SUMIFS($G$8:$G281,$D$8:$D281,"Итого по деканату: ",$I$8:$I281,I282)+SUMIFS($G$8:$G281,$D$8:$D281,"Итого по кафедре: ",$I$8:$I281,I282),SUMIF($H$8:$H281,$H282,$G$8:$G281))</f>
        <v>1466508.4725000001</v>
      </c>
      <c r="H282" s="31">
        <f t="shared" si="99"/>
        <v>47</v>
      </c>
      <c r="I282" s="31">
        <f t="shared" si="100"/>
        <v>7</v>
      </c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/>
    </row>
    <row r="283" spans="3:26" ht="13.35" customHeight="1" outlineLevel="3">
      <c r="C283" s="15" t="s">
        <v>65</v>
      </c>
      <c r="D283" s="12"/>
      <c r="E283" s="16"/>
      <c r="F283" s="12"/>
      <c r="G283" s="12"/>
      <c r="H283" s="29">
        <f t="shared" si="99"/>
        <v>48</v>
      </c>
      <c r="I283" s="29">
        <f t="shared" si="100"/>
        <v>8</v>
      </c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/>
    </row>
    <row r="284" spans="3:26" ht="13.35" customHeight="1" outlineLevel="4">
      <c r="C284" s="15" t="s">
        <v>23</v>
      </c>
      <c r="D284" s="12"/>
      <c r="E284" s="16"/>
      <c r="F284" s="12"/>
      <c r="G284" s="12"/>
      <c r="H284" s="29">
        <f t="shared" si="99"/>
        <v>49</v>
      </c>
      <c r="I284" s="29">
        <f t="shared" si="100"/>
        <v>8</v>
      </c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/>
    </row>
    <row r="285" spans="3:26" ht="12.6" customHeight="1" outlineLevel="5">
      <c r="C285" s="4">
        <v>1</v>
      </c>
      <c r="D285" s="5" t="s">
        <v>69</v>
      </c>
      <c r="E285" s="17">
        <v>1</v>
      </c>
      <c r="F285" s="13">
        <f>Z285</f>
        <v>23889.42</v>
      </c>
      <c r="G285" s="14">
        <f>E285*F285</f>
        <v>23889.42</v>
      </c>
      <c r="H285" s="30">
        <f t="shared" si="99"/>
        <v>49</v>
      </c>
      <c r="I285" s="30">
        <f t="shared" si="100"/>
        <v>8</v>
      </c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Y285" s="20"/>
      <c r="Z285">
        <v>23889.42</v>
      </c>
    </row>
    <row r="286" spans="3:26" ht="13.35" customHeight="1" outlineLevel="4">
      <c r="C286" s="6"/>
      <c r="D286" s="7" t="s">
        <v>25</v>
      </c>
      <c r="E286" s="18">
        <f t="shared" ref="E286:F286" si="108">SUM(E285)</f>
        <v>1</v>
      </c>
      <c r="F286" s="18">
        <f t="shared" si="108"/>
        <v>23889.42</v>
      </c>
      <c r="G286" s="33">
        <f>IF(D286="Итого по факультету: ",SUMIFS($G$8:$G285,$D$8:$D285,"Итого по деканату: ",$I$8:$I285,I286)+SUMIFS($G$8:$G285,$D$8:$D285,"Итого по кафедре: ",$I$8:$I285,I286),SUMIF($H$8:$H285,$H286,$G$8:$G285))</f>
        <v>23889.42</v>
      </c>
      <c r="H286" s="31">
        <f t="shared" si="99"/>
        <v>49</v>
      </c>
      <c r="I286" s="31">
        <f t="shared" si="100"/>
        <v>8</v>
      </c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/>
    </row>
    <row r="287" spans="3:26" ht="13.35" customHeight="1" outlineLevel="4">
      <c r="C287" s="15" t="s">
        <v>66</v>
      </c>
      <c r="D287" s="12"/>
      <c r="E287" s="16"/>
      <c r="F287" s="12"/>
      <c r="G287" s="12"/>
      <c r="H287" s="29">
        <f t="shared" si="99"/>
        <v>50</v>
      </c>
      <c r="I287" s="29">
        <f t="shared" si="100"/>
        <v>8</v>
      </c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/>
    </row>
    <row r="288" spans="3:26" ht="12.6" customHeight="1" outlineLevel="5">
      <c r="C288" s="4">
        <v>1</v>
      </c>
      <c r="D288" s="5" t="s">
        <v>19</v>
      </c>
      <c r="E288" s="17">
        <v>1</v>
      </c>
      <c r="F288" s="13">
        <f t="shared" ref="F288:F294" si="109">Z288</f>
        <v>14685.6</v>
      </c>
      <c r="G288" s="14">
        <f t="shared" ref="G288:G294" si="110">E288*F288</f>
        <v>14685.6</v>
      </c>
      <c r="H288" s="30">
        <f t="shared" si="99"/>
        <v>50</v>
      </c>
      <c r="I288" s="30">
        <f t="shared" si="100"/>
        <v>8</v>
      </c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Y288" s="20"/>
      <c r="Z288">
        <v>14685.6</v>
      </c>
    </row>
    <row r="289" spans="3:26" ht="12.6" customHeight="1" outlineLevel="5">
      <c r="C289" s="4">
        <v>2</v>
      </c>
      <c r="D289" s="5" t="s">
        <v>10</v>
      </c>
      <c r="E289" s="17">
        <v>5.5</v>
      </c>
      <c r="F289" s="13">
        <f t="shared" si="109"/>
        <v>19681.2</v>
      </c>
      <c r="G289" s="14">
        <f t="shared" si="110"/>
        <v>108246.6</v>
      </c>
      <c r="H289" s="30">
        <f t="shared" si="99"/>
        <v>50</v>
      </c>
      <c r="I289" s="30">
        <f t="shared" si="100"/>
        <v>8</v>
      </c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Y289" s="20"/>
      <c r="Z289">
        <v>19681.2</v>
      </c>
    </row>
    <row r="290" spans="3:26" ht="12.6" customHeight="1" outlineLevel="5">
      <c r="C290" s="4">
        <v>3</v>
      </c>
      <c r="D290" s="5" t="s">
        <v>11</v>
      </c>
      <c r="E290" s="17">
        <v>1</v>
      </c>
      <c r="F290" s="13">
        <f t="shared" si="109"/>
        <v>4234.7700000000004</v>
      </c>
      <c r="G290" s="14">
        <f t="shared" si="110"/>
        <v>4234.7700000000004</v>
      </c>
      <c r="H290" s="30">
        <f t="shared" si="99"/>
        <v>50</v>
      </c>
      <c r="I290" s="30">
        <f t="shared" si="100"/>
        <v>8</v>
      </c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Y290" s="20"/>
      <c r="Z290">
        <v>4234.7700000000004</v>
      </c>
    </row>
    <row r="291" spans="3:26" ht="12.6" customHeight="1" outlineLevel="5">
      <c r="C291" s="4">
        <v>4</v>
      </c>
      <c r="D291" s="5" t="s">
        <v>12</v>
      </c>
      <c r="E291" s="17">
        <v>16</v>
      </c>
      <c r="F291" s="13">
        <f t="shared" si="109"/>
        <v>33838.07</v>
      </c>
      <c r="G291" s="14">
        <f t="shared" si="110"/>
        <v>541409.12</v>
      </c>
      <c r="H291" s="30">
        <f t="shared" si="99"/>
        <v>50</v>
      </c>
      <c r="I291" s="30">
        <f t="shared" si="100"/>
        <v>8</v>
      </c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Y291" s="20"/>
      <c r="Z291">
        <v>33838.07</v>
      </c>
    </row>
    <row r="292" spans="3:26" ht="12.6" customHeight="1" outlineLevel="5">
      <c r="C292" s="4"/>
      <c r="D292" s="5" t="s">
        <v>57</v>
      </c>
      <c r="E292" s="17">
        <v>3</v>
      </c>
      <c r="F292" s="13">
        <f t="shared" si="109"/>
        <v>6707.8</v>
      </c>
      <c r="G292" s="14">
        <f t="shared" si="110"/>
        <v>20123.400000000001</v>
      </c>
      <c r="H292" s="30">
        <f t="shared" si="99"/>
        <v>50</v>
      </c>
      <c r="I292" s="30">
        <f t="shared" si="100"/>
        <v>8</v>
      </c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Y292" s="20"/>
      <c r="Z292">
        <v>6707.8</v>
      </c>
    </row>
    <row r="293" spans="3:26" ht="12.6" customHeight="1" outlineLevel="5">
      <c r="C293" s="4"/>
      <c r="D293" s="5" t="s">
        <v>39</v>
      </c>
      <c r="E293" s="17">
        <v>3</v>
      </c>
      <c r="F293" s="13">
        <f t="shared" si="109"/>
        <v>20959.060000000001</v>
      </c>
      <c r="G293" s="14">
        <f t="shared" si="110"/>
        <v>62877.180000000008</v>
      </c>
      <c r="H293" s="30">
        <f t="shared" si="99"/>
        <v>50</v>
      </c>
      <c r="I293" s="30">
        <f t="shared" si="100"/>
        <v>8</v>
      </c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Y293" s="20"/>
      <c r="Z293">
        <v>20959.060000000001</v>
      </c>
    </row>
    <row r="294" spans="3:26" ht="12.6" customHeight="1" outlineLevel="5">
      <c r="C294" s="4">
        <v>5</v>
      </c>
      <c r="D294" s="5" t="s">
        <v>13</v>
      </c>
      <c r="E294" s="17">
        <v>4.5</v>
      </c>
      <c r="F294" s="13">
        <f t="shared" si="109"/>
        <v>1009.65</v>
      </c>
      <c r="G294" s="14">
        <f t="shared" si="110"/>
        <v>4543.4250000000002</v>
      </c>
      <c r="H294" s="30">
        <f t="shared" si="99"/>
        <v>50</v>
      </c>
      <c r="I294" s="30">
        <f t="shared" si="100"/>
        <v>8</v>
      </c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Y294" s="20"/>
      <c r="Z294">
        <v>1009.65</v>
      </c>
    </row>
    <row r="295" spans="3:26" ht="13.35" customHeight="1" outlineLevel="4">
      <c r="C295" s="6"/>
      <c r="D295" s="7" t="s">
        <v>14</v>
      </c>
      <c r="E295" s="18">
        <f t="shared" ref="E295" si="111">SUM(E288:E294)</f>
        <v>34</v>
      </c>
      <c r="F295" s="18">
        <f t="shared" ref="F295" si="112">SUM(F288:F294)</f>
        <v>101116.15000000001</v>
      </c>
      <c r="G295" s="33">
        <f>IF(D295="Итого по факультету: ",SUMIFS($G$8:$G294,$D$8:$D294,"Итого по деканату: ",$I$8:$I294,I295)+SUMIFS($G$8:$G294,$D$8:$D294,"Итого по кафедре: ",$I$8:$I294,I295),SUMIF($H$8:$H294,$H295,$G$8:$G294))</f>
        <v>756120.09500000009</v>
      </c>
      <c r="H295" s="31">
        <f t="shared" si="99"/>
        <v>50</v>
      </c>
      <c r="I295" s="31">
        <f t="shared" si="100"/>
        <v>8</v>
      </c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/>
    </row>
    <row r="296" spans="3:26" ht="13.35" customHeight="1" outlineLevel="4">
      <c r="C296" s="15" t="s">
        <v>67</v>
      </c>
      <c r="D296" s="12"/>
      <c r="E296" s="16"/>
      <c r="F296" s="12"/>
      <c r="G296" s="12"/>
      <c r="H296" s="29">
        <f t="shared" si="99"/>
        <v>51</v>
      </c>
      <c r="I296" s="29">
        <f t="shared" si="100"/>
        <v>9</v>
      </c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/>
    </row>
    <row r="297" spans="3:26" ht="12.6" customHeight="1" outlineLevel="5">
      <c r="C297" s="4">
        <v>1</v>
      </c>
      <c r="D297" s="5" t="s">
        <v>9</v>
      </c>
      <c r="E297" s="17">
        <v>1</v>
      </c>
      <c r="F297" s="13">
        <f t="shared" ref="F297:F301" si="113">Z297</f>
        <v>51019.8</v>
      </c>
      <c r="G297" s="14">
        <f>E297*F297</f>
        <v>51019.8</v>
      </c>
      <c r="H297" s="30">
        <f t="shared" si="99"/>
        <v>51</v>
      </c>
      <c r="I297" s="30">
        <f t="shared" si="100"/>
        <v>9</v>
      </c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Y297" s="20"/>
      <c r="Z297">
        <v>51019.8</v>
      </c>
    </row>
    <row r="298" spans="3:26" ht="12.6" customHeight="1" outlineLevel="5">
      <c r="C298" s="4">
        <v>2</v>
      </c>
      <c r="D298" s="5" t="s">
        <v>10</v>
      </c>
      <c r="E298" s="17">
        <v>6</v>
      </c>
      <c r="F298" s="13">
        <f t="shared" si="113"/>
        <v>44423.28</v>
      </c>
      <c r="G298" s="14">
        <f>E298*F298</f>
        <v>266539.68</v>
      </c>
      <c r="H298" s="30">
        <f t="shared" si="99"/>
        <v>51</v>
      </c>
      <c r="I298" s="30">
        <f t="shared" si="100"/>
        <v>9</v>
      </c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Y298" s="20"/>
      <c r="Z298">
        <v>44423.28</v>
      </c>
    </row>
    <row r="299" spans="3:26" ht="12.6" customHeight="1" outlineLevel="5">
      <c r="C299" s="4"/>
      <c r="D299" s="5" t="s">
        <v>57</v>
      </c>
      <c r="E299" s="17">
        <v>4.75</v>
      </c>
      <c r="F299" s="13">
        <f t="shared" si="113"/>
        <v>24392</v>
      </c>
      <c r="G299" s="14">
        <f>E299*F299</f>
        <v>115862</v>
      </c>
      <c r="H299" s="30">
        <f t="shared" si="99"/>
        <v>51</v>
      </c>
      <c r="I299" s="30">
        <f t="shared" si="100"/>
        <v>9</v>
      </c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Y299" s="20"/>
      <c r="Z299">
        <v>24392</v>
      </c>
    </row>
    <row r="300" spans="3:26" ht="12.6" customHeight="1" outlineLevel="5">
      <c r="C300" s="4"/>
      <c r="D300" s="5" t="s">
        <v>16</v>
      </c>
      <c r="E300" s="17">
        <v>2.5</v>
      </c>
      <c r="F300" s="13">
        <f t="shared" si="113"/>
        <v>21446.48</v>
      </c>
      <c r="G300" s="14">
        <f>E300*F300</f>
        <v>53616.2</v>
      </c>
      <c r="H300" s="30">
        <f t="shared" si="99"/>
        <v>51</v>
      </c>
      <c r="I300" s="30">
        <f t="shared" si="100"/>
        <v>9</v>
      </c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Y300" s="20"/>
      <c r="Z300">
        <v>21446.48</v>
      </c>
    </row>
    <row r="301" spans="3:26" ht="12.6" customHeight="1" outlineLevel="5">
      <c r="C301" s="4">
        <v>3</v>
      </c>
      <c r="D301" s="5" t="s">
        <v>12</v>
      </c>
      <c r="E301" s="17">
        <v>24.75</v>
      </c>
      <c r="F301" s="13">
        <f t="shared" si="113"/>
        <v>428.33</v>
      </c>
      <c r="G301" s="14">
        <f>E301*F301</f>
        <v>10601.1675</v>
      </c>
      <c r="H301" s="30">
        <f t="shared" si="99"/>
        <v>51</v>
      </c>
      <c r="I301" s="30">
        <f t="shared" si="100"/>
        <v>9</v>
      </c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Y301" s="20"/>
      <c r="Z301">
        <v>428.33</v>
      </c>
    </row>
    <row r="302" spans="3:26" ht="13.35" customHeight="1" outlineLevel="4">
      <c r="C302" s="6"/>
      <c r="D302" s="7" t="s">
        <v>14</v>
      </c>
      <c r="E302" s="18">
        <f t="shared" ref="E302:F302" si="114">SUM(E297:E301)</f>
        <v>39</v>
      </c>
      <c r="F302" s="18">
        <f t="shared" si="114"/>
        <v>141709.88999999998</v>
      </c>
      <c r="G302" s="33">
        <f>IF(D302="Итого по факультету: ",SUMIFS($G$8:$G301,$D$8:$D301,"Итого по деканату: ",$I$8:$I301,I302)+SUMIFS($G$8:$G301,$D$8:$D301,"Итого по кафедре: ",$I$8:$I301,I302),SUMIF($H$8:$H301,$H302,$G$8:$G301))</f>
        <v>497638.84749999997</v>
      </c>
      <c r="H302" s="31">
        <f t="shared" si="99"/>
        <v>51</v>
      </c>
      <c r="I302" s="31">
        <f t="shared" si="100"/>
        <v>9</v>
      </c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/>
    </row>
    <row r="303" spans="3:26" ht="13.35" customHeight="1" outlineLevel="4">
      <c r="C303" s="15" t="s">
        <v>68</v>
      </c>
      <c r="D303" s="12"/>
      <c r="E303" s="16"/>
      <c r="F303" s="12"/>
      <c r="G303" s="12"/>
      <c r="H303" s="29">
        <f t="shared" si="99"/>
        <v>52</v>
      </c>
      <c r="I303" s="29">
        <f t="shared" si="100"/>
        <v>9</v>
      </c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/>
    </row>
    <row r="304" spans="3:26" ht="12.6" customHeight="1" outlineLevel="5">
      <c r="C304" s="4">
        <v>1</v>
      </c>
      <c r="D304" s="5" t="s">
        <v>19</v>
      </c>
      <c r="E304" s="17">
        <v>1</v>
      </c>
      <c r="F304" s="13">
        <f t="shared" ref="F304:F309" si="115">Z304</f>
        <v>17133.2</v>
      </c>
      <c r="G304" s="14">
        <f t="shared" ref="G304:G309" si="116">E304*F304</f>
        <v>17133.2</v>
      </c>
      <c r="H304" s="30">
        <f t="shared" si="99"/>
        <v>52</v>
      </c>
      <c r="I304" s="30">
        <f t="shared" si="100"/>
        <v>9</v>
      </c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Y304" s="20"/>
      <c r="Z304">
        <v>17133.2</v>
      </c>
    </row>
    <row r="305" spans="3:26" ht="12.6" customHeight="1" outlineLevel="5">
      <c r="C305" s="4">
        <v>2</v>
      </c>
      <c r="D305" s="5" t="s">
        <v>10</v>
      </c>
      <c r="E305" s="17">
        <v>3.25</v>
      </c>
      <c r="F305" s="13">
        <f t="shared" si="115"/>
        <v>51733.440000000002</v>
      </c>
      <c r="G305" s="14">
        <f t="shared" si="116"/>
        <v>168133.68</v>
      </c>
      <c r="H305" s="30">
        <f t="shared" si="99"/>
        <v>52</v>
      </c>
      <c r="I305" s="30">
        <f t="shared" si="100"/>
        <v>9</v>
      </c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Y305" s="20"/>
      <c r="Z305">
        <v>51733.440000000002</v>
      </c>
    </row>
    <row r="306" spans="3:26" ht="12.6" customHeight="1" outlineLevel="5">
      <c r="C306" s="4"/>
      <c r="D306" s="5" t="s">
        <v>57</v>
      </c>
      <c r="E306" s="17">
        <v>2</v>
      </c>
      <c r="F306" s="13">
        <f t="shared" si="115"/>
        <v>5183.3</v>
      </c>
      <c r="G306" s="14">
        <f t="shared" si="116"/>
        <v>10366.6</v>
      </c>
      <c r="H306" s="30">
        <f t="shared" si="99"/>
        <v>52</v>
      </c>
      <c r="I306" s="30">
        <f t="shared" si="100"/>
        <v>9</v>
      </c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Y306" s="20"/>
      <c r="Z306">
        <v>5183.3</v>
      </c>
    </row>
    <row r="307" spans="3:26" ht="12.6" customHeight="1" outlineLevel="5">
      <c r="C307" s="4"/>
      <c r="D307" s="5" t="s">
        <v>16</v>
      </c>
      <c r="E307" s="17">
        <v>1</v>
      </c>
      <c r="F307" s="13">
        <f t="shared" si="115"/>
        <v>5117.91</v>
      </c>
      <c r="G307" s="14">
        <f t="shared" si="116"/>
        <v>5117.91</v>
      </c>
      <c r="H307" s="30">
        <f t="shared" si="99"/>
        <v>52</v>
      </c>
      <c r="I307" s="30">
        <f t="shared" si="100"/>
        <v>9</v>
      </c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Y307" s="20"/>
      <c r="Z307">
        <v>5117.91</v>
      </c>
    </row>
    <row r="308" spans="3:26" ht="12.6" customHeight="1" outlineLevel="5">
      <c r="C308" s="4"/>
      <c r="D308" s="5" t="s">
        <v>11</v>
      </c>
      <c r="E308" s="17">
        <v>0.5</v>
      </c>
      <c r="F308" s="13">
        <f t="shared" si="115"/>
        <v>27761.27</v>
      </c>
      <c r="G308" s="14">
        <f t="shared" si="116"/>
        <v>13880.635</v>
      </c>
      <c r="H308" s="30">
        <f t="shared" si="99"/>
        <v>52</v>
      </c>
      <c r="I308" s="30">
        <f t="shared" si="100"/>
        <v>9</v>
      </c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Y308" s="20"/>
      <c r="Z308">
        <v>27761.27</v>
      </c>
    </row>
    <row r="309" spans="3:26" ht="12.6" customHeight="1" outlineLevel="5">
      <c r="C309" s="4">
        <v>3</v>
      </c>
      <c r="D309" s="5" t="s">
        <v>12</v>
      </c>
      <c r="E309" s="17">
        <v>7</v>
      </c>
      <c r="F309" s="13">
        <f t="shared" si="115"/>
        <v>23986.48</v>
      </c>
      <c r="G309" s="14">
        <f t="shared" si="116"/>
        <v>167905.36</v>
      </c>
      <c r="H309" s="30">
        <f t="shared" si="99"/>
        <v>52</v>
      </c>
      <c r="I309" s="30">
        <f t="shared" si="100"/>
        <v>9</v>
      </c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Y309" s="20"/>
      <c r="Z309">
        <v>23986.48</v>
      </c>
    </row>
    <row r="310" spans="3:26" ht="13.35" customHeight="1" outlineLevel="4">
      <c r="C310" s="6"/>
      <c r="D310" s="7" t="s">
        <v>14</v>
      </c>
      <c r="E310" s="18">
        <f t="shared" ref="E310:F310" si="117">SUM(E304:E309)</f>
        <v>14.75</v>
      </c>
      <c r="F310" s="18">
        <f t="shared" si="117"/>
        <v>130915.6</v>
      </c>
      <c r="G310" s="33">
        <f>IF(D310="Итого по факультету: ",SUMIFS($G$8:$G309,$D$8:$D309,"Итого по деканату: ",$I$8:$I309,I310)+SUMIFS($G$8:$G309,$D$8:$D309,"Итого по кафедре: ",$I$8:$I309,I310),SUMIF($H$8:$H309,$H310,$G$8:$G309))</f>
        <v>382537.38500000001</v>
      </c>
      <c r="H310" s="31">
        <f t="shared" si="99"/>
        <v>52</v>
      </c>
      <c r="I310" s="31">
        <f t="shared" si="100"/>
        <v>9</v>
      </c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/>
    </row>
    <row r="311" spans="3:26" ht="13.35" customHeight="1" outlineLevel="3">
      <c r="C311" s="6"/>
      <c r="D311" s="7" t="s">
        <v>27</v>
      </c>
      <c r="E311" s="18">
        <f t="shared" ref="E311:F311" si="118">E286+E295+E302+E310</f>
        <v>88.75</v>
      </c>
      <c r="F311" s="18">
        <f t="shared" si="118"/>
        <v>397631.05999999994</v>
      </c>
      <c r="G311" s="33">
        <f>IF(D311="Итого по факультету: ",SUMIFS($G$8:$G310,$D$8:$D310,"Итого по деканату: ",$I$8:$I310,I311)+SUMIFS($G$8:$G310,$D$8:$D310,"Итого по кафедре: ",$I$8:$I310,I311),SUMIF($H$8:$H310,$H311,$G$8:$G310))</f>
        <v>880176.23249999993</v>
      </c>
      <c r="H311" s="31">
        <f t="shared" si="99"/>
        <v>52</v>
      </c>
      <c r="I311" s="31">
        <f t="shared" si="100"/>
        <v>9</v>
      </c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/>
    </row>
    <row r="312" spans="3:26" ht="13.35" customHeight="1" outlineLevel="3">
      <c r="C312" s="15" t="s">
        <v>70</v>
      </c>
      <c r="D312" s="12"/>
      <c r="E312" s="16"/>
      <c r="F312" s="12"/>
      <c r="G312" s="12"/>
      <c r="H312" s="29">
        <f t="shared" si="99"/>
        <v>53</v>
      </c>
      <c r="I312" s="29">
        <f t="shared" si="100"/>
        <v>10</v>
      </c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/>
    </row>
    <row r="313" spans="3:26" ht="13.35" customHeight="1" outlineLevel="4">
      <c r="C313" s="15" t="s">
        <v>23</v>
      </c>
      <c r="D313" s="12"/>
      <c r="E313" s="16"/>
      <c r="F313" s="12"/>
      <c r="G313" s="12"/>
      <c r="H313" s="29">
        <f t="shared" si="99"/>
        <v>54</v>
      </c>
      <c r="I313" s="29">
        <f t="shared" si="100"/>
        <v>10</v>
      </c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/>
    </row>
    <row r="314" spans="3:26" ht="12.6" customHeight="1" outlineLevel="5">
      <c r="C314" s="4">
        <v>1</v>
      </c>
      <c r="D314" s="5" t="s">
        <v>34</v>
      </c>
      <c r="E314" s="17">
        <v>1</v>
      </c>
      <c r="F314" s="13">
        <f>Z314</f>
        <v>20188.48</v>
      </c>
      <c r="G314" s="14">
        <f>E314*F314</f>
        <v>20188.48</v>
      </c>
      <c r="H314" s="30">
        <f t="shared" si="99"/>
        <v>54</v>
      </c>
      <c r="I314" s="30">
        <f t="shared" si="100"/>
        <v>10</v>
      </c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Y314" s="20"/>
      <c r="Z314">
        <v>20188.48</v>
      </c>
    </row>
    <row r="315" spans="3:26" ht="13.35" customHeight="1" outlineLevel="4">
      <c r="C315" s="6"/>
      <c r="D315" s="7" t="s">
        <v>25</v>
      </c>
      <c r="E315" s="18">
        <f t="shared" ref="E315:F315" si="119">SUM(E314)</f>
        <v>1</v>
      </c>
      <c r="F315" s="18">
        <f t="shared" si="119"/>
        <v>20188.48</v>
      </c>
      <c r="G315" s="33">
        <f>IF(D315="Итого по факультету: ",SUMIFS($G$8:$G314,$D$8:$D314,"Итого по деканату: ",$I$8:$I314,I315)+SUMIFS($G$8:$G314,$D$8:$D314,"Итого по кафедре: ",$I$8:$I314,I315),SUMIF($H$8:$H314,$H315,$G$8:$G314))</f>
        <v>20188.48</v>
      </c>
      <c r="H315" s="31">
        <f t="shared" si="99"/>
        <v>54</v>
      </c>
      <c r="I315" s="31">
        <f t="shared" si="100"/>
        <v>10</v>
      </c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/>
    </row>
    <row r="316" spans="3:26" ht="13.35" customHeight="1" outlineLevel="4">
      <c r="C316" s="15" t="s">
        <v>71</v>
      </c>
      <c r="D316" s="12"/>
      <c r="E316" s="16"/>
      <c r="F316" s="12"/>
      <c r="G316" s="12"/>
      <c r="H316" s="29">
        <f t="shared" si="99"/>
        <v>55</v>
      </c>
      <c r="I316" s="29">
        <f t="shared" si="100"/>
        <v>10</v>
      </c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/>
    </row>
    <row r="317" spans="3:26" ht="12.6" customHeight="1" outlineLevel="5">
      <c r="C317" s="4">
        <v>1</v>
      </c>
      <c r="D317" s="5" t="s">
        <v>19</v>
      </c>
      <c r="E317" s="17">
        <v>1</v>
      </c>
      <c r="F317" s="13">
        <f t="shared" ref="F317:F324" si="120">Z317</f>
        <v>53235.3</v>
      </c>
      <c r="G317" s="14">
        <f t="shared" ref="G317:G324" si="121">E317*F317</f>
        <v>53235.3</v>
      </c>
      <c r="H317" s="30">
        <f t="shared" si="99"/>
        <v>55</v>
      </c>
      <c r="I317" s="30">
        <f t="shared" si="100"/>
        <v>10</v>
      </c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Y317" s="20"/>
      <c r="Z317">
        <v>53235.3</v>
      </c>
    </row>
    <row r="318" spans="3:26" ht="12.6" customHeight="1" outlineLevel="5">
      <c r="C318" s="4">
        <v>2</v>
      </c>
      <c r="D318" s="5" t="s">
        <v>10</v>
      </c>
      <c r="E318" s="17">
        <v>6</v>
      </c>
      <c r="F318" s="13">
        <f t="shared" si="120"/>
        <v>13495.68</v>
      </c>
      <c r="G318" s="14">
        <f t="shared" si="121"/>
        <v>80974.080000000002</v>
      </c>
      <c r="H318" s="30">
        <f t="shared" si="99"/>
        <v>55</v>
      </c>
      <c r="I318" s="30">
        <f t="shared" si="100"/>
        <v>10</v>
      </c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Y318" s="20"/>
      <c r="Z318">
        <v>13495.68</v>
      </c>
    </row>
    <row r="319" spans="3:26" ht="12.6" customHeight="1" outlineLevel="5">
      <c r="C319" s="4">
        <v>3</v>
      </c>
      <c r="D319" s="5" t="s">
        <v>72</v>
      </c>
      <c r="E319" s="17">
        <v>0.5</v>
      </c>
      <c r="F319" s="13">
        <f t="shared" si="120"/>
        <v>11234.81</v>
      </c>
      <c r="G319" s="14">
        <f t="shared" si="121"/>
        <v>5617.4049999999997</v>
      </c>
      <c r="H319" s="30">
        <f t="shared" si="99"/>
        <v>55</v>
      </c>
      <c r="I319" s="30">
        <f t="shared" si="100"/>
        <v>10</v>
      </c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Y319" s="20"/>
      <c r="Z319">
        <v>11234.81</v>
      </c>
    </row>
    <row r="320" spans="3:26" ht="12.6" customHeight="1" outlineLevel="5">
      <c r="C320" s="4">
        <v>4</v>
      </c>
      <c r="D320" s="5" t="s">
        <v>12</v>
      </c>
      <c r="E320" s="17">
        <v>10</v>
      </c>
      <c r="F320" s="13">
        <f t="shared" si="120"/>
        <v>4283.3</v>
      </c>
      <c r="G320" s="14">
        <f t="shared" si="121"/>
        <v>42833</v>
      </c>
      <c r="H320" s="30">
        <f t="shared" si="99"/>
        <v>55</v>
      </c>
      <c r="I320" s="30">
        <f t="shared" si="100"/>
        <v>10</v>
      </c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Y320" s="20"/>
      <c r="Z320">
        <v>4283.3</v>
      </c>
    </row>
    <row r="321" spans="3:26" ht="12.6" customHeight="1" outlineLevel="5">
      <c r="C321" s="4"/>
      <c r="D321" s="5" t="s">
        <v>57</v>
      </c>
      <c r="E321" s="17">
        <v>1</v>
      </c>
      <c r="F321" s="13">
        <f t="shared" si="120"/>
        <v>23782.2</v>
      </c>
      <c r="G321" s="14">
        <f t="shared" si="121"/>
        <v>23782.2</v>
      </c>
      <c r="H321" s="30">
        <f t="shared" si="99"/>
        <v>55</v>
      </c>
      <c r="I321" s="30">
        <f t="shared" si="100"/>
        <v>10</v>
      </c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Y321" s="20"/>
      <c r="Z321">
        <v>23782.2</v>
      </c>
    </row>
    <row r="322" spans="3:26" ht="12.6" customHeight="1" outlineLevel="5">
      <c r="C322" s="4"/>
      <c r="D322" s="5" t="s">
        <v>16</v>
      </c>
      <c r="E322" s="17">
        <v>2</v>
      </c>
      <c r="F322" s="13">
        <f t="shared" si="120"/>
        <v>19253.09</v>
      </c>
      <c r="G322" s="14">
        <f t="shared" si="121"/>
        <v>38506.18</v>
      </c>
      <c r="H322" s="30">
        <f t="shared" si="99"/>
        <v>55</v>
      </c>
      <c r="I322" s="30">
        <f t="shared" si="100"/>
        <v>10</v>
      </c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Y322" s="20"/>
      <c r="Z322">
        <v>19253.09</v>
      </c>
    </row>
    <row r="323" spans="3:26" ht="12.6" customHeight="1" outlineLevel="5">
      <c r="C323" s="4"/>
      <c r="D323" s="5" t="s">
        <v>39</v>
      </c>
      <c r="E323" s="17">
        <v>0.5</v>
      </c>
      <c r="F323" s="13">
        <f t="shared" si="120"/>
        <v>15597.44</v>
      </c>
      <c r="G323" s="14">
        <f t="shared" si="121"/>
        <v>7798.72</v>
      </c>
      <c r="H323" s="30">
        <f t="shared" si="99"/>
        <v>55</v>
      </c>
      <c r="I323" s="30">
        <f t="shared" si="100"/>
        <v>10</v>
      </c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Y323" s="20"/>
      <c r="Z323">
        <v>15597.44</v>
      </c>
    </row>
    <row r="324" spans="3:26" ht="12.6" customHeight="1" outlineLevel="5">
      <c r="C324" s="4">
        <v>5</v>
      </c>
      <c r="D324" s="5" t="s">
        <v>44</v>
      </c>
      <c r="E324" s="17">
        <v>3</v>
      </c>
      <c r="F324" s="13">
        <f t="shared" si="120"/>
        <v>3173.44</v>
      </c>
      <c r="G324" s="14">
        <f t="shared" si="121"/>
        <v>9520.32</v>
      </c>
      <c r="H324" s="30">
        <f t="shared" si="99"/>
        <v>55</v>
      </c>
      <c r="I324" s="30">
        <f t="shared" si="100"/>
        <v>10</v>
      </c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Y324" s="20"/>
      <c r="Z324">
        <v>3173.44</v>
      </c>
    </row>
    <row r="325" spans="3:26" ht="13.35" customHeight="1" outlineLevel="4">
      <c r="C325" s="6"/>
      <c r="D325" s="7" t="s">
        <v>14</v>
      </c>
      <c r="E325" s="18">
        <f t="shared" ref="E325" si="122">SUM(E317:E324)</f>
        <v>24</v>
      </c>
      <c r="F325" s="18">
        <f t="shared" ref="F325" si="123">SUM(F317:F324)</f>
        <v>144055.26</v>
      </c>
      <c r="G325" s="33">
        <f>IF(D325="Итого по факультету: ",SUMIFS($G$8:$G324,$D$8:$D324,"Итого по деканату: ",$I$8:$I324,I325)+SUMIFS($G$8:$G324,$D$8:$D324,"Итого по кафедре: ",$I$8:$I324,I325),SUMIF($H$8:$H324,$H325,$G$8:$G324))</f>
        <v>262267.20500000002</v>
      </c>
      <c r="H325" s="31">
        <f t="shared" si="99"/>
        <v>55</v>
      </c>
      <c r="I325" s="31">
        <f t="shared" si="100"/>
        <v>10</v>
      </c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/>
    </row>
    <row r="326" spans="3:26" ht="13.35" customHeight="1" outlineLevel="4">
      <c r="C326" s="15" t="s">
        <v>73</v>
      </c>
      <c r="D326" s="12"/>
      <c r="E326" s="16"/>
      <c r="F326" s="12"/>
      <c r="G326" s="12"/>
      <c r="H326" s="29">
        <f t="shared" si="99"/>
        <v>56</v>
      </c>
      <c r="I326" s="29">
        <f t="shared" si="100"/>
        <v>10</v>
      </c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/>
    </row>
    <row r="327" spans="3:26" ht="12.6" customHeight="1" outlineLevel="5">
      <c r="C327" s="4">
        <v>1</v>
      </c>
      <c r="D327" s="5" t="s">
        <v>9</v>
      </c>
      <c r="E327" s="17">
        <v>0.5</v>
      </c>
      <c r="F327" s="13">
        <f t="shared" ref="F327:F332" si="124">Z327</f>
        <v>47095.199999999997</v>
      </c>
      <c r="G327" s="14">
        <f t="shared" ref="G327:G332" si="125">E327*F327</f>
        <v>23547.599999999999</v>
      </c>
      <c r="H327" s="30">
        <f t="shared" si="99"/>
        <v>56</v>
      </c>
      <c r="I327" s="30">
        <f t="shared" si="100"/>
        <v>10</v>
      </c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Y327" s="20"/>
      <c r="Z327">
        <v>47095.199999999997</v>
      </c>
    </row>
    <row r="328" spans="3:26" ht="12.6" customHeight="1" outlineLevel="5">
      <c r="C328" s="4">
        <v>2</v>
      </c>
      <c r="D328" s="5" t="s">
        <v>10</v>
      </c>
      <c r="E328" s="17">
        <v>3.5</v>
      </c>
      <c r="F328" s="13">
        <f t="shared" si="124"/>
        <v>30927.599999999999</v>
      </c>
      <c r="G328" s="14">
        <f t="shared" si="125"/>
        <v>108246.59999999999</v>
      </c>
      <c r="H328" s="30">
        <f t="shared" si="99"/>
        <v>56</v>
      </c>
      <c r="I328" s="30">
        <f t="shared" si="100"/>
        <v>10</v>
      </c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Y328" s="20"/>
      <c r="Z328">
        <v>30927.599999999999</v>
      </c>
    </row>
    <row r="329" spans="3:26" ht="12.6" customHeight="1" outlineLevel="5">
      <c r="C329" s="4">
        <v>3</v>
      </c>
      <c r="D329" s="5" t="s">
        <v>12</v>
      </c>
      <c r="E329" s="17">
        <v>10.25</v>
      </c>
      <c r="F329" s="13">
        <f t="shared" si="124"/>
        <v>26128.13</v>
      </c>
      <c r="G329" s="14">
        <f t="shared" si="125"/>
        <v>267813.33250000002</v>
      </c>
      <c r="H329" s="30">
        <f t="shared" ref="H329:H349" si="126">IF(ISBLANK(F329),H328+1,H328)</f>
        <v>56</v>
      </c>
      <c r="I329" s="30">
        <f t="shared" ref="I329:I349" si="127">IF(ISERR(SEARCH("факультет",C329)),I328,I328+1)</f>
        <v>10</v>
      </c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Y329" s="20"/>
      <c r="Z329">
        <v>26128.13</v>
      </c>
    </row>
    <row r="330" spans="3:26" ht="12.6" customHeight="1" outlineLevel="5">
      <c r="C330" s="4"/>
      <c r="D330" s="5" t="s">
        <v>57</v>
      </c>
      <c r="E330" s="17">
        <v>1</v>
      </c>
      <c r="F330" s="13">
        <f t="shared" si="124"/>
        <v>16769.5</v>
      </c>
      <c r="G330" s="14">
        <f t="shared" si="125"/>
        <v>16769.5</v>
      </c>
      <c r="H330" s="30">
        <f t="shared" si="126"/>
        <v>56</v>
      </c>
      <c r="I330" s="30">
        <f t="shared" si="127"/>
        <v>10</v>
      </c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Y330" s="20"/>
      <c r="Z330">
        <v>16769.5</v>
      </c>
    </row>
    <row r="331" spans="3:26" ht="12.6" customHeight="1" outlineLevel="5">
      <c r="C331" s="4"/>
      <c r="D331" s="5" t="s">
        <v>16</v>
      </c>
      <c r="E331" s="17">
        <v>1</v>
      </c>
      <c r="F331" s="13">
        <f t="shared" si="124"/>
        <v>22665.03</v>
      </c>
      <c r="G331" s="14">
        <f t="shared" si="125"/>
        <v>22665.03</v>
      </c>
      <c r="H331" s="30">
        <f t="shared" si="126"/>
        <v>56</v>
      </c>
      <c r="I331" s="30">
        <f t="shared" si="127"/>
        <v>10</v>
      </c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Y331" s="20"/>
      <c r="Z331">
        <v>22665.03</v>
      </c>
    </row>
    <row r="332" spans="3:26" ht="12.6" customHeight="1" outlineLevel="5">
      <c r="C332" s="4">
        <v>4</v>
      </c>
      <c r="D332" s="5" t="s">
        <v>13</v>
      </c>
      <c r="E332" s="17">
        <v>3.25</v>
      </c>
      <c r="F332" s="13">
        <f t="shared" si="124"/>
        <v>31299.15</v>
      </c>
      <c r="G332" s="14">
        <f t="shared" si="125"/>
        <v>101722.2375</v>
      </c>
      <c r="H332" s="30">
        <f t="shared" si="126"/>
        <v>56</v>
      </c>
      <c r="I332" s="30">
        <f t="shared" si="127"/>
        <v>10</v>
      </c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Y332" s="20"/>
      <c r="Z332">
        <v>31299.15</v>
      </c>
    </row>
    <row r="333" spans="3:26" ht="13.35" customHeight="1" outlineLevel="4">
      <c r="C333" s="6"/>
      <c r="D333" s="7" t="s">
        <v>14</v>
      </c>
      <c r="E333" s="18">
        <f t="shared" ref="E333:F333" si="128">SUM(E327:E332)</f>
        <v>19.5</v>
      </c>
      <c r="F333" s="18">
        <f t="shared" si="128"/>
        <v>174884.61</v>
      </c>
      <c r="G333" s="33">
        <f>IF(D333="Итого по факультету: ",SUMIFS($G$8:$G332,$D$8:$D332,"Итого по деканату: ",$I$8:$I332,I333)+SUMIFS($G$8:$G332,$D$8:$D332,"Итого по кафедре: ",$I$8:$I332,I333),SUMIF($H$8:$H332,$H333,$G$8:$G332))</f>
        <v>540764.30000000005</v>
      </c>
      <c r="H333" s="31">
        <f t="shared" si="126"/>
        <v>56</v>
      </c>
      <c r="I333" s="31">
        <f t="shared" si="127"/>
        <v>10</v>
      </c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/>
    </row>
    <row r="334" spans="3:26" ht="13.35" customHeight="1" outlineLevel="3">
      <c r="C334" s="6"/>
      <c r="D334" s="7" t="s">
        <v>27</v>
      </c>
      <c r="E334" s="18">
        <f t="shared" ref="E334:F334" si="129">E315+E325+E333</f>
        <v>44.5</v>
      </c>
      <c r="F334" s="18">
        <f t="shared" si="129"/>
        <v>339128.35</v>
      </c>
      <c r="G334" s="33">
        <f>IF(D334="Итого по факультету: ",SUMIFS($G$8:$G333,$D$8:$D333,"Итого по деканату: ",$I$8:$I333,I334)+SUMIFS($G$8:$G333,$D$8:$D333,"Итого по кафедре: ",$I$8:$I333,I334),SUMIF($H$8:$H333,$H334,$G$8:$G333))</f>
        <v>823219.9850000001</v>
      </c>
      <c r="H334" s="31">
        <f t="shared" si="126"/>
        <v>56</v>
      </c>
      <c r="I334" s="31">
        <f t="shared" si="127"/>
        <v>10</v>
      </c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/>
    </row>
    <row r="335" spans="3:26" ht="13.35" customHeight="1" outlineLevel="3">
      <c r="C335" s="15" t="s">
        <v>75</v>
      </c>
      <c r="D335" s="12"/>
      <c r="E335" s="16"/>
      <c r="F335" s="12"/>
      <c r="G335" s="12"/>
      <c r="H335" s="29">
        <f t="shared" si="126"/>
        <v>57</v>
      </c>
      <c r="I335" s="29">
        <f t="shared" si="127"/>
        <v>11</v>
      </c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/>
    </row>
    <row r="336" spans="3:26" ht="13.35" customHeight="1" outlineLevel="4">
      <c r="C336" s="15" t="s">
        <v>23</v>
      </c>
      <c r="D336" s="12"/>
      <c r="E336" s="16"/>
      <c r="F336" s="12"/>
      <c r="G336" s="12"/>
      <c r="H336" s="29">
        <f t="shared" si="126"/>
        <v>58</v>
      </c>
      <c r="I336" s="29">
        <f t="shared" si="127"/>
        <v>11</v>
      </c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/>
    </row>
    <row r="337" spans="3:26" ht="12.6" customHeight="1" outlineLevel="5">
      <c r="C337" s="4">
        <v>1</v>
      </c>
      <c r="D337" s="5" t="s">
        <v>24</v>
      </c>
      <c r="E337" s="17">
        <v>1</v>
      </c>
      <c r="F337" s="13">
        <f>Z337</f>
        <v>52133.88</v>
      </c>
      <c r="G337" s="14">
        <f>E337*F337</f>
        <v>52133.88</v>
      </c>
      <c r="H337" s="30">
        <f t="shared" si="126"/>
        <v>58</v>
      </c>
      <c r="I337" s="30">
        <f t="shared" si="127"/>
        <v>11</v>
      </c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Y337" s="20"/>
      <c r="Z337">
        <v>52133.88</v>
      </c>
    </row>
    <row r="338" spans="3:26" ht="13.35" customHeight="1" outlineLevel="4">
      <c r="C338" s="6"/>
      <c r="D338" s="7" t="s">
        <v>25</v>
      </c>
      <c r="E338" s="18">
        <f t="shared" ref="E338:F338" si="130">SUM(E337)</f>
        <v>1</v>
      </c>
      <c r="F338" s="18">
        <f t="shared" si="130"/>
        <v>52133.88</v>
      </c>
      <c r="G338" s="33">
        <f>IF(D338="Итого по факультету: ",SUMIFS($G$8:$G337,$D$8:$D337,"Итого по деканату: ",$I$8:$I337,I338)+SUMIFS($G$8:$G337,$D$8:$D337,"Итого по кафедре: ",$I$8:$I337,I338),SUMIF($H$8:$H337,$H338,$G$8:$G337))</f>
        <v>52133.88</v>
      </c>
      <c r="H338" s="31">
        <f t="shared" si="126"/>
        <v>58</v>
      </c>
      <c r="I338" s="31">
        <f t="shared" si="127"/>
        <v>11</v>
      </c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/>
    </row>
    <row r="339" spans="3:26" ht="13.35" customHeight="1" outlineLevel="3">
      <c r="C339" s="6"/>
      <c r="D339" s="7" t="s">
        <v>27</v>
      </c>
      <c r="E339" s="18">
        <f t="shared" ref="E339:F339" si="131">E338</f>
        <v>1</v>
      </c>
      <c r="F339" s="18">
        <f t="shared" si="131"/>
        <v>52133.88</v>
      </c>
      <c r="G339" s="33">
        <f>IF(D339="Итого по факультету: ",SUMIFS($G$8:$G338,$D$8:$D338,"Итого по деканату: ",$I$8:$I338,I339)+SUMIFS($G$8:$G338,$D$8:$D338,"Итого по кафедре: ",$I$8:$I338,I339),SUMIF($H$8:$H338,$H339,$G$8:$G338))</f>
        <v>52133.88</v>
      </c>
      <c r="H339" s="31">
        <f t="shared" si="126"/>
        <v>58</v>
      </c>
      <c r="I339" s="31">
        <f t="shared" si="127"/>
        <v>11</v>
      </c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/>
    </row>
    <row r="340" spans="3:26" ht="13.35" customHeight="1" outlineLevel="3">
      <c r="C340" s="15" t="s">
        <v>74</v>
      </c>
      <c r="D340" s="12"/>
      <c r="E340" s="16"/>
      <c r="F340" s="12"/>
      <c r="G340" s="12"/>
      <c r="H340" s="29">
        <f t="shared" si="126"/>
        <v>59</v>
      </c>
      <c r="I340" s="29">
        <f t="shared" si="127"/>
        <v>12</v>
      </c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/>
    </row>
    <row r="341" spans="3:26" ht="13.35" customHeight="1" outlineLevel="4">
      <c r="C341" s="15" t="s">
        <v>23</v>
      </c>
      <c r="D341" s="12"/>
      <c r="E341" s="16"/>
      <c r="F341" s="12"/>
      <c r="G341" s="12"/>
      <c r="H341" s="29">
        <f t="shared" si="126"/>
        <v>60</v>
      </c>
      <c r="I341" s="29">
        <f t="shared" si="127"/>
        <v>12</v>
      </c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/>
    </row>
    <row r="342" spans="3:26" ht="12.6" customHeight="1" outlineLevel="5">
      <c r="C342" s="4">
        <v>1</v>
      </c>
      <c r="D342" s="5" t="s">
        <v>34</v>
      </c>
      <c r="E342" s="17">
        <v>1</v>
      </c>
      <c r="F342" s="13">
        <f>Z342</f>
        <v>62118.400000000001</v>
      </c>
      <c r="G342" s="14">
        <f>E342*F342</f>
        <v>62118.400000000001</v>
      </c>
      <c r="H342" s="30">
        <f t="shared" si="126"/>
        <v>60</v>
      </c>
      <c r="I342" s="30">
        <f t="shared" si="127"/>
        <v>12</v>
      </c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Y342" s="20"/>
      <c r="Z342">
        <v>62118.400000000001</v>
      </c>
    </row>
    <row r="343" spans="3:26" ht="13.35" customHeight="1" outlineLevel="4">
      <c r="C343" s="6"/>
      <c r="D343" s="7" t="s">
        <v>25</v>
      </c>
      <c r="E343" s="18">
        <f t="shared" ref="E343:F343" si="132">SUM(E342)</f>
        <v>1</v>
      </c>
      <c r="F343" s="18">
        <f t="shared" si="132"/>
        <v>62118.400000000001</v>
      </c>
      <c r="G343" s="33">
        <f>IF(D343="Итого по факультету: ",SUMIFS($G$8:$G342,$D$8:$D342,"Итого по деканату: ",$I$8:$I342,I343)+SUMIFS($G$8:$G342,$D$8:$D342,"Итого по кафедре: ",$I$8:$I342,I343),SUMIF($H$8:$H342,$H343,$G$8:$G342))</f>
        <v>62118.400000000001</v>
      </c>
      <c r="H343" s="31">
        <f t="shared" si="126"/>
        <v>60</v>
      </c>
      <c r="I343" s="31">
        <f t="shared" si="127"/>
        <v>12</v>
      </c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/>
    </row>
    <row r="344" spans="3:26" ht="13.35" customHeight="1" outlineLevel="3">
      <c r="C344" s="6"/>
      <c r="D344" s="7" t="s">
        <v>27</v>
      </c>
      <c r="E344" s="18">
        <f t="shared" ref="E344:F344" si="133">E343</f>
        <v>1</v>
      </c>
      <c r="F344" s="18">
        <f t="shared" si="133"/>
        <v>62118.400000000001</v>
      </c>
      <c r="G344" s="33">
        <f>IF(D344="Итого по факультету: ",SUMIFS($G$8:$G343,$D$8:$D343,"Итого по деканату: ",$I$8:$I343,I344)+SUMIFS($G$8:$G343,$D$8:$D343,"Итого по кафедре: ",$I$8:$I343,I344),SUMIF($H$8:$H343,$H344,$G$8:$G343))</f>
        <v>62118.400000000001</v>
      </c>
      <c r="H344" s="31">
        <f t="shared" si="126"/>
        <v>60</v>
      </c>
      <c r="I344" s="31">
        <f t="shared" si="127"/>
        <v>12</v>
      </c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/>
    </row>
    <row r="345" spans="3:26" ht="13.35" customHeight="1" outlineLevel="3">
      <c r="C345" s="15" t="s">
        <v>76</v>
      </c>
      <c r="D345" s="12"/>
      <c r="E345" s="16"/>
      <c r="F345" s="12"/>
      <c r="G345" s="12"/>
      <c r="H345" s="29">
        <f t="shared" si="126"/>
        <v>61</v>
      </c>
      <c r="I345" s="29">
        <f t="shared" si="127"/>
        <v>13</v>
      </c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/>
    </row>
    <row r="346" spans="3:26" ht="13.35" customHeight="1" outlineLevel="4">
      <c r="C346" s="15" t="s">
        <v>23</v>
      </c>
      <c r="D346" s="12"/>
      <c r="E346" s="16"/>
      <c r="F346" s="12"/>
      <c r="G346" s="12"/>
      <c r="H346" s="29">
        <f t="shared" si="126"/>
        <v>62</v>
      </c>
      <c r="I346" s="29">
        <f t="shared" si="127"/>
        <v>13</v>
      </c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/>
    </row>
    <row r="347" spans="3:26" ht="12.6" customHeight="1" outlineLevel="5">
      <c r="C347" s="4">
        <v>1</v>
      </c>
      <c r="D347" s="5" t="s">
        <v>24</v>
      </c>
      <c r="E347" s="17">
        <v>1</v>
      </c>
      <c r="F347" s="13">
        <f>Z347</f>
        <v>61679.519999999997</v>
      </c>
      <c r="G347" s="14">
        <f>E347*F347</f>
        <v>61679.519999999997</v>
      </c>
      <c r="H347" s="30">
        <f t="shared" si="126"/>
        <v>62</v>
      </c>
      <c r="I347" s="30">
        <f t="shared" si="127"/>
        <v>13</v>
      </c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Y347" s="20"/>
      <c r="Z347">
        <v>61679.519999999997</v>
      </c>
    </row>
    <row r="348" spans="3:26" ht="13.35" customHeight="1" outlineLevel="4">
      <c r="C348" s="6"/>
      <c r="D348" s="7" t="s">
        <v>25</v>
      </c>
      <c r="E348" s="18">
        <f t="shared" ref="E348:F348" si="134">SUM(E347)</f>
        <v>1</v>
      </c>
      <c r="F348" s="18">
        <f t="shared" si="134"/>
        <v>61679.519999999997</v>
      </c>
      <c r="G348" s="33">
        <f>IF(D348="Итого по факультету: ",SUMIFS($G$8:$G347,$D$8:$D347,"Итого по деканату: ",$I$8:$I347,I348)+SUMIFS($G$8:$G347,$D$8:$D347,"Итого по кафедре: ",$I$8:$I347,I348),SUMIF($H$8:$H347,$H348,$G$8:$G347))</f>
        <v>61679.519999999997</v>
      </c>
      <c r="H348" s="31">
        <f t="shared" si="126"/>
        <v>62</v>
      </c>
      <c r="I348" s="31">
        <f t="shared" si="127"/>
        <v>13</v>
      </c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/>
    </row>
    <row r="349" spans="3:26" ht="13.35" customHeight="1" outlineLevel="3">
      <c r="C349" s="6"/>
      <c r="D349" s="7" t="s">
        <v>27</v>
      </c>
      <c r="E349" s="18">
        <f t="shared" ref="E349:F349" si="135">E348</f>
        <v>1</v>
      </c>
      <c r="F349" s="18">
        <f t="shared" si="135"/>
        <v>61679.519999999997</v>
      </c>
      <c r="G349" s="33">
        <f>IF(D349="Итого по факультету: ",SUMIFS($G$8:$G348,$D$8:$D348,"Итого по деканату: ",$I$8:$I348,I349)+SUMIFS($G$8:$G348,$D$8:$D348,"Итого по кафедре: ",$I$8:$I348,I349),SUMIF($H$8:$H348,$H349,$G$8:$G348))</f>
        <v>61679.519999999997</v>
      </c>
      <c r="H349" s="31">
        <f t="shared" si="126"/>
        <v>62</v>
      </c>
      <c r="I349" s="31">
        <f t="shared" si="127"/>
        <v>13</v>
      </c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/>
    </row>
    <row r="350" spans="3:26" ht="13.35" customHeight="1" outlineLevel="2">
      <c r="C350" s="6"/>
      <c r="D350" s="7" t="s">
        <v>77</v>
      </c>
      <c r="E350" s="18">
        <f t="shared" ref="E350" si="136">SUMIF($D$8:$D$349,"Итого по факультету: ",E8:E349)</f>
        <v>747</v>
      </c>
      <c r="F350" s="18">
        <f>SUMIF($D$8:$D$349,"Итого по факультету: ",F8:F349)</f>
        <v>4738616.8599999985</v>
      </c>
      <c r="G350" s="18">
        <f>SUMIF($D$8:$D$349,"Итого по факультету: ",G8:G349)</f>
        <v>15408930.960000001</v>
      </c>
      <c r="H350" s="31"/>
      <c r="I350" s="31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/>
    </row>
    <row r="351" spans="3:26" s="1" customFormat="1" ht="11.25" customHeight="1" outlineLevel="1"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</row>
  </sheetData>
  <autoFilter ref="C5:G350">
    <filterColumn colId="4"/>
  </autoFilter>
  <mergeCells count="3">
    <mergeCell ref="C2:G2"/>
    <mergeCell ref="L4:N4"/>
    <mergeCell ref="L5:N5"/>
  </mergeCells>
  <pageMargins left="0.39370078740157483" right="0.39370078740157483" top="0.39370078740157483" bottom="0.39370078740157483" header="0.51181102362204722" footer="0.51181102362204722"/>
  <pageSetup paperSize="9" scale="80" orientation="landscape" r:id="rId1"/>
  <rowBreaks count="2" manualBreakCount="2">
    <brk id="115" max="16383" man="1"/>
    <brk id="2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фильтр итоговых сумм в графе 5</vt:lpstr>
      <vt:lpstr>'фильтр итоговых сумм в графе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Гусейнов Мурад Гасанович</dc:creator>
  <cp:lastModifiedBy>gusejnovmg</cp:lastModifiedBy>
  <cp:revision>1</cp:revision>
  <cp:lastPrinted>2015-07-02T08:31:47Z</cp:lastPrinted>
  <dcterms:created xsi:type="dcterms:W3CDTF">2015-07-02T07:26:34Z</dcterms:created>
  <dcterms:modified xsi:type="dcterms:W3CDTF">2015-07-09T12:17:53Z</dcterms:modified>
</cp:coreProperties>
</file>