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F14" s="1"/>
  <c r="F15" s="1"/>
  <c r="G7"/>
  <c r="G14" s="1"/>
  <c r="D7"/>
  <c r="E5"/>
  <c r="E7" s="1"/>
  <c r="F5"/>
  <c r="G5"/>
  <c r="D5"/>
  <c r="C14"/>
  <c r="C6"/>
  <c r="C5"/>
  <c r="B4"/>
  <c r="B5" s="1"/>
  <c r="E6" l="1"/>
  <c r="D14"/>
  <c r="D15" s="1"/>
  <c r="F12"/>
  <c r="G12"/>
  <c r="G18" s="1"/>
  <c r="F8"/>
  <c r="F6"/>
  <c r="E8"/>
  <c r="E14"/>
  <c r="E15" s="1"/>
  <c r="E12"/>
  <c r="E18" s="1"/>
  <c r="G15"/>
  <c r="G6"/>
  <c r="G8"/>
  <c r="D6"/>
  <c r="D8"/>
  <c r="D12"/>
  <c r="B10"/>
  <c r="B9"/>
  <c r="B12" s="1"/>
  <c r="B14"/>
  <c r="C15"/>
  <c r="D16" l="1"/>
  <c r="D17" s="1"/>
  <c r="F16"/>
  <c r="F17" s="1"/>
  <c r="F18"/>
  <c r="F20" s="1"/>
  <c r="D18"/>
  <c r="D19" s="1"/>
  <c r="G16"/>
  <c r="G17" s="1"/>
  <c r="G19" s="1"/>
  <c r="F19"/>
  <c r="E16"/>
  <c r="E17" s="1"/>
  <c r="E20" s="1"/>
  <c r="C12"/>
  <c r="B11"/>
  <c r="B15"/>
  <c r="B16" s="1"/>
  <c r="B17" s="1"/>
  <c r="B18" s="1"/>
  <c r="B19" s="1"/>
  <c r="D20" l="1"/>
  <c r="C16"/>
  <c r="C17" s="1"/>
  <c r="C18" s="1"/>
  <c r="G20"/>
  <c r="E19"/>
  <c r="C20"/>
  <c r="C19"/>
</calcChain>
</file>

<file path=xl/sharedStrings.xml><?xml version="1.0" encoding="utf-8"?>
<sst xmlns="http://schemas.openxmlformats.org/spreadsheetml/2006/main" count="21" uniqueCount="21">
  <si>
    <t>План</t>
  </si>
  <si>
    <t>Показатель</t>
  </si>
  <si>
    <t>Итого</t>
  </si>
  <si>
    <t>Себестоимость продаж</t>
  </si>
  <si>
    <t xml:space="preserve">Торговая наценка, % </t>
  </si>
  <si>
    <t>Рентабельность продаж, %</t>
  </si>
  <si>
    <t>Выручка с НДС</t>
  </si>
  <si>
    <t>Выручка без НДС</t>
  </si>
  <si>
    <t>Прямые пост</t>
  </si>
  <si>
    <t>издержи логистические</t>
  </si>
  <si>
    <t>издержки упр и накл</t>
  </si>
  <si>
    <t>Итого ПОИ</t>
  </si>
  <si>
    <t>Маржа</t>
  </si>
  <si>
    <t>Коэффициент валовой маржи</t>
  </si>
  <si>
    <t>Точка безубыточности</t>
  </si>
  <si>
    <t>Запас финансовой прочности</t>
  </si>
  <si>
    <t>Прибыль от реализации</t>
  </si>
  <si>
    <t>Операционный рычаг</t>
  </si>
  <si>
    <t>Прибыль/Убыток после налогообложения</t>
  </si>
  <si>
    <t>Отчёт о прибылях и убытках</t>
  </si>
  <si>
    <t>Торговая наценка, %</t>
  </si>
</sst>
</file>

<file path=xl/styles.xml><?xml version="1.0" encoding="utf-8"?>
<styleSheet xmlns="http://schemas.openxmlformats.org/spreadsheetml/2006/main">
  <numFmts count="3">
    <numFmt numFmtId="164" formatCode="0.000%"/>
    <numFmt numFmtId="165" formatCode="#,##0.0000"/>
    <numFmt numFmtId="169" formatCode="0.000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8"/>
      <name val="Arial Cyr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 Cyr"/>
      <charset val="204"/>
    </font>
    <font>
      <b/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>
      <alignment horizontal="left"/>
    </xf>
    <xf numFmtId="0" fontId="6" fillId="0" borderId="0">
      <alignment horizontal="left"/>
    </xf>
  </cellStyleXfs>
  <cellXfs count="31">
    <xf numFmtId="0" fontId="0" fillId="0" borderId="0" xfId="0"/>
    <xf numFmtId="0" fontId="2" fillId="0" borderId="0" xfId="0" applyFont="1" applyFill="1"/>
    <xf numFmtId="0" fontId="2" fillId="3" borderId="0" xfId="0" applyFont="1" applyFill="1"/>
    <xf numFmtId="4" fontId="2" fillId="0" borderId="0" xfId="0" applyNumberFormat="1" applyFont="1" applyFill="1"/>
    <xf numFmtId="4" fontId="8" fillId="0" borderId="0" xfId="0" applyNumberFormat="1" applyFont="1" applyFill="1" applyBorder="1" applyAlignment="1">
      <alignment horizontal="center" wrapText="1"/>
    </xf>
    <xf numFmtId="4" fontId="5" fillId="0" borderId="0" xfId="0" applyNumberFormat="1" applyFont="1" applyFill="1" applyBorder="1"/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wrapText="1"/>
    </xf>
    <xf numFmtId="4" fontId="10" fillId="0" borderId="1" xfId="3" applyNumberFormat="1" applyFont="1" applyFill="1" applyBorder="1" applyAlignment="1">
      <alignment horizontal="right" vertical="top" wrapText="1"/>
    </xf>
    <xf numFmtId="164" fontId="4" fillId="0" borderId="0" xfId="1" applyNumberFormat="1" applyFont="1" applyFill="1" applyBorder="1"/>
    <xf numFmtId="4" fontId="6" fillId="3" borderId="1" xfId="0" applyNumberFormat="1" applyFont="1" applyFill="1" applyBorder="1" applyAlignment="1">
      <alignment wrapText="1"/>
    </xf>
    <xf numFmtId="10" fontId="4" fillId="0" borderId="0" xfId="0" applyNumberFormat="1" applyFont="1" applyFill="1"/>
    <xf numFmtId="4" fontId="6" fillId="3" borderId="1" xfId="0" applyNumberFormat="1" applyFont="1" applyFill="1" applyBorder="1" applyAlignment="1">
      <alignment horizontal="left" wrapText="1"/>
    </xf>
    <xf numFmtId="4" fontId="6" fillId="3" borderId="1" xfId="0" applyNumberFormat="1" applyFont="1" applyFill="1" applyBorder="1" applyAlignment="1">
      <alignment horizontal="right" wrapText="1"/>
    </xf>
    <xf numFmtId="4" fontId="10" fillId="3" borderId="1" xfId="2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/>
    <xf numFmtId="4" fontId="5" fillId="3" borderId="0" xfId="0" applyNumberFormat="1" applyFont="1" applyFill="1"/>
    <xf numFmtId="0" fontId="6" fillId="0" borderId="1" xfId="0" applyFont="1" applyFill="1" applyBorder="1"/>
    <xf numFmtId="4" fontId="7" fillId="0" borderId="1" xfId="0" applyNumberFormat="1" applyFont="1" applyFill="1" applyBorder="1"/>
    <xf numFmtId="0" fontId="5" fillId="0" borderId="0" xfId="0" applyFont="1" applyFill="1"/>
    <xf numFmtId="4" fontId="6" fillId="0" borderId="1" xfId="0" applyNumberFormat="1" applyFont="1" applyFill="1" applyBorder="1"/>
    <xf numFmtId="165" fontId="6" fillId="0" borderId="1" xfId="0" applyNumberFormat="1" applyFont="1" applyFill="1" applyBorder="1"/>
    <xf numFmtId="4" fontId="5" fillId="0" borderId="0" xfId="0" applyNumberFormat="1" applyFont="1" applyFill="1"/>
    <xf numFmtId="4" fontId="11" fillId="0" borderId="1" xfId="0" applyNumberFormat="1" applyFont="1" applyFill="1" applyBorder="1"/>
    <xf numFmtId="0" fontId="9" fillId="2" borderId="1" xfId="0" applyFont="1" applyFill="1" applyBorder="1"/>
    <xf numFmtId="4" fontId="9" fillId="2" borderId="1" xfId="0" applyNumberFormat="1" applyFont="1" applyFill="1" applyBorder="1"/>
    <xf numFmtId="4" fontId="3" fillId="0" borderId="0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4" fontId="10" fillId="4" borderId="1" xfId="3" applyNumberFormat="1" applyFont="1" applyFill="1" applyBorder="1" applyAlignment="1">
      <alignment horizontal="right" vertical="top" wrapText="1"/>
    </xf>
    <xf numFmtId="169" fontId="2" fillId="3" borderId="0" xfId="0" applyNumberFormat="1" applyFont="1" applyFill="1"/>
  </cellXfs>
  <cellStyles count="4">
    <cellStyle name="Обычный" xfId="0" builtinId="0"/>
    <cellStyle name="Обычный_Июнь" xfId="3"/>
    <cellStyle name="Обычный_Лист2" xfId="2"/>
    <cellStyle name="Процентный" xfId="1" builtinId="5"/>
  </cellStyles>
  <dxfs count="4"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4" sqref="J14"/>
    </sheetView>
  </sheetViews>
  <sheetFormatPr defaultRowHeight="12.75"/>
  <cols>
    <col min="1" max="1" width="36.85546875" style="1" customWidth="1"/>
    <col min="2" max="2" width="12" style="1" hidden="1" customWidth="1"/>
    <col min="3" max="3" width="14.7109375" style="1" customWidth="1"/>
    <col min="4" max="4" width="12" style="1" customWidth="1"/>
    <col min="5" max="5" width="19" style="1" customWidth="1"/>
    <col min="6" max="7" width="12" style="1" customWidth="1"/>
    <col min="8" max="8" width="11.42578125" style="1" customWidth="1"/>
    <col min="9" max="9" width="11" style="1" hidden="1" customWidth="1"/>
    <col min="10" max="10" width="11" style="1" customWidth="1"/>
    <col min="11" max="11" width="10.140625" style="1" bestFit="1" customWidth="1"/>
    <col min="12" max="12" width="10.7109375" style="1" bestFit="1" customWidth="1"/>
    <col min="13" max="13" width="11.28515625" style="1" bestFit="1" customWidth="1"/>
    <col min="14" max="14" width="10.7109375" style="1" bestFit="1" customWidth="1"/>
    <col min="15" max="16384" width="9.140625" style="1"/>
  </cols>
  <sheetData>
    <row r="1" spans="1:10">
      <c r="A1" s="27" t="s">
        <v>19</v>
      </c>
      <c r="B1" s="27"/>
      <c r="C1" s="27"/>
      <c r="J1" s="5"/>
    </row>
    <row r="2" spans="1:10">
      <c r="A2" s="4"/>
      <c r="B2" s="4"/>
      <c r="D2" s="28" t="s">
        <v>20</v>
      </c>
      <c r="E2" s="28"/>
      <c r="F2" s="28"/>
      <c r="G2" s="28"/>
      <c r="J2" s="5"/>
    </row>
    <row r="3" spans="1:10">
      <c r="A3" s="6" t="s">
        <v>1</v>
      </c>
      <c r="B3" s="6" t="s">
        <v>0</v>
      </c>
      <c r="C3" s="7" t="s">
        <v>2</v>
      </c>
      <c r="D3" s="7">
        <v>21.96</v>
      </c>
      <c r="E3" s="7">
        <v>10</v>
      </c>
      <c r="F3" s="7">
        <v>20</v>
      </c>
      <c r="G3" s="7">
        <v>30</v>
      </c>
    </row>
    <row r="4" spans="1:10">
      <c r="A4" s="8" t="s">
        <v>3</v>
      </c>
      <c r="B4" s="8">
        <f>B7*(100-B6)/100</f>
        <v>3419466</v>
      </c>
      <c r="C4" s="9">
        <v>1790426.76</v>
      </c>
      <c r="D4" s="9">
        <v>1790424.6357012738</v>
      </c>
      <c r="E4" s="9">
        <v>11606275.20000001</v>
      </c>
      <c r="F4" s="9">
        <v>6303137.6000000034</v>
      </c>
      <c r="G4" s="9">
        <v>4868758.4000000022</v>
      </c>
      <c r="H4" s="3"/>
    </row>
    <row r="5" spans="1:10">
      <c r="A5" s="8" t="s">
        <v>4</v>
      </c>
      <c r="B5" s="8">
        <f>B7/B4*100-100</f>
        <v>35.13513513513513</v>
      </c>
      <c r="C5" s="9">
        <f>C7/C4*100-100</f>
        <v>21.959973944982792</v>
      </c>
      <c r="D5" s="9">
        <f>D3</f>
        <v>21.96</v>
      </c>
      <c r="E5" s="9">
        <f t="shared" ref="E5:G5" si="0">E3</f>
        <v>10</v>
      </c>
      <c r="F5" s="9">
        <f t="shared" si="0"/>
        <v>20</v>
      </c>
      <c r="G5" s="9">
        <f t="shared" si="0"/>
        <v>30</v>
      </c>
      <c r="H5" s="10"/>
    </row>
    <row r="6" spans="1:10">
      <c r="A6" s="8" t="s">
        <v>5</v>
      </c>
      <c r="B6" s="8">
        <v>26</v>
      </c>
      <c r="C6" s="9">
        <f>(C7-C4)/C7*100</f>
        <v>18.005886058067819</v>
      </c>
      <c r="D6" s="9">
        <f t="shared" ref="D6" si="1">(D7-D4)/D7*100</f>
        <v>18.005903574942607</v>
      </c>
      <c r="E6" s="9">
        <f t="shared" ref="E6" si="2">(E7-E4)/E7*100</f>
        <v>9.0909090909090935</v>
      </c>
      <c r="F6" s="9">
        <f t="shared" ref="F6" si="3">(F7-F4)/F7*100</f>
        <v>16.666666666666664</v>
      </c>
      <c r="G6" s="9">
        <f t="shared" ref="G6" si="4">(G7-G4)/G7*100</f>
        <v>23.076923076923077</v>
      </c>
      <c r="H6" s="10"/>
    </row>
    <row r="7" spans="1:10">
      <c r="A7" s="8" t="s">
        <v>6</v>
      </c>
      <c r="B7" s="11">
        <v>4620900</v>
      </c>
      <c r="C7" s="29">
        <v>2183604.0099999998</v>
      </c>
      <c r="D7" s="29">
        <f>D4*(100+D5)/100</f>
        <v>2183601.8857012736</v>
      </c>
      <c r="E7" s="29">
        <f t="shared" ref="E7:G7" si="5">E4*(100+E5)/100</f>
        <v>12766902.720000012</v>
      </c>
      <c r="F7" s="29">
        <f t="shared" si="5"/>
        <v>7563765.1200000038</v>
      </c>
      <c r="G7" s="29">
        <f t="shared" si="5"/>
        <v>6329385.9200000027</v>
      </c>
      <c r="H7" s="12"/>
    </row>
    <row r="8" spans="1:10">
      <c r="A8" s="8" t="s">
        <v>7</v>
      </c>
      <c r="B8" s="8"/>
      <c r="C8" s="9">
        <v>1855994.01</v>
      </c>
      <c r="D8" s="9">
        <f>D7*100/118</f>
        <v>1850510.072628198</v>
      </c>
      <c r="E8" s="9">
        <f t="shared" ref="E8:G8" si="6">E7*100/118</f>
        <v>10819409.084745772</v>
      </c>
      <c r="F8" s="9">
        <f t="shared" si="6"/>
        <v>6409970.4406779688</v>
      </c>
      <c r="G8" s="9">
        <f t="shared" si="6"/>
        <v>5363886.3728813576</v>
      </c>
    </row>
    <row r="9" spans="1:10" s="2" customFormat="1">
      <c r="A9" s="13" t="s">
        <v>8</v>
      </c>
      <c r="B9" s="14" t="e">
        <f>SUM(#REF!)</f>
        <v>#REF!</v>
      </c>
      <c r="C9" s="15">
        <v>122181.05</v>
      </c>
      <c r="D9" s="15">
        <v>122181.05</v>
      </c>
      <c r="E9" s="15">
        <v>122181.05</v>
      </c>
      <c r="F9" s="15">
        <v>122181.05</v>
      </c>
      <c r="G9" s="15">
        <v>122181.05</v>
      </c>
      <c r="H9" s="30"/>
    </row>
    <row r="10" spans="1:10" s="17" customFormat="1">
      <c r="A10" s="16" t="s">
        <v>9</v>
      </c>
      <c r="B10" s="16" t="e">
        <f>#REF!</f>
        <v>#REF!</v>
      </c>
      <c r="C10" s="16">
        <v>53307.14</v>
      </c>
      <c r="D10" s="16">
        <v>53307.14</v>
      </c>
      <c r="E10" s="16">
        <v>53307.14</v>
      </c>
      <c r="F10" s="16">
        <v>53307.14</v>
      </c>
      <c r="G10" s="16">
        <v>53307.14</v>
      </c>
      <c r="H10" s="30"/>
    </row>
    <row r="11" spans="1:10" s="17" customFormat="1">
      <c r="A11" s="16" t="s">
        <v>10</v>
      </c>
      <c r="B11" s="16" t="e">
        <f>#REF!</f>
        <v>#REF!</v>
      </c>
      <c r="C11" s="16">
        <v>985139.33000000007</v>
      </c>
      <c r="D11" s="16">
        <v>985139.33000000007</v>
      </c>
      <c r="E11" s="16">
        <v>985139.33000000007</v>
      </c>
      <c r="F11" s="16">
        <v>985139.33000000007</v>
      </c>
      <c r="G11" s="16">
        <v>985139.33000000007</v>
      </c>
      <c r="H11" s="30"/>
    </row>
    <row r="12" spans="1:10" s="17" customFormat="1" ht="11.25">
      <c r="A12" s="16" t="s">
        <v>11</v>
      </c>
      <c r="B12" s="16" t="e">
        <f>SUM(B9:B11)</f>
        <v>#REF!</v>
      </c>
      <c r="C12" s="16">
        <f>SUM(C9:C11)</f>
        <v>1160627.52</v>
      </c>
      <c r="D12" s="16">
        <f t="shared" ref="D12" si="7">SUM(D9:D11)</f>
        <v>1160627.52</v>
      </c>
      <c r="E12" s="16">
        <f t="shared" ref="E12" si="8">SUM(E9:E11)</f>
        <v>1160627.52</v>
      </c>
      <c r="F12" s="16">
        <f t="shared" ref="F12" si="9">SUM(F9:F11)</f>
        <v>1160627.52</v>
      </c>
      <c r="G12" s="16">
        <f t="shared" ref="G12" si="10">SUM(G9:G11)</f>
        <v>1160627.52</v>
      </c>
    </row>
    <row r="13" spans="1:10" s="20" customFormat="1" ht="11.25">
      <c r="A13" s="18"/>
      <c r="B13" s="18"/>
      <c r="C13" s="19"/>
      <c r="D13" s="19"/>
      <c r="E13" s="19"/>
      <c r="F13" s="19"/>
      <c r="G13" s="19"/>
    </row>
    <row r="14" spans="1:10" s="20" customFormat="1" ht="11.25">
      <c r="A14" s="8" t="s">
        <v>12</v>
      </c>
      <c r="B14" s="8">
        <f>B7-B4</f>
        <v>1201434</v>
      </c>
      <c r="C14" s="21">
        <f>C7-C4</f>
        <v>393177.24999999977</v>
      </c>
      <c r="D14" s="21">
        <f t="shared" ref="D14" si="11">D7-D4</f>
        <v>393177.24999999977</v>
      </c>
      <c r="E14" s="21">
        <f t="shared" ref="E14:G14" si="12">E7-E4</f>
        <v>1160627.5200000014</v>
      </c>
      <c r="F14" s="21">
        <f t="shared" si="12"/>
        <v>1260627.5200000005</v>
      </c>
      <c r="G14" s="21">
        <f t="shared" si="12"/>
        <v>1460627.5200000005</v>
      </c>
    </row>
    <row r="15" spans="1:10" s="20" customFormat="1" ht="11.25">
      <c r="A15" s="18" t="s">
        <v>13</v>
      </c>
      <c r="B15" s="18">
        <f>B14/B7</f>
        <v>0.26</v>
      </c>
      <c r="C15" s="22">
        <f>C14/C7</f>
        <v>0.18005886058067819</v>
      </c>
      <c r="D15" s="22">
        <f t="shared" ref="D15" si="13">D14/D7</f>
        <v>0.18005903574942606</v>
      </c>
      <c r="E15" s="22">
        <f t="shared" ref="E15" si="14">E14/E7</f>
        <v>9.0909090909090939E-2</v>
      </c>
      <c r="F15" s="22">
        <f t="shared" ref="F15" si="15">F14/F7</f>
        <v>0.16666666666666666</v>
      </c>
      <c r="G15" s="22">
        <f t="shared" ref="G15" si="16">G14/G7</f>
        <v>0.23076923076923075</v>
      </c>
    </row>
    <row r="16" spans="1:10" s="23" customFormat="1" ht="11.25">
      <c r="A16" s="21" t="s">
        <v>14</v>
      </c>
      <c r="B16" s="21" t="e">
        <f>B12/B15</f>
        <v>#REF!</v>
      </c>
      <c r="C16" s="21">
        <f>C12/C15</f>
        <v>6445822.8617966995</v>
      </c>
      <c r="D16" s="21">
        <f t="shared" ref="D16" si="17">D12/D15</f>
        <v>6445816.5910382513</v>
      </c>
      <c r="E16" s="21">
        <f t="shared" ref="E16" si="18">E12/E15</f>
        <v>12766902.719999995</v>
      </c>
      <c r="F16" s="21">
        <f t="shared" ref="F16" si="19">F12/F15</f>
        <v>6963765.1200000001</v>
      </c>
      <c r="G16" s="21">
        <f t="shared" ref="G16" si="20">G12/G15</f>
        <v>5029385.9200000009</v>
      </c>
    </row>
    <row r="17" spans="1:7" s="23" customFormat="1" ht="11.25">
      <c r="A17" s="21" t="s">
        <v>15</v>
      </c>
      <c r="B17" s="21" t="e">
        <f>B7-B16</f>
        <v>#REF!</v>
      </c>
      <c r="C17" s="24">
        <f>C7-C16</f>
        <v>-4262218.8517966997</v>
      </c>
      <c r="D17" s="24">
        <f t="shared" ref="D17" si="21">D7-D16</f>
        <v>-4262214.7053369777</v>
      </c>
      <c r="E17" s="24">
        <f t="shared" ref="E17" si="22">E7-E16</f>
        <v>1.6763806343078613E-8</v>
      </c>
      <c r="F17" s="24">
        <f t="shared" ref="F17" si="23">F7-F16</f>
        <v>600000.00000000373</v>
      </c>
      <c r="G17" s="24">
        <f t="shared" ref="G17" si="24">G7-G16</f>
        <v>1300000.0000000019</v>
      </c>
    </row>
    <row r="18" spans="1:7" s="23" customFormat="1" ht="11.25">
      <c r="A18" s="21" t="s">
        <v>16</v>
      </c>
      <c r="B18" s="21" t="e">
        <f>B17*B15</f>
        <v>#REF!</v>
      </c>
      <c r="C18" s="21">
        <f>C17*C15</f>
        <v>-767450.27000000025</v>
      </c>
      <c r="D18" s="21">
        <f>D7-D4-D12</f>
        <v>-767450.27000000025</v>
      </c>
      <c r="E18" s="21">
        <f t="shared" ref="E18:G18" si="25">E7-E4-E12</f>
        <v>0</v>
      </c>
      <c r="F18" s="21">
        <f t="shared" si="25"/>
        <v>100000.00000000047</v>
      </c>
      <c r="G18" s="21">
        <f t="shared" si="25"/>
        <v>300000.00000000047</v>
      </c>
    </row>
    <row r="19" spans="1:7" s="23" customFormat="1" ht="11.25">
      <c r="A19" s="21" t="s">
        <v>17</v>
      </c>
      <c r="B19" s="21" t="e">
        <f>B14/B18</f>
        <v>#REF!</v>
      </c>
      <c r="C19" s="21">
        <f t="shared" ref="C19:D19" si="26">C14/C18</f>
        <v>-0.51231625731267205</v>
      </c>
      <c r="D19" s="21">
        <f t="shared" si="26"/>
        <v>-0.51231625731267205</v>
      </c>
      <c r="E19" s="21" t="e">
        <f t="shared" ref="E19:G19" si="27">E14/E18</f>
        <v>#DIV/0!</v>
      </c>
      <c r="F19" s="21">
        <f t="shared" si="27"/>
        <v>12.606275199999946</v>
      </c>
      <c r="G19" s="21">
        <f t="shared" si="27"/>
        <v>4.8687583999999937</v>
      </c>
    </row>
    <row r="20" spans="1:7">
      <c r="A20" s="25" t="s">
        <v>18</v>
      </c>
      <c r="B20" s="25">
        <v>1201233.44</v>
      </c>
      <c r="C20" s="26">
        <f>C18</f>
        <v>-767450.27000000025</v>
      </c>
      <c r="D20" s="26">
        <f>D18</f>
        <v>-767450.27000000025</v>
      </c>
      <c r="E20" s="26">
        <f t="shared" ref="E20:G20" si="28">E18</f>
        <v>0</v>
      </c>
      <c r="F20" s="26">
        <f t="shared" si="28"/>
        <v>100000.00000000047</v>
      </c>
      <c r="G20" s="26">
        <f t="shared" si="28"/>
        <v>300000.00000000047</v>
      </c>
    </row>
    <row r="21" spans="1:7">
      <c r="E21" s="1">
        <v>0</v>
      </c>
      <c r="F21" s="1">
        <v>100000</v>
      </c>
      <c r="G21" s="1">
        <v>300000</v>
      </c>
    </row>
    <row r="22" spans="1:7">
      <c r="C22" s="3"/>
    </row>
  </sheetData>
  <dataConsolidate/>
  <mergeCells count="2">
    <mergeCell ref="A1:C1"/>
    <mergeCell ref="D2:G2"/>
  </mergeCells>
  <conditionalFormatting sqref="C17:G18">
    <cfRule type="cellIs" dxfId="3" priority="5" operator="lessThan">
      <formula>0</formula>
    </cfRule>
  </conditionalFormatting>
  <conditionalFormatting sqref="B2:C1048576 A1:A1048576 D1:XFD1048576">
    <cfRule type="cellIs" dxfId="2" priority="4" operator="lessThan">
      <formula>0</formula>
    </cfRule>
  </conditionalFormatting>
  <conditionalFormatting sqref="D17:G18">
    <cfRule type="cellIs" dxfId="1" priority="2" operator="lessThan">
      <formula>0</formula>
    </cfRule>
  </conditionalFormatting>
  <conditionalFormatting sqref="G17:G1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2015-07-14T08:46:51Z</dcterms:modified>
</cp:coreProperties>
</file>