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105" windowWidth="15120" windowHeight="8010"/>
  </bookViews>
  <sheets>
    <sheet name="Смета" sheetId="1" r:id="rId1"/>
    <sheet name="Калькулятор" sheetId="2" r:id="rId2"/>
    <sheet name="Справочник" sheetId="3" r:id="rId3"/>
    <sheet name="Смета с корректировками" sheetId="4" r:id="rId4"/>
  </sheets>
  <calcPr calcId="125725" refMode="R1C1"/>
</workbook>
</file>

<file path=xl/calcChain.xml><?xml version="1.0" encoding="utf-8"?>
<calcChain xmlns="http://schemas.openxmlformats.org/spreadsheetml/2006/main">
  <c r="D49" i="4"/>
  <c r="C49"/>
  <c r="F49" s="1"/>
  <c r="G49" s="1"/>
  <c r="D48"/>
  <c r="C48"/>
  <c r="E48" s="1"/>
  <c r="D47"/>
  <c r="C47"/>
  <c r="F47" s="1"/>
  <c r="G47" s="1"/>
  <c r="D46"/>
  <c r="C46"/>
  <c r="E46" s="1"/>
  <c r="D42"/>
  <c r="C42"/>
  <c r="E42" s="1"/>
  <c r="D41"/>
  <c r="C41"/>
  <c r="F41" s="1"/>
  <c r="G41" s="1"/>
  <c r="D40"/>
  <c r="C40"/>
  <c r="E40" s="1"/>
  <c r="D39"/>
  <c r="C39"/>
  <c r="F39" s="1"/>
  <c r="G39" s="1"/>
  <c r="C35"/>
  <c r="F35" s="1"/>
  <c r="C34"/>
  <c r="E34" s="1"/>
  <c r="C33"/>
  <c r="F33" s="1"/>
  <c r="C32"/>
  <c r="E32" s="1"/>
  <c r="C31"/>
  <c r="F31" s="1"/>
  <c r="C30"/>
  <c r="E30" s="1"/>
  <c r="C29"/>
  <c r="F29" s="1"/>
  <c r="C28"/>
  <c r="E28" s="1"/>
  <c r="C27"/>
  <c r="F27" s="1"/>
  <c r="C26"/>
  <c r="E26" s="1"/>
  <c r="C25"/>
  <c r="F25" s="1"/>
  <c r="C24"/>
  <c r="E24" s="1"/>
  <c r="C23"/>
  <c r="F23" s="1"/>
  <c r="C22"/>
  <c r="E22" s="1"/>
  <c r="C21"/>
  <c r="F21" s="1"/>
  <c r="C20"/>
  <c r="E20" s="1"/>
  <c r="C19"/>
  <c r="F19" s="1"/>
  <c r="C18"/>
  <c r="E18" s="1"/>
  <c r="C17"/>
  <c r="F17" s="1"/>
  <c r="C16"/>
  <c r="E16" s="1"/>
  <c r="C15"/>
  <c r="F15" s="1"/>
  <c r="C14"/>
  <c r="E14" s="1"/>
  <c r="C13"/>
  <c r="F13" s="1"/>
  <c r="C12"/>
  <c r="E12" s="1"/>
  <c r="D8"/>
  <c r="C8"/>
  <c r="E8" s="1"/>
  <c r="D7"/>
  <c r="C7"/>
  <c r="F7" s="1"/>
  <c r="G7" s="1"/>
  <c r="D6"/>
  <c r="C6"/>
  <c r="E6" s="1"/>
  <c r="D5"/>
  <c r="C5"/>
  <c r="F5" s="1"/>
  <c r="G5" s="1"/>
  <c r="C27" i="1"/>
  <c r="F27" s="1"/>
  <c r="C26"/>
  <c r="F26" s="1"/>
  <c r="C25"/>
  <c r="F25" s="1"/>
  <c r="C24"/>
  <c r="F24" s="1"/>
  <c r="D49"/>
  <c r="D48"/>
  <c r="D47"/>
  <c r="D46"/>
  <c r="C49"/>
  <c r="F49" s="1"/>
  <c r="G49" s="1"/>
  <c r="C48"/>
  <c r="C47"/>
  <c r="F47" s="1"/>
  <c r="G47" s="1"/>
  <c r="C46"/>
  <c r="D42"/>
  <c r="D41"/>
  <c r="D40"/>
  <c r="D39"/>
  <c r="C42"/>
  <c r="F42" s="1"/>
  <c r="G42" s="1"/>
  <c r="C41"/>
  <c r="F41" s="1"/>
  <c r="G41" s="1"/>
  <c r="C40"/>
  <c r="F40" s="1"/>
  <c r="G40" s="1"/>
  <c r="C39"/>
  <c r="F39" s="1"/>
  <c r="G39" s="1"/>
  <c r="C35"/>
  <c r="D35" s="1"/>
  <c r="C34"/>
  <c r="D34" s="1"/>
  <c r="C33"/>
  <c r="D33" s="1"/>
  <c r="C32"/>
  <c r="D32" s="1"/>
  <c r="C31"/>
  <c r="D31" s="1"/>
  <c r="C30"/>
  <c r="D30" s="1"/>
  <c r="C29"/>
  <c r="D29" s="1"/>
  <c r="C28"/>
  <c r="D28" s="1"/>
  <c r="C23"/>
  <c r="D23" s="1"/>
  <c r="C22"/>
  <c r="D22" s="1"/>
  <c r="C21"/>
  <c r="D21" s="1"/>
  <c r="C20"/>
  <c r="D20" s="1"/>
  <c r="C19"/>
  <c r="D19" s="1"/>
  <c r="C18"/>
  <c r="D18" s="1"/>
  <c r="C17"/>
  <c r="D17" s="1"/>
  <c r="C16"/>
  <c r="D16" s="1"/>
  <c r="C15"/>
  <c r="D15" s="1"/>
  <c r="C14"/>
  <c r="D14" s="1"/>
  <c r="C13"/>
  <c r="D13" s="1"/>
  <c r="C12"/>
  <c r="E12" s="1"/>
  <c r="D8"/>
  <c r="D7"/>
  <c r="D6"/>
  <c r="D5"/>
  <c r="C8"/>
  <c r="E8" s="1"/>
  <c r="C7"/>
  <c r="E7" s="1"/>
  <c r="C6"/>
  <c r="E6" s="1"/>
  <c r="C5"/>
  <c r="E5" s="1"/>
  <c r="F8" i="4" l="1"/>
  <c r="G8" s="1"/>
  <c r="D12"/>
  <c r="D16"/>
  <c r="D18"/>
  <c r="D20"/>
  <c r="D22"/>
  <c r="D24"/>
  <c r="D26"/>
  <c r="D28"/>
  <c r="D30"/>
  <c r="D32"/>
  <c r="D34"/>
  <c r="F42"/>
  <c r="G42" s="1"/>
  <c r="F48"/>
  <c r="G48" s="1"/>
  <c r="F6"/>
  <c r="G6" s="1"/>
  <c r="G9" s="1"/>
  <c r="F12"/>
  <c r="G12" s="1"/>
  <c r="F16"/>
  <c r="F18"/>
  <c r="G18" s="1"/>
  <c r="F20"/>
  <c r="F22"/>
  <c r="G22" s="1"/>
  <c r="F24"/>
  <c r="F26"/>
  <c r="G26" s="1"/>
  <c r="F28"/>
  <c r="F30"/>
  <c r="G30" s="1"/>
  <c r="F32"/>
  <c r="F34"/>
  <c r="G34" s="1"/>
  <c r="F40"/>
  <c r="G40" s="1"/>
  <c r="F46"/>
  <c r="G46" s="1"/>
  <c r="D14"/>
  <c r="F14"/>
  <c r="E5"/>
  <c r="E13"/>
  <c r="E17"/>
  <c r="E21"/>
  <c r="E23"/>
  <c r="E27"/>
  <c r="E7"/>
  <c r="E15"/>
  <c r="E19"/>
  <c r="E25"/>
  <c r="E29"/>
  <c r="E31"/>
  <c r="E33"/>
  <c r="E35"/>
  <c r="E39"/>
  <c r="E41"/>
  <c r="E47"/>
  <c r="E49"/>
  <c r="D13"/>
  <c r="G13" s="1"/>
  <c r="D15"/>
  <c r="G15" s="1"/>
  <c r="D17"/>
  <c r="G17" s="1"/>
  <c r="D19"/>
  <c r="G19" s="1"/>
  <c r="D21"/>
  <c r="G21" s="1"/>
  <c r="D23"/>
  <c r="G23" s="1"/>
  <c r="D25"/>
  <c r="G25" s="1"/>
  <c r="D27"/>
  <c r="G27" s="1"/>
  <c r="D29"/>
  <c r="G29" s="1"/>
  <c r="D31"/>
  <c r="G31" s="1"/>
  <c r="D33"/>
  <c r="G33" s="1"/>
  <c r="D35"/>
  <c r="G35" s="1"/>
  <c r="D25" i="1"/>
  <c r="D27"/>
  <c r="G27" s="1"/>
  <c r="E25"/>
  <c r="E27"/>
  <c r="D24"/>
  <c r="G24" s="1"/>
  <c r="D26"/>
  <c r="G26" s="1"/>
  <c r="E24"/>
  <c r="E26"/>
  <c r="G25"/>
  <c r="G43"/>
  <c r="E46"/>
  <c r="E48"/>
  <c r="E47"/>
  <c r="E49"/>
  <c r="E40"/>
  <c r="E42"/>
  <c r="E39"/>
  <c r="E41"/>
  <c r="F13"/>
  <c r="G13" s="1"/>
  <c r="F15"/>
  <c r="G15" s="1"/>
  <c r="F17"/>
  <c r="G17" s="1"/>
  <c r="F19"/>
  <c r="G19" s="1"/>
  <c r="F21"/>
  <c r="G21" s="1"/>
  <c r="F23"/>
  <c r="G23" s="1"/>
  <c r="F29"/>
  <c r="G29" s="1"/>
  <c r="F31"/>
  <c r="G31" s="1"/>
  <c r="F33"/>
  <c r="G33" s="1"/>
  <c r="F35"/>
  <c r="G35" s="1"/>
  <c r="F14"/>
  <c r="G14" s="1"/>
  <c r="F16"/>
  <c r="G16" s="1"/>
  <c r="F18"/>
  <c r="G18" s="1"/>
  <c r="F20"/>
  <c r="G20" s="1"/>
  <c r="F22"/>
  <c r="G22" s="1"/>
  <c r="F28"/>
  <c r="G28" s="1"/>
  <c r="F30"/>
  <c r="G30" s="1"/>
  <c r="F32"/>
  <c r="G32" s="1"/>
  <c r="F34"/>
  <c r="G34" s="1"/>
  <c r="E15"/>
  <c r="E19"/>
  <c r="E23"/>
  <c r="E31"/>
  <c r="E35"/>
  <c r="E13"/>
  <c r="E17"/>
  <c r="E21"/>
  <c r="E29"/>
  <c r="E33"/>
  <c r="E14"/>
  <c r="E16"/>
  <c r="E18"/>
  <c r="E20"/>
  <c r="E22"/>
  <c r="E28"/>
  <c r="E30"/>
  <c r="E32"/>
  <c r="E34"/>
  <c r="D12"/>
  <c r="F8"/>
  <c r="G8" s="1"/>
  <c r="F6"/>
  <c r="G6" s="1"/>
  <c r="F7"/>
  <c r="G7" s="1"/>
  <c r="F5"/>
  <c r="G5" s="1"/>
  <c r="F12"/>
  <c r="G43" i="4" l="1"/>
  <c r="G50"/>
  <c r="G32"/>
  <c r="G28"/>
  <c r="G24"/>
  <c r="G20"/>
  <c r="G16"/>
  <c r="G14"/>
  <c r="G9" i="1"/>
  <c r="G12"/>
  <c r="G36" s="1"/>
  <c r="G36" i="4" l="1"/>
  <c r="F54" s="1"/>
  <c r="C106" i="3"/>
  <c r="F46" i="1"/>
  <c r="G46" s="1"/>
  <c r="F55" i="4" l="1"/>
  <c r="F53"/>
  <c r="F48" i="1"/>
  <c r="G48" s="1"/>
  <c r="G50" s="1"/>
  <c r="F56" i="4" l="1"/>
  <c r="F57" s="1"/>
  <c r="F54" i="1"/>
  <c r="F53"/>
  <c r="F55"/>
  <c r="F56" l="1"/>
  <c r="F57" s="1"/>
</calcChain>
</file>

<file path=xl/sharedStrings.xml><?xml version="1.0" encoding="utf-8"?>
<sst xmlns="http://schemas.openxmlformats.org/spreadsheetml/2006/main" count="426" uniqueCount="146">
  <si>
    <t>№</t>
  </si>
  <si>
    <t>Наименование</t>
  </si>
  <si>
    <t>Кол-во</t>
  </si>
  <si>
    <t>Ед. изм.</t>
  </si>
  <si>
    <t>Цена, руб.</t>
  </si>
  <si>
    <t>Сумма, руб.</t>
  </si>
  <si>
    <t>Итого:</t>
  </si>
  <si>
    <t>II. Материалы</t>
  </si>
  <si>
    <t xml:space="preserve">Кол-во </t>
  </si>
  <si>
    <t>Прибыль предприятия</t>
  </si>
  <si>
    <t>%</t>
  </si>
  <si>
    <t>Налоговые отчисления</t>
  </si>
  <si>
    <t>Отчисления во внебюджетные фонды</t>
  </si>
  <si>
    <t>Кол-во:</t>
  </si>
  <si>
    <t>Цена:</t>
  </si>
  <si>
    <t>Объемные буквы:</t>
  </si>
  <si>
    <t>Наименование:</t>
  </si>
  <si>
    <t>Листовые материалы:</t>
  </si>
  <si>
    <t>Светотехника:</t>
  </si>
  <si>
    <t>Расходные материалы:</t>
  </si>
  <si>
    <t>Метизы:</t>
  </si>
  <si>
    <t>Оргстекло 3 мм. 2.05*3.05 м</t>
  </si>
  <si>
    <t>Вспененный ПВХ-пластик 2030*3050*3 мм</t>
  </si>
  <si>
    <t>Вспененный ПВХ-пластик 2030*3050*5 мм</t>
  </si>
  <si>
    <t>Вспененный ПВХ-пластик 2030*3050*8 мм</t>
  </si>
  <si>
    <t>Вспененный ПВХ-пластик 2030*3050*10 мм</t>
  </si>
  <si>
    <t xml:space="preserve">Композитный материал 1.5*4*3 мм </t>
  </si>
  <si>
    <t>Монолитный ПК 3050*2050*2 мм</t>
  </si>
  <si>
    <t>Полистирол УПМ. 3 мм. 2000*3000 мм</t>
  </si>
  <si>
    <t>МДФ, 2440*1830, 16мм для форм</t>
  </si>
  <si>
    <t xml:space="preserve">Поликарбонат сотовый 2100*6000*4 мм </t>
  </si>
  <si>
    <t>Поликарбонат сотовы 2100*6000*6 мм</t>
  </si>
  <si>
    <t>Блок питания 36 W защитный</t>
  </si>
  <si>
    <t>Блок питания 100 W защитный</t>
  </si>
  <si>
    <t>Блок питания 120 W защитный</t>
  </si>
  <si>
    <t>Блок питания 150 W защитный</t>
  </si>
  <si>
    <t>Блок питания 150 W</t>
  </si>
  <si>
    <t>Блок питания 200 W</t>
  </si>
  <si>
    <t>Контроллер динамический</t>
  </si>
  <si>
    <t>Лента светодиодная</t>
  </si>
  <si>
    <t>Модуль светодиодный</t>
  </si>
  <si>
    <t>Фотореле</t>
  </si>
  <si>
    <t>Флекс неон (светодиодный неон)</t>
  </si>
  <si>
    <t>V. Рентабельность  производства</t>
  </si>
  <si>
    <t>IV. Выездные работы</t>
  </si>
  <si>
    <t>III. Работы</t>
  </si>
  <si>
    <t>I. Проектно-расчетные услуги</t>
  </si>
  <si>
    <t>Дизайн:</t>
  </si>
  <si>
    <t>Название продукции:</t>
  </si>
  <si>
    <t>Итого стоимость заказа:</t>
  </si>
  <si>
    <t>Клей цианоакрилатный</t>
  </si>
  <si>
    <t>Клей PMMA</t>
  </si>
  <si>
    <t>Термоклей</t>
  </si>
  <si>
    <t>Термоусадка</t>
  </si>
  <si>
    <t>Провод ПВС</t>
  </si>
  <si>
    <t>Герметик акриловый</t>
  </si>
  <si>
    <t>Грунт, краска</t>
  </si>
  <si>
    <t>Лак финишный</t>
  </si>
  <si>
    <t>Лист шлифовальный</t>
  </si>
  <si>
    <t xml:space="preserve">Шпатлевка </t>
  </si>
  <si>
    <t>Гофра</t>
  </si>
  <si>
    <t>Кабель-канал</t>
  </si>
  <si>
    <t>Скотч двусторонний</t>
  </si>
  <si>
    <t>Фреза</t>
  </si>
  <si>
    <t>Саморез</t>
  </si>
  <si>
    <t>Крепежная пластина</t>
  </si>
  <si>
    <t>Крепежный уголок</t>
  </si>
  <si>
    <t>Дюбель рамный</t>
  </si>
  <si>
    <t>Болт с гайкой</t>
  </si>
  <si>
    <t>Сверло по металлу</t>
  </si>
  <si>
    <t>Оргстекло 3000*2000*10 мм</t>
  </si>
  <si>
    <t xml:space="preserve">Оргстекло 3000*2000*1.8 мм </t>
  </si>
  <si>
    <t>Диммер</t>
  </si>
  <si>
    <t xml:space="preserve">Оргстекло 3000*2000*2 мм </t>
  </si>
  <si>
    <t>3D проект фасада</t>
  </si>
  <si>
    <t xml:space="preserve">3D проект стела, стойка, пилон </t>
  </si>
  <si>
    <t>Вывеска с подсветкой (день/ночь), привязка к месту</t>
  </si>
  <si>
    <t>Вывеска несветовая, привязка к месту</t>
  </si>
  <si>
    <t>Банер фасадный, привязка к месту</t>
  </si>
  <si>
    <t>Выставочный стенд (Roll Up)</t>
  </si>
  <si>
    <t>Оформление витрины (аппликация пленкой)</t>
  </si>
  <si>
    <t>Штендер</t>
  </si>
  <si>
    <t>Табличка на дверь</t>
  </si>
  <si>
    <t>Режим работы</t>
  </si>
  <si>
    <t>Листовка, буклет, каталог</t>
  </si>
  <si>
    <t>Визитка</t>
  </si>
  <si>
    <t>Пластиковая карта</t>
  </si>
  <si>
    <t>Плакаты, постеры А3, А4</t>
  </si>
  <si>
    <t>Брендирование легкового авто</t>
  </si>
  <si>
    <t>Брендирование грузового авто</t>
  </si>
  <si>
    <t>Наклейка на заднее стекло (текст)</t>
  </si>
  <si>
    <t>Наклейка на заднее стекло (полноцветное изображение)</t>
  </si>
  <si>
    <t>Разработка логотипа</t>
  </si>
  <si>
    <t>Элемент фирменого стиля (бланк, блокнот, открытка)</t>
  </si>
  <si>
    <t>Сувенирка (ручки, кружки, флешки)</t>
  </si>
  <si>
    <t>Минимальная работа дизайнера</t>
  </si>
  <si>
    <t>Корректировки готового макета</t>
  </si>
  <si>
    <t>Набор текста + фон</t>
  </si>
  <si>
    <t>Покупка картинки</t>
  </si>
  <si>
    <t>Наружная реклама:</t>
  </si>
  <si>
    <t>Полиграфия:</t>
  </si>
  <si>
    <t>Транспорт:</t>
  </si>
  <si>
    <t>Фирменный стиль:</t>
  </si>
  <si>
    <t>Разное:</t>
  </si>
  <si>
    <t>Комплектация:</t>
  </si>
  <si>
    <t>Световые/несветовые вывески</t>
  </si>
  <si>
    <t>Перечень услуг:</t>
  </si>
  <si>
    <t>Проф. труба 25*25*1.5</t>
  </si>
  <si>
    <t>Проф. труба 40*20*2</t>
  </si>
  <si>
    <t>Хомут пластиковый, 100 шт.</t>
  </si>
  <si>
    <t>Пленка Oracal 641</t>
  </si>
  <si>
    <t>Пленка светопропускающая</t>
  </si>
  <si>
    <t>Допечатная подготовка</t>
  </si>
  <si>
    <t>Замер</t>
  </si>
  <si>
    <t>Работы:</t>
  </si>
  <si>
    <t>Выездные работы:</t>
  </si>
  <si>
    <t>Сборка</t>
  </si>
  <si>
    <t>Фрезерные работы на станке</t>
  </si>
  <si>
    <t>Сборка электрики</t>
  </si>
  <si>
    <t>Резка</t>
  </si>
  <si>
    <t>Сварка</t>
  </si>
  <si>
    <t>Покраска и/или грунтование</t>
  </si>
  <si>
    <t xml:space="preserve">Проклейка </t>
  </si>
  <si>
    <t>Люверсовка</t>
  </si>
  <si>
    <t>Подготовка производства</t>
  </si>
  <si>
    <t>Монтаж пленки</t>
  </si>
  <si>
    <t>Командировочные</t>
  </si>
  <si>
    <t>Автовышка</t>
  </si>
  <si>
    <t>Монтаж</t>
  </si>
  <si>
    <t>лист</t>
  </si>
  <si>
    <t>шт.</t>
  </si>
  <si>
    <t>п.м.</t>
  </si>
  <si>
    <t>л.</t>
  </si>
  <si>
    <t>уп.</t>
  </si>
  <si>
    <t>м2</t>
  </si>
  <si>
    <t>кг.</t>
  </si>
  <si>
    <t>усл.</t>
  </si>
  <si>
    <t>1. Цена:</t>
  </si>
  <si>
    <t>2. Ед. изм.</t>
  </si>
  <si>
    <t>Доставка легковым транспортом в области</t>
  </si>
  <si>
    <t>км.</t>
  </si>
  <si>
    <t>день</t>
  </si>
  <si>
    <t>час</t>
  </si>
  <si>
    <t>Доставка грузовым транспортом по области</t>
  </si>
  <si>
    <t>Доставка по городу</t>
  </si>
  <si>
    <t>ч. час</t>
  </si>
</sst>
</file>

<file path=xl/styles.xml><?xml version="1.0" encoding="utf-8"?>
<styleSheet xmlns="http://schemas.openxmlformats.org/spreadsheetml/2006/main">
  <numFmts count="2">
    <numFmt numFmtId="164" formatCode="#,##0.00_р_."/>
    <numFmt numFmtId="165" formatCode="#,##0.00&quot;р.&quot;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12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Alignment="1">
      <alignment horizontal="center" vertical="center" wrapText="1" shrinkToFit="1"/>
    </xf>
    <xf numFmtId="0" fontId="1" fillId="0" borderId="31" xfId="0" applyFont="1" applyBorder="1" applyAlignment="1">
      <alignment horizontal="center" vertical="center" wrapText="1" shrinkToFit="1"/>
    </xf>
    <xf numFmtId="0" fontId="0" fillId="0" borderId="36" xfId="0" applyFont="1" applyBorder="1" applyAlignment="1">
      <alignment horizontal="center" vertical="center" wrapText="1" shrinkToFit="1"/>
    </xf>
    <xf numFmtId="0" fontId="0" fillId="0" borderId="33" xfId="0" applyFont="1" applyBorder="1" applyAlignment="1">
      <alignment horizontal="center" vertical="center" wrapText="1" shrinkToFit="1"/>
    </xf>
    <xf numFmtId="0" fontId="0" fillId="0" borderId="34" xfId="0" applyFont="1" applyBorder="1" applyAlignment="1">
      <alignment horizontal="center" vertical="center" wrapText="1" shrinkToFit="1"/>
    </xf>
    <xf numFmtId="0" fontId="0" fillId="0" borderId="4" xfId="0" applyFont="1" applyBorder="1" applyAlignment="1">
      <alignment horizontal="center" vertical="center" wrapText="1" shrinkToFit="1"/>
    </xf>
    <xf numFmtId="0" fontId="0" fillId="0" borderId="37" xfId="0" applyFont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wrapText="1" shrinkToFit="1"/>
    </xf>
    <xf numFmtId="0" fontId="0" fillId="0" borderId="39" xfId="0" applyFont="1" applyBorder="1" applyAlignment="1">
      <alignment horizontal="center" vertical="center" wrapText="1" shrinkToFit="1"/>
    </xf>
    <xf numFmtId="0" fontId="0" fillId="0" borderId="18" xfId="0" applyFont="1" applyBorder="1" applyAlignment="1">
      <alignment horizontal="center" vertical="center" wrapText="1" shrinkToFit="1"/>
    </xf>
    <xf numFmtId="0" fontId="0" fillId="0" borderId="31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14" xfId="0" applyFont="1" applyBorder="1" applyAlignment="1">
      <alignment horizontal="center" vertical="center" wrapText="1" shrinkToFit="1"/>
    </xf>
    <xf numFmtId="0" fontId="0" fillId="0" borderId="35" xfId="0" applyFont="1" applyBorder="1" applyAlignment="1">
      <alignment horizontal="center" vertical="center" wrapText="1" shrinkToFit="1"/>
    </xf>
    <xf numFmtId="0" fontId="0" fillId="0" borderId="12" xfId="0" applyFont="1" applyBorder="1" applyAlignment="1">
      <alignment horizontal="center" vertical="center" wrapText="1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32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0" fontId="1" fillId="0" borderId="35" xfId="0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 shrinkToFit="1"/>
    </xf>
    <xf numFmtId="164" fontId="0" fillId="0" borderId="32" xfId="0" applyNumberFormat="1" applyFont="1" applyBorder="1" applyAlignment="1">
      <alignment horizontal="center" vertical="center" wrapText="1" shrinkToFit="1"/>
    </xf>
    <xf numFmtId="164" fontId="0" fillId="0" borderId="33" xfId="0" applyNumberFormat="1" applyFont="1" applyBorder="1" applyAlignment="1">
      <alignment horizontal="center" vertical="center" wrapText="1" shrinkToFit="1"/>
    </xf>
    <xf numFmtId="164" fontId="0" fillId="0" borderId="1" xfId="0" applyNumberFormat="1" applyFont="1" applyBorder="1" applyAlignment="1">
      <alignment horizontal="center" vertical="center" wrapText="1" shrinkToFit="1"/>
    </xf>
    <xf numFmtId="164" fontId="0" fillId="0" borderId="4" xfId="0" applyNumberFormat="1" applyFont="1" applyBorder="1" applyAlignment="1">
      <alignment horizontal="center" vertical="center" wrapText="1" shrinkToFit="1"/>
    </xf>
    <xf numFmtId="164" fontId="0" fillId="0" borderId="6" xfId="0" applyNumberFormat="1" applyFont="1" applyBorder="1" applyAlignment="1">
      <alignment horizontal="center" vertical="center" wrapText="1" shrinkToFit="1"/>
    </xf>
    <xf numFmtId="164" fontId="0" fillId="0" borderId="7" xfId="0" applyNumberFormat="1" applyFont="1" applyBorder="1" applyAlignment="1">
      <alignment horizontal="center" vertical="center" wrapText="1" shrinkToFit="1"/>
    </xf>
    <xf numFmtId="0" fontId="0" fillId="0" borderId="46" xfId="0" applyFont="1" applyBorder="1" applyAlignment="1">
      <alignment horizontal="center" vertical="center" wrapText="1" shrinkToFit="1"/>
    </xf>
    <xf numFmtId="0" fontId="1" fillId="0" borderId="47" xfId="0" applyFont="1" applyBorder="1" applyAlignment="1">
      <alignment horizontal="center" vertical="center" wrapText="1" shrinkToFit="1"/>
    </xf>
    <xf numFmtId="0" fontId="0" fillId="0" borderId="41" xfId="0" applyFont="1" applyBorder="1" applyAlignment="1">
      <alignment horizontal="center" vertical="center" wrapText="1" shrinkToFit="1"/>
    </xf>
    <xf numFmtId="0" fontId="0" fillId="0" borderId="44" xfId="0" applyFont="1" applyBorder="1" applyAlignment="1">
      <alignment horizontal="center" vertical="center" wrapText="1" shrinkToFit="1"/>
    </xf>
    <xf numFmtId="0" fontId="0" fillId="0" borderId="48" xfId="0" applyFont="1" applyBorder="1" applyAlignment="1">
      <alignment horizontal="center" vertical="center" wrapText="1" shrinkToFit="1"/>
    </xf>
    <xf numFmtId="165" fontId="0" fillId="0" borderId="32" xfId="0" applyNumberFormat="1" applyFont="1" applyBorder="1" applyAlignment="1">
      <alignment horizontal="center" vertical="center" wrapText="1" shrinkToFit="1"/>
    </xf>
    <xf numFmtId="165" fontId="0" fillId="0" borderId="1" xfId="0" applyNumberFormat="1" applyFont="1" applyBorder="1" applyAlignment="1">
      <alignment horizontal="center" vertical="center" wrapText="1" shrinkToFit="1"/>
    </xf>
    <xf numFmtId="165" fontId="0" fillId="0" borderId="6" xfId="0" applyNumberFormat="1" applyFont="1" applyBorder="1" applyAlignment="1">
      <alignment horizontal="center" vertical="center" wrapText="1" shrinkToFit="1"/>
    </xf>
    <xf numFmtId="165" fontId="0" fillId="2" borderId="1" xfId="0" applyNumberFormat="1" applyFill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 wrapText="1" shrinkToFit="1"/>
    </xf>
    <xf numFmtId="165" fontId="0" fillId="0" borderId="13" xfId="0" applyNumberFormat="1" applyBorder="1" applyAlignment="1">
      <alignment horizontal="center" vertical="center" wrapText="1" shrinkToFit="1"/>
    </xf>
    <xf numFmtId="165" fontId="0" fillId="0" borderId="14" xfId="0" applyNumberFormat="1" applyBorder="1" applyAlignment="1">
      <alignment horizontal="center" vertical="center" wrapText="1" shrinkToFit="1"/>
    </xf>
    <xf numFmtId="165" fontId="0" fillId="0" borderId="1" xfId="0" applyNumberFormat="1" applyBorder="1" applyAlignment="1">
      <alignment horizontal="center" vertical="center" wrapText="1" shrinkToFit="1"/>
    </xf>
    <xf numFmtId="165" fontId="0" fillId="0" borderId="4" xfId="0" applyNumberFormat="1" applyBorder="1" applyAlignment="1">
      <alignment horizontal="center" vertical="center" wrapText="1" shrinkToFit="1"/>
    </xf>
    <xf numFmtId="165" fontId="0" fillId="0" borderId="33" xfId="0" applyNumberFormat="1" applyFont="1" applyBorder="1" applyAlignment="1">
      <alignment horizontal="center" vertical="center" wrapText="1" shrinkToFit="1"/>
    </xf>
    <xf numFmtId="165" fontId="0" fillId="0" borderId="4" xfId="0" applyNumberFormat="1" applyFont="1" applyBorder="1" applyAlignment="1">
      <alignment horizontal="center" vertical="center" wrapText="1" shrinkToFit="1"/>
    </xf>
    <xf numFmtId="165" fontId="0" fillId="0" borderId="8" xfId="0" applyNumberFormat="1" applyFont="1" applyBorder="1" applyAlignment="1">
      <alignment horizontal="center" vertical="center" wrapText="1" shrinkToFit="1"/>
    </xf>
    <xf numFmtId="165" fontId="0" fillId="0" borderId="18" xfId="0" applyNumberFormat="1" applyFont="1" applyBorder="1" applyAlignment="1">
      <alignment horizontal="center" vertical="center" wrapText="1" shrinkToFit="1"/>
    </xf>
    <xf numFmtId="165" fontId="0" fillId="0" borderId="7" xfId="0" applyNumberFormat="1" applyFont="1" applyBorder="1" applyAlignment="1">
      <alignment horizontal="center" vertical="center" wrapText="1" shrinkToFit="1"/>
    </xf>
    <xf numFmtId="165" fontId="1" fillId="0" borderId="38" xfId="0" applyNumberFormat="1" applyFont="1" applyBorder="1" applyAlignment="1">
      <alignment horizontal="center" vertical="center" wrapText="1" shrinkToFit="1"/>
    </xf>
    <xf numFmtId="165" fontId="1" fillId="0" borderId="2" xfId="0" applyNumberFormat="1" applyFont="1" applyBorder="1" applyAlignment="1">
      <alignment horizontal="center" vertical="center" wrapText="1" shrinkToFit="1"/>
    </xf>
    <xf numFmtId="165" fontId="1" fillId="0" borderId="28" xfId="0" applyNumberFormat="1" applyFont="1" applyBorder="1" applyAlignment="1">
      <alignment horizontal="center" vertical="center" wrapText="1" shrinkToFit="1"/>
    </xf>
    <xf numFmtId="0" fontId="0" fillId="0" borderId="0" xfId="0" applyFont="1" applyAlignment="1" applyProtection="1">
      <alignment horizontal="center" vertical="center" wrapText="1" shrinkToFit="1"/>
    </xf>
    <xf numFmtId="0" fontId="1" fillId="0" borderId="2" xfId="0" applyFont="1" applyBorder="1" applyAlignment="1" applyProtection="1">
      <alignment horizontal="center" vertical="center" wrapText="1" shrinkToFit="1"/>
    </xf>
    <xf numFmtId="0" fontId="1" fillId="0" borderId="23" xfId="0" applyFont="1" applyBorder="1" applyAlignment="1" applyProtection="1">
      <alignment horizontal="center" vertical="center" wrapText="1" shrinkToFit="1"/>
    </xf>
    <xf numFmtId="0" fontId="1" fillId="3" borderId="10" xfId="0" applyFont="1" applyFill="1" applyBorder="1" applyAlignment="1">
      <alignment horizontal="center" vertical="center" wrapText="1" shrinkToFit="1"/>
    </xf>
    <xf numFmtId="0" fontId="1" fillId="3" borderId="11" xfId="0" applyFont="1" applyFill="1" applyBorder="1" applyAlignment="1">
      <alignment horizontal="center" vertical="center" wrapText="1" shrinkToFit="1"/>
    </xf>
    <xf numFmtId="0" fontId="1" fillId="3" borderId="52" xfId="0" applyFont="1" applyFill="1" applyBorder="1" applyAlignment="1">
      <alignment horizontal="center" vertical="center" wrapText="1" shrinkToFit="1"/>
    </xf>
    <xf numFmtId="10" fontId="0" fillId="0" borderId="0" xfId="0" applyNumberFormat="1" applyFont="1" applyAlignment="1">
      <alignment horizontal="center" vertical="center" wrapText="1" shrinkToFit="1"/>
    </xf>
    <xf numFmtId="0" fontId="0" fillId="3" borderId="0" xfId="0" applyFont="1" applyFill="1" applyAlignment="1">
      <alignment horizontal="center" vertical="center" wrapText="1" shrinkToFit="1"/>
    </xf>
    <xf numFmtId="165" fontId="4" fillId="3" borderId="2" xfId="0" applyNumberFormat="1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165" fontId="4" fillId="3" borderId="28" xfId="0" applyNumberFormat="1" applyFont="1" applyFill="1" applyBorder="1" applyAlignment="1">
      <alignment horizontal="center" vertical="center" wrapText="1" shrinkToFit="1"/>
    </xf>
    <xf numFmtId="0" fontId="4" fillId="3" borderId="19" xfId="0" applyFont="1" applyFill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horizontal="center" vertical="center" wrapText="1" shrinkToFit="1"/>
    </xf>
    <xf numFmtId="164" fontId="4" fillId="3" borderId="19" xfId="0" applyNumberFormat="1" applyFont="1" applyFill="1" applyBorder="1" applyAlignment="1">
      <alignment horizontal="center" vertical="center" wrapText="1" shrinkToFit="1"/>
    </xf>
    <xf numFmtId="164" fontId="4" fillId="3" borderId="23" xfId="0" applyNumberFormat="1" applyFont="1" applyFill="1" applyBorder="1" applyAlignment="1">
      <alignment horizontal="center" vertical="center" wrapText="1" shrinkToFit="1"/>
    </xf>
    <xf numFmtId="164" fontId="5" fillId="3" borderId="19" xfId="0" applyNumberFormat="1" applyFont="1" applyFill="1" applyBorder="1" applyAlignment="1">
      <alignment horizontal="center" vertical="center" wrapText="1" shrinkToFit="1"/>
    </xf>
    <xf numFmtId="164" fontId="5" fillId="3" borderId="23" xfId="0" applyNumberFormat="1" applyFont="1" applyFill="1" applyBorder="1" applyAlignment="1">
      <alignment horizontal="center" vertical="center" wrapText="1" shrinkToFit="1"/>
    </xf>
    <xf numFmtId="0" fontId="1" fillId="3" borderId="23" xfId="0" applyFont="1" applyFill="1" applyBorder="1" applyAlignment="1">
      <alignment horizontal="center" vertical="center" wrapText="1" shrinkToFit="1"/>
    </xf>
    <xf numFmtId="0" fontId="1" fillId="3" borderId="19" xfId="0" applyFont="1" applyFill="1" applyBorder="1" applyAlignment="1">
      <alignment horizontal="center" vertical="center" wrapText="1" shrinkToFit="1"/>
    </xf>
    <xf numFmtId="0" fontId="1" fillId="3" borderId="24" xfId="0" applyFont="1" applyFill="1" applyBorder="1" applyAlignment="1">
      <alignment horizontal="center" vertical="center" wrapText="1" shrinkToFit="1"/>
    </xf>
    <xf numFmtId="0" fontId="4" fillId="3" borderId="24" xfId="0" applyFont="1" applyFill="1" applyBorder="1" applyAlignment="1">
      <alignment horizontal="center" vertical="center" wrapText="1" shrinkToFit="1"/>
    </xf>
    <xf numFmtId="0" fontId="0" fillId="3" borderId="0" xfId="0" applyFont="1" applyFill="1" applyBorder="1" applyAlignment="1">
      <alignment horizontal="center" vertical="center" wrapText="1" shrinkToFit="1"/>
    </xf>
    <xf numFmtId="0" fontId="0" fillId="3" borderId="20" xfId="0" applyFont="1" applyFill="1" applyBorder="1" applyAlignment="1">
      <alignment horizontal="center" vertical="center" wrapText="1" shrinkToFit="1"/>
    </xf>
    <xf numFmtId="0" fontId="0" fillId="3" borderId="21" xfId="0" applyFont="1" applyFill="1" applyBorder="1" applyAlignment="1">
      <alignment horizontal="center" vertical="center" wrapText="1" shrinkToFit="1"/>
    </xf>
    <xf numFmtId="0" fontId="0" fillId="0" borderId="21" xfId="0" applyFont="1" applyBorder="1" applyAlignment="1">
      <alignment horizontal="center" vertical="center" wrapText="1" shrinkToFit="1"/>
    </xf>
    <xf numFmtId="0" fontId="0" fillId="0" borderId="47" xfId="0" applyFont="1" applyBorder="1" applyAlignment="1">
      <alignment horizontal="center" vertical="center" wrapText="1" shrinkToFit="1"/>
    </xf>
    <xf numFmtId="0" fontId="1" fillId="0" borderId="25" xfId="0" applyFont="1" applyBorder="1" applyAlignment="1">
      <alignment horizontal="center" vertical="center" wrapText="1" shrinkToFit="1"/>
    </xf>
    <xf numFmtId="0" fontId="1" fillId="0" borderId="27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38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wrapText="1" shrinkToFit="1"/>
    </xf>
    <xf numFmtId="0" fontId="1" fillId="0" borderId="50" xfId="0" applyFont="1" applyBorder="1" applyAlignment="1">
      <alignment horizontal="center" vertical="center" wrapText="1" shrinkToFit="1"/>
    </xf>
    <xf numFmtId="0" fontId="1" fillId="0" borderId="51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center" vertical="center" wrapText="1" shrinkToFit="1"/>
    </xf>
    <xf numFmtId="0" fontId="1" fillId="0" borderId="23" xfId="0" applyFont="1" applyBorder="1" applyAlignment="1">
      <alignment horizontal="center" vertical="center" wrapText="1" shrinkToFit="1"/>
    </xf>
    <xf numFmtId="164" fontId="1" fillId="0" borderId="19" xfId="0" applyNumberFormat="1" applyFont="1" applyBorder="1" applyAlignment="1">
      <alignment horizontal="center" vertical="center" wrapText="1" shrinkToFit="1"/>
    </xf>
    <xf numFmtId="164" fontId="1" fillId="0" borderId="23" xfId="0" applyNumberFormat="1" applyFont="1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wrapText="1" shrinkToFit="1"/>
    </xf>
    <xf numFmtId="0" fontId="0" fillId="0" borderId="34" xfId="0" applyBorder="1" applyAlignment="1">
      <alignment horizontal="center" vertical="center" wrapText="1" shrinkToFit="1"/>
    </xf>
    <xf numFmtId="164" fontId="0" fillId="0" borderId="44" xfId="0" applyNumberFormat="1" applyBorder="1" applyAlignment="1">
      <alignment horizontal="right" vertical="center" wrapText="1" shrinkToFit="1"/>
    </xf>
    <xf numFmtId="164" fontId="0" fillId="0" borderId="40" xfId="0" applyNumberFormat="1" applyBorder="1" applyAlignment="1">
      <alignment horizontal="right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wrapText="1" shrinkToFit="1"/>
    </xf>
    <xf numFmtId="164" fontId="0" fillId="0" borderId="17" xfId="0" applyNumberFormat="1" applyBorder="1" applyAlignment="1">
      <alignment horizontal="right" vertical="center" wrapText="1" shrinkToFit="1"/>
    </xf>
    <xf numFmtId="164" fontId="0" fillId="0" borderId="45" xfId="0" applyNumberFormat="1" applyBorder="1" applyAlignment="1">
      <alignment horizontal="right" vertical="center" wrapText="1" shrinkToFit="1"/>
    </xf>
    <xf numFmtId="0" fontId="1" fillId="0" borderId="43" xfId="0" applyFont="1" applyBorder="1" applyAlignment="1">
      <alignment horizontal="center" vertical="center" wrapText="1" shrinkToFit="1"/>
    </xf>
    <xf numFmtId="0" fontId="1" fillId="0" borderId="52" xfId="0" applyFont="1" applyBorder="1" applyAlignment="1">
      <alignment horizontal="center" vertical="center" wrapText="1" shrinkToFit="1"/>
    </xf>
    <xf numFmtId="0" fontId="0" fillId="0" borderId="41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164" fontId="0" fillId="0" borderId="41" xfId="0" applyNumberFormat="1" applyBorder="1" applyAlignment="1">
      <alignment horizontal="right" vertical="center" wrapText="1" shrinkToFit="1"/>
    </xf>
    <xf numFmtId="164" fontId="0" fillId="0" borderId="42" xfId="0" applyNumberFormat="1" applyBorder="1" applyAlignment="1">
      <alignment horizontal="right" vertic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20" xfId="0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 shrinkToFit="1"/>
    </xf>
    <xf numFmtId="164" fontId="0" fillId="3" borderId="23" xfId="0" applyNumberFormat="1" applyFont="1" applyFill="1" applyBorder="1" applyAlignment="1">
      <alignment horizontal="right" vertical="center" wrapText="1" shrinkToFit="1"/>
    </xf>
    <xf numFmtId="164" fontId="0" fillId="3" borderId="19" xfId="0" applyNumberFormat="1" applyFont="1" applyFill="1" applyBorder="1" applyAlignment="1">
      <alignment horizontal="right" vertical="center" wrapText="1" shrinkToFit="1"/>
    </xf>
    <xf numFmtId="0" fontId="0" fillId="3" borderId="19" xfId="0" applyFont="1" applyFill="1" applyBorder="1" applyAlignment="1">
      <alignment horizontal="center" vertical="center" wrapText="1" shrinkToFit="1"/>
    </xf>
    <xf numFmtId="0" fontId="0" fillId="3" borderId="23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wrapText="1" shrinkToFit="1"/>
    </xf>
    <xf numFmtId="0" fontId="0" fillId="3" borderId="2" xfId="0" applyFont="1" applyFill="1" applyBorder="1" applyAlignment="1">
      <alignment horizontal="center" vertical="center" wrapText="1" shrinkToFit="1"/>
    </xf>
    <xf numFmtId="0" fontId="1" fillId="3" borderId="26" xfId="0" applyFont="1" applyFill="1" applyBorder="1" applyAlignment="1">
      <alignment horizontal="center" vertical="center" wrapText="1" shrinkToFit="1"/>
    </xf>
    <xf numFmtId="164" fontId="0" fillId="3" borderId="2" xfId="0" applyNumberFormat="1" applyFont="1" applyFill="1" applyBorder="1" applyAlignment="1">
      <alignment horizontal="center" vertical="center" wrapText="1" shrinkToFit="1"/>
    </xf>
    <xf numFmtId="0" fontId="4" fillId="3" borderId="28" xfId="0" applyFont="1" applyFill="1" applyBorder="1" applyAlignment="1">
      <alignment horizontal="center" vertical="center" wrapText="1" shrinkToFit="1"/>
    </xf>
    <xf numFmtId="165" fontId="0" fillId="3" borderId="2" xfId="0" applyNumberFormat="1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165" fontId="0" fillId="3" borderId="28" xfId="0" applyNumberFormat="1" applyFont="1" applyFill="1" applyBorder="1" applyAlignment="1">
      <alignment horizontal="center" vertical="center" wrapText="1" shrinkToFit="1"/>
    </xf>
    <xf numFmtId="0" fontId="0" fillId="3" borderId="28" xfId="0" applyFont="1" applyFill="1" applyBorder="1" applyAlignment="1">
      <alignment horizontal="center" vertical="center" wrapText="1" shrinkToFit="1"/>
    </xf>
    <xf numFmtId="0" fontId="1" fillId="3" borderId="28" xfId="0" applyFont="1" applyFill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171450</xdr:rowOff>
    </xdr:from>
    <xdr:to>
      <xdr:col>1</xdr:col>
      <xdr:colOff>323851</xdr:colOff>
      <xdr:row>2</xdr:row>
      <xdr:rowOff>28575</xdr:rowOff>
    </xdr:to>
    <xdr:sp macro="[0]!Макрос6" textlink="">
      <xdr:nvSpPr>
        <xdr:cNvPr id="3" name="Скругленный прямоугольник 2"/>
        <xdr:cNvSpPr/>
      </xdr:nvSpPr>
      <xdr:spPr>
        <a:xfrm>
          <a:off x="180975" y="171450"/>
          <a:ext cx="361951" cy="266700"/>
        </a:xfrm>
        <a:prstGeom prst="round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ru-RU" sz="1100" b="0" i="0">
              <a:solidFill>
                <a:schemeClr val="tx1"/>
              </a:solidFill>
              <a:latin typeface="+mn-lt"/>
              <a:ea typeface="+mn-ea"/>
              <a:cs typeface="+mn-cs"/>
            </a:rPr>
            <a:t>⇕</a:t>
          </a:r>
          <a:endParaRPr lang="ru-RU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B1:L57"/>
  <sheetViews>
    <sheetView tabSelected="1" workbookViewId="0">
      <selection activeCell="J9" sqref="J9"/>
    </sheetView>
  </sheetViews>
  <sheetFormatPr defaultRowHeight="15"/>
  <cols>
    <col min="1" max="1" width="3.28515625" style="17" customWidth="1"/>
    <col min="2" max="2" width="9.140625" style="17"/>
    <col min="3" max="3" width="36.7109375" style="17" customWidth="1"/>
    <col min="4" max="5" width="9.140625" style="17"/>
    <col min="6" max="6" width="18.5703125" style="17" customWidth="1"/>
    <col min="7" max="7" width="18.42578125" style="17" customWidth="1"/>
    <col min="8" max="8" width="9.7109375" style="17" customWidth="1"/>
    <col min="9" max="16384" width="9.140625" style="17"/>
  </cols>
  <sheetData>
    <row r="1" spans="2:7" ht="15.75" thickBot="1"/>
    <row r="2" spans="2:7" ht="16.5" thickBot="1">
      <c r="B2" s="95" t="s">
        <v>48</v>
      </c>
      <c r="C2" s="96"/>
      <c r="D2" s="95"/>
      <c r="E2" s="104"/>
      <c r="F2" s="104"/>
      <c r="G2" s="96"/>
    </row>
    <row r="3" spans="2:7" ht="15.75" thickBot="1">
      <c r="B3" s="102" t="s">
        <v>46</v>
      </c>
      <c r="C3" s="103"/>
      <c r="D3" s="103"/>
      <c r="E3" s="103"/>
      <c r="F3" s="103"/>
      <c r="G3" s="101"/>
    </row>
    <row r="4" spans="2:7" ht="15.75" thickBot="1">
      <c r="B4" s="146" t="s">
        <v>0</v>
      </c>
      <c r="C4" s="146" t="s">
        <v>1</v>
      </c>
      <c r="D4" s="146" t="s">
        <v>2</v>
      </c>
      <c r="E4" s="146" t="s">
        <v>3</v>
      </c>
      <c r="F4" s="146" t="s">
        <v>4</v>
      </c>
      <c r="G4" s="146" t="s">
        <v>5</v>
      </c>
    </row>
    <row r="5" spans="2:7" ht="15.75" thickBot="1">
      <c r="B5" s="146">
        <v>1</v>
      </c>
      <c r="C5" s="147">
        <f>Калькулятор!C53</f>
        <v>0</v>
      </c>
      <c r="D5" s="147">
        <f>Калькулятор!D53</f>
        <v>0</v>
      </c>
      <c r="E5" s="147" t="e">
        <f>VLOOKUP(C5,Справочник!B2:D108,3,0)</f>
        <v>#N/A</v>
      </c>
      <c r="F5" s="151" t="e">
        <f>VLOOKUP(C5,Справочник!B2:D108,2,0)</f>
        <v>#N/A</v>
      </c>
      <c r="G5" s="151" t="e">
        <f>F5*D5</f>
        <v>#N/A</v>
      </c>
    </row>
    <row r="6" spans="2:7" ht="15.75" thickBot="1">
      <c r="B6" s="146">
        <v>2</v>
      </c>
      <c r="C6" s="147">
        <f>Калькулятор!C54</f>
        <v>0</v>
      </c>
      <c r="D6" s="147">
        <f>Калькулятор!D54</f>
        <v>0</v>
      </c>
      <c r="E6" s="147" t="e">
        <f>VLOOKUP(C6,Справочник!B2:D108,3,0)</f>
        <v>#N/A</v>
      </c>
      <c r="F6" s="151" t="e">
        <f>VLOOKUP(C6,Справочник!B2:D108,2,0)</f>
        <v>#N/A</v>
      </c>
      <c r="G6" s="151" t="e">
        <f>F6*D6</f>
        <v>#N/A</v>
      </c>
    </row>
    <row r="7" spans="2:7" ht="15.75" thickBot="1">
      <c r="B7" s="146">
        <v>3</v>
      </c>
      <c r="C7" s="147">
        <f>Калькулятор!C55</f>
        <v>0</v>
      </c>
      <c r="D7" s="147">
        <f>Калькулятор!D55</f>
        <v>0</v>
      </c>
      <c r="E7" s="147" t="e">
        <f>VLOOKUP(C7,Справочник!B2:D108,3,0)</f>
        <v>#N/A</v>
      </c>
      <c r="F7" s="151" t="e">
        <f>VLOOKUP(C7,Справочник!B2:D108,2,0)</f>
        <v>#N/A</v>
      </c>
      <c r="G7" s="151" t="e">
        <f>F7*D7</f>
        <v>#N/A</v>
      </c>
    </row>
    <row r="8" spans="2:7" ht="15.75" thickBot="1">
      <c r="B8" s="155">
        <v>4</v>
      </c>
      <c r="C8" s="154">
        <f>Калькулятор!C56</f>
        <v>0</v>
      </c>
      <c r="D8" s="154">
        <f>Калькулятор!D56</f>
        <v>0</v>
      </c>
      <c r="E8" s="154" t="e">
        <f>VLOOKUP(C8,Справочник!B2:D108,3,0)</f>
        <v>#N/A</v>
      </c>
      <c r="F8" s="153" t="e">
        <f>VLOOKUP(C8,Справочник!B2:D108,2,0)</f>
        <v>#N/A</v>
      </c>
      <c r="G8" s="153" t="e">
        <f>F8*D8</f>
        <v>#N/A</v>
      </c>
    </row>
    <row r="9" spans="2:7" ht="16.5" thickBot="1">
      <c r="B9" s="105"/>
      <c r="C9" s="105"/>
      <c r="D9" s="105"/>
      <c r="E9" s="105"/>
      <c r="F9" s="150" t="s">
        <v>6</v>
      </c>
      <c r="G9" s="94">
        <f>SUMIF(G5:G8,"&lt;&gt;#Н/Д")</f>
        <v>0</v>
      </c>
    </row>
    <row r="10" spans="2:7" ht="15.75" thickBot="1">
      <c r="B10" s="102" t="s">
        <v>7</v>
      </c>
      <c r="C10" s="103"/>
      <c r="D10" s="103"/>
      <c r="E10" s="103"/>
      <c r="F10" s="103"/>
      <c r="G10" s="101"/>
    </row>
    <row r="11" spans="2:7" ht="15.75" thickBot="1">
      <c r="B11" s="146" t="s">
        <v>0</v>
      </c>
      <c r="C11" s="146" t="s">
        <v>1</v>
      </c>
      <c r="D11" s="146" t="s">
        <v>2</v>
      </c>
      <c r="E11" s="146" t="s">
        <v>3</v>
      </c>
      <c r="F11" s="148" t="s">
        <v>4</v>
      </c>
      <c r="G11" s="148" t="s">
        <v>5</v>
      </c>
    </row>
    <row r="12" spans="2:7" ht="15.75" thickBot="1">
      <c r="B12" s="146">
        <v>1</v>
      </c>
      <c r="C12" s="147" t="str">
        <f>CONCATENATE(Калькулятор!C3,Калькулятор!C28)</f>
        <v/>
      </c>
      <c r="D12" s="147" t="e">
        <f>VLOOKUP(C12,Калькулятор!C1:D50,2,0)</f>
        <v>#N/A</v>
      </c>
      <c r="E12" s="149" t="e">
        <f>VLOOKUP(C12,Справочник!B2:D108,3,0)</f>
        <v>#N/A</v>
      </c>
      <c r="F12" s="151" t="e">
        <f>VLOOKUP(C12,Справочник!B2:D108,2,0)</f>
        <v>#N/A</v>
      </c>
      <c r="G12" s="151" t="e">
        <f>F12*D12</f>
        <v>#N/A</v>
      </c>
    </row>
    <row r="13" spans="2:7" ht="15.75" thickBot="1">
      <c r="B13" s="146">
        <v>2</v>
      </c>
      <c r="C13" s="147" t="str">
        <f>CONCATENATE(Калькулятор!C4,Калькулятор!C29)</f>
        <v/>
      </c>
      <c r="D13" s="147" t="e">
        <f>VLOOKUP(C13,Калькулятор!C2:D51,2,0)</f>
        <v>#N/A</v>
      </c>
      <c r="E13" s="147" t="e">
        <f>VLOOKUP(C13,Справочник!B3:D109,3,0)</f>
        <v>#N/A</v>
      </c>
      <c r="F13" s="151" t="e">
        <f>VLOOKUP(C13,Справочник!B3:D109,2,0)</f>
        <v>#N/A</v>
      </c>
      <c r="G13" s="151" t="e">
        <f>F13*D13</f>
        <v>#N/A</v>
      </c>
    </row>
    <row r="14" spans="2:7" ht="15.75" thickBot="1">
      <c r="B14" s="146">
        <v>3</v>
      </c>
      <c r="C14" s="147" t="str">
        <f>CONCATENATE(Калькулятор!C5,Калькулятор!C30)</f>
        <v/>
      </c>
      <c r="D14" s="147" t="e">
        <f>VLOOKUP(C14,Калькулятор!C3:D52,2,0)</f>
        <v>#N/A</v>
      </c>
      <c r="E14" s="147" t="e">
        <f>VLOOKUP(C14,Справочник!B4:D110,3,0)</f>
        <v>#N/A</v>
      </c>
      <c r="F14" s="151" t="e">
        <f>VLOOKUP(C14,Справочник!B4:D110,2,0)</f>
        <v>#N/A</v>
      </c>
      <c r="G14" s="151" t="e">
        <f t="shared" ref="G14:G35" si="0">F14*D14</f>
        <v>#N/A</v>
      </c>
    </row>
    <row r="15" spans="2:7" ht="15.75" thickBot="1">
      <c r="B15" s="146">
        <v>4</v>
      </c>
      <c r="C15" s="147" t="str">
        <f>CONCATENATE(Калькулятор!C6,Калькулятор!C31)</f>
        <v/>
      </c>
      <c r="D15" s="147" t="e">
        <f>VLOOKUP(C15,Калькулятор!C4:D53,2,0)</f>
        <v>#N/A</v>
      </c>
      <c r="E15" s="147" t="e">
        <f>VLOOKUP(C15,Справочник!B5:D111,3,0)</f>
        <v>#N/A</v>
      </c>
      <c r="F15" s="151" t="e">
        <f>VLOOKUP(C15,Справочник!B5:D111,2,0)</f>
        <v>#N/A</v>
      </c>
      <c r="G15" s="151" t="e">
        <f t="shared" si="0"/>
        <v>#N/A</v>
      </c>
    </row>
    <row r="16" spans="2:7" ht="15.75" thickBot="1">
      <c r="B16" s="146">
        <v>5</v>
      </c>
      <c r="C16" s="147" t="str">
        <f>CONCATENATE(Калькулятор!C7,Калькулятор!C32)</f>
        <v/>
      </c>
      <c r="D16" s="147" t="e">
        <f>VLOOKUP(C16,Калькулятор!C5:D54,2,0)</f>
        <v>#N/A</v>
      </c>
      <c r="E16" s="147" t="e">
        <f>VLOOKUP(C16,Справочник!B6:D112,3,0)</f>
        <v>#N/A</v>
      </c>
      <c r="F16" s="151" t="e">
        <f>VLOOKUP(C16,Справочник!B6:D112,2,0)</f>
        <v>#N/A</v>
      </c>
      <c r="G16" s="151" t="e">
        <f t="shared" si="0"/>
        <v>#N/A</v>
      </c>
    </row>
    <row r="17" spans="2:7" ht="15.75" thickBot="1">
      <c r="B17" s="146">
        <v>6</v>
      </c>
      <c r="C17" s="147" t="str">
        <f>CONCATENATE(Калькулятор!C8,Калькулятор!C33)</f>
        <v/>
      </c>
      <c r="D17" s="147" t="e">
        <f>VLOOKUP(C17,Калькулятор!C6:D55,2,0)</f>
        <v>#N/A</v>
      </c>
      <c r="E17" s="147" t="e">
        <f>VLOOKUP(C17,Справочник!B7:D113,3,0)</f>
        <v>#N/A</v>
      </c>
      <c r="F17" s="151" t="e">
        <f>VLOOKUP(C17,Справочник!B7:D113,2,0)</f>
        <v>#N/A</v>
      </c>
      <c r="G17" s="151" t="e">
        <f t="shared" si="0"/>
        <v>#N/A</v>
      </c>
    </row>
    <row r="18" spans="2:7" ht="15.75" thickBot="1">
      <c r="B18" s="146">
        <v>7</v>
      </c>
      <c r="C18" s="147" t="str">
        <f>CONCATENATE(Калькулятор!C9,Калькулятор!C34)</f>
        <v/>
      </c>
      <c r="D18" s="147" t="e">
        <f>VLOOKUP(C18,Калькулятор!C7:D56,2,0)</f>
        <v>#N/A</v>
      </c>
      <c r="E18" s="147" t="e">
        <f>VLOOKUP(C18,Справочник!B8:D114,3,0)</f>
        <v>#N/A</v>
      </c>
      <c r="F18" s="151" t="e">
        <f>VLOOKUP(C18,Справочник!B8:D114,2,0)</f>
        <v>#N/A</v>
      </c>
      <c r="G18" s="151" t="e">
        <f t="shared" si="0"/>
        <v>#N/A</v>
      </c>
    </row>
    <row r="19" spans="2:7" ht="15.75" thickBot="1">
      <c r="B19" s="146">
        <v>8</v>
      </c>
      <c r="C19" s="147" t="str">
        <f>CONCATENATE(Калькулятор!C10,Калькулятор!C35)</f>
        <v/>
      </c>
      <c r="D19" s="147" t="e">
        <f>VLOOKUP(C19,Калькулятор!C8:D57,2,0)</f>
        <v>#N/A</v>
      </c>
      <c r="E19" s="147" t="e">
        <f>VLOOKUP(C19,Справочник!B9:D115,3,0)</f>
        <v>#N/A</v>
      </c>
      <c r="F19" s="151" t="e">
        <f>VLOOKUP(C19,Справочник!B9:D115,2,0)</f>
        <v>#N/A</v>
      </c>
      <c r="G19" s="151" t="e">
        <f t="shared" si="0"/>
        <v>#N/A</v>
      </c>
    </row>
    <row r="20" spans="2:7" ht="15.75" thickBot="1">
      <c r="B20" s="146">
        <v>9</v>
      </c>
      <c r="C20" s="147" t="str">
        <f>CONCATENATE(Калькулятор!C11,Калькулятор!C36)</f>
        <v/>
      </c>
      <c r="D20" s="147" t="e">
        <f>VLOOKUP(C20,Калькулятор!C9:D58,2,0)</f>
        <v>#N/A</v>
      </c>
      <c r="E20" s="147" t="e">
        <f>VLOOKUP(C20,Справочник!B10:D116,3,0)</f>
        <v>#N/A</v>
      </c>
      <c r="F20" s="151" t="e">
        <f>VLOOKUP(C20,Справочник!B10:D116,2,0)</f>
        <v>#N/A</v>
      </c>
      <c r="G20" s="151" t="e">
        <f t="shared" si="0"/>
        <v>#N/A</v>
      </c>
    </row>
    <row r="21" spans="2:7" ht="15.75" thickBot="1">
      <c r="B21" s="146">
        <v>10</v>
      </c>
      <c r="C21" s="147" t="str">
        <f>CONCATENATE(Калькулятор!C12,Калькулятор!C37)</f>
        <v/>
      </c>
      <c r="D21" s="147" t="e">
        <f>VLOOKUP(C21,Калькулятор!C10:D59,2,0)</f>
        <v>#N/A</v>
      </c>
      <c r="E21" s="147" t="e">
        <f>VLOOKUP(C21,Справочник!B11:D117,3,0)</f>
        <v>#N/A</v>
      </c>
      <c r="F21" s="151" t="e">
        <f>VLOOKUP(C21,Справочник!B11:D117,2,0)</f>
        <v>#N/A</v>
      </c>
      <c r="G21" s="151" t="e">
        <f t="shared" si="0"/>
        <v>#N/A</v>
      </c>
    </row>
    <row r="22" spans="2:7" ht="15.75" thickBot="1">
      <c r="B22" s="146">
        <v>11</v>
      </c>
      <c r="C22" s="147" t="str">
        <f>CONCATENATE(Калькулятор!C13,Калькулятор!C38)</f>
        <v/>
      </c>
      <c r="D22" s="147" t="e">
        <f>VLOOKUP(C22,Калькулятор!C11:D60,2,0)</f>
        <v>#N/A</v>
      </c>
      <c r="E22" s="147" t="e">
        <f>VLOOKUP(C22,Справочник!B12:D118,3,0)</f>
        <v>#N/A</v>
      </c>
      <c r="F22" s="151" t="e">
        <f>VLOOKUP(C22,Справочник!B12:D118,2,0)</f>
        <v>#N/A</v>
      </c>
      <c r="G22" s="151" t="e">
        <f t="shared" si="0"/>
        <v>#N/A</v>
      </c>
    </row>
    <row r="23" spans="2:7" ht="15.75" thickBot="1">
      <c r="B23" s="146">
        <v>12</v>
      </c>
      <c r="C23" s="147" t="str">
        <f>CONCATENATE(Калькулятор!C18,Калькулятор!C43)</f>
        <v/>
      </c>
      <c r="D23" s="147" t="e">
        <f>VLOOKUP(C23,Калькулятор!C12:D61,2,0)</f>
        <v>#N/A</v>
      </c>
      <c r="E23" s="147" t="e">
        <f>VLOOKUP(C23,Справочник!B13:D119,3,0)</f>
        <v>#N/A</v>
      </c>
      <c r="F23" s="151" t="e">
        <f>VLOOKUP(C23,Справочник!B13:D119,2,0)</f>
        <v>#N/A</v>
      </c>
      <c r="G23" s="151" t="e">
        <f t="shared" si="0"/>
        <v>#N/A</v>
      </c>
    </row>
    <row r="24" spans="2:7" ht="15.75" thickBot="1">
      <c r="B24" s="146">
        <v>13</v>
      </c>
      <c r="C24" s="147" t="str">
        <f>CONCATENATE(Калькулятор!C15,Калькулятор!C40)</f>
        <v/>
      </c>
      <c r="D24" s="147" t="e">
        <f>VLOOKUP(C24,Калькулятор!C13:D62,2,0)</f>
        <v>#N/A</v>
      </c>
      <c r="E24" s="147" t="e">
        <f>VLOOKUP(C24,Справочник!B14:D120,3,0)</f>
        <v>#N/A</v>
      </c>
      <c r="F24" s="151" t="e">
        <f>VLOOKUP(C24,Справочник!B14:D120,2,0)</f>
        <v>#N/A</v>
      </c>
      <c r="G24" s="151" t="e">
        <f>F24*D24</f>
        <v>#N/A</v>
      </c>
    </row>
    <row r="25" spans="2:7" ht="15.75" thickBot="1">
      <c r="B25" s="146">
        <v>14</v>
      </c>
      <c r="C25" s="147" t="str">
        <f>CONCATENATE(Калькулятор!C16,Калькулятор!C41)</f>
        <v/>
      </c>
      <c r="D25" s="147" t="e">
        <f>VLOOKUP(C25,Калькулятор!C14:D63,2,0)</f>
        <v>#N/A</v>
      </c>
      <c r="E25" s="147" t="e">
        <f>VLOOKUP(C25,Справочник!B15:D121,3,0)</f>
        <v>#N/A</v>
      </c>
      <c r="F25" s="151" t="e">
        <f>VLOOKUP(C25,Справочник!B15:D121,2,0)</f>
        <v>#N/A</v>
      </c>
      <c r="G25" s="151" t="e">
        <f>F25*D25</f>
        <v>#N/A</v>
      </c>
    </row>
    <row r="26" spans="2:7" ht="15.75" thickBot="1">
      <c r="B26" s="146">
        <v>15</v>
      </c>
      <c r="C26" s="147" t="str">
        <f>CONCATENATE(Калькулятор!C17,Калькулятор!C42)</f>
        <v/>
      </c>
      <c r="D26" s="147" t="e">
        <f>VLOOKUP(C26,Калькулятор!C15:D64,2,0)</f>
        <v>#N/A</v>
      </c>
      <c r="E26" s="147" t="e">
        <f>VLOOKUP(C26,Справочник!B16:D122,3,0)</f>
        <v>#N/A</v>
      </c>
      <c r="F26" s="151" t="e">
        <f>VLOOKUP(C26,Справочник!B16:D122,2,0)</f>
        <v>#N/A</v>
      </c>
      <c r="G26" s="151" t="e">
        <f>F26*D26</f>
        <v>#N/A</v>
      </c>
    </row>
    <row r="27" spans="2:7" ht="15.75" thickBot="1">
      <c r="B27" s="146">
        <v>16</v>
      </c>
      <c r="C27" s="147" t="str">
        <f>CONCATENATE(Калькулятор!C43)</f>
        <v/>
      </c>
      <c r="D27" s="147" t="e">
        <f>VLOOKUP(C27,Калькулятор!C16:D65,2,0)</f>
        <v>#N/A</v>
      </c>
      <c r="E27" s="147" t="e">
        <f>VLOOKUP(C27,Справочник!B17:D123,3,0)</f>
        <v>#N/A</v>
      </c>
      <c r="F27" s="151" t="e">
        <f>VLOOKUP(C27,Справочник!B17:D123,2,0)</f>
        <v>#N/A</v>
      </c>
      <c r="G27" s="151" t="e">
        <f>F27*D27</f>
        <v>#N/A</v>
      </c>
    </row>
    <row r="28" spans="2:7" ht="15.75" thickBot="1">
      <c r="B28" s="146">
        <v>17</v>
      </c>
      <c r="C28" s="147" t="str">
        <f>CONCATENATE(Калькулятор!C19,Калькулятор!C44)</f>
        <v/>
      </c>
      <c r="D28" s="147" t="e">
        <f>VLOOKUP(C28,Калькулятор!C13:D62,2,0)</f>
        <v>#N/A</v>
      </c>
      <c r="E28" s="147" t="e">
        <f>VLOOKUP(C28,Справочник!B14:D120,3,0)</f>
        <v>#N/A</v>
      </c>
      <c r="F28" s="151" t="e">
        <f>VLOOKUP(C28,Справочник!B14:D120,2,0)</f>
        <v>#N/A</v>
      </c>
      <c r="G28" s="151" t="e">
        <f t="shared" si="0"/>
        <v>#N/A</v>
      </c>
    </row>
    <row r="29" spans="2:7" ht="15.75" thickBot="1">
      <c r="B29" s="146">
        <v>18</v>
      </c>
      <c r="C29" s="147" t="str">
        <f>CONCATENATE(Калькулятор!C20,Калькулятор!C45)</f>
        <v/>
      </c>
      <c r="D29" s="147" t="e">
        <f>VLOOKUP(C29,Калькулятор!C18:D63,2,0)</f>
        <v>#N/A</v>
      </c>
      <c r="E29" s="147" t="e">
        <f>VLOOKUP(C29,Справочник!B15:D121,3,0)</f>
        <v>#N/A</v>
      </c>
      <c r="F29" s="151" t="e">
        <f>VLOOKUP(C29,Справочник!B15:D121,2,0)</f>
        <v>#N/A</v>
      </c>
      <c r="G29" s="151" t="e">
        <f t="shared" si="0"/>
        <v>#N/A</v>
      </c>
    </row>
    <row r="30" spans="2:7" ht="15.75" thickBot="1">
      <c r="B30" s="146">
        <v>19</v>
      </c>
      <c r="C30" s="147" t="str">
        <f>CONCATENATE(Калькулятор!C21,Калькулятор!C46)</f>
        <v/>
      </c>
      <c r="D30" s="147" t="e">
        <f>VLOOKUP(C30,Калькулятор!C19:D64,2,0)</f>
        <v>#N/A</v>
      </c>
      <c r="E30" s="147" t="e">
        <f>VLOOKUP(C30,Справочник!B16:D122,3,0)</f>
        <v>#N/A</v>
      </c>
      <c r="F30" s="151" t="e">
        <f>VLOOKUP(C30,Справочник!B16:D122,2,0)</f>
        <v>#N/A</v>
      </c>
      <c r="G30" s="151" t="e">
        <f t="shared" si="0"/>
        <v>#N/A</v>
      </c>
    </row>
    <row r="31" spans="2:7" ht="15.75" thickBot="1">
      <c r="B31" s="146">
        <v>20</v>
      </c>
      <c r="C31" s="147" t="str">
        <f>CONCATENATE(Калькулятор!C22,Калькулятор!C47)</f>
        <v/>
      </c>
      <c r="D31" s="147" t="e">
        <f>VLOOKUP(C31,Калькулятор!C20:D65,2,0)</f>
        <v>#N/A</v>
      </c>
      <c r="E31" s="147" t="e">
        <f>VLOOKUP(C31,Справочник!B17:D123,3,0)</f>
        <v>#N/A</v>
      </c>
      <c r="F31" s="151" t="e">
        <f>VLOOKUP(C31,Справочник!B17:D123,2,0)</f>
        <v>#N/A</v>
      </c>
      <c r="G31" s="151" t="e">
        <f t="shared" si="0"/>
        <v>#N/A</v>
      </c>
    </row>
    <row r="32" spans="2:7" ht="15.75" thickBot="1">
      <c r="B32" s="146">
        <v>21</v>
      </c>
      <c r="C32" s="147" t="str">
        <f>CONCATENATE(Калькулятор!C23,Калькулятор!C48)</f>
        <v/>
      </c>
      <c r="D32" s="147" t="e">
        <f>VLOOKUP(C32,Калькулятор!C2:D51,2,0)</f>
        <v>#N/A</v>
      </c>
      <c r="E32" s="147" t="e">
        <f>VLOOKUP(C32,Калькулятор!C3:F51,4,0)</f>
        <v>#N/A</v>
      </c>
      <c r="F32" s="151" t="e">
        <f>VLOOKUP(C32,Калькулятор!C3:F51,3,0)</f>
        <v>#N/A</v>
      </c>
      <c r="G32" s="151" t="e">
        <f t="shared" si="0"/>
        <v>#N/A</v>
      </c>
    </row>
    <row r="33" spans="2:12" ht="15.75" thickBot="1">
      <c r="B33" s="146">
        <v>22</v>
      </c>
      <c r="C33" s="147" t="str">
        <f>CONCATENATE(Калькулятор!C24,Калькулятор!C49)</f>
        <v/>
      </c>
      <c r="D33" s="147" t="e">
        <f>VLOOKUP(C33,Калькулятор!C3:D52,2,0)</f>
        <v>#N/A</v>
      </c>
      <c r="E33" s="147" t="e">
        <f>VLOOKUP(C33,Калькулятор!C4:F52,4,0)</f>
        <v>#N/A</v>
      </c>
      <c r="F33" s="151" t="e">
        <f>VLOOKUP(C33,Калькулятор!C4:F52,3,0)</f>
        <v>#N/A</v>
      </c>
      <c r="G33" s="151" t="e">
        <f t="shared" si="0"/>
        <v>#N/A</v>
      </c>
    </row>
    <row r="34" spans="2:12" ht="15.75" thickBot="1">
      <c r="B34" s="146">
        <v>23</v>
      </c>
      <c r="C34" s="147" t="str">
        <f>CONCATENATE(Калькулятор!C25,Калькулятор!C50)</f>
        <v/>
      </c>
      <c r="D34" s="147" t="e">
        <f>VLOOKUP(C34,Калькулятор!C4:D53,2,0)</f>
        <v>#N/A</v>
      </c>
      <c r="E34" s="147" t="e">
        <f>VLOOKUP(C34,Калькулятор!C5:F53,4,0)</f>
        <v>#N/A</v>
      </c>
      <c r="F34" s="151" t="e">
        <f>VLOOKUP(C34,Калькулятор!C5:F53,3,0)</f>
        <v>#N/A</v>
      </c>
      <c r="G34" s="151" t="e">
        <f t="shared" si="0"/>
        <v>#N/A</v>
      </c>
    </row>
    <row r="35" spans="2:12" ht="15.75" thickBot="1">
      <c r="B35" s="146">
        <v>24</v>
      </c>
      <c r="C35" s="147" t="str">
        <f>CONCATENATE(Калькулятор!C26,Калькулятор!C51)</f>
        <v/>
      </c>
      <c r="D35" s="147" t="e">
        <f>VLOOKUP(C35,Калькулятор!C5:D54,2,0)</f>
        <v>#N/A</v>
      </c>
      <c r="E35" s="147" t="e">
        <f>VLOOKUP(C35,Калькулятор!C6:F54,4,0)</f>
        <v>#N/A</v>
      </c>
      <c r="F35" s="151" t="e">
        <f>VLOOKUP(C35,Калькулятор!C6:F54,3,0)</f>
        <v>#N/A</v>
      </c>
      <c r="G35" s="151" t="e">
        <f t="shared" si="0"/>
        <v>#N/A</v>
      </c>
      <c r="I35" s="90"/>
    </row>
    <row r="36" spans="2:12" ht="16.5" thickBot="1">
      <c r="B36" s="105"/>
      <c r="C36" s="105"/>
      <c r="D36" s="105"/>
      <c r="E36" s="105"/>
      <c r="F36" s="152" t="s">
        <v>6</v>
      </c>
      <c r="G36" s="92">
        <f>SUMIF(G12:G35,"&lt;&gt;#Н/Д")</f>
        <v>0</v>
      </c>
    </row>
    <row r="37" spans="2:12" ht="15.75" thickBot="1">
      <c r="B37" s="102" t="s">
        <v>45</v>
      </c>
      <c r="C37" s="103"/>
      <c r="D37" s="103"/>
      <c r="E37" s="103"/>
      <c r="F37" s="103"/>
      <c r="G37" s="101"/>
      <c r="L37" s="16"/>
    </row>
    <row r="38" spans="2:12" ht="15.75" thickBot="1">
      <c r="B38" s="146" t="s">
        <v>0</v>
      </c>
      <c r="C38" s="146" t="s">
        <v>1</v>
      </c>
      <c r="D38" s="89" t="s">
        <v>8</v>
      </c>
      <c r="E38" s="87" t="s">
        <v>3</v>
      </c>
      <c r="F38" s="87" t="s">
        <v>4</v>
      </c>
      <c r="G38" s="88" t="s">
        <v>5</v>
      </c>
    </row>
    <row r="39" spans="2:12" ht="15.75" thickBot="1">
      <c r="B39" s="146">
        <v>1</v>
      </c>
      <c r="C39" s="147">
        <f>Калькулятор!C63</f>
        <v>0</v>
      </c>
      <c r="D39" s="147">
        <f>Калькулятор!D63</f>
        <v>0</v>
      </c>
      <c r="E39" s="147" t="e">
        <f>VLOOKUP(C39,Справочник!B2:D108,3,0)</f>
        <v>#N/A</v>
      </c>
      <c r="F39" s="151" t="e">
        <f>VLOOKUP(C39,Справочник!B2:D108,2,0)</f>
        <v>#N/A</v>
      </c>
      <c r="G39" s="151" t="e">
        <f>F39*D39</f>
        <v>#N/A</v>
      </c>
    </row>
    <row r="40" spans="2:12" ht="15.75" thickBot="1">
      <c r="B40" s="146">
        <v>2</v>
      </c>
      <c r="C40" s="147">
        <f>Калькулятор!C64</f>
        <v>0</v>
      </c>
      <c r="D40" s="147">
        <f>Калькулятор!D64</f>
        <v>0</v>
      </c>
      <c r="E40" s="147" t="e">
        <f>VLOOKUP(C40,Справочник!B3:D109,3,0)</f>
        <v>#N/A</v>
      </c>
      <c r="F40" s="151" t="e">
        <f>VLOOKUP(C40,Справочник!B3:D109,2,0)</f>
        <v>#N/A</v>
      </c>
      <c r="G40" s="151" t="e">
        <f>F40*D40</f>
        <v>#N/A</v>
      </c>
    </row>
    <row r="41" spans="2:12" ht="15.75" thickBot="1">
      <c r="B41" s="146">
        <v>3</v>
      </c>
      <c r="C41" s="147">
        <f>Калькулятор!C65</f>
        <v>0</v>
      </c>
      <c r="D41" s="147">
        <f>Калькулятор!D65</f>
        <v>0</v>
      </c>
      <c r="E41" s="147" t="e">
        <f>VLOOKUP(C41,Справочник!B4:D110,3,0)</f>
        <v>#N/A</v>
      </c>
      <c r="F41" s="151" t="e">
        <f>VLOOKUP(C41,Справочник!B4:D110,2,0)</f>
        <v>#N/A</v>
      </c>
      <c r="G41" s="151" t="e">
        <f>F41*D41</f>
        <v>#N/A</v>
      </c>
    </row>
    <row r="42" spans="2:12" ht="15.75" thickBot="1">
      <c r="B42" s="146">
        <v>4</v>
      </c>
      <c r="C42" s="147">
        <f>Калькулятор!C66</f>
        <v>0</v>
      </c>
      <c r="D42" s="147">
        <f>Калькулятор!D66</f>
        <v>0</v>
      </c>
      <c r="E42" s="147" t="e">
        <f>VLOOKUP(C42,Справочник!B5:D111,3,0)</f>
        <v>#N/A</v>
      </c>
      <c r="F42" s="151" t="e">
        <f>VLOOKUP(C42,Справочник!B5:D111,2,0)</f>
        <v>#N/A</v>
      </c>
      <c r="G42" s="151" t="e">
        <f>F42*D42</f>
        <v>#N/A</v>
      </c>
    </row>
    <row r="43" spans="2:12" ht="16.5" thickBot="1">
      <c r="B43" s="106"/>
      <c r="C43" s="106"/>
      <c r="D43" s="106"/>
      <c r="E43" s="107"/>
      <c r="F43" s="152" t="s">
        <v>6</v>
      </c>
      <c r="G43" s="92">
        <f>SUMIF(G39:G42,"&lt;&gt;#Н/Д")</f>
        <v>0</v>
      </c>
    </row>
    <row r="44" spans="2:12" ht="15.75" thickBot="1">
      <c r="B44" s="102" t="s">
        <v>44</v>
      </c>
      <c r="C44" s="103"/>
      <c r="D44" s="103"/>
      <c r="E44" s="103"/>
      <c r="F44" s="103"/>
      <c r="G44" s="101"/>
    </row>
    <row r="45" spans="2:12" ht="15.75" thickBot="1">
      <c r="B45" s="146" t="s">
        <v>0</v>
      </c>
      <c r="C45" s="146" t="s">
        <v>1</v>
      </c>
      <c r="D45" s="146" t="s">
        <v>8</v>
      </c>
      <c r="E45" s="146" t="s">
        <v>3</v>
      </c>
      <c r="F45" s="146" t="s">
        <v>4</v>
      </c>
      <c r="G45" s="146" t="s">
        <v>5</v>
      </c>
    </row>
    <row r="46" spans="2:12" ht="15.75" thickBot="1">
      <c r="B46" s="146">
        <v>1</v>
      </c>
      <c r="C46" s="147">
        <f>Калькулятор!C58</f>
        <v>0</v>
      </c>
      <c r="D46" s="147">
        <f>Калькулятор!D58</f>
        <v>0</v>
      </c>
      <c r="E46" s="147" t="e">
        <f>VLOOKUP(C46,Справочник!B2:D108,3,0)</f>
        <v>#N/A</v>
      </c>
      <c r="F46" s="149" t="e">
        <f>VLOOKUP(C46,Справочник!B2:D108,2,0)</f>
        <v>#N/A</v>
      </c>
      <c r="G46" s="149" t="e">
        <f>F46*D46</f>
        <v>#N/A</v>
      </c>
    </row>
    <row r="47" spans="2:12" ht="15.75" thickBot="1">
      <c r="B47" s="146">
        <v>2</v>
      </c>
      <c r="C47" s="147">
        <f>Калькулятор!C59</f>
        <v>0</v>
      </c>
      <c r="D47" s="147">
        <f>Калькулятор!D59</f>
        <v>0</v>
      </c>
      <c r="E47" s="147" t="e">
        <f>VLOOKUP(C47,Справочник!B3:D109,3,0)</f>
        <v>#N/A</v>
      </c>
      <c r="F47" s="149" t="e">
        <f>VLOOKUP(C47,Справочник!B3:D109,2,0)</f>
        <v>#N/A</v>
      </c>
      <c r="G47" s="149" t="e">
        <f>F47*D47</f>
        <v>#N/A</v>
      </c>
    </row>
    <row r="48" spans="2:12" ht="15.75" thickBot="1">
      <c r="B48" s="146">
        <v>3</v>
      </c>
      <c r="C48" s="147">
        <f>Калькулятор!C60</f>
        <v>0</v>
      </c>
      <c r="D48" s="147">
        <f>Калькулятор!D60</f>
        <v>0</v>
      </c>
      <c r="E48" s="147" t="e">
        <f>VLOOKUP(C48,Справочник!B4:D110,3,0)</f>
        <v>#N/A</v>
      </c>
      <c r="F48" s="149" t="e">
        <f>VLOOKUP(C48,Справочник!B4:D110,2,0)</f>
        <v>#N/A</v>
      </c>
      <c r="G48" s="149" t="e">
        <f>F48*D48</f>
        <v>#N/A</v>
      </c>
    </row>
    <row r="49" spans="2:7" ht="15.75" thickBot="1">
      <c r="B49" s="146">
        <v>4</v>
      </c>
      <c r="C49" s="147">
        <f>Калькулятор!C61</f>
        <v>0</v>
      </c>
      <c r="D49" s="147">
        <f>Калькулятор!D61</f>
        <v>0</v>
      </c>
      <c r="E49" s="147" t="e">
        <f>VLOOKUP(C49,Справочник!B5:D111,3,0)</f>
        <v>#N/A</v>
      </c>
      <c r="F49" s="149" t="e">
        <f>VLOOKUP(C49,Справочник!B5:D111,2,0)</f>
        <v>#N/A</v>
      </c>
      <c r="G49" s="149" t="e">
        <f>F49*D49</f>
        <v>#N/A</v>
      </c>
    </row>
    <row r="50" spans="2:7" ht="16.5" thickBot="1">
      <c r="B50" s="105"/>
      <c r="C50" s="105"/>
      <c r="D50" s="105"/>
      <c r="E50" s="105"/>
      <c r="F50" s="150" t="s">
        <v>6</v>
      </c>
      <c r="G50" s="94">
        <f>SUMIF(G46:G49,"&lt;&gt;#Н/Д")</f>
        <v>0</v>
      </c>
    </row>
    <row r="51" spans="2:7" ht="15.75" thickBot="1">
      <c r="B51" s="102" t="s">
        <v>43</v>
      </c>
      <c r="C51" s="103"/>
      <c r="D51" s="103"/>
      <c r="E51" s="103"/>
      <c r="F51" s="103"/>
      <c r="G51" s="101"/>
    </row>
    <row r="52" spans="2:7" ht="15.75" thickBot="1">
      <c r="B52" s="146" t="s">
        <v>0</v>
      </c>
      <c r="C52" s="146" t="s">
        <v>1</v>
      </c>
      <c r="D52" s="102" t="s">
        <v>3</v>
      </c>
      <c r="E52" s="101"/>
      <c r="F52" s="102" t="s">
        <v>5</v>
      </c>
      <c r="G52" s="101"/>
    </row>
    <row r="53" spans="2:7" ht="15.75" thickBot="1">
      <c r="B53" s="146">
        <v>1</v>
      </c>
      <c r="C53" s="147" t="s">
        <v>9</v>
      </c>
      <c r="D53" s="144" t="s">
        <v>10</v>
      </c>
      <c r="E53" s="145"/>
      <c r="F53" s="143">
        <f>SUM(G50+G43+G36+G9)*0.2</f>
        <v>0</v>
      </c>
      <c r="G53" s="142"/>
    </row>
    <row r="54" spans="2:7" ht="15.75" thickBot="1">
      <c r="B54" s="146">
        <v>2</v>
      </c>
      <c r="C54" s="147" t="s">
        <v>11</v>
      </c>
      <c r="D54" s="144" t="s">
        <v>10</v>
      </c>
      <c r="E54" s="145"/>
      <c r="F54" s="143">
        <f>SUM(G50+G43+G36+G9)*0.15</f>
        <v>0</v>
      </c>
      <c r="G54" s="142"/>
    </row>
    <row r="55" spans="2:7" ht="15.75" thickBot="1">
      <c r="B55" s="146">
        <v>3</v>
      </c>
      <c r="C55" s="147" t="s">
        <v>12</v>
      </c>
      <c r="D55" s="144" t="s">
        <v>10</v>
      </c>
      <c r="E55" s="145"/>
      <c r="F55" s="143">
        <f>SUM(G50+G43+G36+G9)*0.07</f>
        <v>0</v>
      </c>
      <c r="G55" s="142"/>
    </row>
    <row r="56" spans="2:7" ht="16.5" thickBot="1">
      <c r="B56" s="93"/>
      <c r="C56" s="93"/>
      <c r="D56" s="95" t="s">
        <v>6</v>
      </c>
      <c r="E56" s="96"/>
      <c r="F56" s="97">
        <f>SUM(F53+F54+F55)</f>
        <v>0</v>
      </c>
      <c r="G56" s="98"/>
    </row>
    <row r="57" spans="2:7" ht="33" customHeight="1" thickBot="1">
      <c r="B57" s="91"/>
      <c r="C57" s="91"/>
      <c r="D57" s="95" t="s">
        <v>49</v>
      </c>
      <c r="E57" s="96"/>
      <c r="F57" s="99">
        <f>SUM(F56+G50+G43+G36+G9)</f>
        <v>0</v>
      </c>
      <c r="G57" s="100"/>
    </row>
  </sheetData>
  <protectedRanges>
    <protectedRange sqref="D2:G2" name="Диапазон1"/>
  </protectedRanges>
  <mergeCells count="23">
    <mergeCell ref="B51:G51"/>
    <mergeCell ref="B10:G10"/>
    <mergeCell ref="B36:E36"/>
    <mergeCell ref="B43:E43"/>
    <mergeCell ref="B9:E9"/>
    <mergeCell ref="B50:E50"/>
    <mergeCell ref="B3:G3"/>
    <mergeCell ref="B2:C2"/>
    <mergeCell ref="D2:G2"/>
    <mergeCell ref="B37:G37"/>
    <mergeCell ref="B44:G44"/>
    <mergeCell ref="D56:E56"/>
    <mergeCell ref="D57:E57"/>
    <mergeCell ref="F56:G56"/>
    <mergeCell ref="F57:G57"/>
    <mergeCell ref="F52:G52"/>
    <mergeCell ref="F53:G53"/>
    <mergeCell ref="F54:G54"/>
    <mergeCell ref="F55:G55"/>
    <mergeCell ref="D52:E52"/>
    <mergeCell ref="D53:E53"/>
    <mergeCell ref="D54:E54"/>
    <mergeCell ref="D55:E55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outlinePr summaryBelow="0" summaryRight="0"/>
  </sheetPr>
  <dimension ref="B1:M325"/>
  <sheetViews>
    <sheetView workbookViewId="0">
      <selection activeCell="F70" sqref="F70"/>
    </sheetView>
  </sheetViews>
  <sheetFormatPr defaultRowHeight="15" outlineLevelRow="1"/>
  <cols>
    <col min="1" max="1" width="9.140625" style="17"/>
    <col min="2" max="2" width="27.5703125" style="17" customWidth="1"/>
    <col min="3" max="3" width="36.85546875" style="17" customWidth="1"/>
    <col min="4" max="4" width="9.140625" style="17" customWidth="1"/>
    <col min="5" max="5" width="10.28515625" style="17" customWidth="1"/>
    <col min="6" max="6" width="11" style="17" customWidth="1"/>
    <col min="7" max="7" width="9.140625" style="17" customWidth="1"/>
    <col min="8" max="12" width="9.140625" style="17"/>
    <col min="13" max="13" width="10.28515625" style="17" bestFit="1" customWidth="1"/>
    <col min="14" max="16384" width="9.140625" style="17"/>
  </cols>
  <sheetData>
    <row r="1" spans="2:6" ht="15.75" thickBot="1"/>
    <row r="2" spans="2:6" ht="15.75" collapsed="1" thickBot="1">
      <c r="B2" s="85" t="s">
        <v>15</v>
      </c>
      <c r="C2" s="85" t="s">
        <v>16</v>
      </c>
      <c r="D2" s="86" t="s">
        <v>13</v>
      </c>
      <c r="E2" s="16"/>
      <c r="F2" s="16"/>
    </row>
    <row r="3" spans="2:6" hidden="1" outlineLevel="1">
      <c r="B3" s="113" t="s">
        <v>17</v>
      </c>
      <c r="C3" s="19"/>
      <c r="D3" s="20"/>
      <c r="E3" s="16"/>
    </row>
    <row r="4" spans="2:6" hidden="1" outlineLevel="1">
      <c r="B4" s="114"/>
      <c r="C4" s="21"/>
      <c r="D4" s="22"/>
      <c r="E4" s="16"/>
    </row>
    <row r="5" spans="2:6" hidden="1" outlineLevel="1">
      <c r="B5" s="114"/>
      <c r="C5" s="25"/>
      <c r="D5" s="26"/>
      <c r="E5" s="16"/>
    </row>
    <row r="6" spans="2:6" ht="15.75" hidden="1" outlineLevel="1" thickBot="1">
      <c r="B6" s="115"/>
      <c r="C6" s="23"/>
      <c r="D6" s="24"/>
      <c r="E6" s="16"/>
    </row>
    <row r="7" spans="2:6" hidden="1" outlineLevel="1">
      <c r="B7" s="113" t="s">
        <v>18</v>
      </c>
      <c r="C7" s="19"/>
      <c r="D7" s="20"/>
      <c r="E7" s="16"/>
    </row>
    <row r="8" spans="2:6" hidden="1" outlineLevel="1">
      <c r="B8" s="114"/>
      <c r="C8" s="21"/>
      <c r="D8" s="22"/>
      <c r="E8" s="16"/>
    </row>
    <row r="9" spans="2:6" hidden="1" outlineLevel="1">
      <c r="B9" s="114"/>
      <c r="C9" s="25"/>
      <c r="D9" s="26"/>
      <c r="E9" s="16"/>
    </row>
    <row r="10" spans="2:6" ht="15.75" hidden="1" outlineLevel="1" thickBot="1">
      <c r="B10" s="115"/>
      <c r="C10" s="23"/>
      <c r="D10" s="24"/>
      <c r="E10" s="16"/>
    </row>
    <row r="11" spans="2:6" hidden="1" outlineLevel="1">
      <c r="B11" s="113" t="s">
        <v>19</v>
      </c>
      <c r="C11" s="19"/>
      <c r="D11" s="20"/>
      <c r="E11" s="16"/>
    </row>
    <row r="12" spans="2:6" hidden="1" outlineLevel="1">
      <c r="B12" s="114"/>
      <c r="C12" s="21"/>
      <c r="D12" s="22"/>
      <c r="E12" s="16"/>
    </row>
    <row r="13" spans="2:6" hidden="1" outlineLevel="1">
      <c r="B13" s="114"/>
      <c r="C13" s="25"/>
      <c r="D13" s="26"/>
      <c r="E13" s="16"/>
    </row>
    <row r="14" spans="2:6" hidden="1" outlineLevel="1">
      <c r="B14" s="114"/>
      <c r="C14" s="25"/>
      <c r="D14" s="26"/>
      <c r="E14" s="16"/>
    </row>
    <row r="15" spans="2:6" hidden="1" outlineLevel="1">
      <c r="B15" s="114"/>
      <c r="C15" s="25"/>
      <c r="D15" s="26"/>
      <c r="E15" s="16"/>
    </row>
    <row r="16" spans="2:6" hidden="1" outlineLevel="1">
      <c r="B16" s="114"/>
      <c r="C16" s="25"/>
      <c r="D16" s="26"/>
      <c r="E16" s="16"/>
    </row>
    <row r="17" spans="2:11" hidden="1" outlineLevel="1">
      <c r="B17" s="114"/>
      <c r="C17" s="25"/>
      <c r="D17" s="26"/>
      <c r="E17" s="16"/>
    </row>
    <row r="18" spans="2:11" ht="15.75" hidden="1" outlineLevel="1" thickBot="1">
      <c r="B18" s="115"/>
      <c r="C18" s="23"/>
      <c r="D18" s="24"/>
      <c r="E18" s="16"/>
    </row>
    <row r="19" spans="2:11" hidden="1" outlineLevel="1">
      <c r="B19" s="113" t="s">
        <v>20</v>
      </c>
      <c r="C19" s="19"/>
      <c r="D19" s="20"/>
      <c r="E19" s="16"/>
    </row>
    <row r="20" spans="2:11" hidden="1" outlineLevel="1">
      <c r="B20" s="114"/>
      <c r="C20" s="21"/>
      <c r="D20" s="22"/>
      <c r="E20" s="16"/>
    </row>
    <row r="21" spans="2:11" hidden="1" outlineLevel="1">
      <c r="B21" s="114"/>
      <c r="C21" s="25"/>
      <c r="D21" s="26"/>
      <c r="E21" s="16"/>
    </row>
    <row r="22" spans="2:11" ht="15.75" hidden="1" outlineLevel="1" thickBot="1">
      <c r="B22" s="114"/>
      <c r="C22" s="25"/>
      <c r="D22" s="26"/>
      <c r="E22" s="16"/>
    </row>
    <row r="23" spans="2:11" hidden="1" outlineLevel="1">
      <c r="B23" s="116" t="s">
        <v>104</v>
      </c>
      <c r="C23" s="19"/>
      <c r="D23" s="34"/>
      <c r="E23" s="61"/>
      <c r="F23" s="20"/>
      <c r="G23" s="108" t="s">
        <v>137</v>
      </c>
      <c r="K23" s="84"/>
    </row>
    <row r="24" spans="2:11" ht="15.75" hidden="1" outlineLevel="1" thickBot="1">
      <c r="B24" s="117"/>
      <c r="C24" s="66"/>
      <c r="D24" s="33"/>
      <c r="E24" s="62"/>
      <c r="F24" s="3"/>
      <c r="G24" s="109"/>
    </row>
    <row r="25" spans="2:11" hidden="1" outlineLevel="1">
      <c r="B25" s="117"/>
      <c r="C25" s="21"/>
      <c r="D25" s="33"/>
      <c r="E25" s="74"/>
      <c r="F25" s="3"/>
      <c r="G25" s="108" t="s">
        <v>138</v>
      </c>
    </row>
    <row r="26" spans="2:11" ht="15.75" hidden="1" outlineLevel="1" thickBot="1">
      <c r="B26" s="118"/>
      <c r="C26" s="23"/>
      <c r="D26" s="35"/>
      <c r="E26" s="63"/>
      <c r="F26" s="24"/>
      <c r="G26" s="109"/>
    </row>
    <row r="27" spans="2:11" ht="30.75" collapsed="1" thickBot="1">
      <c r="B27" s="69" t="s">
        <v>105</v>
      </c>
      <c r="C27" s="70" t="s">
        <v>16</v>
      </c>
      <c r="D27" s="57" t="s">
        <v>13</v>
      </c>
      <c r="E27" s="16"/>
      <c r="F27" s="16"/>
    </row>
    <row r="28" spans="2:11" hidden="1" outlineLevel="1">
      <c r="B28" s="113" t="s">
        <v>17</v>
      </c>
      <c r="C28" s="19"/>
      <c r="D28" s="20"/>
      <c r="E28" s="16"/>
    </row>
    <row r="29" spans="2:11" hidden="1" outlineLevel="1">
      <c r="B29" s="114"/>
      <c r="C29" s="21"/>
      <c r="D29" s="22"/>
      <c r="E29" s="16"/>
    </row>
    <row r="30" spans="2:11" hidden="1" outlineLevel="1">
      <c r="B30" s="114"/>
      <c r="C30" s="25"/>
      <c r="D30" s="26"/>
      <c r="E30" s="16"/>
    </row>
    <row r="31" spans="2:11" ht="15.75" hidden="1" outlineLevel="1" thickBot="1">
      <c r="B31" s="115"/>
      <c r="C31" s="23"/>
      <c r="D31" s="24"/>
      <c r="E31" s="16"/>
    </row>
    <row r="32" spans="2:11" hidden="1" outlineLevel="1">
      <c r="B32" s="113" t="s">
        <v>18</v>
      </c>
      <c r="C32" s="19"/>
      <c r="D32" s="20"/>
      <c r="E32" s="16"/>
    </row>
    <row r="33" spans="2:7" hidden="1" outlineLevel="1">
      <c r="B33" s="114"/>
      <c r="C33" s="21"/>
      <c r="D33" s="22"/>
      <c r="E33" s="16"/>
    </row>
    <row r="34" spans="2:7" hidden="1" outlineLevel="1">
      <c r="B34" s="114"/>
      <c r="C34" s="25"/>
      <c r="D34" s="26"/>
      <c r="E34" s="16"/>
    </row>
    <row r="35" spans="2:7" ht="15.75" hidden="1" outlineLevel="1" thickBot="1">
      <c r="B35" s="115"/>
      <c r="C35" s="23"/>
      <c r="D35" s="24"/>
      <c r="E35" s="16"/>
    </row>
    <row r="36" spans="2:7" hidden="1" outlineLevel="1">
      <c r="B36" s="113" t="s">
        <v>19</v>
      </c>
      <c r="C36" s="19"/>
      <c r="D36" s="20"/>
      <c r="E36" s="16"/>
    </row>
    <row r="37" spans="2:7" hidden="1" outlineLevel="1">
      <c r="B37" s="114"/>
      <c r="C37" s="21"/>
      <c r="D37" s="22"/>
      <c r="E37" s="16"/>
    </row>
    <row r="38" spans="2:7" hidden="1" outlineLevel="1">
      <c r="B38" s="114"/>
      <c r="C38" s="25"/>
      <c r="D38" s="26"/>
      <c r="E38" s="16"/>
    </row>
    <row r="39" spans="2:7" hidden="1" outlineLevel="1">
      <c r="B39" s="114"/>
      <c r="C39" s="25"/>
      <c r="D39" s="26"/>
      <c r="E39" s="16"/>
    </row>
    <row r="40" spans="2:7" hidden="1" outlineLevel="1">
      <c r="B40" s="114"/>
      <c r="C40" s="25"/>
      <c r="D40" s="26"/>
      <c r="E40" s="16"/>
    </row>
    <row r="41" spans="2:7" hidden="1" outlineLevel="1">
      <c r="B41" s="114"/>
      <c r="C41" s="25"/>
      <c r="D41" s="26"/>
      <c r="E41" s="16"/>
    </row>
    <row r="42" spans="2:7" hidden="1" outlineLevel="1">
      <c r="B42" s="114"/>
      <c r="C42" s="25"/>
      <c r="D42" s="26"/>
      <c r="E42" s="16"/>
    </row>
    <row r="43" spans="2:7" ht="15.75" hidden="1" outlineLevel="1" thickBot="1">
      <c r="B43" s="115"/>
      <c r="C43" s="23"/>
      <c r="D43" s="24"/>
      <c r="E43" s="16"/>
    </row>
    <row r="44" spans="2:7" hidden="1" outlineLevel="1">
      <c r="B44" s="113" t="s">
        <v>20</v>
      </c>
      <c r="C44" s="19"/>
      <c r="D44" s="20"/>
      <c r="E44" s="16"/>
    </row>
    <row r="45" spans="2:7" hidden="1" outlineLevel="1">
      <c r="B45" s="114"/>
      <c r="C45" s="21"/>
      <c r="D45" s="22"/>
      <c r="E45" s="16"/>
    </row>
    <row r="46" spans="2:7" hidden="1" outlineLevel="1">
      <c r="B46" s="114"/>
      <c r="C46" s="25"/>
      <c r="D46" s="26"/>
      <c r="E46" s="16"/>
    </row>
    <row r="47" spans="2:7" ht="15.75" hidden="1" outlineLevel="1" thickBot="1">
      <c r="B47" s="115"/>
      <c r="C47" s="25"/>
      <c r="D47" s="26"/>
      <c r="E47" s="16"/>
    </row>
    <row r="48" spans="2:7" hidden="1" outlineLevel="1">
      <c r="B48" s="110" t="s">
        <v>104</v>
      </c>
      <c r="C48" s="27"/>
      <c r="D48" s="58"/>
      <c r="E48" s="61"/>
      <c r="F48" s="20"/>
      <c r="G48" s="108" t="s">
        <v>137</v>
      </c>
    </row>
    <row r="49" spans="2:13" ht="15.75" hidden="1" outlineLevel="1" thickBot="1">
      <c r="B49" s="111"/>
      <c r="C49" s="28"/>
      <c r="D49" s="59"/>
      <c r="E49" s="62"/>
      <c r="F49" s="22"/>
      <c r="G49" s="109"/>
    </row>
    <row r="50" spans="2:13" hidden="1" outlineLevel="1">
      <c r="B50" s="111"/>
      <c r="C50" s="31"/>
      <c r="D50" s="60"/>
      <c r="E50" s="62"/>
      <c r="F50" s="22"/>
      <c r="G50" s="108" t="s">
        <v>138</v>
      </c>
    </row>
    <row r="51" spans="2:13" ht="15.75" hidden="1" outlineLevel="1" thickBot="1">
      <c r="B51" s="112"/>
      <c r="C51" s="31"/>
      <c r="D51" s="60"/>
      <c r="E51" s="63"/>
      <c r="F51" s="24"/>
      <c r="G51" s="109"/>
    </row>
    <row r="52" spans="2:13" ht="15.75" collapsed="1" thickBot="1">
      <c r="B52" s="65" t="s">
        <v>47</v>
      </c>
      <c r="C52" s="65" t="s">
        <v>16</v>
      </c>
      <c r="D52" s="6" t="s">
        <v>13</v>
      </c>
      <c r="E52" s="16"/>
      <c r="F52" s="16"/>
    </row>
    <row r="53" spans="2:13" hidden="1" outlineLevel="1">
      <c r="B53" s="110" t="s">
        <v>106</v>
      </c>
      <c r="C53" s="32"/>
      <c r="D53" s="30"/>
      <c r="E53" s="16"/>
      <c r="M53" s="16"/>
    </row>
    <row r="54" spans="2:13" hidden="1" outlineLevel="1">
      <c r="B54" s="111"/>
      <c r="C54" s="28"/>
      <c r="D54" s="22"/>
      <c r="E54" s="16"/>
    </row>
    <row r="55" spans="2:13" hidden="1" outlineLevel="1">
      <c r="B55" s="111"/>
      <c r="C55" s="31"/>
      <c r="D55" s="26"/>
      <c r="E55" s="16"/>
    </row>
    <row r="56" spans="2:13" ht="15.75" hidden="1" outlineLevel="1" thickBot="1">
      <c r="B56" s="112"/>
      <c r="C56" s="29"/>
      <c r="D56" s="24"/>
      <c r="E56" s="16"/>
    </row>
    <row r="57" spans="2:13" ht="15.75" collapsed="1" thickBot="1">
      <c r="B57" s="65" t="s">
        <v>115</v>
      </c>
      <c r="C57" s="65" t="s">
        <v>16</v>
      </c>
      <c r="D57" s="6" t="s">
        <v>13</v>
      </c>
      <c r="E57" s="16"/>
      <c r="F57" s="16"/>
    </row>
    <row r="58" spans="2:13" hidden="1" outlineLevel="1">
      <c r="B58" s="110" t="s">
        <v>106</v>
      </c>
      <c r="C58" s="32"/>
      <c r="D58" s="30"/>
      <c r="E58" s="16"/>
    </row>
    <row r="59" spans="2:13" hidden="1" outlineLevel="1">
      <c r="B59" s="111"/>
      <c r="C59" s="32"/>
      <c r="D59" s="22"/>
      <c r="E59" s="16"/>
    </row>
    <row r="60" spans="2:13" hidden="1" outlineLevel="1">
      <c r="B60" s="111"/>
      <c r="C60" s="32"/>
      <c r="D60" s="26"/>
      <c r="E60" s="16"/>
    </row>
    <row r="61" spans="2:13" ht="15.75" hidden="1" outlineLevel="1" thickBot="1">
      <c r="B61" s="112"/>
      <c r="C61" s="32"/>
      <c r="D61" s="24"/>
      <c r="E61" s="16"/>
    </row>
    <row r="62" spans="2:13" ht="15.75" collapsed="1" thickBot="1">
      <c r="B62" s="65" t="s">
        <v>114</v>
      </c>
      <c r="C62" s="65" t="s">
        <v>16</v>
      </c>
      <c r="D62" s="6" t="s">
        <v>13</v>
      </c>
      <c r="E62" s="16"/>
      <c r="F62" s="16"/>
    </row>
    <row r="63" spans="2:13" hidden="1" outlineLevel="1">
      <c r="B63" s="110" t="s">
        <v>106</v>
      </c>
      <c r="C63" s="27"/>
      <c r="D63" s="20"/>
      <c r="E63" s="16"/>
    </row>
    <row r="64" spans="2:13" hidden="1" outlineLevel="1">
      <c r="B64" s="111"/>
      <c r="C64" s="32"/>
      <c r="D64" s="22"/>
      <c r="E64" s="16"/>
    </row>
    <row r="65" spans="2:5" hidden="1" outlineLevel="1">
      <c r="B65" s="111"/>
      <c r="C65" s="32"/>
      <c r="D65" s="26"/>
      <c r="E65" s="16"/>
    </row>
    <row r="66" spans="2:5" ht="15.75" hidden="1" outlineLevel="1" thickBot="1">
      <c r="B66" s="112"/>
      <c r="C66" s="56"/>
      <c r="D66" s="24"/>
      <c r="E66" s="16"/>
    </row>
    <row r="220" spans="2:2">
      <c r="B220" s="48" t="s">
        <v>70</v>
      </c>
    </row>
    <row r="221" spans="2:2">
      <c r="B221" s="48" t="s">
        <v>73</v>
      </c>
    </row>
    <row r="222" spans="2:2">
      <c r="B222" s="48" t="s">
        <v>71</v>
      </c>
    </row>
    <row r="223" spans="2:2">
      <c r="B223" s="48" t="s">
        <v>21</v>
      </c>
    </row>
    <row r="224" spans="2:2">
      <c r="B224" s="48" t="s">
        <v>22</v>
      </c>
    </row>
    <row r="225" spans="2:2">
      <c r="B225" s="48" t="s">
        <v>23</v>
      </c>
    </row>
    <row r="226" spans="2:2">
      <c r="B226" s="48" t="s">
        <v>24</v>
      </c>
    </row>
    <row r="227" spans="2:2">
      <c r="B227" s="48" t="s">
        <v>25</v>
      </c>
    </row>
    <row r="228" spans="2:2">
      <c r="B228" s="48" t="s">
        <v>26</v>
      </c>
    </row>
    <row r="229" spans="2:2">
      <c r="B229" s="48" t="s">
        <v>27</v>
      </c>
    </row>
    <row r="230" spans="2:2">
      <c r="B230" s="48" t="s">
        <v>28</v>
      </c>
    </row>
    <row r="231" spans="2:2">
      <c r="B231" s="48" t="s">
        <v>29</v>
      </c>
    </row>
    <row r="232" spans="2:2">
      <c r="B232" s="48" t="s">
        <v>30</v>
      </c>
    </row>
    <row r="233" spans="2:2">
      <c r="B233" s="48" t="s">
        <v>31</v>
      </c>
    </row>
    <row r="234" spans="2:2">
      <c r="B234" s="47"/>
    </row>
    <row r="235" spans="2:2" ht="30">
      <c r="B235" s="47" t="s">
        <v>32</v>
      </c>
    </row>
    <row r="236" spans="2:2" ht="30">
      <c r="B236" s="47" t="s">
        <v>33</v>
      </c>
    </row>
    <row r="237" spans="2:2" ht="30">
      <c r="B237" s="47" t="s">
        <v>34</v>
      </c>
    </row>
    <row r="238" spans="2:2" ht="30">
      <c r="B238" s="47" t="s">
        <v>35</v>
      </c>
    </row>
    <row r="239" spans="2:2">
      <c r="B239" s="47" t="s">
        <v>36</v>
      </c>
    </row>
    <row r="240" spans="2:2">
      <c r="B240" s="47" t="s">
        <v>37</v>
      </c>
    </row>
    <row r="241" spans="2:2">
      <c r="B241" s="47" t="s">
        <v>72</v>
      </c>
    </row>
    <row r="242" spans="2:2">
      <c r="B242" s="47" t="s">
        <v>38</v>
      </c>
    </row>
    <row r="243" spans="2:2">
      <c r="B243" s="47" t="s">
        <v>39</v>
      </c>
    </row>
    <row r="244" spans="2:2">
      <c r="B244" s="47" t="s">
        <v>40</v>
      </c>
    </row>
    <row r="245" spans="2:2">
      <c r="B245" s="47" t="s">
        <v>41</v>
      </c>
    </row>
    <row r="246" spans="2:2" ht="30">
      <c r="B246" s="47" t="s">
        <v>42</v>
      </c>
    </row>
    <row r="247" spans="2:2">
      <c r="B247" s="47"/>
    </row>
    <row r="248" spans="2:2">
      <c r="B248" s="47" t="s">
        <v>50</v>
      </c>
    </row>
    <row r="249" spans="2:2">
      <c r="B249" s="47" t="s">
        <v>51</v>
      </c>
    </row>
    <row r="250" spans="2:2">
      <c r="B250" s="47" t="s">
        <v>52</v>
      </c>
    </row>
    <row r="251" spans="2:2">
      <c r="B251" s="47" t="s">
        <v>53</v>
      </c>
    </row>
    <row r="252" spans="2:2">
      <c r="B252" s="47" t="s">
        <v>54</v>
      </c>
    </row>
    <row r="253" spans="2:2">
      <c r="B253" s="47" t="s">
        <v>55</v>
      </c>
    </row>
    <row r="254" spans="2:2">
      <c r="B254" s="47" t="s">
        <v>56</v>
      </c>
    </row>
    <row r="255" spans="2:2">
      <c r="B255" s="47" t="s">
        <v>57</v>
      </c>
    </row>
    <row r="256" spans="2:2">
      <c r="B256" s="47" t="s">
        <v>58</v>
      </c>
    </row>
    <row r="257" spans="2:2">
      <c r="B257" s="47" t="s">
        <v>107</v>
      </c>
    </row>
    <row r="258" spans="2:2">
      <c r="B258" s="47" t="s">
        <v>108</v>
      </c>
    </row>
    <row r="259" spans="2:2">
      <c r="B259" s="47" t="s">
        <v>109</v>
      </c>
    </row>
    <row r="260" spans="2:2">
      <c r="B260" s="47" t="s">
        <v>110</v>
      </c>
    </row>
    <row r="261" spans="2:2">
      <c r="B261" s="47" t="s">
        <v>111</v>
      </c>
    </row>
    <row r="262" spans="2:2">
      <c r="B262" s="47" t="s">
        <v>59</v>
      </c>
    </row>
    <row r="263" spans="2:2">
      <c r="B263" s="47" t="s">
        <v>60</v>
      </c>
    </row>
    <row r="264" spans="2:2">
      <c r="B264" s="47" t="s">
        <v>61</v>
      </c>
    </row>
    <row r="265" spans="2:2">
      <c r="B265" s="47" t="s">
        <v>62</v>
      </c>
    </row>
    <row r="266" spans="2:2">
      <c r="B266" s="47" t="s">
        <v>63</v>
      </c>
    </row>
    <row r="267" spans="2:2">
      <c r="B267" s="47"/>
    </row>
    <row r="268" spans="2:2">
      <c r="B268" s="47" t="s">
        <v>64</v>
      </c>
    </row>
    <row r="269" spans="2:2">
      <c r="B269" s="47" t="s">
        <v>65</v>
      </c>
    </row>
    <row r="270" spans="2:2">
      <c r="B270" s="47" t="s">
        <v>66</v>
      </c>
    </row>
    <row r="271" spans="2:2">
      <c r="B271" s="47" t="s">
        <v>67</v>
      </c>
    </row>
    <row r="272" spans="2:2">
      <c r="B272" s="47" t="s">
        <v>68</v>
      </c>
    </row>
    <row r="273" spans="2:2">
      <c r="B273" s="47" t="s">
        <v>69</v>
      </c>
    </row>
    <row r="274" spans="2:2">
      <c r="B274" s="47"/>
    </row>
    <row r="275" spans="2:2">
      <c r="B275" s="49" t="s">
        <v>99</v>
      </c>
    </row>
    <row r="276" spans="2:2">
      <c r="B276" s="47" t="s">
        <v>74</v>
      </c>
    </row>
    <row r="277" spans="2:2" ht="30">
      <c r="B277" s="47" t="s">
        <v>75</v>
      </c>
    </row>
    <row r="278" spans="2:2" ht="45">
      <c r="B278" s="47" t="s">
        <v>76</v>
      </c>
    </row>
    <row r="279" spans="2:2" ht="30">
      <c r="B279" s="47" t="s">
        <v>77</v>
      </c>
    </row>
    <row r="280" spans="2:2" ht="30">
      <c r="B280" s="47" t="s">
        <v>78</v>
      </c>
    </row>
    <row r="281" spans="2:2">
      <c r="B281" s="47" t="s">
        <v>79</v>
      </c>
    </row>
    <row r="282" spans="2:2" ht="30">
      <c r="B282" s="47" t="s">
        <v>80</v>
      </c>
    </row>
    <row r="283" spans="2:2">
      <c r="B283" s="47" t="s">
        <v>81</v>
      </c>
    </row>
    <row r="284" spans="2:2">
      <c r="B284" s="47" t="s">
        <v>82</v>
      </c>
    </row>
    <row r="285" spans="2:2">
      <c r="B285" s="47" t="s">
        <v>83</v>
      </c>
    </row>
    <row r="286" spans="2:2">
      <c r="B286" s="49" t="s">
        <v>100</v>
      </c>
    </row>
    <row r="287" spans="2:2">
      <c r="B287" s="47" t="s">
        <v>84</v>
      </c>
    </row>
    <row r="288" spans="2:2">
      <c r="B288" s="47" t="s">
        <v>85</v>
      </c>
    </row>
    <row r="289" spans="2:2">
      <c r="B289" s="47" t="s">
        <v>86</v>
      </c>
    </row>
    <row r="290" spans="2:2">
      <c r="B290" s="47" t="s">
        <v>87</v>
      </c>
    </row>
    <row r="291" spans="2:2">
      <c r="B291" s="49" t="s">
        <v>101</v>
      </c>
    </row>
    <row r="292" spans="2:2" ht="30">
      <c r="B292" s="47" t="s">
        <v>88</v>
      </c>
    </row>
    <row r="293" spans="2:2" ht="30">
      <c r="B293" s="47" t="s">
        <v>89</v>
      </c>
    </row>
    <row r="294" spans="2:2" ht="30">
      <c r="B294" s="47" t="s">
        <v>90</v>
      </c>
    </row>
    <row r="295" spans="2:2" ht="45">
      <c r="B295" s="47" t="s">
        <v>91</v>
      </c>
    </row>
    <row r="296" spans="2:2">
      <c r="B296" s="49" t="s">
        <v>102</v>
      </c>
    </row>
    <row r="297" spans="2:2">
      <c r="B297" s="47" t="s">
        <v>92</v>
      </c>
    </row>
    <row r="298" spans="2:2" ht="30">
      <c r="B298" s="47" t="s">
        <v>93</v>
      </c>
    </row>
    <row r="299" spans="2:2" ht="30">
      <c r="B299" s="47" t="s">
        <v>94</v>
      </c>
    </row>
    <row r="300" spans="2:2">
      <c r="B300" s="49" t="s">
        <v>103</v>
      </c>
    </row>
    <row r="301" spans="2:2" ht="30">
      <c r="B301" s="47" t="s">
        <v>95</v>
      </c>
    </row>
    <row r="302" spans="2:2">
      <c r="B302" s="47" t="s">
        <v>113</v>
      </c>
    </row>
    <row r="303" spans="2:2">
      <c r="B303" s="47" t="s">
        <v>112</v>
      </c>
    </row>
    <row r="304" spans="2:2" ht="30">
      <c r="B304" s="47" t="s">
        <v>96</v>
      </c>
    </row>
    <row r="305" spans="2:2">
      <c r="B305" s="47" t="s">
        <v>97</v>
      </c>
    </row>
    <row r="306" spans="2:2">
      <c r="B306" s="47" t="s">
        <v>98</v>
      </c>
    </row>
    <row r="307" spans="2:2">
      <c r="B307" s="47"/>
    </row>
    <row r="308" spans="2:2" ht="30">
      <c r="B308" s="47" t="s">
        <v>117</v>
      </c>
    </row>
    <row r="309" spans="2:2">
      <c r="B309" s="47" t="s">
        <v>116</v>
      </c>
    </row>
    <row r="310" spans="2:2">
      <c r="B310" s="47" t="s">
        <v>118</v>
      </c>
    </row>
    <row r="311" spans="2:2">
      <c r="B311" s="47" t="s">
        <v>119</v>
      </c>
    </row>
    <row r="312" spans="2:2">
      <c r="B312" s="47" t="s">
        <v>120</v>
      </c>
    </row>
    <row r="313" spans="2:2" ht="30">
      <c r="B313" s="47" t="s">
        <v>121</v>
      </c>
    </row>
    <row r="314" spans="2:2">
      <c r="B314" s="47" t="s">
        <v>122</v>
      </c>
    </row>
    <row r="315" spans="2:2">
      <c r="B315" s="47" t="s">
        <v>123</v>
      </c>
    </row>
    <row r="316" spans="2:2">
      <c r="B316" s="47" t="s">
        <v>124</v>
      </c>
    </row>
    <row r="317" spans="2:2">
      <c r="B317" s="47" t="s">
        <v>125</v>
      </c>
    </row>
    <row r="318" spans="2:2">
      <c r="B318" s="47"/>
    </row>
    <row r="319" spans="2:2" ht="30">
      <c r="B319" s="71" t="s">
        <v>139</v>
      </c>
    </row>
    <row r="320" spans="2:2" ht="30">
      <c r="B320" s="71" t="s">
        <v>143</v>
      </c>
    </row>
    <row r="321" spans="2:2">
      <c r="B321" s="71" t="s">
        <v>144</v>
      </c>
    </row>
    <row r="322" spans="2:2">
      <c r="B322" s="71" t="s">
        <v>128</v>
      </c>
    </row>
    <row r="323" spans="2:2">
      <c r="B323" s="71" t="s">
        <v>126</v>
      </c>
    </row>
    <row r="324" spans="2:2">
      <c r="B324" s="71" t="s">
        <v>127</v>
      </c>
    </row>
    <row r="325" spans="2:2">
      <c r="B325" s="47"/>
    </row>
  </sheetData>
  <protectedRanges>
    <protectedRange sqref="C3:D26 E23:F26 C28:D51 E48:F51 C53:D56 C58:D61 C63:D66" name="Диапазон1"/>
  </protectedRanges>
  <mergeCells count="17">
    <mergeCell ref="B63:B66"/>
    <mergeCell ref="B53:B56"/>
    <mergeCell ref="B3:B6"/>
    <mergeCell ref="B7:B10"/>
    <mergeCell ref="B11:B18"/>
    <mergeCell ref="B19:B22"/>
    <mergeCell ref="B48:B51"/>
    <mergeCell ref="B23:B26"/>
    <mergeCell ref="B28:B31"/>
    <mergeCell ref="B32:B35"/>
    <mergeCell ref="B36:B43"/>
    <mergeCell ref="B44:B47"/>
    <mergeCell ref="G48:G49"/>
    <mergeCell ref="G23:G24"/>
    <mergeCell ref="G25:G26"/>
    <mergeCell ref="G50:G51"/>
    <mergeCell ref="B58:B61"/>
  </mergeCells>
  <dataValidations count="8">
    <dataValidation type="list" showInputMessage="1" showErrorMessage="1" sqref="C3:C6 C28:C31">
      <formula1>$B$219:$B$233</formula1>
    </dataValidation>
    <dataValidation type="list" showInputMessage="1" showErrorMessage="1" sqref="C7:C10 C32:C35">
      <formula1>$B$234:$B$246</formula1>
    </dataValidation>
    <dataValidation type="list" showInputMessage="1" showErrorMessage="1" sqref="C11:C18 C36:C43">
      <formula1>$B$247:$B$266</formula1>
    </dataValidation>
    <dataValidation type="list" showInputMessage="1" showErrorMessage="1" sqref="C19:C22 C44:C47">
      <formula1>$B$267:$B$273</formula1>
    </dataValidation>
    <dataValidation type="list" showInputMessage="1" showErrorMessage="1" sqref="C53:C56">
      <formula1>$B$274:$B$306</formula1>
    </dataValidation>
    <dataValidation type="list" showInputMessage="1" showErrorMessage="1" sqref="C63:C66">
      <formula1>$B$307:$B$317</formula1>
    </dataValidation>
    <dataValidation type="list" showInputMessage="1" showErrorMessage="1" sqref="C59:C61">
      <formula1>$B$318:$B$323</formula1>
    </dataValidation>
    <dataValidation type="list" showInputMessage="1" showErrorMessage="1" sqref="C58">
      <formula1>$B$318:$B$324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B1:D108"/>
  <sheetViews>
    <sheetView workbookViewId="0">
      <selection activeCell="N11" sqref="N11"/>
    </sheetView>
  </sheetViews>
  <sheetFormatPr defaultRowHeight="15"/>
  <cols>
    <col min="1" max="1" width="9.140625" style="1"/>
    <col min="2" max="2" width="27.5703125" style="1" customWidth="1"/>
    <col min="3" max="3" width="18.42578125" style="1" customWidth="1"/>
    <col min="4" max="16384" width="9.140625" style="1"/>
  </cols>
  <sheetData>
    <row r="1" spans="2:4" ht="15.75" thickBot="1"/>
    <row r="2" spans="2:4" ht="15.75" thickBot="1">
      <c r="B2" s="36" t="s">
        <v>16</v>
      </c>
      <c r="C2" s="6" t="s">
        <v>14</v>
      </c>
      <c r="D2" s="37" t="s">
        <v>3</v>
      </c>
    </row>
    <row r="3" spans="2:4" ht="15.75" thickBot="1">
      <c r="B3" s="119" t="s">
        <v>17</v>
      </c>
      <c r="C3" s="120"/>
      <c r="D3" s="121"/>
    </row>
    <row r="4" spans="2:4">
      <c r="B4" s="43" t="s">
        <v>70</v>
      </c>
      <c r="C4" s="5">
        <v>19000</v>
      </c>
      <c r="D4" s="42" t="s">
        <v>129</v>
      </c>
    </row>
    <row r="5" spans="2:4">
      <c r="B5" s="40" t="s">
        <v>73</v>
      </c>
      <c r="C5" s="2">
        <v>4500</v>
      </c>
      <c r="D5" s="42" t="s">
        <v>129</v>
      </c>
    </row>
    <row r="6" spans="2:4">
      <c r="B6" s="40" t="s">
        <v>71</v>
      </c>
      <c r="C6" s="2">
        <v>4350</v>
      </c>
      <c r="D6" s="42" t="s">
        <v>129</v>
      </c>
    </row>
    <row r="7" spans="2:4">
      <c r="B7" s="40" t="s">
        <v>21</v>
      </c>
      <c r="C7" s="2">
        <v>7000</v>
      </c>
      <c r="D7" s="42" t="s">
        <v>129</v>
      </c>
    </row>
    <row r="8" spans="2:4" ht="15" customHeight="1">
      <c r="B8" s="40" t="s">
        <v>22</v>
      </c>
      <c r="C8" s="2">
        <v>3000</v>
      </c>
      <c r="D8" s="42" t="s">
        <v>129</v>
      </c>
    </row>
    <row r="9" spans="2:4" ht="15" customHeight="1">
      <c r="B9" s="40" t="s">
        <v>23</v>
      </c>
      <c r="C9" s="2">
        <v>4000</v>
      </c>
      <c r="D9" s="42" t="s">
        <v>129</v>
      </c>
    </row>
    <row r="10" spans="2:4" ht="30">
      <c r="B10" s="40" t="s">
        <v>24</v>
      </c>
      <c r="C10" s="2">
        <v>6500</v>
      </c>
      <c r="D10" s="42" t="s">
        <v>129</v>
      </c>
    </row>
    <row r="11" spans="2:4" ht="30">
      <c r="B11" s="40" t="s">
        <v>25</v>
      </c>
      <c r="C11" s="2">
        <v>7000</v>
      </c>
      <c r="D11" s="42" t="s">
        <v>129</v>
      </c>
    </row>
    <row r="12" spans="2:4" ht="30">
      <c r="B12" s="40" t="s">
        <v>26</v>
      </c>
      <c r="C12" s="2">
        <v>6500</v>
      </c>
      <c r="D12" s="42" t="s">
        <v>129</v>
      </c>
    </row>
    <row r="13" spans="2:4" ht="30">
      <c r="B13" s="40" t="s">
        <v>27</v>
      </c>
      <c r="C13" s="2">
        <v>5000</v>
      </c>
      <c r="D13" s="42" t="s">
        <v>129</v>
      </c>
    </row>
    <row r="14" spans="2:4" ht="30">
      <c r="B14" s="40" t="s">
        <v>28</v>
      </c>
      <c r="C14" s="2">
        <v>5000</v>
      </c>
      <c r="D14" s="42" t="s">
        <v>129</v>
      </c>
    </row>
    <row r="15" spans="2:4" ht="30">
      <c r="B15" s="40" t="s">
        <v>29</v>
      </c>
      <c r="C15" s="2">
        <v>1500</v>
      </c>
      <c r="D15" s="42" t="s">
        <v>129</v>
      </c>
    </row>
    <row r="16" spans="2:4" ht="30">
      <c r="B16" s="40" t="s">
        <v>30</v>
      </c>
      <c r="C16" s="2">
        <v>3000</v>
      </c>
      <c r="D16" s="42" t="s">
        <v>129</v>
      </c>
    </row>
    <row r="17" spans="2:4" ht="30.75" thickBot="1">
      <c r="B17" s="44" t="s">
        <v>31</v>
      </c>
      <c r="C17" s="45">
        <v>4500</v>
      </c>
      <c r="D17" s="42" t="s">
        <v>129</v>
      </c>
    </row>
    <row r="18" spans="2:4" ht="15.75" thickBot="1">
      <c r="B18" s="119" t="s">
        <v>18</v>
      </c>
      <c r="C18" s="120"/>
      <c r="D18" s="121"/>
    </row>
    <row r="19" spans="2:4" ht="30">
      <c r="B19" s="43" t="s">
        <v>32</v>
      </c>
      <c r="C19" s="5">
        <v>600</v>
      </c>
      <c r="D19" s="42" t="s">
        <v>130</v>
      </c>
    </row>
    <row r="20" spans="2:4">
      <c r="B20" s="40" t="s">
        <v>72</v>
      </c>
      <c r="C20" s="2">
        <v>2000</v>
      </c>
      <c r="D20" s="42" t="s">
        <v>130</v>
      </c>
    </row>
    <row r="21" spans="2:4" ht="30">
      <c r="B21" s="40" t="s">
        <v>33</v>
      </c>
      <c r="C21" s="2">
        <v>2500</v>
      </c>
      <c r="D21" s="42" t="s">
        <v>130</v>
      </c>
    </row>
    <row r="22" spans="2:4" ht="30">
      <c r="B22" s="40" t="s">
        <v>34</v>
      </c>
      <c r="C22" s="2">
        <v>2600</v>
      </c>
      <c r="D22" s="42" t="s">
        <v>130</v>
      </c>
    </row>
    <row r="23" spans="2:4" ht="30">
      <c r="B23" s="40" t="s">
        <v>35</v>
      </c>
      <c r="C23" s="2">
        <v>2800</v>
      </c>
      <c r="D23" s="42" t="s">
        <v>130</v>
      </c>
    </row>
    <row r="24" spans="2:4">
      <c r="B24" s="40" t="s">
        <v>36</v>
      </c>
      <c r="C24" s="2">
        <v>3000</v>
      </c>
      <c r="D24" s="42" t="s">
        <v>130</v>
      </c>
    </row>
    <row r="25" spans="2:4">
      <c r="B25" s="40" t="s">
        <v>37</v>
      </c>
      <c r="C25" s="2">
        <v>3500</v>
      </c>
      <c r="D25" s="42" t="s">
        <v>130</v>
      </c>
    </row>
    <row r="26" spans="2:4">
      <c r="B26" s="40" t="s">
        <v>38</v>
      </c>
      <c r="C26" s="2">
        <v>5000</v>
      </c>
      <c r="D26" s="42" t="s">
        <v>130</v>
      </c>
    </row>
    <row r="27" spans="2:4">
      <c r="B27" s="40" t="s">
        <v>39</v>
      </c>
      <c r="C27" s="2">
        <v>250</v>
      </c>
      <c r="D27" s="3" t="s">
        <v>131</v>
      </c>
    </row>
    <row r="28" spans="2:4">
      <c r="B28" s="40" t="s">
        <v>40</v>
      </c>
      <c r="C28" s="2">
        <v>60</v>
      </c>
      <c r="D28" s="3" t="s">
        <v>130</v>
      </c>
    </row>
    <row r="29" spans="2:4">
      <c r="B29" s="40" t="s">
        <v>41</v>
      </c>
      <c r="C29" s="2">
        <v>2000</v>
      </c>
      <c r="D29" s="3" t="s">
        <v>130</v>
      </c>
    </row>
    <row r="30" spans="2:4" ht="30.75" thickBot="1">
      <c r="B30" s="44" t="s">
        <v>42</v>
      </c>
      <c r="C30" s="45">
        <v>800</v>
      </c>
      <c r="D30" s="46" t="s">
        <v>130</v>
      </c>
    </row>
    <row r="31" spans="2:4" ht="15.75" thickBot="1">
      <c r="B31" s="119" t="s">
        <v>19</v>
      </c>
      <c r="C31" s="120"/>
      <c r="D31" s="121"/>
    </row>
    <row r="32" spans="2:4">
      <c r="B32" s="43" t="s">
        <v>50</v>
      </c>
      <c r="C32" s="5">
        <v>200</v>
      </c>
      <c r="D32" s="42" t="s">
        <v>130</v>
      </c>
    </row>
    <row r="33" spans="2:4">
      <c r="B33" s="40" t="s">
        <v>51</v>
      </c>
      <c r="C33" s="2">
        <v>350</v>
      </c>
      <c r="D33" s="42" t="s">
        <v>130</v>
      </c>
    </row>
    <row r="34" spans="2:4">
      <c r="B34" s="40" t="s">
        <v>52</v>
      </c>
      <c r="C34" s="2">
        <v>180</v>
      </c>
      <c r="D34" s="42" t="s">
        <v>130</v>
      </c>
    </row>
    <row r="35" spans="2:4">
      <c r="B35" s="40" t="s">
        <v>53</v>
      </c>
      <c r="C35" s="2">
        <v>110</v>
      </c>
      <c r="D35" s="42" t="s">
        <v>130</v>
      </c>
    </row>
    <row r="36" spans="2:4">
      <c r="B36" s="40" t="s">
        <v>54</v>
      </c>
      <c r="C36" s="2">
        <v>20</v>
      </c>
      <c r="D36" s="3" t="s">
        <v>131</v>
      </c>
    </row>
    <row r="37" spans="2:4">
      <c r="B37" s="40" t="s">
        <v>55</v>
      </c>
      <c r="C37" s="2">
        <v>350</v>
      </c>
      <c r="D37" s="3" t="s">
        <v>130</v>
      </c>
    </row>
    <row r="38" spans="2:4">
      <c r="B38" s="40" t="s">
        <v>56</v>
      </c>
      <c r="C38" s="2">
        <v>1000</v>
      </c>
      <c r="D38" s="3" t="s">
        <v>132</v>
      </c>
    </row>
    <row r="39" spans="2:4">
      <c r="B39" s="40" t="s">
        <v>57</v>
      </c>
      <c r="C39" s="2">
        <v>1000</v>
      </c>
      <c r="D39" s="3" t="s">
        <v>132</v>
      </c>
    </row>
    <row r="40" spans="2:4">
      <c r="B40" s="40" t="s">
        <v>58</v>
      </c>
      <c r="C40" s="2">
        <v>50</v>
      </c>
      <c r="D40" s="3" t="s">
        <v>130</v>
      </c>
    </row>
    <row r="41" spans="2:4">
      <c r="B41" s="40" t="s">
        <v>107</v>
      </c>
      <c r="C41" s="2">
        <v>59</v>
      </c>
      <c r="D41" s="3" t="s">
        <v>131</v>
      </c>
    </row>
    <row r="42" spans="2:4">
      <c r="B42" s="40" t="s">
        <v>108</v>
      </c>
      <c r="C42" s="2">
        <v>75</v>
      </c>
      <c r="D42" s="3" t="s">
        <v>131</v>
      </c>
    </row>
    <row r="43" spans="2:4">
      <c r="B43" s="40" t="s">
        <v>109</v>
      </c>
      <c r="C43" s="2">
        <v>480</v>
      </c>
      <c r="D43" s="3" t="s">
        <v>133</v>
      </c>
    </row>
    <row r="44" spans="2:4">
      <c r="B44" s="40" t="s">
        <v>110</v>
      </c>
      <c r="C44" s="2">
        <v>300</v>
      </c>
      <c r="D44" s="3" t="s">
        <v>134</v>
      </c>
    </row>
    <row r="45" spans="2:4">
      <c r="B45" s="40" t="s">
        <v>111</v>
      </c>
      <c r="C45" s="2">
        <v>650</v>
      </c>
      <c r="D45" s="3" t="s">
        <v>134</v>
      </c>
    </row>
    <row r="46" spans="2:4">
      <c r="B46" s="40" t="s">
        <v>59</v>
      </c>
      <c r="C46" s="2">
        <v>250</v>
      </c>
      <c r="D46" s="3" t="s">
        <v>135</v>
      </c>
    </row>
    <row r="47" spans="2:4">
      <c r="B47" s="40" t="s">
        <v>60</v>
      </c>
      <c r="C47" s="2">
        <v>9</v>
      </c>
      <c r="D47" s="3" t="s">
        <v>130</v>
      </c>
    </row>
    <row r="48" spans="2:4">
      <c r="B48" s="40" t="s">
        <v>61</v>
      </c>
      <c r="C48" s="2">
        <v>40</v>
      </c>
      <c r="D48" s="3" t="s">
        <v>131</v>
      </c>
    </row>
    <row r="49" spans="2:4">
      <c r="B49" s="40" t="s">
        <v>62</v>
      </c>
      <c r="C49" s="2">
        <v>150</v>
      </c>
      <c r="D49" s="3" t="s">
        <v>130</v>
      </c>
    </row>
    <row r="50" spans="2:4" ht="15.75" thickBot="1">
      <c r="B50" s="44" t="s">
        <v>63</v>
      </c>
      <c r="C50" s="45">
        <v>1000</v>
      </c>
      <c r="D50" s="46" t="s">
        <v>130</v>
      </c>
    </row>
    <row r="51" spans="2:4" ht="15.75" thickBot="1">
      <c r="B51" s="119" t="s">
        <v>20</v>
      </c>
      <c r="C51" s="120"/>
      <c r="D51" s="121"/>
    </row>
    <row r="52" spans="2:4">
      <c r="B52" s="43" t="s">
        <v>64</v>
      </c>
      <c r="C52" s="5">
        <v>1</v>
      </c>
      <c r="D52" s="42" t="s">
        <v>130</v>
      </c>
    </row>
    <row r="53" spans="2:4">
      <c r="B53" s="40" t="s">
        <v>65</v>
      </c>
      <c r="C53" s="2">
        <v>50</v>
      </c>
      <c r="D53" s="42" t="s">
        <v>130</v>
      </c>
    </row>
    <row r="54" spans="2:4">
      <c r="B54" s="40" t="s">
        <v>66</v>
      </c>
      <c r="C54" s="2">
        <v>80</v>
      </c>
      <c r="D54" s="42" t="s">
        <v>130</v>
      </c>
    </row>
    <row r="55" spans="2:4">
      <c r="B55" s="40" t="s">
        <v>67</v>
      </c>
      <c r="C55" s="2">
        <v>25</v>
      </c>
      <c r="D55" s="42" t="s">
        <v>130</v>
      </c>
    </row>
    <row r="56" spans="2:4">
      <c r="B56" s="40" t="s">
        <v>68</v>
      </c>
      <c r="C56" s="2">
        <v>9</v>
      </c>
      <c r="D56" s="42" t="s">
        <v>130</v>
      </c>
    </row>
    <row r="57" spans="2:4" ht="15.75" thickBot="1">
      <c r="B57" s="44" t="s">
        <v>69</v>
      </c>
      <c r="C57" s="45">
        <v>100</v>
      </c>
      <c r="D57" s="42" t="s">
        <v>130</v>
      </c>
    </row>
    <row r="58" spans="2:4" ht="15.75" thickBot="1">
      <c r="B58" s="119" t="s">
        <v>47</v>
      </c>
      <c r="C58" s="120"/>
      <c r="D58" s="121"/>
    </row>
    <row r="59" spans="2:4" ht="15.75" thickBot="1">
      <c r="B59" s="119" t="s">
        <v>99</v>
      </c>
      <c r="C59" s="120"/>
      <c r="D59" s="121"/>
    </row>
    <row r="60" spans="2:4">
      <c r="B60" s="43" t="s">
        <v>74</v>
      </c>
      <c r="C60" s="5">
        <v>5000</v>
      </c>
      <c r="D60" s="42" t="s">
        <v>136</v>
      </c>
    </row>
    <row r="61" spans="2:4" ht="30">
      <c r="B61" s="40" t="s">
        <v>75</v>
      </c>
      <c r="C61" s="2">
        <v>5000</v>
      </c>
      <c r="D61" s="42" t="s">
        <v>136</v>
      </c>
    </row>
    <row r="62" spans="2:4" ht="45">
      <c r="B62" s="40" t="s">
        <v>76</v>
      </c>
      <c r="C62" s="2">
        <v>2000</v>
      </c>
      <c r="D62" s="42" t="s">
        <v>136</v>
      </c>
    </row>
    <row r="63" spans="2:4" ht="30">
      <c r="B63" s="40" t="s">
        <v>77</v>
      </c>
      <c r="C63" s="2">
        <v>1000</v>
      </c>
      <c r="D63" s="42" t="s">
        <v>136</v>
      </c>
    </row>
    <row r="64" spans="2:4" ht="30">
      <c r="B64" s="40" t="s">
        <v>78</v>
      </c>
      <c r="C64" s="2">
        <v>2000</v>
      </c>
      <c r="D64" s="42" t="s">
        <v>136</v>
      </c>
    </row>
    <row r="65" spans="2:4">
      <c r="B65" s="40" t="s">
        <v>79</v>
      </c>
      <c r="C65" s="2">
        <v>1000</v>
      </c>
      <c r="D65" s="42" t="s">
        <v>136</v>
      </c>
    </row>
    <row r="66" spans="2:4" ht="30">
      <c r="B66" s="40" t="s">
        <v>80</v>
      </c>
      <c r="C66" s="2">
        <v>2500</v>
      </c>
      <c r="D66" s="42" t="s">
        <v>136</v>
      </c>
    </row>
    <row r="67" spans="2:4">
      <c r="B67" s="40" t="s">
        <v>81</v>
      </c>
      <c r="C67" s="2">
        <v>1000</v>
      </c>
      <c r="D67" s="42" t="s">
        <v>136</v>
      </c>
    </row>
    <row r="68" spans="2:4">
      <c r="B68" s="40" t="s">
        <v>82</v>
      </c>
      <c r="C68" s="2">
        <v>350</v>
      </c>
      <c r="D68" s="42" t="s">
        <v>136</v>
      </c>
    </row>
    <row r="69" spans="2:4" ht="15.75" thickBot="1">
      <c r="B69" s="44" t="s">
        <v>83</v>
      </c>
      <c r="C69" s="45">
        <v>350</v>
      </c>
      <c r="D69" s="42" t="s">
        <v>136</v>
      </c>
    </row>
    <row r="70" spans="2:4" ht="15.75" thickBot="1">
      <c r="B70" s="119" t="s">
        <v>100</v>
      </c>
      <c r="C70" s="120"/>
      <c r="D70" s="121"/>
    </row>
    <row r="71" spans="2:4">
      <c r="B71" s="43" t="s">
        <v>84</v>
      </c>
      <c r="C71" s="5">
        <v>1500</v>
      </c>
      <c r="D71" s="42" t="s">
        <v>136</v>
      </c>
    </row>
    <row r="72" spans="2:4">
      <c r="B72" s="40" t="s">
        <v>85</v>
      </c>
      <c r="C72" s="2">
        <v>500</v>
      </c>
      <c r="D72" s="42" t="s">
        <v>136</v>
      </c>
    </row>
    <row r="73" spans="2:4">
      <c r="B73" s="40" t="s">
        <v>86</v>
      </c>
      <c r="C73" s="2">
        <v>1000</v>
      </c>
      <c r="D73" s="42" t="s">
        <v>136</v>
      </c>
    </row>
    <row r="74" spans="2:4" ht="15.75" thickBot="1">
      <c r="B74" s="44" t="s">
        <v>87</v>
      </c>
      <c r="C74" s="45">
        <v>2000</v>
      </c>
      <c r="D74" s="42" t="s">
        <v>136</v>
      </c>
    </row>
    <row r="75" spans="2:4" ht="15.75" thickBot="1">
      <c r="B75" s="119" t="s">
        <v>101</v>
      </c>
      <c r="C75" s="120"/>
      <c r="D75" s="121"/>
    </row>
    <row r="76" spans="2:4" ht="30">
      <c r="B76" s="43" t="s">
        <v>88</v>
      </c>
      <c r="C76" s="5">
        <v>2500</v>
      </c>
      <c r="D76" s="42" t="s">
        <v>136</v>
      </c>
    </row>
    <row r="77" spans="2:4" ht="30">
      <c r="B77" s="40" t="s">
        <v>89</v>
      </c>
      <c r="C77" s="2">
        <v>2500</v>
      </c>
      <c r="D77" s="42" t="s">
        <v>136</v>
      </c>
    </row>
    <row r="78" spans="2:4" ht="30">
      <c r="B78" s="40" t="s">
        <v>90</v>
      </c>
      <c r="C78" s="2">
        <v>350</v>
      </c>
      <c r="D78" s="42" t="s">
        <v>136</v>
      </c>
    </row>
    <row r="79" spans="2:4" ht="45.75" thickBot="1">
      <c r="B79" s="44" t="s">
        <v>91</v>
      </c>
      <c r="C79" s="45">
        <v>1000</v>
      </c>
      <c r="D79" s="42" t="s">
        <v>136</v>
      </c>
    </row>
    <row r="80" spans="2:4" ht="15.75" thickBot="1">
      <c r="B80" s="119" t="s">
        <v>102</v>
      </c>
      <c r="C80" s="120"/>
      <c r="D80" s="121"/>
    </row>
    <row r="81" spans="2:4">
      <c r="B81" s="43" t="s">
        <v>92</v>
      </c>
      <c r="C81" s="5">
        <v>10000</v>
      </c>
      <c r="D81" s="42" t="s">
        <v>136</v>
      </c>
    </row>
    <row r="82" spans="2:4" ht="30">
      <c r="B82" s="40" t="s">
        <v>93</v>
      </c>
      <c r="C82" s="2">
        <v>1500</v>
      </c>
      <c r="D82" s="42" t="s">
        <v>136</v>
      </c>
    </row>
    <row r="83" spans="2:4" ht="30.75" thickBot="1">
      <c r="B83" s="44" t="s">
        <v>94</v>
      </c>
      <c r="C83" s="45">
        <v>500</v>
      </c>
      <c r="D83" s="42" t="s">
        <v>136</v>
      </c>
    </row>
    <row r="84" spans="2:4" ht="15.75" thickBot="1">
      <c r="B84" s="119" t="s">
        <v>103</v>
      </c>
      <c r="C84" s="120"/>
      <c r="D84" s="121"/>
    </row>
    <row r="85" spans="2:4" ht="30">
      <c r="B85" s="43" t="s">
        <v>95</v>
      </c>
      <c r="C85" s="5">
        <v>350</v>
      </c>
      <c r="D85" s="42" t="s">
        <v>136</v>
      </c>
    </row>
    <row r="86" spans="2:4">
      <c r="B86" s="40" t="s">
        <v>113</v>
      </c>
      <c r="C86" s="2">
        <v>200</v>
      </c>
      <c r="D86" s="42" t="s">
        <v>136</v>
      </c>
    </row>
    <row r="87" spans="2:4">
      <c r="B87" s="40" t="s">
        <v>112</v>
      </c>
      <c r="C87" s="2">
        <v>200</v>
      </c>
      <c r="D87" s="42" t="s">
        <v>136</v>
      </c>
    </row>
    <row r="88" spans="2:4" ht="30">
      <c r="B88" s="40" t="s">
        <v>96</v>
      </c>
      <c r="C88" s="2">
        <v>500</v>
      </c>
      <c r="D88" s="42" t="s">
        <v>136</v>
      </c>
    </row>
    <row r="89" spans="2:4">
      <c r="B89" s="40" t="s">
        <v>97</v>
      </c>
      <c r="C89" s="2">
        <v>350</v>
      </c>
      <c r="D89" s="42" t="s">
        <v>136</v>
      </c>
    </row>
    <row r="90" spans="2:4" ht="15.75" thickBot="1">
      <c r="B90" s="44" t="s">
        <v>98</v>
      </c>
      <c r="C90" s="45">
        <v>300</v>
      </c>
      <c r="D90" s="42" t="s">
        <v>136</v>
      </c>
    </row>
    <row r="91" spans="2:4" ht="15.75" thickBot="1">
      <c r="B91" s="119" t="s">
        <v>114</v>
      </c>
      <c r="C91" s="120"/>
      <c r="D91" s="121"/>
    </row>
    <row r="92" spans="2:4" ht="30">
      <c r="B92" s="43" t="s">
        <v>117</v>
      </c>
      <c r="C92" s="5">
        <v>2000</v>
      </c>
      <c r="D92" s="42" t="s">
        <v>145</v>
      </c>
    </row>
    <row r="93" spans="2:4">
      <c r="B93" s="40" t="s">
        <v>116</v>
      </c>
      <c r="C93" s="2">
        <v>385</v>
      </c>
      <c r="D93" s="42" t="s">
        <v>145</v>
      </c>
    </row>
    <row r="94" spans="2:4">
      <c r="B94" s="40" t="s">
        <v>118</v>
      </c>
      <c r="C94" s="2">
        <v>400</v>
      </c>
      <c r="D94" s="42" t="s">
        <v>145</v>
      </c>
    </row>
    <row r="95" spans="2:4">
      <c r="B95" s="40" t="s">
        <v>119</v>
      </c>
      <c r="C95" s="2">
        <v>385</v>
      </c>
      <c r="D95" s="42" t="s">
        <v>145</v>
      </c>
    </row>
    <row r="96" spans="2:4">
      <c r="B96" s="40" t="s">
        <v>120</v>
      </c>
      <c r="C96" s="2">
        <v>385</v>
      </c>
      <c r="D96" s="42" t="s">
        <v>145</v>
      </c>
    </row>
    <row r="97" spans="2:4" ht="30">
      <c r="B97" s="40" t="s">
        <v>121</v>
      </c>
      <c r="C97" s="2">
        <v>385</v>
      </c>
      <c r="D97" s="42" t="s">
        <v>145</v>
      </c>
    </row>
    <row r="98" spans="2:4">
      <c r="B98" s="40" t="s">
        <v>122</v>
      </c>
      <c r="C98" s="2">
        <v>385</v>
      </c>
      <c r="D98" s="42" t="s">
        <v>145</v>
      </c>
    </row>
    <row r="99" spans="2:4">
      <c r="B99" s="40" t="s">
        <v>123</v>
      </c>
      <c r="C99" s="2">
        <v>385</v>
      </c>
      <c r="D99" s="42" t="s">
        <v>145</v>
      </c>
    </row>
    <row r="100" spans="2:4">
      <c r="B100" s="40" t="s">
        <v>124</v>
      </c>
      <c r="C100" s="2">
        <v>385</v>
      </c>
      <c r="D100" s="42" t="s">
        <v>145</v>
      </c>
    </row>
    <row r="101" spans="2:4" ht="15.75" thickBot="1">
      <c r="B101" s="44" t="s">
        <v>125</v>
      </c>
      <c r="C101" s="45">
        <v>250</v>
      </c>
      <c r="D101" s="42" t="s">
        <v>145</v>
      </c>
    </row>
    <row r="102" spans="2:4" ht="15.75" thickBot="1">
      <c r="B102" s="119" t="s">
        <v>115</v>
      </c>
      <c r="C102" s="120"/>
      <c r="D102" s="121"/>
    </row>
    <row r="103" spans="2:4" ht="30">
      <c r="B103" s="43" t="s">
        <v>139</v>
      </c>
      <c r="C103" s="5">
        <v>20</v>
      </c>
      <c r="D103" s="42" t="s">
        <v>140</v>
      </c>
    </row>
    <row r="104" spans="2:4" ht="30">
      <c r="B104" s="40" t="s">
        <v>143</v>
      </c>
      <c r="C104" s="2">
        <v>15</v>
      </c>
      <c r="D104" s="42" t="s">
        <v>140</v>
      </c>
    </row>
    <row r="105" spans="2:4">
      <c r="B105" s="40" t="s">
        <v>144</v>
      </c>
      <c r="C105" s="2">
        <v>500</v>
      </c>
      <c r="D105" s="42" t="s">
        <v>136</v>
      </c>
    </row>
    <row r="106" spans="2:4">
      <c r="B106" s="40" t="s">
        <v>128</v>
      </c>
      <c r="C106" s="64">
        <f>SUM(Смета!G43+Смета!G36+Смета!G9)</f>
        <v>0</v>
      </c>
      <c r="D106" s="42" t="s">
        <v>136</v>
      </c>
    </row>
    <row r="107" spans="2:4">
      <c r="B107" s="40" t="s">
        <v>126</v>
      </c>
      <c r="C107" s="2">
        <v>500</v>
      </c>
      <c r="D107" s="42" t="s">
        <v>141</v>
      </c>
    </row>
    <row r="108" spans="2:4" ht="15.75" thickBot="1">
      <c r="B108" s="41" t="s">
        <v>127</v>
      </c>
      <c r="C108" s="4">
        <v>1500</v>
      </c>
      <c r="D108" s="42" t="s">
        <v>142</v>
      </c>
    </row>
  </sheetData>
  <sheetProtection password="CC2B" sheet="1" objects="1" scenarios="1"/>
  <protectedRanges>
    <protectedRange sqref="C4:C17 C19:C30 C32:C50 C52:C57 C60:C69 C71:C74 C76:C79 C81:C83 C85:C90 C92:C101 C103:C105 C107 C108" name="Диапазон1"/>
  </protectedRanges>
  <mergeCells count="12">
    <mergeCell ref="B102:D102"/>
    <mergeCell ref="B3:D3"/>
    <mergeCell ref="B18:D18"/>
    <mergeCell ref="B31:D31"/>
    <mergeCell ref="B51:D51"/>
    <mergeCell ref="B58:D58"/>
    <mergeCell ref="B59:D59"/>
    <mergeCell ref="B70:D70"/>
    <mergeCell ref="B75:D75"/>
    <mergeCell ref="B80:D80"/>
    <mergeCell ref="B84:D84"/>
    <mergeCell ref="B91:D9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B1:G57"/>
  <sheetViews>
    <sheetView workbookViewId="0">
      <selection activeCell="M14" sqref="M14"/>
    </sheetView>
  </sheetViews>
  <sheetFormatPr defaultRowHeight="15"/>
  <cols>
    <col min="1" max="1" width="3.28515625" style="1" customWidth="1"/>
    <col min="2" max="2" width="9.140625" style="1"/>
    <col min="3" max="3" width="36.5703125" style="1" customWidth="1"/>
    <col min="4" max="5" width="9.140625" style="1"/>
    <col min="6" max="7" width="18.28515625" style="1" customWidth="1"/>
    <col min="8" max="16384" width="9.140625" style="1"/>
  </cols>
  <sheetData>
    <row r="1" spans="2:7" ht="15.75" thickBot="1"/>
    <row r="2" spans="2:7" ht="15.75" customHeight="1" thickBot="1">
      <c r="B2" s="119" t="s">
        <v>48</v>
      </c>
      <c r="C2" s="121"/>
      <c r="D2" s="119"/>
      <c r="E2" s="120"/>
      <c r="F2" s="120"/>
      <c r="G2" s="121"/>
    </row>
    <row r="3" spans="2:7" ht="15.75" customHeight="1" thickBot="1">
      <c r="B3" s="119" t="s">
        <v>46</v>
      </c>
      <c r="C3" s="120"/>
      <c r="D3" s="120"/>
      <c r="E3" s="120"/>
      <c r="F3" s="120"/>
      <c r="G3" s="121"/>
    </row>
    <row r="4" spans="2:7" ht="15.75" customHeight="1" thickBot="1">
      <c r="B4" s="10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2" t="s">
        <v>5</v>
      </c>
    </row>
    <row r="5" spans="2:7">
      <c r="B5" s="18">
        <v>1</v>
      </c>
      <c r="C5" s="34">
        <f>Калькулятор!C53</f>
        <v>0</v>
      </c>
      <c r="D5" s="34">
        <f>Калькулятор!D53</f>
        <v>0</v>
      </c>
      <c r="E5" s="34" t="e">
        <f>VLOOKUP(C5,Справочник!B2:D108,3,0)</f>
        <v>#N/A</v>
      </c>
      <c r="F5" s="61" t="e">
        <f>VLOOKUP(C5,Справочник!B2:D108,2,0)</f>
        <v>#N/A</v>
      </c>
      <c r="G5" s="76" t="e">
        <f>F5*D5</f>
        <v>#N/A</v>
      </c>
    </row>
    <row r="6" spans="2:7">
      <c r="B6" s="13">
        <v>2</v>
      </c>
      <c r="C6" s="33">
        <f>Калькулятор!C54</f>
        <v>0</v>
      </c>
      <c r="D6" s="33">
        <f>Калькулятор!D54</f>
        <v>0</v>
      </c>
      <c r="E6" s="33" t="e">
        <f>VLOOKUP(C6,Справочник!B2:D108,3,0)</f>
        <v>#N/A</v>
      </c>
      <c r="F6" s="62" t="e">
        <f>VLOOKUP(C6,Справочник!B2:D108,2,0)</f>
        <v>#N/A</v>
      </c>
      <c r="G6" s="77" t="e">
        <f>F6*D6</f>
        <v>#N/A</v>
      </c>
    </row>
    <row r="7" spans="2:7">
      <c r="B7" s="38">
        <v>3</v>
      </c>
      <c r="C7" s="39">
        <f>Калькулятор!C55</f>
        <v>0</v>
      </c>
      <c r="D7" s="39">
        <f>Калькулятор!D55</f>
        <v>0</v>
      </c>
      <c r="E7" s="39" t="e">
        <f>VLOOKUP(C7,Справочник!B2:D108,3,0)</f>
        <v>#N/A</v>
      </c>
      <c r="F7" s="78" t="e">
        <f>VLOOKUP(C7,Справочник!B2:D108,2,0)</f>
        <v>#N/A</v>
      </c>
      <c r="G7" s="79" t="e">
        <f>F7*D7</f>
        <v>#N/A</v>
      </c>
    </row>
    <row r="8" spans="2:7" ht="15.75" thickBot="1">
      <c r="B8" s="14">
        <v>4</v>
      </c>
      <c r="C8" s="35">
        <f>Калькулятор!C56</f>
        <v>0</v>
      </c>
      <c r="D8" s="35">
        <f>Калькулятор!D56</f>
        <v>0</v>
      </c>
      <c r="E8" s="35" t="e">
        <f>VLOOKUP(C8,Справочник!B2:D108,3,0)</f>
        <v>#N/A</v>
      </c>
      <c r="F8" s="63" t="e">
        <f>VLOOKUP(C8,Справочник!B2:D108,2,0)</f>
        <v>#N/A</v>
      </c>
      <c r="G8" s="80" t="e">
        <f>F8*D8</f>
        <v>#N/A</v>
      </c>
    </row>
    <row r="9" spans="2:7" ht="15.75" thickBot="1">
      <c r="B9" s="138"/>
      <c r="C9" s="138"/>
      <c r="D9" s="138"/>
      <c r="E9" s="139"/>
      <c r="F9" s="69" t="s">
        <v>6</v>
      </c>
      <c r="G9" s="81">
        <f>SUMIF(G5:G8,"&lt;&gt;#Н/Д")</f>
        <v>0</v>
      </c>
    </row>
    <row r="10" spans="2:7" ht="15.75" customHeight="1" thickBot="1">
      <c r="B10" s="119" t="s">
        <v>7</v>
      </c>
      <c r="C10" s="120"/>
      <c r="D10" s="120"/>
      <c r="E10" s="120"/>
      <c r="F10" s="120"/>
      <c r="G10" s="121"/>
    </row>
    <row r="11" spans="2:7" ht="16.5" customHeight="1" thickBot="1">
      <c r="B11" s="10" t="s">
        <v>0</v>
      </c>
      <c r="C11" s="11" t="s">
        <v>1</v>
      </c>
      <c r="D11" s="11" t="s">
        <v>2</v>
      </c>
      <c r="E11" s="11" t="s">
        <v>3</v>
      </c>
      <c r="F11" s="11" t="s">
        <v>4</v>
      </c>
      <c r="G11" s="12" t="s">
        <v>5</v>
      </c>
    </row>
    <row r="12" spans="2:7">
      <c r="B12" s="18">
        <v>1</v>
      </c>
      <c r="C12" s="34" t="str">
        <f>CONCATENATE(Калькулятор!C3,Калькулятор!C28)</f>
        <v/>
      </c>
      <c r="D12" s="34" t="e">
        <f>VLOOKUP(C12,Калькулятор!C1:D50,2,0)</f>
        <v>#N/A</v>
      </c>
      <c r="E12" s="50" t="e">
        <f>VLOOKUP(C12,Справочник!B2:D108,3,0)</f>
        <v>#N/A</v>
      </c>
      <c r="F12" s="61" t="e">
        <f>VLOOKUP(C12,Справочник!B2:D108,2,0)</f>
        <v>#N/A</v>
      </c>
      <c r="G12" s="76" t="e">
        <f>F12*D12</f>
        <v>#N/A</v>
      </c>
    </row>
    <row r="13" spans="2:7">
      <c r="B13" s="13">
        <v>2</v>
      </c>
      <c r="C13" s="33" t="str">
        <f>CONCATENATE(Калькулятор!C4,Калькулятор!C29)</f>
        <v/>
      </c>
      <c r="D13" s="33" t="e">
        <f>VLOOKUP(C13,Калькулятор!C2:D51,2,0)</f>
        <v>#N/A</v>
      </c>
      <c r="E13" s="33" t="e">
        <f>VLOOKUP(C13,Справочник!B3:D109,3,0)</f>
        <v>#N/A</v>
      </c>
      <c r="F13" s="62" t="e">
        <f>VLOOKUP(C13,Справочник!B3:D109,2,0)</f>
        <v>#N/A</v>
      </c>
      <c r="G13" s="77" t="e">
        <f>F13*D13</f>
        <v>#N/A</v>
      </c>
    </row>
    <row r="14" spans="2:7">
      <c r="B14" s="13">
        <v>3</v>
      </c>
      <c r="C14" s="33" t="str">
        <f>CONCATENATE(Калькулятор!C5,Калькулятор!C30)</f>
        <v/>
      </c>
      <c r="D14" s="33" t="e">
        <f>VLOOKUP(C14,Калькулятор!C3:D52,2,0)</f>
        <v>#N/A</v>
      </c>
      <c r="E14" s="33" t="e">
        <f>VLOOKUP(C14,Справочник!B4:D110,3,0)</f>
        <v>#N/A</v>
      </c>
      <c r="F14" s="62" t="e">
        <f>VLOOKUP(C14,Справочник!B4:D110,2,0)</f>
        <v>#N/A</v>
      </c>
      <c r="G14" s="77" t="e">
        <f t="shared" ref="G14:G35" si="0">F14*D14</f>
        <v>#N/A</v>
      </c>
    </row>
    <row r="15" spans="2:7">
      <c r="B15" s="13">
        <v>4</v>
      </c>
      <c r="C15" s="33" t="str">
        <f>CONCATENATE(Калькулятор!C6,Калькулятор!C31)</f>
        <v/>
      </c>
      <c r="D15" s="33" t="e">
        <f>VLOOKUP(C15,Калькулятор!C4:D53,2,0)</f>
        <v>#N/A</v>
      </c>
      <c r="E15" s="33" t="e">
        <f>VLOOKUP(C15,Справочник!B5:D111,3,0)</f>
        <v>#N/A</v>
      </c>
      <c r="F15" s="62" t="e">
        <f>VLOOKUP(C15,Справочник!B5:D111,2,0)</f>
        <v>#N/A</v>
      </c>
      <c r="G15" s="77" t="e">
        <f t="shared" si="0"/>
        <v>#N/A</v>
      </c>
    </row>
    <row r="16" spans="2:7">
      <c r="B16" s="13">
        <v>5</v>
      </c>
      <c r="C16" s="33" t="str">
        <f>CONCATENATE(Калькулятор!C7,Калькулятор!C32)</f>
        <v/>
      </c>
      <c r="D16" s="33" t="e">
        <f>VLOOKUP(C16,Калькулятор!C5:D54,2,0)</f>
        <v>#N/A</v>
      </c>
      <c r="E16" s="33" t="e">
        <f>VLOOKUP(C16,Справочник!B6:D112,3,0)</f>
        <v>#N/A</v>
      </c>
      <c r="F16" s="62" t="e">
        <f>VLOOKUP(C16,Справочник!B6:D112,2,0)</f>
        <v>#N/A</v>
      </c>
      <c r="G16" s="77" t="e">
        <f t="shared" si="0"/>
        <v>#N/A</v>
      </c>
    </row>
    <row r="17" spans="2:7">
      <c r="B17" s="13">
        <v>6</v>
      </c>
      <c r="C17" s="33" t="str">
        <f>CONCATENATE(Калькулятор!C8,Калькулятор!C33)</f>
        <v/>
      </c>
      <c r="D17" s="33" t="e">
        <f>VLOOKUP(C17,Калькулятор!C6:D55,2,0)</f>
        <v>#N/A</v>
      </c>
      <c r="E17" s="33" t="e">
        <f>VLOOKUP(C17,Справочник!B7:D113,3,0)</f>
        <v>#N/A</v>
      </c>
      <c r="F17" s="62" t="e">
        <f>VLOOKUP(C17,Справочник!B7:D113,2,0)</f>
        <v>#N/A</v>
      </c>
      <c r="G17" s="77" t="e">
        <f t="shared" si="0"/>
        <v>#N/A</v>
      </c>
    </row>
    <row r="18" spans="2:7">
      <c r="B18" s="13">
        <v>7</v>
      </c>
      <c r="C18" s="33" t="str">
        <f>CONCATENATE(Калькулятор!C9,Калькулятор!C34)</f>
        <v/>
      </c>
      <c r="D18" s="33" t="e">
        <f>VLOOKUP(C18,Калькулятор!C7:D56,2,0)</f>
        <v>#N/A</v>
      </c>
      <c r="E18" s="33" t="e">
        <f>VLOOKUP(C18,Справочник!B8:D114,3,0)</f>
        <v>#N/A</v>
      </c>
      <c r="F18" s="62" t="e">
        <f>VLOOKUP(C18,Справочник!B8:D114,2,0)</f>
        <v>#N/A</v>
      </c>
      <c r="G18" s="77" t="e">
        <f t="shared" si="0"/>
        <v>#N/A</v>
      </c>
    </row>
    <row r="19" spans="2:7">
      <c r="B19" s="13">
        <v>8</v>
      </c>
      <c r="C19" s="33" t="str">
        <f>CONCATENATE(Калькулятор!C10,Калькулятор!C35)</f>
        <v/>
      </c>
      <c r="D19" s="33" t="e">
        <f>VLOOKUP(C19,Калькулятор!C8:D57,2,0)</f>
        <v>#N/A</v>
      </c>
      <c r="E19" s="33" t="e">
        <f>VLOOKUP(C19,Справочник!B9:D115,3,0)</f>
        <v>#N/A</v>
      </c>
      <c r="F19" s="62" t="e">
        <f>VLOOKUP(C19,Справочник!B9:D115,2,0)</f>
        <v>#N/A</v>
      </c>
      <c r="G19" s="77" t="e">
        <f t="shared" si="0"/>
        <v>#N/A</v>
      </c>
    </row>
    <row r="20" spans="2:7">
      <c r="B20" s="13">
        <v>9</v>
      </c>
      <c r="C20" s="33" t="str">
        <f>CONCATENATE(Калькулятор!C11,Калькулятор!C36)</f>
        <v/>
      </c>
      <c r="D20" s="33" t="e">
        <f>VLOOKUP(C20,Калькулятор!C9:D58,2,0)</f>
        <v>#N/A</v>
      </c>
      <c r="E20" s="33" t="e">
        <f>VLOOKUP(C20,Справочник!B10:D116,3,0)</f>
        <v>#N/A</v>
      </c>
      <c r="F20" s="62" t="e">
        <f>VLOOKUP(C20,Справочник!B10:D116,2,0)</f>
        <v>#N/A</v>
      </c>
      <c r="G20" s="77" t="e">
        <f t="shared" si="0"/>
        <v>#N/A</v>
      </c>
    </row>
    <row r="21" spans="2:7">
      <c r="B21" s="13">
        <v>10</v>
      </c>
      <c r="C21" s="33" t="str">
        <f>CONCATENATE(Калькулятор!C12,Калькулятор!C37)</f>
        <v/>
      </c>
      <c r="D21" s="33" t="e">
        <f>VLOOKUP(C21,Калькулятор!C10:D59,2,0)</f>
        <v>#N/A</v>
      </c>
      <c r="E21" s="33" t="e">
        <f>VLOOKUP(C21,Справочник!B11:D117,3,0)</f>
        <v>#N/A</v>
      </c>
      <c r="F21" s="62" t="e">
        <f>VLOOKUP(C21,Справочник!B11:D117,2,0)</f>
        <v>#N/A</v>
      </c>
      <c r="G21" s="77" t="e">
        <f t="shared" si="0"/>
        <v>#N/A</v>
      </c>
    </row>
    <row r="22" spans="2:7">
      <c r="B22" s="13">
        <v>11</v>
      </c>
      <c r="C22" s="33" t="str">
        <f>CONCATENATE(Калькулятор!C13,Калькулятор!C38)</f>
        <v/>
      </c>
      <c r="D22" s="33" t="e">
        <f>VLOOKUP(C22,Калькулятор!C11:D60,2,0)</f>
        <v>#N/A</v>
      </c>
      <c r="E22" s="33" t="e">
        <f>VLOOKUP(C22,Справочник!B12:D118,3,0)</f>
        <v>#N/A</v>
      </c>
      <c r="F22" s="62" t="e">
        <f>VLOOKUP(C22,Справочник!B12:D118,2,0)</f>
        <v>#N/A</v>
      </c>
      <c r="G22" s="77" t="e">
        <f t="shared" si="0"/>
        <v>#N/A</v>
      </c>
    </row>
    <row r="23" spans="2:7">
      <c r="B23" s="13">
        <v>12</v>
      </c>
      <c r="C23" s="33" t="str">
        <f>CONCATENATE(Калькулятор!C18,Калькулятор!C43)</f>
        <v/>
      </c>
      <c r="D23" s="33" t="e">
        <f>VLOOKUP(C23,Калькулятор!C12:D61,2,0)</f>
        <v>#N/A</v>
      </c>
      <c r="E23" s="33" t="e">
        <f>VLOOKUP(C23,Справочник!B13:D119,3,0)</f>
        <v>#N/A</v>
      </c>
      <c r="F23" s="62" t="e">
        <f>VLOOKUP(C23,Справочник!B13:D119,2,0)</f>
        <v>#N/A</v>
      </c>
      <c r="G23" s="77" t="e">
        <f t="shared" si="0"/>
        <v>#N/A</v>
      </c>
    </row>
    <row r="24" spans="2:7">
      <c r="B24" s="13">
        <v>13</v>
      </c>
      <c r="C24" s="33" t="str">
        <f>CONCATENATE(Калькулятор!C15,Калькулятор!C40)</f>
        <v/>
      </c>
      <c r="D24" s="33" t="e">
        <f>VLOOKUP(C24,Калькулятор!C13:D62,2,0)</f>
        <v>#N/A</v>
      </c>
      <c r="E24" s="33" t="e">
        <f>VLOOKUP(C24,Справочник!B14:D120,3,0)</f>
        <v>#N/A</v>
      </c>
      <c r="F24" s="62" t="e">
        <f>VLOOKUP(C24,Справочник!B14:D120,2,0)</f>
        <v>#N/A</v>
      </c>
      <c r="G24" s="77" t="e">
        <f>F24*D24</f>
        <v>#N/A</v>
      </c>
    </row>
    <row r="25" spans="2:7">
      <c r="B25" s="13">
        <v>14</v>
      </c>
      <c r="C25" s="33" t="str">
        <f>CONCATENATE(Калькулятор!C16,Калькулятор!C41)</f>
        <v/>
      </c>
      <c r="D25" s="33" t="e">
        <f>VLOOKUP(C25,Калькулятор!C14:D63,2,0)</f>
        <v>#N/A</v>
      </c>
      <c r="E25" s="33" t="e">
        <f>VLOOKUP(C25,Справочник!B15:D121,3,0)</f>
        <v>#N/A</v>
      </c>
      <c r="F25" s="62" t="e">
        <f>VLOOKUP(C25,Справочник!B15:D121,2,0)</f>
        <v>#N/A</v>
      </c>
      <c r="G25" s="77" t="e">
        <f>F25*D25</f>
        <v>#N/A</v>
      </c>
    </row>
    <row r="26" spans="2:7">
      <c r="B26" s="13">
        <v>15</v>
      </c>
      <c r="C26" s="33" t="str">
        <f>CONCATENATE(Калькулятор!C17,Калькулятор!C42)</f>
        <v/>
      </c>
      <c r="D26" s="33" t="e">
        <f>VLOOKUP(C26,Калькулятор!C15:D64,2,0)</f>
        <v>#N/A</v>
      </c>
      <c r="E26" s="33" t="e">
        <f>VLOOKUP(C26,Справочник!B16:D122,3,0)</f>
        <v>#N/A</v>
      </c>
      <c r="F26" s="62" t="e">
        <f>VLOOKUP(C26,Справочник!B16:D122,2,0)</f>
        <v>#N/A</v>
      </c>
      <c r="G26" s="77" t="e">
        <f>F26*D26</f>
        <v>#N/A</v>
      </c>
    </row>
    <row r="27" spans="2:7">
      <c r="B27" s="13">
        <v>16</v>
      </c>
      <c r="C27" s="33" t="str">
        <f>CONCATENATE(Калькулятор!C43)</f>
        <v/>
      </c>
      <c r="D27" s="33" t="e">
        <f>VLOOKUP(C27,Калькулятор!C16:D65,2,0)</f>
        <v>#N/A</v>
      </c>
      <c r="E27" s="33" t="e">
        <f>VLOOKUP(C27,Справочник!B17:D123,3,0)</f>
        <v>#N/A</v>
      </c>
      <c r="F27" s="62" t="e">
        <f>VLOOKUP(C27,Справочник!B17:D123,2,0)</f>
        <v>#N/A</v>
      </c>
      <c r="G27" s="77" t="e">
        <f>F27*D27</f>
        <v>#N/A</v>
      </c>
    </row>
    <row r="28" spans="2:7">
      <c r="B28" s="13">
        <v>17</v>
      </c>
      <c r="C28" s="33" t="str">
        <f>CONCATENATE(Калькулятор!C19,Калькулятор!C44)</f>
        <v/>
      </c>
      <c r="D28" s="33" t="e">
        <f>VLOOKUP(C28,Калькулятор!C13:D62,2,0)</f>
        <v>#N/A</v>
      </c>
      <c r="E28" s="33" t="e">
        <f>VLOOKUP(C28,Справочник!B14:D120,3,0)</f>
        <v>#N/A</v>
      </c>
      <c r="F28" s="62" t="e">
        <f>VLOOKUP(C28,Справочник!B14:D120,2,0)</f>
        <v>#N/A</v>
      </c>
      <c r="G28" s="77" t="e">
        <f t="shared" si="0"/>
        <v>#N/A</v>
      </c>
    </row>
    <row r="29" spans="2:7">
      <c r="B29" s="13">
        <v>18</v>
      </c>
      <c r="C29" s="33" t="str">
        <f>CONCATENATE(Калькулятор!C20,Калькулятор!C45)</f>
        <v/>
      </c>
      <c r="D29" s="33" t="e">
        <f>VLOOKUP(C29,Калькулятор!C18:D63,2,0)</f>
        <v>#N/A</v>
      </c>
      <c r="E29" s="33" t="e">
        <f>VLOOKUP(C29,Справочник!B15:D121,3,0)</f>
        <v>#N/A</v>
      </c>
      <c r="F29" s="62" t="e">
        <f>VLOOKUP(C29,Справочник!B15:D121,2,0)</f>
        <v>#N/A</v>
      </c>
      <c r="G29" s="77" t="e">
        <f t="shared" si="0"/>
        <v>#N/A</v>
      </c>
    </row>
    <row r="30" spans="2:7">
      <c r="B30" s="38">
        <v>19</v>
      </c>
      <c r="C30" s="39" t="str">
        <f>CONCATENATE(Калькулятор!C21,Калькулятор!C46)</f>
        <v/>
      </c>
      <c r="D30" s="39" t="e">
        <f>VLOOKUP(C30,Калькулятор!C19:D64,2,0)</f>
        <v>#N/A</v>
      </c>
      <c r="E30" s="39" t="e">
        <f>VLOOKUP(C30,Справочник!B16:D122,3,0)</f>
        <v>#N/A</v>
      </c>
      <c r="F30" s="78" t="e">
        <f>VLOOKUP(C30,Справочник!B16:D122,2,0)</f>
        <v>#N/A</v>
      </c>
      <c r="G30" s="77" t="e">
        <f t="shared" si="0"/>
        <v>#N/A</v>
      </c>
    </row>
    <row r="31" spans="2:7">
      <c r="B31" s="38">
        <v>20</v>
      </c>
      <c r="C31" s="39" t="str">
        <f>CONCATENATE(Калькулятор!C22,Калькулятор!C47)</f>
        <v/>
      </c>
      <c r="D31" s="39" t="e">
        <f>VLOOKUP(C31,Калькулятор!C20:D65,2,0)</f>
        <v>#N/A</v>
      </c>
      <c r="E31" s="39" t="e">
        <f>VLOOKUP(C31,Справочник!B17:D123,3,0)</f>
        <v>#N/A</v>
      </c>
      <c r="F31" s="78" t="e">
        <f>VLOOKUP(C31,Справочник!B17:D123,2,0)</f>
        <v>#N/A</v>
      </c>
      <c r="G31" s="77" t="e">
        <f t="shared" si="0"/>
        <v>#N/A</v>
      </c>
    </row>
    <row r="32" spans="2:7">
      <c r="B32" s="38">
        <v>21</v>
      </c>
      <c r="C32" s="39" t="str">
        <f>CONCATENATE(Калькулятор!C23,Калькулятор!C48)</f>
        <v/>
      </c>
      <c r="D32" s="39" t="e">
        <f>VLOOKUP(C32,Калькулятор!C2:D51,2,0)</f>
        <v>#N/A</v>
      </c>
      <c r="E32" s="39" t="e">
        <f>VLOOKUP(C32,Калькулятор!C3:F51,4,0)</f>
        <v>#N/A</v>
      </c>
      <c r="F32" s="78" t="e">
        <f>VLOOKUP(C32,Калькулятор!C3:F51,3,0)</f>
        <v>#N/A</v>
      </c>
      <c r="G32" s="77" t="e">
        <f t="shared" si="0"/>
        <v>#N/A</v>
      </c>
    </row>
    <row r="33" spans="2:7" ht="15.75" customHeight="1">
      <c r="B33" s="38">
        <v>22</v>
      </c>
      <c r="C33" s="39" t="str">
        <f>CONCATENATE(Калькулятор!C24,Калькулятор!C49)</f>
        <v/>
      </c>
      <c r="D33" s="39" t="e">
        <f>VLOOKUP(C33,Калькулятор!C3:D52,2,0)</f>
        <v>#N/A</v>
      </c>
      <c r="E33" s="39" t="e">
        <f>VLOOKUP(C33,Калькулятор!C4:F52,4,0)</f>
        <v>#N/A</v>
      </c>
      <c r="F33" s="78" t="e">
        <f>VLOOKUP(C33,Калькулятор!C4:F52,3,0)</f>
        <v>#N/A</v>
      </c>
      <c r="G33" s="77" t="e">
        <f t="shared" si="0"/>
        <v>#N/A</v>
      </c>
    </row>
    <row r="34" spans="2:7" ht="16.5" customHeight="1">
      <c r="B34" s="38">
        <v>23</v>
      </c>
      <c r="C34" s="39" t="str">
        <f>CONCATENATE(Калькулятор!C25,Калькулятор!C50)</f>
        <v/>
      </c>
      <c r="D34" s="39" t="e">
        <f>VLOOKUP(C34,Калькулятор!C4:D53,2,0)</f>
        <v>#N/A</v>
      </c>
      <c r="E34" s="39" t="e">
        <f>VLOOKUP(C34,Калькулятор!C5:F53,4,0)</f>
        <v>#N/A</v>
      </c>
      <c r="F34" s="78" t="e">
        <f>VLOOKUP(C34,Калькулятор!C5:F53,3,0)</f>
        <v>#N/A</v>
      </c>
      <c r="G34" s="77" t="e">
        <f t="shared" si="0"/>
        <v>#N/A</v>
      </c>
    </row>
    <row r="35" spans="2:7" ht="15.75" thickBot="1">
      <c r="B35" s="14">
        <v>24</v>
      </c>
      <c r="C35" s="35" t="str">
        <f>CONCATENATE(Калькулятор!C26,Калькулятор!C51)</f>
        <v/>
      </c>
      <c r="D35" s="35" t="e">
        <f>VLOOKUP(C35,Калькулятор!C5:D54,2,0)</f>
        <v>#N/A</v>
      </c>
      <c r="E35" s="35" t="e">
        <f>VLOOKUP(C35,Калькулятор!C6:F54,4,0)</f>
        <v>#N/A</v>
      </c>
      <c r="F35" s="63" t="e">
        <f>VLOOKUP(C35,Калькулятор!C6:F54,3,0)</f>
        <v>#N/A</v>
      </c>
      <c r="G35" s="79" t="e">
        <f t="shared" si="0"/>
        <v>#N/A</v>
      </c>
    </row>
    <row r="36" spans="2:7" ht="15.75" thickBot="1">
      <c r="B36" s="138"/>
      <c r="C36" s="138"/>
      <c r="D36" s="138"/>
      <c r="E36" s="139"/>
      <c r="F36" s="69" t="s">
        <v>6</v>
      </c>
      <c r="G36" s="82">
        <f>SUMIF(G12:G35,"&lt;&gt;#Н/Д")</f>
        <v>0</v>
      </c>
    </row>
    <row r="37" spans="2:7" ht="15.75" thickBot="1">
      <c r="B37" s="119" t="s">
        <v>45</v>
      </c>
      <c r="C37" s="120"/>
      <c r="D37" s="120"/>
      <c r="E37" s="120"/>
      <c r="F37" s="120"/>
      <c r="G37" s="121"/>
    </row>
    <row r="38" spans="2:7" ht="15.75" thickBot="1">
      <c r="B38" s="7" t="s">
        <v>0</v>
      </c>
      <c r="C38" s="8" t="s">
        <v>1</v>
      </c>
      <c r="D38" s="8" t="s">
        <v>8</v>
      </c>
      <c r="E38" s="8" t="s">
        <v>3</v>
      </c>
      <c r="F38" s="8" t="s">
        <v>4</v>
      </c>
      <c r="G38" s="9" t="s">
        <v>5</v>
      </c>
    </row>
    <row r="39" spans="2:7">
      <c r="B39" s="15">
        <v>1</v>
      </c>
      <c r="C39" s="5">
        <f>Калькулятор!C63</f>
        <v>0</v>
      </c>
      <c r="D39" s="5">
        <f>Калькулятор!D63</f>
        <v>0</v>
      </c>
      <c r="E39" s="5" t="e">
        <f>VLOOKUP(C39,Справочник!B2:D108,3,0)</f>
        <v>#N/A</v>
      </c>
      <c r="F39" s="72" t="e">
        <f>VLOOKUP(C39,Справочник!B2:D108,2,0)</f>
        <v>#N/A</v>
      </c>
      <c r="G39" s="73" t="e">
        <f>F39*D39</f>
        <v>#N/A</v>
      </c>
    </row>
    <row r="40" spans="2:7" ht="15.75" customHeight="1">
      <c r="B40" s="13">
        <v>2</v>
      </c>
      <c r="C40" s="2">
        <f>Калькулятор!C64</f>
        <v>0</v>
      </c>
      <c r="D40" s="2">
        <f>Калькулятор!D64</f>
        <v>0</v>
      </c>
      <c r="E40" s="2" t="e">
        <f>VLOOKUP(C40,Справочник!B3:D109,3,0)</f>
        <v>#N/A</v>
      </c>
      <c r="F40" s="74" t="e">
        <f>VLOOKUP(C40,Справочник!B3:D109,2,0)</f>
        <v>#N/A</v>
      </c>
      <c r="G40" s="75" t="e">
        <f>F40*D40</f>
        <v>#N/A</v>
      </c>
    </row>
    <row r="41" spans="2:7" ht="14.25" customHeight="1">
      <c r="B41" s="13">
        <v>3</v>
      </c>
      <c r="C41" s="2">
        <f>Калькулятор!C65</f>
        <v>0</v>
      </c>
      <c r="D41" s="2">
        <f>Калькулятор!D65</f>
        <v>0</v>
      </c>
      <c r="E41" s="2" t="e">
        <f>VLOOKUP(C41,Справочник!B4:D110,3,0)</f>
        <v>#N/A</v>
      </c>
      <c r="F41" s="74" t="e">
        <f>VLOOKUP(C41,Справочник!B4:D110,2,0)</f>
        <v>#N/A</v>
      </c>
      <c r="G41" s="73" t="e">
        <f>F41*D41</f>
        <v>#N/A</v>
      </c>
    </row>
    <row r="42" spans="2:7" ht="15.75" thickBot="1">
      <c r="B42" s="13">
        <v>4</v>
      </c>
      <c r="C42" s="2">
        <f>Калькулятор!C66</f>
        <v>0</v>
      </c>
      <c r="D42" s="2">
        <f>Калькулятор!D66</f>
        <v>0</v>
      </c>
      <c r="E42" s="2" t="e">
        <f>VLOOKUP(C42,Справочник!B5:D111,3,0)</f>
        <v>#N/A</v>
      </c>
      <c r="F42" s="74" t="e">
        <f>VLOOKUP(C42,Справочник!B5:D111,2,0)</f>
        <v>#N/A</v>
      </c>
      <c r="G42" s="75" t="e">
        <f>F42*D42</f>
        <v>#N/A</v>
      </c>
    </row>
    <row r="43" spans="2:7" ht="15.75" thickBot="1">
      <c r="B43" s="140"/>
      <c r="C43" s="140"/>
      <c r="D43" s="140"/>
      <c r="E43" s="141"/>
      <c r="F43" s="68" t="s">
        <v>6</v>
      </c>
      <c r="G43" s="82">
        <f>SUMIF(G39:G42,"&lt;&gt;#Н/Д")</f>
        <v>0</v>
      </c>
    </row>
    <row r="44" spans="2:7" ht="15.75" thickBot="1">
      <c r="B44" s="119" t="s">
        <v>44</v>
      </c>
      <c r="C44" s="120"/>
      <c r="D44" s="120"/>
      <c r="E44" s="120"/>
      <c r="F44" s="120"/>
      <c r="G44" s="121"/>
    </row>
    <row r="45" spans="2:7" ht="15.75" thickBot="1">
      <c r="B45" s="10" t="s">
        <v>0</v>
      </c>
      <c r="C45" s="11" t="s">
        <v>1</v>
      </c>
      <c r="D45" s="11" t="s">
        <v>8</v>
      </c>
      <c r="E45" s="11" t="s">
        <v>3</v>
      </c>
      <c r="F45" s="11" t="s">
        <v>4</v>
      </c>
      <c r="G45" s="12" t="s">
        <v>5</v>
      </c>
    </row>
    <row r="46" spans="2:7">
      <c r="B46" s="18">
        <v>1</v>
      </c>
      <c r="C46" s="34">
        <f>Калькулятор!C58</f>
        <v>0</v>
      </c>
      <c r="D46" s="34">
        <f>Калькулятор!D58</f>
        <v>0</v>
      </c>
      <c r="E46" s="34" t="e">
        <f>VLOOKUP(C46,Справочник!B2:D108,3,0)</f>
        <v>#N/A</v>
      </c>
      <c r="F46" s="50" t="e">
        <f>VLOOKUP(C46,Справочник!B2:D108,2,0)</f>
        <v>#N/A</v>
      </c>
      <c r="G46" s="51" t="e">
        <f>F46*D46</f>
        <v>#N/A</v>
      </c>
    </row>
    <row r="47" spans="2:7" ht="15.75" customHeight="1">
      <c r="B47" s="13">
        <v>2</v>
      </c>
      <c r="C47" s="33">
        <f>Калькулятор!C59</f>
        <v>0</v>
      </c>
      <c r="D47" s="33">
        <f>Калькулятор!D59</f>
        <v>0</v>
      </c>
      <c r="E47" s="33" t="e">
        <f>VLOOKUP(C47,Справочник!B3:D109,3,0)</f>
        <v>#N/A</v>
      </c>
      <c r="F47" s="52" t="e">
        <f>VLOOKUP(C47,Справочник!B3:D109,2,0)</f>
        <v>#N/A</v>
      </c>
      <c r="G47" s="53" t="e">
        <f>F47*D47</f>
        <v>#N/A</v>
      </c>
    </row>
    <row r="48" spans="2:7" ht="15" customHeight="1">
      <c r="B48" s="13">
        <v>3</v>
      </c>
      <c r="C48" s="33">
        <f>Калькулятор!C60</f>
        <v>0</v>
      </c>
      <c r="D48" s="33">
        <f>Калькулятор!D60</f>
        <v>0</v>
      </c>
      <c r="E48" s="33" t="e">
        <f>VLOOKUP(C48,Справочник!B4:D110,3,0)</f>
        <v>#N/A</v>
      </c>
      <c r="F48" s="52" t="e">
        <f>VLOOKUP(C48,Справочник!B4:D110,2,0)</f>
        <v>#N/A</v>
      </c>
      <c r="G48" s="53" t="e">
        <f>F48*D48</f>
        <v>#N/A</v>
      </c>
    </row>
    <row r="49" spans="2:7" ht="17.25" customHeight="1" thickBot="1">
      <c r="B49" s="14">
        <v>4</v>
      </c>
      <c r="C49" s="35">
        <f>Калькулятор!C61</f>
        <v>0</v>
      </c>
      <c r="D49" s="35">
        <f>Калькулятор!D61</f>
        <v>0</v>
      </c>
      <c r="E49" s="35" t="e">
        <f>VLOOKUP(C49,Справочник!B5:D111,3,0)</f>
        <v>#N/A</v>
      </c>
      <c r="F49" s="54" t="e">
        <f>VLOOKUP(C49,Справочник!B5:D111,2,0)</f>
        <v>#N/A</v>
      </c>
      <c r="G49" s="55" t="e">
        <f>F49*D49</f>
        <v>#N/A</v>
      </c>
    </row>
    <row r="50" spans="2:7" ht="15" customHeight="1" thickBot="1">
      <c r="B50" s="138"/>
      <c r="C50" s="138"/>
      <c r="D50" s="138"/>
      <c r="E50" s="138"/>
      <c r="F50" s="69" t="s">
        <v>6</v>
      </c>
      <c r="G50" s="83">
        <f>SUMIF(G46:G49,"&lt;&gt;#Н/Д")</f>
        <v>0</v>
      </c>
    </row>
    <row r="51" spans="2:7" ht="15.75" customHeight="1" thickBot="1">
      <c r="B51" s="119" t="s">
        <v>43</v>
      </c>
      <c r="C51" s="120"/>
      <c r="D51" s="120"/>
      <c r="E51" s="120"/>
      <c r="F51" s="120"/>
      <c r="G51" s="121"/>
    </row>
    <row r="52" spans="2:7" ht="15.75" thickBot="1">
      <c r="B52" s="7" t="s">
        <v>0</v>
      </c>
      <c r="C52" s="8" t="s">
        <v>1</v>
      </c>
      <c r="D52" s="132" t="s">
        <v>3</v>
      </c>
      <c r="E52" s="133"/>
      <c r="F52" s="132" t="s">
        <v>5</v>
      </c>
      <c r="G52" s="121"/>
    </row>
    <row r="53" spans="2:7" ht="15.75" customHeight="1">
      <c r="B53" s="15">
        <v>1</v>
      </c>
      <c r="C53" s="5" t="s">
        <v>9</v>
      </c>
      <c r="D53" s="134" t="s">
        <v>10</v>
      </c>
      <c r="E53" s="135"/>
      <c r="F53" s="136">
        <f>SUM(G50+G43+G36+G9)*0.2</f>
        <v>0</v>
      </c>
      <c r="G53" s="137"/>
    </row>
    <row r="54" spans="2:7">
      <c r="B54" s="13">
        <v>2</v>
      </c>
      <c r="C54" s="2" t="s">
        <v>11</v>
      </c>
      <c r="D54" s="124" t="s">
        <v>10</v>
      </c>
      <c r="E54" s="125"/>
      <c r="F54" s="126">
        <f>SUM(G50+G43+G36+G9)*0.15</f>
        <v>0</v>
      </c>
      <c r="G54" s="127"/>
    </row>
    <row r="55" spans="2:7" ht="15.75" thickBot="1">
      <c r="B55" s="14">
        <v>3</v>
      </c>
      <c r="C55" s="4" t="s">
        <v>12</v>
      </c>
      <c r="D55" s="128" t="s">
        <v>10</v>
      </c>
      <c r="E55" s="129"/>
      <c r="F55" s="130">
        <f>SUM(G50+G43+G36+G9)*0.07</f>
        <v>0</v>
      </c>
      <c r="G55" s="131"/>
    </row>
    <row r="56" spans="2:7" ht="15.75" thickBot="1">
      <c r="B56" s="67"/>
      <c r="C56" s="67"/>
      <c r="D56" s="119" t="s">
        <v>6</v>
      </c>
      <c r="E56" s="121"/>
      <c r="F56" s="122">
        <f>SUM(F53+F54+F55)</f>
        <v>0</v>
      </c>
      <c r="G56" s="123"/>
    </row>
    <row r="57" spans="2:7" ht="15.75" thickBot="1">
      <c r="D57" s="119" t="s">
        <v>49</v>
      </c>
      <c r="E57" s="121"/>
      <c r="F57" s="122">
        <f>SUM(F56+G50+G43+G36+G9)</f>
        <v>0</v>
      </c>
      <c r="G57" s="123"/>
    </row>
  </sheetData>
  <protectedRanges>
    <protectedRange sqref="D2:G2" name="Диапазон1"/>
  </protectedRanges>
  <mergeCells count="23">
    <mergeCell ref="B2:C2"/>
    <mergeCell ref="D2:G2"/>
    <mergeCell ref="B3:G3"/>
    <mergeCell ref="B9:E9"/>
    <mergeCell ref="B10:G10"/>
    <mergeCell ref="D52:E52"/>
    <mergeCell ref="F52:G52"/>
    <mergeCell ref="D53:E53"/>
    <mergeCell ref="F53:G53"/>
    <mergeCell ref="B36:E36"/>
    <mergeCell ref="B37:G37"/>
    <mergeCell ref="B43:E43"/>
    <mergeCell ref="B44:G44"/>
    <mergeCell ref="B50:E50"/>
    <mergeCell ref="B51:G51"/>
    <mergeCell ref="D57:E57"/>
    <mergeCell ref="F57:G57"/>
    <mergeCell ref="D54:E54"/>
    <mergeCell ref="F54:G54"/>
    <mergeCell ref="D55:E55"/>
    <mergeCell ref="F55:G55"/>
    <mergeCell ref="D56:E56"/>
    <mergeCell ref="F56:G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</vt:lpstr>
      <vt:lpstr>Калькулятор</vt:lpstr>
      <vt:lpstr>Справочник</vt:lpstr>
      <vt:lpstr>Смета с корректировками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Менеджер</cp:lastModifiedBy>
  <dcterms:created xsi:type="dcterms:W3CDTF">2006-09-28T05:33:49Z</dcterms:created>
  <dcterms:modified xsi:type="dcterms:W3CDTF">2015-07-21T15:42:35Z</dcterms:modified>
</cp:coreProperties>
</file>