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Динамика" sheetId="1" r:id="rId1"/>
    <sheet name="План" sheetId="2" r:id="rId2"/>
    <sheet name="План (2)" sheetId="4" r:id="rId3"/>
  </sheets>
  <calcPr calcId="145621"/>
</workbook>
</file>

<file path=xl/calcChain.xml><?xml version="1.0" encoding="utf-8"?>
<calcChain xmlns="http://schemas.openxmlformats.org/spreadsheetml/2006/main">
  <c r="Y41" i="4" l="1"/>
  <c r="P42" i="4"/>
  <c r="K42" i="4"/>
  <c r="Z43" i="4"/>
  <c r="AD43" i="4"/>
  <c r="H43" i="4"/>
  <c r="L43" i="4"/>
  <c r="Q43" i="4"/>
  <c r="V43" i="4"/>
  <c r="C43" i="4"/>
  <c r="G42" i="4"/>
  <c r="H4" i="4"/>
  <c r="F4" i="4"/>
  <c r="R14" i="4" s="1"/>
  <c r="E4" i="4"/>
  <c r="M14" i="4" s="1"/>
  <c r="O14" i="4" s="1"/>
  <c r="D4" i="4"/>
  <c r="J2" i="4" s="1"/>
  <c r="H3" i="4"/>
  <c r="P2" i="2"/>
  <c r="H3" i="2"/>
  <c r="C11" i="2"/>
  <c r="C10" i="2"/>
  <c r="C9" i="2"/>
  <c r="D4" i="2"/>
  <c r="D9" i="2"/>
  <c r="F4" i="2"/>
  <c r="E4" i="2"/>
  <c r="AC18" i="4" l="1"/>
  <c r="AC39" i="4"/>
  <c r="AC30" i="4"/>
  <c r="AC41" i="4"/>
  <c r="AC16" i="4"/>
  <c r="AC36" i="4"/>
  <c r="AC27" i="4"/>
  <c r="AC13" i="4"/>
  <c r="X14" i="4"/>
  <c r="AB14" i="4"/>
  <c r="T14" i="4"/>
  <c r="M41" i="4"/>
  <c r="O41" i="4" s="1"/>
  <c r="M37" i="4"/>
  <c r="O37" i="4" s="1"/>
  <c r="M33" i="4"/>
  <c r="O33" i="4" s="1"/>
  <c r="M29" i="4"/>
  <c r="O29" i="4" s="1"/>
  <c r="M25" i="4"/>
  <c r="O25" i="4" s="1"/>
  <c r="M21" i="4"/>
  <c r="O21" i="4" s="1"/>
  <c r="M17" i="4"/>
  <c r="O17" i="4" s="1"/>
  <c r="M13" i="4"/>
  <c r="O13" i="4" s="1"/>
  <c r="R41" i="4"/>
  <c r="R37" i="4"/>
  <c r="R33" i="4"/>
  <c r="R29" i="4"/>
  <c r="R25" i="4"/>
  <c r="R21" i="4"/>
  <c r="R17" i="4"/>
  <c r="R13" i="4"/>
  <c r="M40" i="4"/>
  <c r="O40" i="4" s="1"/>
  <c r="M36" i="4"/>
  <c r="O36" i="4" s="1"/>
  <c r="M32" i="4"/>
  <c r="O32" i="4" s="1"/>
  <c r="M28" i="4"/>
  <c r="O28" i="4" s="1"/>
  <c r="M24" i="4"/>
  <c r="O24" i="4" s="1"/>
  <c r="M20" i="4"/>
  <c r="O20" i="4" s="1"/>
  <c r="M16" i="4"/>
  <c r="O16" i="4" s="1"/>
  <c r="R40" i="4"/>
  <c r="R36" i="4"/>
  <c r="R32" i="4"/>
  <c r="R28" i="4"/>
  <c r="R24" i="4"/>
  <c r="R20" i="4"/>
  <c r="R16" i="4"/>
  <c r="AA43" i="4"/>
  <c r="M12" i="4"/>
  <c r="M39" i="4"/>
  <c r="O39" i="4" s="1"/>
  <c r="M35" i="4"/>
  <c r="O35" i="4" s="1"/>
  <c r="M31" i="4"/>
  <c r="O31" i="4" s="1"/>
  <c r="M27" i="4"/>
  <c r="O27" i="4" s="1"/>
  <c r="M23" i="4"/>
  <c r="O23" i="4" s="1"/>
  <c r="M19" i="4"/>
  <c r="O19" i="4" s="1"/>
  <c r="M15" i="4"/>
  <c r="O15" i="4" s="1"/>
  <c r="R39" i="4"/>
  <c r="R35" i="4"/>
  <c r="R31" i="4"/>
  <c r="R27" i="4"/>
  <c r="R23" i="4"/>
  <c r="R19" i="4"/>
  <c r="R15" i="4"/>
  <c r="M42" i="4"/>
  <c r="O42" i="4" s="1"/>
  <c r="M38" i="4"/>
  <c r="O38" i="4" s="1"/>
  <c r="M34" i="4"/>
  <c r="O34" i="4" s="1"/>
  <c r="M30" i="4"/>
  <c r="O30" i="4" s="1"/>
  <c r="M26" i="4"/>
  <c r="O26" i="4" s="1"/>
  <c r="M22" i="4"/>
  <c r="O22" i="4" s="1"/>
  <c r="M18" i="4"/>
  <c r="O18" i="4" s="1"/>
  <c r="R12" i="4"/>
  <c r="R42" i="4"/>
  <c r="R38" i="4"/>
  <c r="R34" i="4"/>
  <c r="R30" i="4"/>
  <c r="R26" i="4"/>
  <c r="R22" i="4"/>
  <c r="R18" i="4"/>
  <c r="AC35" i="4"/>
  <c r="AC33" i="4"/>
  <c r="AC31" i="4"/>
  <c r="AC21" i="4"/>
  <c r="AC19" i="4"/>
  <c r="AC17" i="4"/>
  <c r="S43" i="4"/>
  <c r="Y27" i="4"/>
  <c r="Y25" i="4"/>
  <c r="AC40" i="4"/>
  <c r="AC24" i="4"/>
  <c r="AC20" i="4"/>
  <c r="Y40" i="4"/>
  <c r="Y15" i="4"/>
  <c r="W43" i="4"/>
  <c r="AC12" i="4"/>
  <c r="Y17" i="4"/>
  <c r="Y18" i="4"/>
  <c r="Y35" i="4"/>
  <c r="Y33" i="4"/>
  <c r="Y29" i="4"/>
  <c r="Y13" i="4"/>
  <c r="Y36" i="4"/>
  <c r="Y32" i="4"/>
  <c r="Y16" i="4"/>
  <c r="U39" i="4"/>
  <c r="U27" i="4"/>
  <c r="U26" i="4"/>
  <c r="U31" i="4"/>
  <c r="U15" i="4"/>
  <c r="U30" i="4"/>
  <c r="U18" i="4"/>
  <c r="U33" i="4"/>
  <c r="U17" i="4"/>
  <c r="U24" i="4"/>
  <c r="K41" i="4"/>
  <c r="G36" i="4"/>
  <c r="G27" i="4"/>
  <c r="G23" i="4"/>
  <c r="G38" i="4"/>
  <c r="G34" i="4"/>
  <c r="G41" i="4"/>
  <c r="G29" i="4"/>
  <c r="G26" i="4"/>
  <c r="G16" i="4"/>
  <c r="G19" i="4"/>
  <c r="G37" i="4"/>
  <c r="K14" i="4"/>
  <c r="K18" i="4"/>
  <c r="K25" i="4"/>
  <c r="G12" i="4"/>
  <c r="K17" i="4"/>
  <c r="K20" i="4"/>
  <c r="P33" i="4"/>
  <c r="K31" i="4"/>
  <c r="K16" i="4"/>
  <c r="K19" i="4"/>
  <c r="K15" i="4"/>
  <c r="K33" i="4"/>
  <c r="K29" i="4"/>
  <c r="K26" i="4"/>
  <c r="K24" i="4"/>
  <c r="P34" i="4"/>
  <c r="P40" i="4"/>
  <c r="P15" i="4"/>
  <c r="P13" i="4"/>
  <c r="P41" i="4"/>
  <c r="P37" i="4"/>
  <c r="P29" i="4"/>
  <c r="P36" i="4"/>
  <c r="P39" i="4"/>
  <c r="P35" i="4"/>
  <c r="P28" i="4"/>
  <c r="P27" i="4"/>
  <c r="P23" i="4"/>
  <c r="P38" i="4"/>
  <c r="P30" i="4"/>
  <c r="P25" i="4"/>
  <c r="P21" i="4"/>
  <c r="P18" i="4"/>
  <c r="P14" i="4"/>
  <c r="P32" i="4"/>
  <c r="N43" i="4"/>
  <c r="I43" i="4"/>
  <c r="E43" i="4"/>
  <c r="D41" i="4"/>
  <c r="D37" i="4"/>
  <c r="D33" i="4"/>
  <c r="D29" i="4"/>
  <c r="D25" i="4"/>
  <c r="D21" i="4"/>
  <c r="D17" i="4"/>
  <c r="D13" i="4"/>
  <c r="D40" i="4"/>
  <c r="D36" i="4"/>
  <c r="D32" i="4"/>
  <c r="D28" i="4"/>
  <c r="D24" i="4"/>
  <c r="D20" i="4"/>
  <c r="D16" i="4"/>
  <c r="D12" i="4"/>
  <c r="D39" i="4"/>
  <c r="D35" i="4"/>
  <c r="D31" i="4"/>
  <c r="D27" i="4"/>
  <c r="D23" i="4"/>
  <c r="D19" i="4"/>
  <c r="D15" i="4"/>
  <c r="D42" i="4"/>
  <c r="D38" i="4"/>
  <c r="D34" i="4"/>
  <c r="D30" i="4"/>
  <c r="D26" i="4"/>
  <c r="D22" i="4"/>
  <c r="D18" i="4"/>
  <c r="D14" i="4"/>
  <c r="M2" i="4"/>
  <c r="P2" i="4"/>
  <c r="H4" i="2"/>
  <c r="E14" i="2"/>
  <c r="E30" i="2"/>
  <c r="E12" i="2"/>
  <c r="D13" i="2"/>
  <c r="J22" i="4" l="1"/>
  <c r="F22" i="4"/>
  <c r="J23" i="4"/>
  <c r="F23" i="4"/>
  <c r="J24" i="4"/>
  <c r="F24" i="4"/>
  <c r="J40" i="4"/>
  <c r="F40" i="4"/>
  <c r="F41" i="4"/>
  <c r="J41" i="4"/>
  <c r="X26" i="4"/>
  <c r="AB26" i="4"/>
  <c r="T26" i="4"/>
  <c r="X42" i="4"/>
  <c r="AB42" i="4"/>
  <c r="T42" i="4"/>
  <c r="X23" i="4"/>
  <c r="AB23" i="4"/>
  <c r="T23" i="4"/>
  <c r="AB41" i="4"/>
  <c r="T41" i="4"/>
  <c r="X41" i="4"/>
  <c r="F42" i="4"/>
  <c r="J42" i="4"/>
  <c r="J27" i="4"/>
  <c r="F27" i="4"/>
  <c r="J28" i="4"/>
  <c r="F28" i="4"/>
  <c r="F13" i="4"/>
  <c r="J13" i="4"/>
  <c r="F29" i="4"/>
  <c r="J29" i="4"/>
  <c r="X30" i="4"/>
  <c r="AB30" i="4"/>
  <c r="T30" i="4"/>
  <c r="X36" i="4"/>
  <c r="AB36" i="4"/>
  <c r="T36" i="4"/>
  <c r="F14" i="4"/>
  <c r="J14" i="4"/>
  <c r="F30" i="4"/>
  <c r="J30" i="4"/>
  <c r="J15" i="4"/>
  <c r="F15" i="4"/>
  <c r="J31" i="4"/>
  <c r="F31" i="4"/>
  <c r="J16" i="4"/>
  <c r="F16" i="4"/>
  <c r="J32" i="4"/>
  <c r="F32" i="4"/>
  <c r="F17" i="4"/>
  <c r="J17" i="4"/>
  <c r="F33" i="4"/>
  <c r="J33" i="4"/>
  <c r="X18" i="4"/>
  <c r="AB18" i="4"/>
  <c r="T18" i="4"/>
  <c r="X34" i="4"/>
  <c r="AB34" i="4"/>
  <c r="T34" i="4"/>
  <c r="X15" i="4"/>
  <c r="AB15" i="4"/>
  <c r="T15" i="4"/>
  <c r="X31" i="4"/>
  <c r="AB31" i="4"/>
  <c r="T31" i="4"/>
  <c r="X24" i="4"/>
  <c r="AB24" i="4"/>
  <c r="T24" i="4"/>
  <c r="X40" i="4"/>
  <c r="AB40" i="4"/>
  <c r="T40" i="4"/>
  <c r="AB17" i="4"/>
  <c r="T17" i="4"/>
  <c r="X17" i="4"/>
  <c r="AB33" i="4"/>
  <c r="T33" i="4"/>
  <c r="X33" i="4"/>
  <c r="J38" i="4"/>
  <c r="F38" i="4"/>
  <c r="J39" i="4"/>
  <c r="F39" i="4"/>
  <c r="F25" i="4"/>
  <c r="J25" i="4"/>
  <c r="X39" i="4"/>
  <c r="AB39" i="4"/>
  <c r="T39" i="4"/>
  <c r="O12" i="4"/>
  <c r="O43" i="4" s="1"/>
  <c r="M43" i="4"/>
  <c r="X16" i="4"/>
  <c r="AB16" i="4"/>
  <c r="T16" i="4"/>
  <c r="X32" i="4"/>
  <c r="AB32" i="4"/>
  <c r="T32" i="4"/>
  <c r="AB25" i="4"/>
  <c r="T25" i="4"/>
  <c r="X25" i="4"/>
  <c r="F26" i="4"/>
  <c r="J26" i="4"/>
  <c r="J12" i="4"/>
  <c r="D43" i="4"/>
  <c r="F12" i="4"/>
  <c r="X12" i="4"/>
  <c r="AB12" i="4"/>
  <c r="T12" i="4"/>
  <c r="R43" i="4"/>
  <c r="X27" i="4"/>
  <c r="AB27" i="4"/>
  <c r="T27" i="4"/>
  <c r="X20" i="4"/>
  <c r="AB20" i="4"/>
  <c r="T20" i="4"/>
  <c r="AB13" i="4"/>
  <c r="T13" i="4"/>
  <c r="X13" i="4"/>
  <c r="AB29" i="4"/>
  <c r="T29" i="4"/>
  <c r="X29" i="4"/>
  <c r="F18" i="4"/>
  <c r="J18" i="4"/>
  <c r="F34" i="4"/>
  <c r="J34" i="4"/>
  <c r="J19" i="4"/>
  <c r="F19" i="4"/>
  <c r="J35" i="4"/>
  <c r="F35" i="4"/>
  <c r="J20" i="4"/>
  <c r="F20" i="4"/>
  <c r="J36" i="4"/>
  <c r="F36" i="4"/>
  <c r="F21" i="4"/>
  <c r="J21" i="4"/>
  <c r="F37" i="4"/>
  <c r="J37" i="4"/>
  <c r="X22" i="4"/>
  <c r="AB22" i="4"/>
  <c r="T22" i="4"/>
  <c r="X38" i="4"/>
  <c r="AB38" i="4"/>
  <c r="T38" i="4"/>
  <c r="X19" i="4"/>
  <c r="AB19" i="4"/>
  <c r="T19" i="4"/>
  <c r="X35" i="4"/>
  <c r="AB35" i="4"/>
  <c r="T35" i="4"/>
  <c r="X28" i="4"/>
  <c r="AB28" i="4"/>
  <c r="T28" i="4"/>
  <c r="AB21" i="4"/>
  <c r="T21" i="4"/>
  <c r="X21" i="4"/>
  <c r="AB37" i="4"/>
  <c r="T37" i="4"/>
  <c r="X37" i="4"/>
  <c r="D35" i="2"/>
  <c r="D34" i="2"/>
  <c r="D23" i="2"/>
  <c r="D12" i="2"/>
  <c r="E29" i="2"/>
  <c r="M2" i="2"/>
  <c r="D30" i="2"/>
  <c r="D19" i="2"/>
  <c r="E38" i="2"/>
  <c r="E22" i="2"/>
  <c r="D24" i="2"/>
  <c r="D14" i="2"/>
  <c r="D39" i="2"/>
  <c r="D28" i="2"/>
  <c r="D18" i="2"/>
  <c r="E37" i="2"/>
  <c r="E21" i="2"/>
  <c r="J2" i="2"/>
  <c r="D38" i="2"/>
  <c r="D32" i="2"/>
  <c r="D27" i="2"/>
  <c r="D22" i="2"/>
  <c r="D16" i="2"/>
  <c r="D11" i="2"/>
  <c r="E34" i="2"/>
  <c r="E26" i="2"/>
  <c r="E18" i="2"/>
  <c r="E10" i="2"/>
  <c r="E13" i="2"/>
  <c r="D36" i="2"/>
  <c r="D31" i="2"/>
  <c r="D26" i="2"/>
  <c r="D20" i="2"/>
  <c r="D15" i="2"/>
  <c r="D10" i="2"/>
  <c r="E33" i="2"/>
  <c r="E25" i="2"/>
  <c r="E17" i="2"/>
  <c r="C39" i="2"/>
  <c r="C35" i="2"/>
  <c r="C31" i="2"/>
  <c r="C27" i="2"/>
  <c r="C23" i="2"/>
  <c r="C19" i="2"/>
  <c r="C15" i="2"/>
  <c r="C36" i="2"/>
  <c r="C32" i="2"/>
  <c r="C28" i="2"/>
  <c r="C24" i="2"/>
  <c r="C20" i="2"/>
  <c r="C16" i="2"/>
  <c r="C12" i="2"/>
  <c r="C37" i="2"/>
  <c r="C33" i="2"/>
  <c r="C29" i="2"/>
  <c r="C25" i="2"/>
  <c r="C21" i="2"/>
  <c r="C17" i="2"/>
  <c r="C13" i="2"/>
  <c r="E39" i="2"/>
  <c r="E35" i="2"/>
  <c r="E31" i="2"/>
  <c r="E27" i="2"/>
  <c r="E23" i="2"/>
  <c r="E19" i="2"/>
  <c r="E15" i="2"/>
  <c r="E11" i="2"/>
  <c r="C38" i="2"/>
  <c r="C34" i="2"/>
  <c r="C30" i="2"/>
  <c r="C26" i="2"/>
  <c r="C22" i="2"/>
  <c r="C18" i="2"/>
  <c r="C14" i="2"/>
  <c r="D37" i="2"/>
  <c r="D33" i="2"/>
  <c r="D29" i="2"/>
  <c r="D25" i="2"/>
  <c r="D21" i="2"/>
  <c r="D17" i="2"/>
  <c r="E9" i="2"/>
  <c r="E36" i="2"/>
  <c r="E32" i="2"/>
  <c r="E28" i="2"/>
  <c r="E24" i="2"/>
  <c r="E20" i="2"/>
  <c r="E16" i="2"/>
  <c r="X43" i="4" l="1"/>
  <c r="P26" i="4"/>
  <c r="P19" i="4"/>
  <c r="P22" i="4"/>
  <c r="P17" i="4"/>
  <c r="P12" i="4"/>
  <c r="P16" i="4"/>
  <c r="P31" i="4"/>
  <c r="P24" i="4"/>
  <c r="P20" i="4"/>
  <c r="F43" i="4"/>
  <c r="T43" i="4"/>
  <c r="AB43" i="4"/>
  <c r="J43" i="4"/>
  <c r="S21" i="1"/>
  <c r="AC15" i="4" l="1"/>
  <c r="AC26" i="4"/>
  <c r="AC25" i="4"/>
  <c r="AC38" i="4"/>
  <c r="AC14" i="4"/>
  <c r="AC32" i="4"/>
  <c r="AC28" i="4"/>
  <c r="AC37" i="4"/>
  <c r="AC22" i="4"/>
  <c r="AC34" i="4"/>
  <c r="AC42" i="4"/>
  <c r="AC23" i="4"/>
  <c r="AC29" i="4"/>
  <c r="Y22" i="4"/>
  <c r="Y42" i="4"/>
  <c r="Y23" i="4"/>
  <c r="Y21" i="4"/>
  <c r="Y14" i="4"/>
  <c r="Y34" i="4"/>
  <c r="Y24" i="4"/>
  <c r="Y37" i="4"/>
  <c r="Y39" i="4"/>
  <c r="Y30" i="4"/>
  <c r="Y38" i="4"/>
  <c r="Y28" i="4"/>
  <c r="Y20" i="4"/>
  <c r="Y19" i="4"/>
  <c r="Y31" i="4"/>
  <c r="Y26" i="4"/>
  <c r="Y12" i="4"/>
  <c r="U42" i="4"/>
  <c r="U41" i="4"/>
  <c r="U35" i="4"/>
  <c r="U38" i="4"/>
  <c r="U37" i="4"/>
  <c r="U29" i="4"/>
  <c r="U40" i="4"/>
  <c r="U19" i="4"/>
  <c r="U32" i="4"/>
  <c r="U23" i="4"/>
  <c r="U20" i="4"/>
  <c r="U21" i="4"/>
  <c r="U34" i="4"/>
  <c r="U13" i="4"/>
  <c r="U36" i="4"/>
  <c r="U16" i="4"/>
  <c r="U22" i="4"/>
  <c r="U25" i="4"/>
  <c r="U12" i="4"/>
  <c r="U14" i="4"/>
  <c r="U28" i="4"/>
  <c r="G31" i="4"/>
  <c r="G30" i="4"/>
  <c r="G17" i="4"/>
  <c r="G15" i="4"/>
  <c r="G33" i="4"/>
  <c r="G32" i="4"/>
  <c r="G35" i="4"/>
  <c r="G21" i="4"/>
  <c r="G28" i="4"/>
  <c r="G40" i="4"/>
  <c r="G22" i="4"/>
  <c r="G39" i="4"/>
  <c r="G18" i="4"/>
  <c r="G25" i="4"/>
  <c r="G20" i="4"/>
  <c r="G14" i="4"/>
  <c r="G24" i="4"/>
  <c r="G13" i="4"/>
  <c r="K13" i="4"/>
  <c r="K22" i="4"/>
  <c r="K23" i="4"/>
  <c r="K32" i="4"/>
  <c r="K21" i="4"/>
  <c r="K12" i="4"/>
  <c r="K38" i="4"/>
  <c r="K39" i="4"/>
  <c r="K28" i="4"/>
  <c r="K40" i="4"/>
  <c r="K37" i="4"/>
  <c r="K36" i="4"/>
  <c r="K34" i="4"/>
  <c r="K30" i="4"/>
  <c r="K35" i="4"/>
  <c r="K27" i="4"/>
  <c r="Q6" i="1"/>
  <c r="O6" i="1"/>
  <c r="M6" i="1"/>
  <c r="N21" i="1"/>
  <c r="O21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9" i="1"/>
  <c r="Q9" i="1" s="1"/>
  <c r="S10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9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3" i="1"/>
  <c r="O23" i="1" s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O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" i="1"/>
  <c r="E9" i="1"/>
  <c r="C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9" i="1"/>
  <c r="G10" i="1"/>
  <c r="I10" i="1" s="1"/>
  <c r="G11" i="1"/>
  <c r="I11" i="1" s="1"/>
  <c r="G12" i="1"/>
  <c r="K12" i="1" s="1"/>
  <c r="G13" i="1"/>
  <c r="I13" i="1" s="1"/>
  <c r="G14" i="1"/>
  <c r="K14" i="1" s="1"/>
  <c r="G15" i="1"/>
  <c r="I15" i="1" s="1"/>
  <c r="G16" i="1"/>
  <c r="K16" i="1" s="1"/>
  <c r="G17" i="1"/>
  <c r="K17" i="1" s="1"/>
  <c r="G18" i="1"/>
  <c r="I18" i="1" s="1"/>
  <c r="G19" i="1"/>
  <c r="I19" i="1" s="1"/>
  <c r="G20" i="1"/>
  <c r="K20" i="1" s="1"/>
  <c r="G21" i="1"/>
  <c r="I21" i="1" s="1"/>
  <c r="G22" i="1"/>
  <c r="I22" i="1" s="1"/>
  <c r="G23" i="1"/>
  <c r="I23" i="1" s="1"/>
  <c r="G24" i="1"/>
  <c r="K24" i="1" s="1"/>
  <c r="G25" i="1"/>
  <c r="K25" i="1" s="1"/>
  <c r="G26" i="1"/>
  <c r="K26" i="1" s="1"/>
  <c r="G27" i="1"/>
  <c r="I27" i="1" s="1"/>
  <c r="G28" i="1"/>
  <c r="I28" i="1" s="1"/>
  <c r="G29" i="1"/>
  <c r="K29" i="1" s="1"/>
  <c r="G30" i="1"/>
  <c r="I30" i="1" s="1"/>
  <c r="G31" i="1"/>
  <c r="I31" i="1" s="1"/>
  <c r="G32" i="1"/>
  <c r="I32" i="1" s="1"/>
  <c r="G33" i="1"/>
  <c r="K33" i="1" s="1"/>
  <c r="G34" i="1"/>
  <c r="I34" i="1" s="1"/>
  <c r="G35" i="1"/>
  <c r="I35" i="1" s="1"/>
  <c r="G36" i="1"/>
  <c r="I36" i="1" s="1"/>
  <c r="G37" i="1"/>
  <c r="K37" i="1" s="1"/>
  <c r="G38" i="1"/>
  <c r="I38" i="1" s="1"/>
  <c r="G39" i="1"/>
  <c r="I39" i="1" s="1"/>
  <c r="G9" i="1"/>
  <c r="I25" i="1" l="1"/>
  <c r="J11" i="1"/>
  <c r="J6" i="1"/>
  <c r="J4" i="1" s="1"/>
  <c r="J9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I20" i="1"/>
  <c r="I26" i="1"/>
  <c r="I24" i="1"/>
  <c r="I14" i="1"/>
  <c r="I17" i="1"/>
  <c r="K9" i="1"/>
  <c r="K11" i="1"/>
  <c r="K39" i="1"/>
  <c r="K35" i="1"/>
  <c r="K31" i="1"/>
  <c r="K27" i="1"/>
  <c r="K23" i="1"/>
  <c r="K21" i="1"/>
  <c r="K19" i="1"/>
  <c r="K15" i="1"/>
  <c r="K13" i="1"/>
  <c r="K10" i="1"/>
  <c r="K38" i="1"/>
  <c r="K36" i="1"/>
  <c r="K34" i="1"/>
  <c r="K32" i="1"/>
  <c r="K30" i="1"/>
  <c r="K28" i="1"/>
  <c r="K22" i="1"/>
  <c r="K18" i="1"/>
  <c r="I16" i="1"/>
  <c r="I12" i="1"/>
  <c r="I37" i="1"/>
  <c r="I33" i="1"/>
  <c r="I29" i="1"/>
  <c r="I9" i="1"/>
</calcChain>
</file>

<file path=xl/comments1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family val="2"/>
            <charset val="204"/>
          </rPr>
          <t>Если у данного сотрудника указанный день является рабочим - ставим единицу, если выходным - ноль.</t>
        </r>
      </text>
    </comment>
    <comment ref="I10" authorId="0">
      <text>
        <r>
          <rPr>
            <sz val="9"/>
            <color indexed="81"/>
            <rFont val="Tahoma"/>
            <family val="2"/>
            <charset val="204"/>
          </rPr>
          <t>Если у данного сотрудника указанный день является рабочим - ставим единицу, если выходным - ноль.</t>
        </r>
      </text>
    </comment>
    <comment ref="N10" authorId="0">
      <text>
        <r>
          <rPr>
            <sz val="9"/>
            <color indexed="81"/>
            <rFont val="Tahoma"/>
            <family val="2"/>
            <charset val="204"/>
          </rPr>
          <t>Если у данного сотрудника указанный день является рабочим - ставим единицу, если выходным - ноль.</t>
        </r>
      </text>
    </comment>
    <comment ref="S10" authorId="0">
      <text>
        <r>
          <rPr>
            <sz val="9"/>
            <color indexed="81"/>
            <rFont val="Tahoma"/>
            <family val="2"/>
            <charset val="204"/>
          </rPr>
          <t>Если у данного сотрудника указанный день является рабочим - ставим единицу, если выходным - ноль.</t>
        </r>
      </text>
    </comment>
    <comment ref="W10" authorId="0">
      <text>
        <r>
          <rPr>
            <sz val="9"/>
            <color indexed="81"/>
            <rFont val="Tahoma"/>
            <family val="2"/>
            <charset val="204"/>
          </rPr>
          <t>Если у данного сотрудника указанный день является рабочим - ставим единицу, если выходным - ноль.</t>
        </r>
      </text>
    </comment>
    <comment ref="AA10" authorId="0">
      <text>
        <r>
          <rPr>
            <sz val="9"/>
            <color indexed="81"/>
            <rFont val="Tahoma"/>
            <family val="2"/>
            <charset val="204"/>
          </rPr>
          <t>Если у данного сотрудника указанный день является рабочим - ставим единицу, если выходным - ноль.</t>
        </r>
      </text>
    </comment>
  </commentList>
</comments>
</file>

<file path=xl/sharedStrings.xml><?xml version="1.0" encoding="utf-8"?>
<sst xmlns="http://schemas.openxmlformats.org/spreadsheetml/2006/main" count="113" uniqueCount="46">
  <si>
    <t>ТО</t>
  </si>
  <si>
    <t>Сезонность</t>
  </si>
  <si>
    <t>Дата</t>
  </si>
  <si>
    <t>Компенсатор</t>
  </si>
  <si>
    <t>план</t>
  </si>
  <si>
    <t>БОНУСЫ *5</t>
  </si>
  <si>
    <t>СВД</t>
  </si>
  <si>
    <t>НУР</t>
  </si>
  <si>
    <t>факт</t>
  </si>
  <si>
    <t>сегодня</t>
  </si>
  <si>
    <t>Трафик</t>
  </si>
  <si>
    <t>ср/чек</t>
  </si>
  <si>
    <t>трафик</t>
  </si>
  <si>
    <t>об/пос</t>
  </si>
  <si>
    <t>Средний чек</t>
  </si>
  <si>
    <t>К/К</t>
  </si>
  <si>
    <t>к/к</t>
  </si>
  <si>
    <t>%</t>
  </si>
  <si>
    <t>кол-во документов продаж</t>
  </si>
  <si>
    <t>AirBag</t>
  </si>
  <si>
    <t>компенсатор</t>
  </si>
  <si>
    <t>выполнение плана</t>
  </si>
  <si>
    <t>результат за месяц</t>
  </si>
  <si>
    <t>Оборот на пос</t>
  </si>
  <si>
    <t>Ср/чек</t>
  </si>
  <si>
    <t>динамика выполнения ТО</t>
  </si>
  <si>
    <t>план ТО</t>
  </si>
  <si>
    <t>сезонность</t>
  </si>
  <si>
    <t>ТВА</t>
  </si>
  <si>
    <t>КН</t>
  </si>
  <si>
    <t>БТ</t>
  </si>
  <si>
    <t>тва</t>
  </si>
  <si>
    <t>кн</t>
  </si>
  <si>
    <t>бт</t>
  </si>
  <si>
    <t>Сорочинский А.А.</t>
  </si>
  <si>
    <t>Мовчан Р.Б.</t>
  </si>
  <si>
    <t>Лунгу И.П.</t>
  </si>
  <si>
    <t>Мигранов Ф.Ф.</t>
  </si>
  <si>
    <t>Багаутдинова Л.Р.</t>
  </si>
  <si>
    <t>Лунгу М.Ю.</t>
  </si>
  <si>
    <t>Общий</t>
  </si>
  <si>
    <t>Рабочий день</t>
  </si>
  <si>
    <t>План</t>
  </si>
  <si>
    <t>Факт</t>
  </si>
  <si>
    <t>Итого:</t>
  </si>
  <si>
    <t>На оставшиеся 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</si>
</sst>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42">
    <xf numFmtId="0" fontId="0" fillId="0" borderId="0" xfId="0"/>
    <xf numFmtId="1" fontId="0" fillId="0" borderId="0" xfId="1" applyNumberFormat="1" applyFont="1"/>
    <xf numFmtId="0" fontId="2" fillId="2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14" fontId="0" fillId="6" borderId="16" xfId="0" applyNumberFormat="1" applyFill="1" applyBorder="1" applyProtection="1"/>
    <xf numFmtId="14" fontId="0" fillId="6" borderId="17" xfId="0" applyNumberFormat="1" applyFill="1" applyBorder="1" applyProtection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8" fontId="3" fillId="3" borderId="5" xfId="2" applyNumberFormat="1" applyFont="1" applyFill="1" applyBorder="1"/>
    <xf numFmtId="168" fontId="0" fillId="0" borderId="13" xfId="0" applyNumberFormat="1" applyBorder="1"/>
    <xf numFmtId="168" fontId="0" fillId="0" borderId="2" xfId="0" applyNumberFormat="1" applyBorder="1" applyAlignment="1" applyProtection="1">
      <alignment horizontal="center"/>
    </xf>
    <xf numFmtId="168" fontId="0" fillId="0" borderId="5" xfId="0" applyNumberFormat="1" applyBorder="1"/>
    <xf numFmtId="168" fontId="0" fillId="0" borderId="6" xfId="0" applyNumberFormat="1" applyBorder="1" applyAlignment="1">
      <alignment horizontal="center"/>
    </xf>
    <xf numFmtId="168" fontId="3" fillId="3" borderId="7" xfId="2" applyNumberFormat="1" applyFont="1" applyFill="1" applyBorder="1"/>
    <xf numFmtId="168" fontId="0" fillId="0" borderId="7" xfId="0" applyNumberFormat="1" applyBorder="1"/>
    <xf numFmtId="168" fontId="0" fillId="0" borderId="8" xfId="0" applyNumberFormat="1" applyBorder="1" applyAlignment="1">
      <alignment horizontal="center"/>
    </xf>
    <xf numFmtId="0" fontId="0" fillId="0" borderId="0" xfId="0" applyAlignment="1"/>
    <xf numFmtId="168" fontId="3" fillId="3" borderId="2" xfId="2" applyNumberFormat="1" applyFont="1" applyFill="1" applyBorder="1"/>
    <xf numFmtId="168" fontId="3" fillId="3" borderId="14" xfId="2" applyNumberFormat="1" applyFont="1" applyFill="1" applyBorder="1"/>
    <xf numFmtId="168" fontId="0" fillId="0" borderId="1" xfId="1" applyNumberFormat="1" applyFont="1" applyBorder="1" applyAlignment="1" applyProtection="1">
      <alignment horizontal="center"/>
    </xf>
    <xf numFmtId="168" fontId="0" fillId="0" borderId="9" xfId="1" applyNumberFormat="1" applyFont="1" applyBorder="1" applyAlignment="1" applyProtection="1">
      <alignment horizontal="center"/>
    </xf>
    <xf numFmtId="168" fontId="0" fillId="0" borderId="14" xfId="0" applyNumberFormat="1" applyBorder="1" applyAlignment="1" applyProtection="1">
      <alignment horizontal="center"/>
    </xf>
    <xf numFmtId="0" fontId="0" fillId="0" borderId="20" xfId="0" applyBorder="1" applyAlignment="1">
      <alignment horizontal="center"/>
    </xf>
    <xf numFmtId="168" fontId="3" fillId="3" borderId="13" xfId="2" applyNumberFormat="1" applyFont="1" applyFill="1" applyBorder="1"/>
    <xf numFmtId="168" fontId="3" fillId="3" borderId="22" xfId="2" applyNumberFormat="1" applyFont="1" applyFill="1" applyBorder="1"/>
    <xf numFmtId="0" fontId="4" fillId="6" borderId="20" xfId="0" applyFont="1" applyFill="1" applyBorder="1" applyAlignment="1">
      <alignment horizontal="center" vertical="center"/>
    </xf>
    <xf numFmtId="168" fontId="0" fillId="0" borderId="3" xfId="1" applyNumberFormat="1" applyFont="1" applyBorder="1" applyAlignment="1" applyProtection="1">
      <alignment horizontal="center"/>
    </xf>
    <xf numFmtId="168" fontId="0" fillId="0" borderId="22" xfId="0" applyNumberFormat="1" applyBorder="1" applyAlignment="1" applyProtection="1">
      <alignment horizontal="center"/>
    </xf>
    <xf numFmtId="168" fontId="0" fillId="0" borderId="19" xfId="0" applyNumberFormat="1" applyBorder="1" applyAlignment="1" applyProtection="1">
      <alignment horizontal="center"/>
    </xf>
    <xf numFmtId="168" fontId="0" fillId="0" borderId="19" xfId="0" applyNumberForma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3" applyNumberFormat="1" applyFont="1" applyFill="1" applyBorder="1" applyAlignment="1">
      <alignment horizontal="center" vertical="center"/>
    </xf>
    <xf numFmtId="0" fontId="6" fillId="5" borderId="8" xfId="3" applyNumberFormat="1" applyFont="1" applyFill="1" applyBorder="1" applyAlignment="1">
      <alignment horizontal="center" vertical="center"/>
    </xf>
    <xf numFmtId="168" fontId="0" fillId="0" borderId="20" xfId="0" applyNumberFormat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168" fontId="0" fillId="0" borderId="23" xfId="0" applyNumberFormat="1" applyBorder="1" applyAlignment="1">
      <alignment horizontal="center"/>
    </xf>
    <xf numFmtId="168" fontId="0" fillId="0" borderId="35" xfId="0" applyNumberFormat="1" applyBorder="1" applyAlignment="1" applyProtection="1">
      <alignment horizontal="center"/>
    </xf>
    <xf numFmtId="169" fontId="3" fillId="2" borderId="1" xfId="2" applyNumberFormat="1" applyFont="1" applyFill="1" applyBorder="1"/>
    <xf numFmtId="169" fontId="3" fillId="3" borderId="1" xfId="2" applyNumberFormat="1" applyFont="1" applyFill="1" applyBorder="1"/>
    <xf numFmtId="169" fontId="3" fillId="4" borderId="1" xfId="2" applyNumberFormat="1" applyFont="1" applyFill="1" applyBorder="1"/>
    <xf numFmtId="2" fontId="0" fillId="0" borderId="0" xfId="0" applyNumberFormat="1"/>
    <xf numFmtId="165" fontId="0" fillId="0" borderId="13" xfId="1" applyNumberFormat="1" applyFont="1" applyBorder="1" applyProtection="1"/>
    <xf numFmtId="165" fontId="0" fillId="0" borderId="5" xfId="1" applyNumberFormat="1" applyFont="1" applyBorder="1" applyProtection="1"/>
    <xf numFmtId="165" fontId="0" fillId="0" borderId="7" xfId="1" applyNumberFormat="1" applyFont="1" applyBorder="1" applyProtection="1"/>
    <xf numFmtId="166" fontId="0" fillId="0" borderId="3" xfId="1" applyNumberFormat="1" applyFont="1" applyBorder="1"/>
    <xf numFmtId="166" fontId="0" fillId="0" borderId="1" xfId="1" applyNumberFormat="1" applyFont="1" applyBorder="1"/>
    <xf numFmtId="166" fontId="0" fillId="0" borderId="9" xfId="1" applyNumberFormat="1" applyFont="1" applyBorder="1"/>
    <xf numFmtId="166" fontId="0" fillId="0" borderId="19" xfId="1" applyNumberFormat="1" applyFont="1" applyBorder="1" applyAlignment="1" applyProtection="1">
      <alignment horizontal="center"/>
    </xf>
    <xf numFmtId="166" fontId="0" fillId="0" borderId="13" xfId="0" applyNumberFormat="1" applyBorder="1" applyProtection="1"/>
    <xf numFmtId="166" fontId="0" fillId="0" borderId="3" xfId="0" applyNumberFormat="1" applyBorder="1" applyProtection="1"/>
    <xf numFmtId="166" fontId="0" fillId="0" borderId="6" xfId="1" applyNumberFormat="1" applyFont="1" applyBorder="1" applyAlignment="1" applyProtection="1">
      <alignment horizontal="center"/>
    </xf>
    <xf numFmtId="166" fontId="0" fillId="0" borderId="5" xfId="0" applyNumberFormat="1" applyBorder="1" applyProtection="1"/>
    <xf numFmtId="166" fontId="0" fillId="0" borderId="1" xfId="0" applyNumberFormat="1" applyBorder="1" applyProtection="1"/>
    <xf numFmtId="166" fontId="0" fillId="0" borderId="8" xfId="1" applyNumberFormat="1" applyFont="1" applyBorder="1" applyAlignment="1" applyProtection="1">
      <alignment horizontal="center"/>
    </xf>
    <xf numFmtId="166" fontId="0" fillId="0" borderId="7" xfId="0" applyNumberFormat="1" applyBorder="1" applyProtection="1"/>
    <xf numFmtId="166" fontId="0" fillId="0" borderId="9" xfId="0" applyNumberFormat="1" applyBorder="1" applyProtection="1"/>
    <xf numFmtId="166" fontId="0" fillId="0" borderId="13" xfId="0" applyNumberFormat="1" applyBorder="1"/>
    <xf numFmtId="166" fontId="0" fillId="0" borderId="3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4" fontId="6" fillId="5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/>
    <xf numFmtId="164" fontId="0" fillId="0" borderId="0" xfId="0" applyNumberFormat="1"/>
    <xf numFmtId="4" fontId="0" fillId="0" borderId="38" xfId="0" applyNumberFormat="1" applyBorder="1"/>
    <xf numFmtId="3" fontId="0" fillId="0" borderId="38" xfId="0" applyNumberFormat="1" applyBorder="1"/>
    <xf numFmtId="4" fontId="0" fillId="0" borderId="39" xfId="0" applyNumberFormat="1" applyBorder="1"/>
    <xf numFmtId="4" fontId="0" fillId="0" borderId="41" xfId="0" applyNumberFormat="1" applyBorder="1"/>
    <xf numFmtId="3" fontId="0" fillId="0" borderId="41" xfId="0" applyNumberFormat="1" applyBorder="1"/>
    <xf numFmtId="4" fontId="0" fillId="0" borderId="42" xfId="0" applyNumberFormat="1" applyBorder="1"/>
    <xf numFmtId="0" fontId="2" fillId="0" borderId="20" xfId="0" applyFont="1" applyBorder="1" applyAlignment="1">
      <alignment horizontal="center" vertical="center" wrapText="1"/>
    </xf>
    <xf numFmtId="4" fontId="0" fillId="0" borderId="44" xfId="0" applyNumberFormat="1" applyBorder="1"/>
    <xf numFmtId="3" fontId="0" fillId="0" borderId="44" xfId="0" applyNumberFormat="1" applyBorder="1"/>
    <xf numFmtId="4" fontId="0" fillId="0" borderId="45" xfId="0" applyNumberFormat="1" applyBorder="1"/>
    <xf numFmtId="4" fontId="2" fillId="0" borderId="20" xfId="0" applyNumberFormat="1" applyFont="1" applyBorder="1"/>
    <xf numFmtId="3" fontId="2" fillId="0" borderId="20" xfId="0" applyNumberFormat="1" applyFont="1" applyBorder="1"/>
    <xf numFmtId="4" fontId="0" fillId="0" borderId="49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4" fontId="2" fillId="0" borderId="25" xfId="0" applyNumberFormat="1" applyFont="1" applyBorder="1"/>
    <xf numFmtId="4" fontId="0" fillId="0" borderId="40" xfId="0" applyNumberFormat="1" applyBorder="1"/>
    <xf numFmtId="4" fontId="0" fillId="0" borderId="37" xfId="0" applyNumberFormat="1" applyBorder="1"/>
    <xf numFmtId="4" fontId="0" fillId="0" borderId="43" xfId="0" applyNumberFormat="1" applyBorder="1"/>
    <xf numFmtId="4" fontId="0" fillId="0" borderId="46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2" fillId="0" borderId="23" xfId="0" applyNumberFormat="1" applyFont="1" applyBorder="1"/>
    <xf numFmtId="3" fontId="0" fillId="0" borderId="40" xfId="0" applyNumberFormat="1" applyBorder="1"/>
    <xf numFmtId="3" fontId="0" fillId="0" borderId="37" xfId="0" applyNumberFormat="1" applyBorder="1"/>
    <xf numFmtId="3" fontId="0" fillId="0" borderId="43" xfId="0" applyNumberFormat="1" applyBorder="1"/>
    <xf numFmtId="3" fontId="0" fillId="0" borderId="49" xfId="0" applyNumberFormat="1" applyBorder="1"/>
    <xf numFmtId="3" fontId="2" fillId="0" borderId="25" xfId="0" applyNumberFormat="1" applyFont="1" applyBorder="1"/>
    <xf numFmtId="0" fontId="4" fillId="6" borderId="23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4" fontId="0" fillId="0" borderId="52" xfId="0" applyNumberFormat="1" applyBorder="1"/>
    <xf numFmtId="14" fontId="0" fillId="0" borderId="53" xfId="0" applyNumberFormat="1" applyBorder="1"/>
    <xf numFmtId="14" fontId="0" fillId="0" borderId="54" xfId="0" applyNumberFormat="1" applyBorder="1"/>
    <xf numFmtId="0" fontId="2" fillId="0" borderId="23" xfId="0" applyFont="1" applyBorder="1"/>
    <xf numFmtId="169" fontId="3" fillId="2" borderId="55" xfId="2" applyNumberFormat="1" applyFont="1" applyFill="1" applyBorder="1"/>
    <xf numFmtId="169" fontId="3" fillId="3" borderId="56" xfId="2" applyNumberFormat="1" applyFont="1" applyFill="1" applyBorder="1"/>
    <xf numFmtId="169" fontId="3" fillId="4" borderId="56" xfId="2" applyNumberFormat="1" applyFont="1" applyFill="1" applyBorder="1"/>
    <xf numFmtId="169" fontId="3" fillId="2" borderId="56" xfId="2" applyNumberFormat="1" applyFont="1" applyFill="1" applyBorder="1"/>
    <xf numFmtId="169" fontId="3" fillId="3" borderId="57" xfId="2" applyNumberFormat="1" applyFont="1" applyFill="1" applyBorder="1"/>
    <xf numFmtId="169" fontId="2" fillId="0" borderId="20" xfId="0" applyNumberFormat="1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9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  <color rgb="FF0DFF35"/>
      <color rgb="FF02D80C"/>
      <color rgb="FFFA0000"/>
      <color rgb="FF37FF37"/>
      <color rgb="FFE335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activeCell="A34" sqref="A34:B39"/>
    </sheetView>
  </sheetViews>
  <sheetFormatPr defaultRowHeight="15" x14ac:dyDescent="0.25"/>
  <cols>
    <col min="2" max="2" width="14" customWidth="1"/>
    <col min="3" max="3" width="12.42578125" customWidth="1"/>
    <col min="4" max="4" width="12.5703125" customWidth="1"/>
    <col min="5" max="6" width="11.5703125" customWidth="1"/>
    <col min="7" max="7" width="13.85546875" customWidth="1"/>
    <col min="8" max="8" width="14.28515625" customWidth="1"/>
    <col min="9" max="9" width="6.85546875" style="7" customWidth="1"/>
    <col min="10" max="10" width="14.7109375" style="7" customWidth="1"/>
    <col min="11" max="11" width="13.7109375" bestFit="1" customWidth="1"/>
    <col min="12" max="12" width="13.42578125" customWidth="1"/>
    <col min="13" max="13" width="6.140625" style="7" customWidth="1"/>
    <col min="14" max="14" width="12" customWidth="1"/>
    <col min="15" max="15" width="6.28515625" style="7" customWidth="1"/>
    <col min="16" max="16" width="11.140625" bestFit="1" customWidth="1"/>
    <col min="17" max="17" width="9.28515625" style="7" customWidth="1"/>
    <col min="19" max="19" width="5.42578125" style="7" customWidth="1"/>
  </cols>
  <sheetData>
    <row r="1" spans="2:19" ht="15.75" thickBot="1" x14ac:dyDescent="0.3"/>
    <row r="2" spans="2:19" x14ac:dyDescent="0.25">
      <c r="B2" s="32" t="s">
        <v>0</v>
      </c>
      <c r="C2" s="33" t="s">
        <v>9</v>
      </c>
      <c r="D2" s="33" t="s">
        <v>12</v>
      </c>
      <c r="E2" s="33" t="s">
        <v>11</v>
      </c>
      <c r="F2" s="33" t="s">
        <v>13</v>
      </c>
      <c r="G2" s="34" t="s">
        <v>16</v>
      </c>
      <c r="H2" s="35" t="s">
        <v>20</v>
      </c>
      <c r="M2" s="8"/>
    </row>
    <row r="3" spans="2:19" ht="16.5" thickBot="1" x14ac:dyDescent="0.3">
      <c r="B3" s="76">
        <v>10502000</v>
      </c>
      <c r="C3" s="36">
        <f ca="1">NOW()</f>
        <v>42213.369792476849</v>
      </c>
      <c r="D3" s="37">
        <v>16081</v>
      </c>
      <c r="E3" s="37">
        <v>4779</v>
      </c>
      <c r="F3" s="37">
        <v>653</v>
      </c>
      <c r="G3" s="38">
        <v>14</v>
      </c>
      <c r="H3" s="39">
        <v>0.31</v>
      </c>
      <c r="K3" s="56"/>
    </row>
    <row r="4" spans="2:19" x14ac:dyDescent="0.25">
      <c r="J4" s="77">
        <f>SUM(D9:D23)*100-J6</f>
        <v>5.7904693027250502</v>
      </c>
      <c r="K4" s="78"/>
      <c r="L4" s="7"/>
    </row>
    <row r="5" spans="2:19" ht="15.75" thickBot="1" x14ac:dyDescent="0.3">
      <c r="G5" s="121" t="s">
        <v>25</v>
      </c>
      <c r="H5" s="121"/>
      <c r="I5" s="121"/>
      <c r="J5" s="77"/>
      <c r="K5" s="18"/>
      <c r="L5" s="7"/>
    </row>
    <row r="6" spans="2:19" ht="15.75" thickBot="1" x14ac:dyDescent="0.3">
      <c r="G6" s="109" t="s">
        <v>21</v>
      </c>
      <c r="H6" s="111"/>
      <c r="I6" s="110"/>
      <c r="J6" s="40">
        <f>SUM(H9:H39)*100/SUM(G9:G39)</f>
        <v>43.486380059302874</v>
      </c>
      <c r="K6" s="109" t="s">
        <v>22</v>
      </c>
      <c r="L6" s="110"/>
      <c r="M6" s="51">
        <f>SUM(L9:L39)*100/SUM(H9:H39)</f>
        <v>25.837634876195708</v>
      </c>
      <c r="N6" s="50" t="s">
        <v>13</v>
      </c>
      <c r="O6" s="24">
        <f>SUM(H9:H39)/SUM(F9:F39)</f>
        <v>697.14028392611817</v>
      </c>
      <c r="P6" s="27" t="s">
        <v>24</v>
      </c>
      <c r="Q6" s="24">
        <f>SUM(H9:H39)/SUM(R9:R39)</f>
        <v>4557.8502994011978</v>
      </c>
    </row>
    <row r="7" spans="2:19" x14ac:dyDescent="0.25">
      <c r="B7" s="18"/>
      <c r="C7" s="125" t="s">
        <v>2</v>
      </c>
      <c r="D7" s="127" t="s">
        <v>1</v>
      </c>
      <c r="E7" s="114" t="s">
        <v>10</v>
      </c>
      <c r="F7" s="115"/>
      <c r="G7" s="118" t="s">
        <v>0</v>
      </c>
      <c r="H7" s="119"/>
      <c r="I7" s="119"/>
      <c r="J7" s="120"/>
      <c r="K7" s="115" t="s">
        <v>3</v>
      </c>
      <c r="L7" s="115"/>
      <c r="M7" s="115"/>
      <c r="N7" s="112" t="s">
        <v>23</v>
      </c>
      <c r="O7" s="113"/>
      <c r="P7" s="116" t="s">
        <v>14</v>
      </c>
      <c r="Q7" s="117"/>
      <c r="R7" s="112" t="s">
        <v>15</v>
      </c>
      <c r="S7" s="113"/>
    </row>
    <row r="8" spans="2:19" ht="70.5" customHeight="1" thickBot="1" x14ac:dyDescent="0.3">
      <c r="B8" s="18"/>
      <c r="C8" s="126"/>
      <c r="D8" s="128"/>
      <c r="E8" s="41" t="s">
        <v>4</v>
      </c>
      <c r="F8" s="45" t="s">
        <v>8</v>
      </c>
      <c r="G8" s="47" t="s">
        <v>4</v>
      </c>
      <c r="H8" s="43" t="s">
        <v>8</v>
      </c>
      <c r="I8" s="43" t="s">
        <v>17</v>
      </c>
      <c r="J8" s="48" t="s">
        <v>19</v>
      </c>
      <c r="K8" s="46" t="s">
        <v>4</v>
      </c>
      <c r="L8" s="42" t="s">
        <v>8</v>
      </c>
      <c r="M8" s="45" t="s">
        <v>17</v>
      </c>
      <c r="N8" s="41" t="s">
        <v>8</v>
      </c>
      <c r="O8" s="44" t="s">
        <v>17</v>
      </c>
      <c r="P8" s="46" t="s">
        <v>8</v>
      </c>
      <c r="Q8" s="45" t="s">
        <v>17</v>
      </c>
      <c r="R8" s="49" t="s">
        <v>18</v>
      </c>
      <c r="S8" s="44" t="s">
        <v>17</v>
      </c>
    </row>
    <row r="9" spans="2:19" x14ac:dyDescent="0.25">
      <c r="B9" s="2" t="s">
        <v>5</v>
      </c>
      <c r="C9" s="5">
        <v>42186</v>
      </c>
      <c r="D9" s="53">
        <v>3.6785711187550002E-2</v>
      </c>
      <c r="E9" s="25">
        <f>$D$3*D9</f>
        <v>591.55102160699153</v>
      </c>
      <c r="F9" s="26">
        <v>409</v>
      </c>
      <c r="G9" s="57">
        <f>$B$3*D9</f>
        <v>386323.5388916501</v>
      </c>
      <c r="H9" s="60">
        <v>439946</v>
      </c>
      <c r="I9" s="28">
        <f>H9*100/G9</f>
        <v>113.88019514994893</v>
      </c>
      <c r="J9" s="63">
        <f>SUM($H$9:H9)-SUM($G$9:G9)</f>
        <v>53622.461108349904</v>
      </c>
      <c r="K9" s="64">
        <f>G9*$H$3</f>
        <v>119760.29705641152</v>
      </c>
      <c r="L9" s="65">
        <v>114926</v>
      </c>
      <c r="M9" s="29">
        <f>L9*100/H9</f>
        <v>26.122751428584419</v>
      </c>
      <c r="N9" s="72">
        <f>H9/F9</f>
        <v>1075.6625916870416</v>
      </c>
      <c r="O9" s="30">
        <f>N9*100/$F$3</f>
        <v>164.72627744058829</v>
      </c>
      <c r="P9" s="72">
        <f t="shared" ref="P9:P39" si="0">H9/R9</f>
        <v>5865.9466666666667</v>
      </c>
      <c r="Q9" s="31">
        <f>P9*100/$E$3</f>
        <v>122.74422822068772</v>
      </c>
      <c r="R9" s="11">
        <v>75</v>
      </c>
      <c r="S9" s="31">
        <f t="shared" ref="S9:S39" si="1">R9*100/F9</f>
        <v>18.337408312958434</v>
      </c>
    </row>
    <row r="10" spans="2:19" x14ac:dyDescent="0.25">
      <c r="B10" s="3"/>
      <c r="C10" s="5">
        <v>42187</v>
      </c>
      <c r="D10" s="54">
        <v>2.6314065292180867E-2</v>
      </c>
      <c r="E10" s="10">
        <f>$D$3*D10</f>
        <v>423.1564839635605</v>
      </c>
      <c r="F10" s="19">
        <v>244</v>
      </c>
      <c r="G10" s="58">
        <f t="shared" ref="G10:G26" si="2">$B$3*D10</f>
        <v>276350.31369848346</v>
      </c>
      <c r="H10" s="61">
        <v>236991</v>
      </c>
      <c r="I10" s="21">
        <f>H10*100/G10</f>
        <v>85.757456479160325</v>
      </c>
      <c r="J10" s="66">
        <f>SUM($H$9:H10)-SUM($G$9:G10)</f>
        <v>14263.147409866448</v>
      </c>
      <c r="K10" s="67">
        <f t="shared" ref="K10:K39" si="3">G10*$H$3</f>
        <v>85668.597246529869</v>
      </c>
      <c r="L10" s="68">
        <v>70079</v>
      </c>
      <c r="M10" s="12">
        <f t="shared" ref="M10:M39" si="4">L10*100/H10</f>
        <v>29.570321235827521</v>
      </c>
      <c r="N10" s="72">
        <f t="shared" ref="N10:N39" si="5">H10/F10</f>
        <v>971.27459016393448</v>
      </c>
      <c r="O10" s="30">
        <f t="shared" ref="O10:O23" si="6">N10*100/$F$3</f>
        <v>148.74036602816761</v>
      </c>
      <c r="P10" s="74">
        <f t="shared" si="0"/>
        <v>3646.0153846153844</v>
      </c>
      <c r="Q10" s="14">
        <f t="shared" ref="Q10:Q23" si="7">P10*100/$E$3</f>
        <v>76.292433241585783</v>
      </c>
      <c r="R10" s="13">
        <v>65</v>
      </c>
      <c r="S10" s="14">
        <f t="shared" si="1"/>
        <v>26.639344262295083</v>
      </c>
    </row>
    <row r="11" spans="2:19" x14ac:dyDescent="0.25">
      <c r="B11" s="3"/>
      <c r="C11" s="5">
        <v>42188</v>
      </c>
      <c r="D11" s="54">
        <v>2.7137875265840508E-2</v>
      </c>
      <c r="E11" s="10">
        <f t="shared" ref="E11:E39" si="8">$D$3*D11</f>
        <v>436.40417214998121</v>
      </c>
      <c r="F11" s="19">
        <v>487</v>
      </c>
      <c r="G11" s="58">
        <f t="shared" si="2"/>
        <v>285001.96604185703</v>
      </c>
      <c r="H11" s="61">
        <v>97223</v>
      </c>
      <c r="I11" s="21">
        <f t="shared" ref="I11:I39" si="9">H11*100/G11</f>
        <v>34.113098007794541</v>
      </c>
      <c r="J11" s="66">
        <f>SUM($H$9:H11)-SUM($G$9:G11)</f>
        <v>-173515.81863199058</v>
      </c>
      <c r="K11" s="67">
        <f t="shared" si="3"/>
        <v>88350.609472975673</v>
      </c>
      <c r="L11" s="68">
        <v>73970</v>
      </c>
      <c r="M11" s="12">
        <f t="shared" si="4"/>
        <v>76.082819908869297</v>
      </c>
      <c r="N11" s="72">
        <f t="shared" si="5"/>
        <v>199.63655030800822</v>
      </c>
      <c r="O11" s="30">
        <f t="shared" si="6"/>
        <v>30.572212910874153</v>
      </c>
      <c r="P11" s="74">
        <f t="shared" si="0"/>
        <v>1834.3962264150944</v>
      </c>
      <c r="Q11" s="14">
        <f t="shared" si="7"/>
        <v>38.384520326743967</v>
      </c>
      <c r="R11" s="13">
        <v>53</v>
      </c>
      <c r="S11" s="14">
        <f t="shared" si="1"/>
        <v>10.882956878850102</v>
      </c>
    </row>
    <row r="12" spans="2:19" x14ac:dyDescent="0.25">
      <c r="B12" s="4"/>
      <c r="C12" s="5">
        <v>42189</v>
      </c>
      <c r="D12" s="55">
        <v>5.1695792006373739E-2</v>
      </c>
      <c r="E12" s="10">
        <f t="shared" si="8"/>
        <v>831.32003125449614</v>
      </c>
      <c r="F12" s="19">
        <v>589</v>
      </c>
      <c r="G12" s="58">
        <f t="shared" si="2"/>
        <v>542909.20765093702</v>
      </c>
      <c r="H12" s="61">
        <v>405172</v>
      </c>
      <c r="I12" s="21">
        <f t="shared" si="9"/>
        <v>74.629789712556317</v>
      </c>
      <c r="J12" s="66">
        <f>SUM($H$9:H12)-SUM($G$9:G12)</f>
        <v>-311253.02628292749</v>
      </c>
      <c r="K12" s="67">
        <f t="shared" si="3"/>
        <v>168301.85437179048</v>
      </c>
      <c r="L12" s="68">
        <v>94183</v>
      </c>
      <c r="M12" s="12">
        <f t="shared" si="4"/>
        <v>23.245189697215011</v>
      </c>
      <c r="N12" s="72">
        <f t="shared" si="5"/>
        <v>687.89813242784385</v>
      </c>
      <c r="O12" s="30">
        <f t="shared" si="6"/>
        <v>105.34427755403428</v>
      </c>
      <c r="P12" s="74">
        <f t="shared" si="0"/>
        <v>3786.6542056074768</v>
      </c>
      <c r="Q12" s="14">
        <f t="shared" si="7"/>
        <v>79.235283649455468</v>
      </c>
      <c r="R12" s="13">
        <v>107</v>
      </c>
      <c r="S12" s="14">
        <f t="shared" si="1"/>
        <v>18.166383701188455</v>
      </c>
    </row>
    <row r="13" spans="2:19" x14ac:dyDescent="0.25">
      <c r="B13" s="4"/>
      <c r="C13" s="5">
        <v>42190</v>
      </c>
      <c r="D13" s="55">
        <v>5.7115171034169479E-2</v>
      </c>
      <c r="E13" s="10">
        <f t="shared" si="8"/>
        <v>918.46906540047939</v>
      </c>
      <c r="F13" s="19">
        <v>944</v>
      </c>
      <c r="G13" s="58">
        <f t="shared" si="2"/>
        <v>599823.52620084782</v>
      </c>
      <c r="H13" s="61">
        <v>498299</v>
      </c>
      <c r="I13" s="21">
        <f t="shared" si="9"/>
        <v>83.074267385962315</v>
      </c>
      <c r="J13" s="66">
        <f>SUM($H$9:H13)-SUM($G$9:G13)</f>
        <v>-412777.55248377519</v>
      </c>
      <c r="K13" s="67">
        <f t="shared" si="3"/>
        <v>185945.29312226281</v>
      </c>
      <c r="L13" s="68">
        <v>139187</v>
      </c>
      <c r="M13" s="12">
        <f t="shared" si="4"/>
        <v>27.932426113638599</v>
      </c>
      <c r="N13" s="72">
        <f t="shared" si="5"/>
        <v>527.85911016949149</v>
      </c>
      <c r="O13" s="30">
        <f t="shared" si="6"/>
        <v>80.836004620136521</v>
      </c>
      <c r="P13" s="74">
        <f t="shared" si="0"/>
        <v>3746.6090225563908</v>
      </c>
      <c r="Q13" s="14">
        <f t="shared" si="7"/>
        <v>78.397343012270156</v>
      </c>
      <c r="R13" s="13">
        <v>133</v>
      </c>
      <c r="S13" s="14">
        <f t="shared" si="1"/>
        <v>14.088983050847459</v>
      </c>
    </row>
    <row r="14" spans="2:19" x14ac:dyDescent="0.25">
      <c r="B14" s="3"/>
      <c r="C14" s="5">
        <v>42191</v>
      </c>
      <c r="D14" s="54">
        <v>4.6650224526250941E-3</v>
      </c>
      <c r="E14" s="10">
        <f t="shared" si="8"/>
        <v>75.018226060664134</v>
      </c>
      <c r="F14" s="19">
        <v>112</v>
      </c>
      <c r="G14" s="58">
        <f t="shared" si="2"/>
        <v>48992.065797468735</v>
      </c>
      <c r="H14" s="61">
        <v>198745</v>
      </c>
      <c r="I14" s="21">
        <f t="shared" si="9"/>
        <v>405.66772754919947</v>
      </c>
      <c r="J14" s="66">
        <f>SUM($H$9:H14)-SUM($G$9:G14)</f>
        <v>-263024.61828124383</v>
      </c>
      <c r="K14" s="67">
        <f t="shared" si="3"/>
        <v>15187.540397215307</v>
      </c>
      <c r="L14" s="68">
        <v>32037</v>
      </c>
      <c r="M14" s="12">
        <f t="shared" si="4"/>
        <v>16.11965080882538</v>
      </c>
      <c r="N14" s="72">
        <f t="shared" si="5"/>
        <v>1774.5089285714287</v>
      </c>
      <c r="O14" s="30">
        <f t="shared" si="6"/>
        <v>271.74715598337349</v>
      </c>
      <c r="P14" s="74">
        <f t="shared" si="0"/>
        <v>6411.1290322580644</v>
      </c>
      <c r="Q14" s="14">
        <f t="shared" si="7"/>
        <v>134.15210362540415</v>
      </c>
      <c r="R14" s="13">
        <v>31</v>
      </c>
      <c r="S14" s="14">
        <f t="shared" si="1"/>
        <v>27.678571428571427</v>
      </c>
    </row>
    <row r="15" spans="2:19" x14ac:dyDescent="0.25">
      <c r="B15" s="3"/>
      <c r="C15" s="5">
        <v>42192</v>
      </c>
      <c r="D15" s="54">
        <v>2.665266399063862E-2</v>
      </c>
      <c r="E15" s="10">
        <f t="shared" si="8"/>
        <v>428.60148963345966</v>
      </c>
      <c r="F15" s="19">
        <v>360</v>
      </c>
      <c r="G15" s="58">
        <f t="shared" si="2"/>
        <v>279906.27722968679</v>
      </c>
      <c r="H15" s="61">
        <v>418259</v>
      </c>
      <c r="I15" s="21">
        <f t="shared" si="9"/>
        <v>149.428231527935</v>
      </c>
      <c r="J15" s="66">
        <f>SUM($H$9:H15)-SUM($G$9:G15)</f>
        <v>-124671.89551093057</v>
      </c>
      <c r="K15" s="67">
        <f t="shared" si="3"/>
        <v>86770.94594120291</v>
      </c>
      <c r="L15" s="68">
        <v>65094</v>
      </c>
      <c r="M15" s="12">
        <f t="shared" si="4"/>
        <v>15.563084117735661</v>
      </c>
      <c r="N15" s="72">
        <f t="shared" si="5"/>
        <v>1161.8305555555555</v>
      </c>
      <c r="O15" s="30">
        <f t="shared" si="6"/>
        <v>177.92198400544495</v>
      </c>
      <c r="P15" s="74">
        <f t="shared" si="0"/>
        <v>6856.7049180327867</v>
      </c>
      <c r="Q15" s="14">
        <f t="shared" si="7"/>
        <v>143.47572542441486</v>
      </c>
      <c r="R15" s="13">
        <v>61</v>
      </c>
      <c r="S15" s="14">
        <f t="shared" si="1"/>
        <v>16.944444444444443</v>
      </c>
    </row>
    <row r="16" spans="2:19" x14ac:dyDescent="0.25">
      <c r="B16" s="3"/>
      <c r="C16" s="5">
        <v>42193</v>
      </c>
      <c r="D16" s="54">
        <v>2.4638521261828372E-2</v>
      </c>
      <c r="E16" s="10">
        <f t="shared" si="8"/>
        <v>396.21206041146206</v>
      </c>
      <c r="F16" s="19">
        <v>303</v>
      </c>
      <c r="G16" s="58">
        <f t="shared" si="2"/>
        <v>258753.75029172155</v>
      </c>
      <c r="H16" s="61">
        <v>99292</v>
      </c>
      <c r="I16" s="21">
        <f t="shared" si="9"/>
        <v>38.37316363069413</v>
      </c>
      <c r="J16" s="66">
        <f>SUM($H$9:H16)-SUM($G$9:G16)</f>
        <v>-284133.645802652</v>
      </c>
      <c r="K16" s="67">
        <f t="shared" si="3"/>
        <v>80213.662590433683</v>
      </c>
      <c r="L16" s="68">
        <v>53477</v>
      </c>
      <c r="M16" s="12">
        <f t="shared" si="4"/>
        <v>53.85831688353543</v>
      </c>
      <c r="N16" s="72">
        <f t="shared" si="5"/>
        <v>327.69636963696371</v>
      </c>
      <c r="O16" s="30">
        <f t="shared" si="6"/>
        <v>50.183211276717259</v>
      </c>
      <c r="P16" s="74">
        <f t="shared" si="0"/>
        <v>2364.0952380952381</v>
      </c>
      <c r="Q16" s="14">
        <f t="shared" si="7"/>
        <v>49.468408413794478</v>
      </c>
      <c r="R16" s="13">
        <v>42</v>
      </c>
      <c r="S16" s="14">
        <f t="shared" si="1"/>
        <v>13.861386138613861</v>
      </c>
    </row>
    <row r="17" spans="2:19" x14ac:dyDescent="0.25">
      <c r="B17" s="3"/>
      <c r="C17" s="5">
        <v>42194</v>
      </c>
      <c r="D17" s="54">
        <v>2.6314065292180867E-2</v>
      </c>
      <c r="E17" s="10">
        <f t="shared" si="8"/>
        <v>423.1564839635605</v>
      </c>
      <c r="F17" s="19">
        <v>300</v>
      </c>
      <c r="G17" s="58">
        <f t="shared" si="2"/>
        <v>276350.31369848346</v>
      </c>
      <c r="H17" s="61">
        <v>187636</v>
      </c>
      <c r="I17" s="21">
        <f t="shared" si="9"/>
        <v>67.897878417002033</v>
      </c>
      <c r="J17" s="66">
        <f>SUM($H$9:H17)-SUM($G$9:G17)</f>
        <v>-372847.95950113563</v>
      </c>
      <c r="K17" s="67">
        <f t="shared" si="3"/>
        <v>85668.597246529869</v>
      </c>
      <c r="L17" s="68">
        <v>36680</v>
      </c>
      <c r="M17" s="12">
        <f t="shared" si="4"/>
        <v>19.548487497068791</v>
      </c>
      <c r="N17" s="72">
        <f t="shared" si="5"/>
        <v>625.45333333333338</v>
      </c>
      <c r="O17" s="30">
        <f t="shared" si="6"/>
        <v>95.781521184277693</v>
      </c>
      <c r="P17" s="74">
        <f t="shared" si="0"/>
        <v>4363.6279069767443</v>
      </c>
      <c r="Q17" s="14">
        <f t="shared" si="7"/>
        <v>91.308388930252022</v>
      </c>
      <c r="R17" s="13">
        <v>43</v>
      </c>
      <c r="S17" s="14">
        <f t="shared" si="1"/>
        <v>14.333333333333334</v>
      </c>
    </row>
    <row r="18" spans="2:19" x14ac:dyDescent="0.25">
      <c r="B18" s="3"/>
      <c r="C18" s="5">
        <v>42195</v>
      </c>
      <c r="D18" s="54">
        <v>2.7137875265840508E-2</v>
      </c>
      <c r="E18" s="10">
        <f t="shared" si="8"/>
        <v>436.40417214998121</v>
      </c>
      <c r="F18" s="19">
        <v>335</v>
      </c>
      <c r="G18" s="58">
        <f t="shared" si="2"/>
        <v>285001.96604185703</v>
      </c>
      <c r="H18" s="61">
        <v>200964</v>
      </c>
      <c r="I18" s="21">
        <f t="shared" si="9"/>
        <v>70.513197782812938</v>
      </c>
      <c r="J18" s="66">
        <f>SUM($H$9:H18)-SUM($G$9:G18)</f>
        <v>-456885.92554299254</v>
      </c>
      <c r="K18" s="67">
        <f t="shared" si="3"/>
        <v>88350.609472975673</v>
      </c>
      <c r="L18" s="68">
        <v>31706</v>
      </c>
      <c r="M18" s="12">
        <f t="shared" si="4"/>
        <v>15.77695507653112</v>
      </c>
      <c r="N18" s="72">
        <f t="shared" si="5"/>
        <v>599.89253731343285</v>
      </c>
      <c r="O18" s="30">
        <f t="shared" si="6"/>
        <v>91.867157322118359</v>
      </c>
      <c r="P18" s="74">
        <f t="shared" si="0"/>
        <v>4368.782608695652</v>
      </c>
      <c r="Q18" s="14">
        <f t="shared" si="7"/>
        <v>91.416250443516461</v>
      </c>
      <c r="R18" s="13">
        <v>46</v>
      </c>
      <c r="S18" s="14">
        <f t="shared" si="1"/>
        <v>13.73134328358209</v>
      </c>
    </row>
    <row r="19" spans="2:19" x14ac:dyDescent="0.25">
      <c r="B19" s="122" t="s">
        <v>6</v>
      </c>
      <c r="C19" s="5">
        <v>42196</v>
      </c>
      <c r="D19" s="53">
        <v>6.1978212917386068E-2</v>
      </c>
      <c r="E19" s="10">
        <f t="shared" si="8"/>
        <v>996.67164192448536</v>
      </c>
      <c r="F19" s="19">
        <v>723</v>
      </c>
      <c r="G19" s="58">
        <f t="shared" si="2"/>
        <v>650895.19205838849</v>
      </c>
      <c r="H19" s="61">
        <v>747577</v>
      </c>
      <c r="I19" s="21">
        <f t="shared" si="9"/>
        <v>114.85366755220073</v>
      </c>
      <c r="J19" s="66">
        <f>SUM($H$9:H19)-SUM($G$9:G19)</f>
        <v>-360204.11760138115</v>
      </c>
      <c r="K19" s="67">
        <f t="shared" si="3"/>
        <v>201777.50953810042</v>
      </c>
      <c r="L19" s="68">
        <v>194540</v>
      </c>
      <c r="M19" s="12">
        <f t="shared" si="4"/>
        <v>26.022737457144881</v>
      </c>
      <c r="N19" s="72">
        <f t="shared" si="5"/>
        <v>1033.9930843706777</v>
      </c>
      <c r="O19" s="30">
        <f t="shared" si="6"/>
        <v>158.34503589137483</v>
      </c>
      <c r="P19" s="74">
        <f t="shared" si="0"/>
        <v>6389.5470085470088</v>
      </c>
      <c r="Q19" s="14">
        <f t="shared" si="7"/>
        <v>133.70050237595748</v>
      </c>
      <c r="R19" s="13">
        <v>117</v>
      </c>
      <c r="S19" s="14">
        <f t="shared" si="1"/>
        <v>16.182572614107883</v>
      </c>
    </row>
    <row r="20" spans="2:19" x14ac:dyDescent="0.25">
      <c r="B20" s="123"/>
      <c r="C20" s="5">
        <v>42197</v>
      </c>
      <c r="D20" s="53">
        <v>6.6377309948573091E-2</v>
      </c>
      <c r="E20" s="10">
        <f t="shared" si="8"/>
        <v>1067.4135212830038</v>
      </c>
      <c r="F20" s="19">
        <v>850</v>
      </c>
      <c r="G20" s="58">
        <f t="shared" si="2"/>
        <v>697094.50907991454</v>
      </c>
      <c r="H20" s="61">
        <v>472476</v>
      </c>
      <c r="I20" s="21">
        <f t="shared" si="9"/>
        <v>67.777897235715514</v>
      </c>
      <c r="J20" s="66">
        <f>SUM($H$9:H20)-SUM($G$9:G20)</f>
        <v>-584822.62668129615</v>
      </c>
      <c r="K20" s="67">
        <f t="shared" si="3"/>
        <v>216099.29781477351</v>
      </c>
      <c r="L20" s="68">
        <v>123603</v>
      </c>
      <c r="M20" s="12">
        <f t="shared" si="4"/>
        <v>26.160693876514362</v>
      </c>
      <c r="N20" s="72">
        <f t="shared" si="5"/>
        <v>555.85411764705884</v>
      </c>
      <c r="O20" s="30">
        <f t="shared" si="6"/>
        <v>85.123142059273931</v>
      </c>
      <c r="P20" s="74">
        <f t="shared" si="0"/>
        <v>4499.7714285714283</v>
      </c>
      <c r="Q20" s="14">
        <f t="shared" si="7"/>
        <v>94.157175739096644</v>
      </c>
      <c r="R20" s="13">
        <v>105</v>
      </c>
      <c r="S20" s="14">
        <f t="shared" si="1"/>
        <v>12.352941176470589</v>
      </c>
    </row>
    <row r="21" spans="2:19" x14ac:dyDescent="0.25">
      <c r="B21" s="3"/>
      <c r="C21" s="5">
        <v>42198</v>
      </c>
      <c r="D21" s="54">
        <v>4.6650224526250941E-3</v>
      </c>
      <c r="E21" s="10">
        <f t="shared" si="8"/>
        <v>75.018226060664134</v>
      </c>
      <c r="F21" s="19">
        <v>84</v>
      </c>
      <c r="G21" s="58">
        <f t="shared" si="2"/>
        <v>48992.065797468735</v>
      </c>
      <c r="H21" s="61">
        <v>137947</v>
      </c>
      <c r="I21" s="21">
        <f t="shared" si="9"/>
        <v>281.57008232775377</v>
      </c>
      <c r="J21" s="66">
        <f>SUM($H$9:H21)-SUM($G$9:G21)</f>
        <v>-495867.6924787648</v>
      </c>
      <c r="K21" s="67">
        <f t="shared" si="3"/>
        <v>15187.540397215307</v>
      </c>
      <c r="L21" s="68">
        <v>28374</v>
      </c>
      <c r="M21" s="12">
        <f t="shared" si="4"/>
        <v>20.568769164969154</v>
      </c>
      <c r="N21" s="72">
        <f t="shared" si="5"/>
        <v>1642.2261904761904</v>
      </c>
      <c r="O21" s="30">
        <f t="shared" si="6"/>
        <v>251.48946255378104</v>
      </c>
      <c r="P21" s="74">
        <f t="shared" si="0"/>
        <v>6568.9047619047615</v>
      </c>
      <c r="Q21" s="14">
        <f t="shared" si="7"/>
        <v>137.45354178499187</v>
      </c>
      <c r="R21" s="13">
        <v>21</v>
      </c>
      <c r="S21" s="14">
        <f t="shared" si="1"/>
        <v>25</v>
      </c>
    </row>
    <row r="22" spans="2:19" x14ac:dyDescent="0.25">
      <c r="B22" s="3"/>
      <c r="C22" s="5">
        <v>42199</v>
      </c>
      <c r="D22" s="54">
        <v>2.665266399063862E-2</v>
      </c>
      <c r="E22" s="10">
        <f t="shared" si="8"/>
        <v>428.60148963345966</v>
      </c>
      <c r="F22" s="19">
        <v>360</v>
      </c>
      <c r="G22" s="58">
        <f t="shared" si="2"/>
        <v>279906.27722968679</v>
      </c>
      <c r="H22" s="61">
        <v>207785</v>
      </c>
      <c r="I22" s="21">
        <f t="shared" si="9"/>
        <v>74.233776411343158</v>
      </c>
      <c r="J22" s="66">
        <f>SUM($H$9:H22)-SUM($G$9:G22)</f>
        <v>-567988.969708452</v>
      </c>
      <c r="K22" s="67">
        <f t="shared" si="3"/>
        <v>86770.94594120291</v>
      </c>
      <c r="L22" s="68">
        <v>70746</v>
      </c>
      <c r="M22" s="12">
        <f t="shared" si="4"/>
        <v>34.047693529369297</v>
      </c>
      <c r="N22" s="72">
        <f t="shared" si="5"/>
        <v>577.18055555555554</v>
      </c>
      <c r="O22" s="30">
        <f t="shared" si="6"/>
        <v>88.389059043729787</v>
      </c>
      <c r="P22" s="74">
        <f t="shared" si="0"/>
        <v>4155.7</v>
      </c>
      <c r="Q22" s="14">
        <f t="shared" si="7"/>
        <v>86.957522494245652</v>
      </c>
      <c r="R22" s="13">
        <v>50</v>
      </c>
      <c r="S22" s="14">
        <f t="shared" si="1"/>
        <v>13.888888888888889</v>
      </c>
    </row>
    <row r="23" spans="2:19" x14ac:dyDescent="0.25">
      <c r="B23" s="3"/>
      <c r="C23" s="5">
        <v>42200</v>
      </c>
      <c r="D23" s="54">
        <v>2.4638521261828372E-2</v>
      </c>
      <c r="E23" s="10">
        <f t="shared" si="8"/>
        <v>396.21206041146206</v>
      </c>
      <c r="F23" s="19">
        <v>451</v>
      </c>
      <c r="G23" s="58">
        <f t="shared" si="2"/>
        <v>258753.75029172155</v>
      </c>
      <c r="H23" s="61">
        <v>218654</v>
      </c>
      <c r="I23" s="21">
        <f t="shared" si="9"/>
        <v>84.502736580044655</v>
      </c>
      <c r="J23" s="66">
        <f>SUM($H$9:H23)-SUM($G$9:G23)</f>
        <v>-608088.7200001739</v>
      </c>
      <c r="K23" s="67">
        <f t="shared" si="3"/>
        <v>80213.662590433683</v>
      </c>
      <c r="L23" s="68">
        <v>51394</v>
      </c>
      <c r="M23" s="12">
        <f t="shared" si="4"/>
        <v>23.504715212161681</v>
      </c>
      <c r="N23" s="72">
        <f t="shared" si="5"/>
        <v>484.82039911308203</v>
      </c>
      <c r="O23" s="30">
        <f t="shared" si="6"/>
        <v>74.245084090824193</v>
      </c>
      <c r="P23" s="74">
        <f t="shared" si="0"/>
        <v>4125.5471698113206</v>
      </c>
      <c r="Q23" s="14">
        <f t="shared" si="7"/>
        <v>86.326578150477516</v>
      </c>
      <c r="R23" s="13">
        <v>53</v>
      </c>
      <c r="S23" s="14">
        <f t="shared" si="1"/>
        <v>11.751662971175167</v>
      </c>
    </row>
    <row r="24" spans="2:19" x14ac:dyDescent="0.25">
      <c r="B24" s="3"/>
      <c r="C24" s="5">
        <v>42201</v>
      </c>
      <c r="D24" s="54">
        <v>2.6314065292180867E-2</v>
      </c>
      <c r="E24" s="10">
        <f t="shared" si="8"/>
        <v>423.1564839635605</v>
      </c>
      <c r="F24" s="19">
        <v>0</v>
      </c>
      <c r="G24" s="58">
        <f t="shared" si="2"/>
        <v>276350.31369848346</v>
      </c>
      <c r="H24" s="61">
        <v>0</v>
      </c>
      <c r="I24" s="21">
        <f t="shared" si="9"/>
        <v>0</v>
      </c>
      <c r="J24" s="66">
        <f>SUM($H$9:H24)-SUM($G$9:G24)</f>
        <v>-884439.03369865753</v>
      </c>
      <c r="K24" s="67">
        <f t="shared" si="3"/>
        <v>85668.597246529869</v>
      </c>
      <c r="L24" s="68">
        <v>0</v>
      </c>
      <c r="M24" s="12" t="e">
        <f t="shared" si="4"/>
        <v>#DIV/0!</v>
      </c>
      <c r="N24" s="72" t="e">
        <f t="shared" si="5"/>
        <v>#DIV/0!</v>
      </c>
      <c r="O24" s="30"/>
      <c r="P24" s="74" t="e">
        <f t="shared" si="0"/>
        <v>#DIV/0!</v>
      </c>
      <c r="Q24" s="14"/>
      <c r="R24" s="13"/>
      <c r="S24" s="14" t="e">
        <f t="shared" si="1"/>
        <v>#DIV/0!</v>
      </c>
    </row>
    <row r="25" spans="2:19" x14ac:dyDescent="0.25">
      <c r="B25" s="3"/>
      <c r="C25" s="5">
        <v>42202</v>
      </c>
      <c r="D25" s="54">
        <v>2.7137875265840508E-2</v>
      </c>
      <c r="E25" s="10">
        <f t="shared" si="8"/>
        <v>436.40417214998121</v>
      </c>
      <c r="F25" s="19">
        <v>0</v>
      </c>
      <c r="G25" s="58">
        <f t="shared" si="2"/>
        <v>285001.96604185703</v>
      </c>
      <c r="H25" s="61">
        <v>0</v>
      </c>
      <c r="I25" s="21">
        <f t="shared" si="9"/>
        <v>0</v>
      </c>
      <c r="J25" s="66">
        <f>SUM($H$9:H25)-SUM($G$9:G25)</f>
        <v>-1169440.9997405149</v>
      </c>
      <c r="K25" s="67">
        <f t="shared" si="3"/>
        <v>88350.609472975673</v>
      </c>
      <c r="L25" s="68">
        <v>0</v>
      </c>
      <c r="M25" s="12" t="e">
        <f t="shared" si="4"/>
        <v>#DIV/0!</v>
      </c>
      <c r="N25" s="72" t="e">
        <f t="shared" si="5"/>
        <v>#DIV/0!</v>
      </c>
      <c r="O25" s="30"/>
      <c r="P25" s="74" t="e">
        <f t="shared" si="0"/>
        <v>#DIV/0!</v>
      </c>
      <c r="Q25" s="14"/>
      <c r="R25" s="13"/>
      <c r="S25" s="14" t="e">
        <f t="shared" si="1"/>
        <v>#DIV/0!</v>
      </c>
    </row>
    <row r="26" spans="2:19" x14ac:dyDescent="0.25">
      <c r="B26" s="4"/>
      <c r="C26" s="5">
        <v>42203</v>
      </c>
      <c r="D26" s="55">
        <v>5.6788733182844324E-2</v>
      </c>
      <c r="E26" s="10">
        <f t="shared" si="8"/>
        <v>913.21961831331953</v>
      </c>
      <c r="F26" s="19">
        <v>0</v>
      </c>
      <c r="G26" s="58">
        <f t="shared" si="2"/>
        <v>596395.2758862311</v>
      </c>
      <c r="H26" s="61">
        <v>0</v>
      </c>
      <c r="I26" s="21">
        <f t="shared" si="9"/>
        <v>0</v>
      </c>
      <c r="J26" s="66">
        <f>SUM($H$9:H26)-SUM($G$9:G26)</f>
        <v>-1765836.275626746</v>
      </c>
      <c r="K26" s="67">
        <f t="shared" si="3"/>
        <v>184882.53552473165</v>
      </c>
      <c r="L26" s="68">
        <v>0</v>
      </c>
      <c r="M26" s="12" t="e">
        <f t="shared" si="4"/>
        <v>#DIV/0!</v>
      </c>
      <c r="N26" s="72" t="e">
        <f t="shared" si="5"/>
        <v>#DIV/0!</v>
      </c>
      <c r="O26" s="30"/>
      <c r="P26" s="74" t="e">
        <f t="shared" si="0"/>
        <v>#DIV/0!</v>
      </c>
      <c r="Q26" s="14"/>
      <c r="R26" s="13"/>
      <c r="S26" s="14" t="e">
        <f t="shared" si="1"/>
        <v>#DIV/0!</v>
      </c>
    </row>
    <row r="27" spans="2:19" x14ac:dyDescent="0.25">
      <c r="B27" s="4"/>
      <c r="C27" s="5">
        <v>42204</v>
      </c>
      <c r="D27" s="55">
        <v>6.2208112210640064E-2</v>
      </c>
      <c r="E27" s="10">
        <f t="shared" si="8"/>
        <v>1000.3686524593029</v>
      </c>
      <c r="F27" s="19">
        <v>0</v>
      </c>
      <c r="G27" s="58">
        <f t="shared" ref="G27:G39" si="10">$B$3*D27</f>
        <v>653309.5944361419</v>
      </c>
      <c r="H27" s="61">
        <v>0</v>
      </c>
      <c r="I27" s="21">
        <f t="shared" si="9"/>
        <v>0</v>
      </c>
      <c r="J27" s="66">
        <f>SUM($H$9:H27)-SUM($G$9:G27)</f>
        <v>-2419145.8700628877</v>
      </c>
      <c r="K27" s="67">
        <f t="shared" si="3"/>
        <v>202525.97427520397</v>
      </c>
      <c r="L27" s="68">
        <v>0</v>
      </c>
      <c r="M27" s="12" t="e">
        <f t="shared" si="4"/>
        <v>#DIV/0!</v>
      </c>
      <c r="N27" s="72" t="e">
        <f t="shared" si="5"/>
        <v>#DIV/0!</v>
      </c>
      <c r="O27" s="30"/>
      <c r="P27" s="74" t="e">
        <f t="shared" si="0"/>
        <v>#DIV/0!</v>
      </c>
      <c r="Q27" s="14"/>
      <c r="R27" s="13"/>
      <c r="S27" s="14" t="e">
        <f t="shared" si="1"/>
        <v>#DIV/0!</v>
      </c>
    </row>
    <row r="28" spans="2:19" x14ac:dyDescent="0.25">
      <c r="B28" s="3"/>
      <c r="C28" s="5">
        <v>42205</v>
      </c>
      <c r="D28" s="54">
        <v>4.6650224526250941E-3</v>
      </c>
      <c r="E28" s="10">
        <f t="shared" si="8"/>
        <v>75.018226060664134</v>
      </c>
      <c r="F28" s="19">
        <v>0</v>
      </c>
      <c r="G28" s="58">
        <f t="shared" si="10"/>
        <v>48992.065797468735</v>
      </c>
      <c r="H28" s="61">
        <v>0</v>
      </c>
      <c r="I28" s="21">
        <f t="shared" si="9"/>
        <v>0</v>
      </c>
      <c r="J28" s="66">
        <f>SUM($H$9:H28)-SUM($G$9:G28)</f>
        <v>-2468137.9358603563</v>
      </c>
      <c r="K28" s="67">
        <f t="shared" si="3"/>
        <v>15187.540397215307</v>
      </c>
      <c r="L28" s="68">
        <v>0</v>
      </c>
      <c r="M28" s="12" t="e">
        <f t="shared" si="4"/>
        <v>#DIV/0!</v>
      </c>
      <c r="N28" s="72" t="e">
        <f t="shared" si="5"/>
        <v>#DIV/0!</v>
      </c>
      <c r="O28" s="30"/>
      <c r="P28" s="74" t="e">
        <f t="shared" si="0"/>
        <v>#DIV/0!</v>
      </c>
      <c r="Q28" s="14"/>
      <c r="R28" s="13"/>
      <c r="S28" s="14" t="e">
        <f t="shared" si="1"/>
        <v>#DIV/0!</v>
      </c>
    </row>
    <row r="29" spans="2:19" x14ac:dyDescent="0.25">
      <c r="B29" s="3"/>
      <c r="C29" s="5">
        <v>42206</v>
      </c>
      <c r="D29" s="54">
        <v>2.665266399063862E-2</v>
      </c>
      <c r="E29" s="10">
        <f t="shared" si="8"/>
        <v>428.60148963345966</v>
      </c>
      <c r="F29" s="19">
        <v>0</v>
      </c>
      <c r="G29" s="58">
        <f t="shared" si="10"/>
        <v>279906.27722968679</v>
      </c>
      <c r="H29" s="61">
        <v>0</v>
      </c>
      <c r="I29" s="21">
        <f t="shared" si="9"/>
        <v>0</v>
      </c>
      <c r="J29" s="66">
        <f>SUM($H$9:H29)-SUM($G$9:G29)</f>
        <v>-2748044.2130900435</v>
      </c>
      <c r="K29" s="67">
        <f t="shared" si="3"/>
        <v>86770.94594120291</v>
      </c>
      <c r="L29" s="68">
        <v>0</v>
      </c>
      <c r="M29" s="12" t="e">
        <f t="shared" si="4"/>
        <v>#DIV/0!</v>
      </c>
      <c r="N29" s="72" t="e">
        <f t="shared" si="5"/>
        <v>#DIV/0!</v>
      </c>
      <c r="O29" s="30"/>
      <c r="P29" s="74" t="e">
        <f t="shared" si="0"/>
        <v>#DIV/0!</v>
      </c>
      <c r="Q29" s="14"/>
      <c r="R29" s="13"/>
      <c r="S29" s="14" t="e">
        <f t="shared" si="1"/>
        <v>#DIV/0!</v>
      </c>
    </row>
    <row r="30" spans="2:19" x14ac:dyDescent="0.25">
      <c r="B30" s="3"/>
      <c r="C30" s="5">
        <v>42207</v>
      </c>
      <c r="D30" s="54">
        <v>2.4638521261828372E-2</v>
      </c>
      <c r="E30" s="10">
        <f t="shared" si="8"/>
        <v>396.21206041146206</v>
      </c>
      <c r="F30" s="19">
        <v>0</v>
      </c>
      <c r="G30" s="58">
        <f t="shared" si="10"/>
        <v>258753.75029172155</v>
      </c>
      <c r="H30" s="61">
        <v>0</v>
      </c>
      <c r="I30" s="21">
        <f t="shared" si="9"/>
        <v>0</v>
      </c>
      <c r="J30" s="66">
        <f>SUM($H$9:H30)-SUM($G$9:G30)</f>
        <v>-3006797.9633817654</v>
      </c>
      <c r="K30" s="67">
        <f t="shared" si="3"/>
        <v>80213.662590433683</v>
      </c>
      <c r="L30" s="68">
        <v>0</v>
      </c>
      <c r="M30" s="12" t="e">
        <f t="shared" si="4"/>
        <v>#DIV/0!</v>
      </c>
      <c r="N30" s="72" t="e">
        <f t="shared" si="5"/>
        <v>#DIV/0!</v>
      </c>
      <c r="O30" s="30"/>
      <c r="P30" s="74" t="e">
        <f t="shared" si="0"/>
        <v>#DIV/0!</v>
      </c>
      <c r="Q30" s="14"/>
      <c r="R30" s="13"/>
      <c r="S30" s="14" t="e">
        <f t="shared" si="1"/>
        <v>#DIV/0!</v>
      </c>
    </row>
    <row r="31" spans="2:19" x14ac:dyDescent="0.25">
      <c r="B31" s="9" t="s">
        <v>7</v>
      </c>
      <c r="C31" s="5">
        <v>42208</v>
      </c>
      <c r="D31" s="53">
        <v>4.0758205305197061E-2</v>
      </c>
      <c r="E31" s="10">
        <f t="shared" si="8"/>
        <v>655.43269951287391</v>
      </c>
      <c r="F31" s="19">
        <v>0</v>
      </c>
      <c r="G31" s="58">
        <f t="shared" si="10"/>
        <v>428042.67211517954</v>
      </c>
      <c r="H31" s="61">
        <v>0</v>
      </c>
      <c r="I31" s="21">
        <f t="shared" si="9"/>
        <v>0</v>
      </c>
      <c r="J31" s="66">
        <f>SUM($H$9:H31)-SUM($G$9:G31)</f>
        <v>-3434840.6354969451</v>
      </c>
      <c r="K31" s="67">
        <f t="shared" si="3"/>
        <v>132693.22835570565</v>
      </c>
      <c r="L31" s="68">
        <v>0</v>
      </c>
      <c r="M31" s="12" t="e">
        <f t="shared" si="4"/>
        <v>#DIV/0!</v>
      </c>
      <c r="N31" s="72" t="e">
        <f t="shared" si="5"/>
        <v>#DIV/0!</v>
      </c>
      <c r="O31" s="30"/>
      <c r="P31" s="74" t="e">
        <f t="shared" si="0"/>
        <v>#DIV/0!</v>
      </c>
      <c r="Q31" s="14"/>
      <c r="R31" s="13"/>
      <c r="S31" s="14" t="e">
        <f t="shared" si="1"/>
        <v>#DIV/0!</v>
      </c>
    </row>
    <row r="32" spans="2:19" x14ac:dyDescent="0.25">
      <c r="B32" s="3"/>
      <c r="C32" s="5">
        <v>42209</v>
      </c>
      <c r="D32" s="54">
        <v>2.7137875265840508E-2</v>
      </c>
      <c r="E32" s="10">
        <f t="shared" si="8"/>
        <v>436.40417214998121</v>
      </c>
      <c r="F32" s="19">
        <v>0</v>
      </c>
      <c r="G32" s="58">
        <f t="shared" si="10"/>
        <v>285001.96604185703</v>
      </c>
      <c r="H32" s="61">
        <v>0</v>
      </c>
      <c r="I32" s="21">
        <f t="shared" si="9"/>
        <v>0</v>
      </c>
      <c r="J32" s="66">
        <f>SUM($H$9:H32)-SUM($G$9:G32)</f>
        <v>-3719842.6015388025</v>
      </c>
      <c r="K32" s="67">
        <f t="shared" si="3"/>
        <v>88350.609472975673</v>
      </c>
      <c r="L32" s="68">
        <v>0</v>
      </c>
      <c r="M32" s="12" t="e">
        <f t="shared" si="4"/>
        <v>#DIV/0!</v>
      </c>
      <c r="N32" s="72" t="e">
        <f t="shared" si="5"/>
        <v>#DIV/0!</v>
      </c>
      <c r="O32" s="30"/>
      <c r="P32" s="74" t="e">
        <f t="shared" si="0"/>
        <v>#DIV/0!</v>
      </c>
      <c r="Q32" s="14"/>
      <c r="R32" s="13"/>
      <c r="S32" s="14" t="e">
        <f t="shared" si="1"/>
        <v>#DIV/0!</v>
      </c>
    </row>
    <row r="33" spans="2:19" x14ac:dyDescent="0.25">
      <c r="B33" s="4"/>
      <c r="C33" s="5">
        <v>42210</v>
      </c>
      <c r="D33" s="55">
        <v>5.062627435931491E-2</v>
      </c>
      <c r="E33" s="10">
        <f t="shared" si="8"/>
        <v>814.12111797214311</v>
      </c>
      <c r="F33" s="19">
        <v>0</v>
      </c>
      <c r="G33" s="58">
        <f t="shared" si="10"/>
        <v>531677.13332152518</v>
      </c>
      <c r="H33" s="61">
        <v>0</v>
      </c>
      <c r="I33" s="21">
        <f t="shared" si="9"/>
        <v>0</v>
      </c>
      <c r="J33" s="66">
        <f>SUM($H$9:H33)-SUM($G$9:G33)</f>
        <v>-4251519.7348603271</v>
      </c>
      <c r="K33" s="67">
        <f t="shared" si="3"/>
        <v>164819.91132967282</v>
      </c>
      <c r="L33" s="68">
        <v>0</v>
      </c>
      <c r="M33" s="12" t="e">
        <f t="shared" si="4"/>
        <v>#DIV/0!</v>
      </c>
      <c r="N33" s="72" t="e">
        <f t="shared" si="5"/>
        <v>#DIV/0!</v>
      </c>
      <c r="O33" s="30"/>
      <c r="P33" s="74" t="e">
        <f t="shared" si="0"/>
        <v>#DIV/0!</v>
      </c>
      <c r="Q33" s="14"/>
      <c r="R33" s="13"/>
      <c r="S33" s="14" t="e">
        <f t="shared" si="1"/>
        <v>#DIV/0!</v>
      </c>
    </row>
    <row r="34" spans="2:19" x14ac:dyDescent="0.25">
      <c r="B34" s="4"/>
      <c r="C34" s="5">
        <v>42211</v>
      </c>
      <c r="D34" s="55">
        <v>5.0901782798875361E-2</v>
      </c>
      <c r="E34" s="10">
        <f t="shared" si="8"/>
        <v>818.55156918871467</v>
      </c>
      <c r="F34" s="19">
        <v>0</v>
      </c>
      <c r="G34" s="58">
        <f t="shared" si="10"/>
        <v>534570.5229537891</v>
      </c>
      <c r="H34" s="61">
        <v>0</v>
      </c>
      <c r="I34" s="21">
        <f t="shared" si="9"/>
        <v>0</v>
      </c>
      <c r="J34" s="66">
        <f>SUM($H$9:H34)-SUM($G$9:G34)</f>
        <v>-4786090.2578141168</v>
      </c>
      <c r="K34" s="67">
        <f t="shared" si="3"/>
        <v>165716.86211567462</v>
      </c>
      <c r="L34" s="68">
        <v>0</v>
      </c>
      <c r="M34" s="12" t="e">
        <f t="shared" si="4"/>
        <v>#DIV/0!</v>
      </c>
      <c r="N34" s="72" t="e">
        <f t="shared" si="5"/>
        <v>#DIV/0!</v>
      </c>
      <c r="O34" s="30"/>
      <c r="P34" s="74" t="e">
        <f t="shared" si="0"/>
        <v>#DIV/0!</v>
      </c>
      <c r="Q34" s="14"/>
      <c r="R34" s="13"/>
      <c r="S34" s="14" t="e">
        <f t="shared" si="1"/>
        <v>#DIV/0!</v>
      </c>
    </row>
    <row r="35" spans="2:19" x14ac:dyDescent="0.25">
      <c r="B35" s="124"/>
      <c r="C35" s="5">
        <v>42212</v>
      </c>
      <c r="D35" s="54">
        <v>4.6650224526250941E-3</v>
      </c>
      <c r="E35" s="10">
        <f t="shared" si="8"/>
        <v>75.018226060664134</v>
      </c>
      <c r="F35" s="19">
        <v>0</v>
      </c>
      <c r="G35" s="58">
        <f t="shared" si="10"/>
        <v>48992.065797468735</v>
      </c>
      <c r="H35" s="61">
        <v>0</v>
      </c>
      <c r="I35" s="21">
        <f t="shared" si="9"/>
        <v>0</v>
      </c>
      <c r="J35" s="66">
        <f>SUM($H$9:H35)-SUM($G$9:G35)</f>
        <v>-4835082.3236115854</v>
      </c>
      <c r="K35" s="67">
        <f t="shared" si="3"/>
        <v>15187.540397215307</v>
      </c>
      <c r="L35" s="68">
        <v>0</v>
      </c>
      <c r="M35" s="12" t="e">
        <f t="shared" si="4"/>
        <v>#DIV/0!</v>
      </c>
      <c r="N35" s="72" t="e">
        <f t="shared" si="5"/>
        <v>#DIV/0!</v>
      </c>
      <c r="O35" s="30"/>
      <c r="P35" s="74" t="e">
        <f t="shared" si="0"/>
        <v>#DIV/0!</v>
      </c>
      <c r="Q35" s="14"/>
      <c r="R35" s="13"/>
      <c r="S35" s="14" t="e">
        <f t="shared" si="1"/>
        <v>#DIV/0!</v>
      </c>
    </row>
    <row r="36" spans="2:19" x14ac:dyDescent="0.25">
      <c r="B36" s="124"/>
      <c r="C36" s="5">
        <v>42213</v>
      </c>
      <c r="D36" s="54">
        <v>2.665266399063862E-2</v>
      </c>
      <c r="E36" s="10">
        <f t="shared" si="8"/>
        <v>428.60148963345966</v>
      </c>
      <c r="F36" s="19">
        <v>0</v>
      </c>
      <c r="G36" s="58">
        <f t="shared" si="10"/>
        <v>279906.27722968679</v>
      </c>
      <c r="H36" s="61">
        <v>0</v>
      </c>
      <c r="I36" s="21">
        <f t="shared" si="9"/>
        <v>0</v>
      </c>
      <c r="J36" s="66">
        <f>SUM($H$9:H36)-SUM($G$9:G36)</f>
        <v>-5114988.6008412726</v>
      </c>
      <c r="K36" s="67">
        <f t="shared" si="3"/>
        <v>86770.94594120291</v>
      </c>
      <c r="L36" s="68">
        <v>0</v>
      </c>
      <c r="M36" s="12" t="e">
        <f t="shared" si="4"/>
        <v>#DIV/0!</v>
      </c>
      <c r="N36" s="72" t="e">
        <f t="shared" si="5"/>
        <v>#DIV/0!</v>
      </c>
      <c r="O36" s="30"/>
      <c r="P36" s="74" t="e">
        <f t="shared" si="0"/>
        <v>#DIV/0!</v>
      </c>
      <c r="Q36" s="14"/>
      <c r="R36" s="13"/>
      <c r="S36" s="14" t="e">
        <f t="shared" si="1"/>
        <v>#DIV/0!</v>
      </c>
    </row>
    <row r="37" spans="2:19" x14ac:dyDescent="0.25">
      <c r="B37" s="3"/>
      <c r="C37" s="5">
        <v>42214</v>
      </c>
      <c r="D37" s="54">
        <v>2.4638521261828372E-2</v>
      </c>
      <c r="E37" s="10">
        <f t="shared" si="8"/>
        <v>396.21206041146206</v>
      </c>
      <c r="F37" s="19">
        <v>0</v>
      </c>
      <c r="G37" s="58">
        <f t="shared" si="10"/>
        <v>258753.75029172155</v>
      </c>
      <c r="H37" s="61">
        <v>0</v>
      </c>
      <c r="I37" s="21">
        <f t="shared" si="9"/>
        <v>0</v>
      </c>
      <c r="J37" s="66">
        <f>SUM($H$9:H37)-SUM($G$9:G37)</f>
        <v>-5373742.3511329945</v>
      </c>
      <c r="K37" s="67">
        <f t="shared" si="3"/>
        <v>80213.662590433683</v>
      </c>
      <c r="L37" s="68">
        <v>0</v>
      </c>
      <c r="M37" s="12" t="e">
        <f t="shared" si="4"/>
        <v>#DIV/0!</v>
      </c>
      <c r="N37" s="72" t="e">
        <f t="shared" si="5"/>
        <v>#DIV/0!</v>
      </c>
      <c r="O37" s="30"/>
      <c r="P37" s="74" t="e">
        <f t="shared" si="0"/>
        <v>#DIV/0!</v>
      </c>
      <c r="Q37" s="14"/>
      <c r="R37" s="13"/>
      <c r="S37" s="14" t="e">
        <f t="shared" si="1"/>
        <v>#DIV/0!</v>
      </c>
    </row>
    <row r="38" spans="2:19" x14ac:dyDescent="0.25">
      <c r="B38" s="3"/>
      <c r="C38" s="5">
        <v>42215</v>
      </c>
      <c r="D38" s="54">
        <v>2.6314065292180867E-2</v>
      </c>
      <c r="E38" s="10">
        <f t="shared" si="8"/>
        <v>423.1564839635605</v>
      </c>
      <c r="F38" s="19">
        <v>0</v>
      </c>
      <c r="G38" s="58">
        <f t="shared" si="10"/>
        <v>276350.31369848346</v>
      </c>
      <c r="H38" s="61">
        <v>0</v>
      </c>
      <c r="I38" s="21">
        <f t="shared" si="9"/>
        <v>0</v>
      </c>
      <c r="J38" s="66">
        <f>SUM($H$9:H38)-SUM($G$9:G38)</f>
        <v>-5650092.6648314781</v>
      </c>
      <c r="K38" s="67">
        <f t="shared" si="3"/>
        <v>85668.597246529869</v>
      </c>
      <c r="L38" s="68">
        <v>0</v>
      </c>
      <c r="M38" s="12" t="e">
        <f t="shared" si="4"/>
        <v>#DIV/0!</v>
      </c>
      <c r="N38" s="72" t="e">
        <f t="shared" si="5"/>
        <v>#DIV/0!</v>
      </c>
      <c r="O38" s="30"/>
      <c r="P38" s="74" t="e">
        <f t="shared" si="0"/>
        <v>#DIV/0!</v>
      </c>
      <c r="Q38" s="14"/>
      <c r="R38" s="13"/>
      <c r="S38" s="14" t="e">
        <f t="shared" si="1"/>
        <v>#DIV/0!</v>
      </c>
    </row>
    <row r="39" spans="2:19" ht="15.75" thickBot="1" x14ac:dyDescent="0.3">
      <c r="B39" s="3"/>
      <c r="C39" s="6">
        <v>42216</v>
      </c>
      <c r="D39" s="54">
        <v>2.7137875265840508E-2</v>
      </c>
      <c r="E39" s="15">
        <f t="shared" si="8"/>
        <v>436.40417214998121</v>
      </c>
      <c r="F39" s="20">
        <v>0</v>
      </c>
      <c r="G39" s="59">
        <f t="shared" si="10"/>
        <v>285001.96604185703</v>
      </c>
      <c r="H39" s="62">
        <v>0</v>
      </c>
      <c r="I39" s="22">
        <f t="shared" si="9"/>
        <v>0</v>
      </c>
      <c r="J39" s="69">
        <f>SUM($H$9:H39)-SUM($G$9:G39)</f>
        <v>-5935094.6308733355</v>
      </c>
      <c r="K39" s="70">
        <f t="shared" si="3"/>
        <v>88350.609472975673</v>
      </c>
      <c r="L39" s="71">
        <v>0</v>
      </c>
      <c r="M39" s="23" t="e">
        <f t="shared" si="4"/>
        <v>#DIV/0!</v>
      </c>
      <c r="N39" s="73" t="e">
        <f t="shared" si="5"/>
        <v>#DIV/0!</v>
      </c>
      <c r="O39" s="52"/>
      <c r="P39" s="75" t="e">
        <f t="shared" si="0"/>
        <v>#DIV/0!</v>
      </c>
      <c r="Q39" s="17"/>
      <c r="R39" s="16"/>
      <c r="S39" s="17" t="e">
        <f t="shared" si="1"/>
        <v>#DIV/0!</v>
      </c>
    </row>
    <row r="40" spans="2:19" x14ac:dyDescent="0.25">
      <c r="K40" s="1"/>
    </row>
    <row r="41" spans="2:19" x14ac:dyDescent="0.25">
      <c r="K41" s="1"/>
    </row>
  </sheetData>
  <protectedRanges>
    <protectedRange password="CE28" sqref="H9:H39" name="Диапазон1"/>
  </protectedRanges>
  <mergeCells count="13">
    <mergeCell ref="G5:I5"/>
    <mergeCell ref="B19:B20"/>
    <mergeCell ref="B35:B36"/>
    <mergeCell ref="C7:C8"/>
    <mergeCell ref="D7:D8"/>
    <mergeCell ref="K6:L6"/>
    <mergeCell ref="G6:I6"/>
    <mergeCell ref="R7:S7"/>
    <mergeCell ref="E7:F7"/>
    <mergeCell ref="N7:O7"/>
    <mergeCell ref="P7:Q7"/>
    <mergeCell ref="G7:J7"/>
    <mergeCell ref="K7:M7"/>
  </mergeCells>
  <conditionalFormatting sqref="M9:M39">
    <cfRule type="colorScale" priority="21">
      <colorScale>
        <cfvo type="num" val="0"/>
        <cfvo type="num" val="25"/>
        <cfvo type="num" val="31"/>
        <color rgb="FFFA0000"/>
        <color rgb="FFFFFF00"/>
        <color rgb="FF02D80C"/>
      </colorScale>
    </cfRule>
    <cfRule type="containsErrors" dxfId="8" priority="23">
      <formula>ISERROR(M9)</formula>
    </cfRule>
  </conditionalFormatting>
  <conditionalFormatting sqref="Q9:Q39">
    <cfRule type="containsErrors" dxfId="7" priority="14">
      <formula>ISERROR(Q9)</formula>
    </cfRule>
    <cfRule type="colorScale" priority="15">
      <colorScale>
        <cfvo type="percentile" val="15"/>
        <cfvo type="percentile" val="85"/>
        <cfvo type="num" val="100"/>
        <color rgb="FFFF0000"/>
        <color rgb="FFFFFF00"/>
        <color rgb="FF02D80C"/>
      </colorScale>
    </cfRule>
  </conditionalFormatting>
  <conditionalFormatting sqref="Q15:Q39">
    <cfRule type="cellIs" dxfId="6" priority="13" stopIfTrue="1" operator="equal">
      <formula>0</formula>
    </cfRule>
  </conditionalFormatting>
  <conditionalFormatting sqref="S9:S39">
    <cfRule type="containsErrors" dxfId="5" priority="9">
      <formula>ISERROR(S9)</formula>
    </cfRule>
    <cfRule type="colorScale" priority="11">
      <colorScale>
        <cfvo type="num" val="0"/>
        <cfvo type="num" val="12"/>
        <cfvo type="num" val="15"/>
        <color rgb="FFFF0000"/>
        <color rgb="FFFFFF00"/>
        <color rgb="FF02D80C"/>
      </colorScale>
    </cfRule>
  </conditionalFormatting>
  <conditionalFormatting sqref="P1:P1048576 N9:O39">
    <cfRule type="containsErrors" dxfId="4" priority="10">
      <formula>ISERROR(N1)</formula>
    </cfRule>
  </conditionalFormatting>
  <conditionalFormatting sqref="O9:O39">
    <cfRule type="containsErrors" dxfId="3" priority="7">
      <formula>ISERROR(O9)</formula>
    </cfRule>
    <cfRule type="colorScale" priority="8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I9:I39">
    <cfRule type="cellIs" dxfId="2" priority="18" operator="equal">
      <formula>0</formula>
    </cfRule>
    <cfRule type="colorScale" priority="22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J1:J1048576">
    <cfRule type="cellIs" dxfId="1" priority="2" operator="lessThan">
      <formula>0</formula>
    </cfRule>
  </conditionalFormatting>
  <conditionalFormatting sqref="J9:J39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workbookViewId="0"/>
  </sheetViews>
  <sheetFormatPr defaultRowHeight="15" x14ac:dyDescent="0.25"/>
  <cols>
    <col min="2" max="2" width="13" customWidth="1"/>
    <col min="3" max="3" width="13.7109375" customWidth="1"/>
    <col min="4" max="4" width="11.5703125" customWidth="1"/>
    <col min="5" max="5" width="11.28515625" customWidth="1"/>
    <col min="6" max="6" width="11.85546875" customWidth="1"/>
    <col min="9" max="9" width="18.5703125" customWidth="1"/>
    <col min="10" max="10" width="15.140625" customWidth="1"/>
    <col min="13" max="13" width="10.5703125" bestFit="1" customWidth="1"/>
    <col min="16" max="16" width="13.28515625" customWidth="1"/>
  </cols>
  <sheetData>
    <row r="2" spans="2:18" x14ac:dyDescent="0.25">
      <c r="B2" t="s">
        <v>26</v>
      </c>
      <c r="D2" t="s">
        <v>28</v>
      </c>
      <c r="E2" t="s">
        <v>29</v>
      </c>
      <c r="F2" t="s">
        <v>30</v>
      </c>
      <c r="H2" s="79">
        <v>1</v>
      </c>
      <c r="I2" t="s">
        <v>31</v>
      </c>
      <c r="J2" s="80">
        <f>$D$4</f>
        <v>2100400</v>
      </c>
      <c r="K2" s="79">
        <v>1</v>
      </c>
      <c r="L2" t="s">
        <v>32</v>
      </c>
      <c r="M2" s="80">
        <f>$E$4</f>
        <v>1575300</v>
      </c>
      <c r="N2" s="79">
        <v>1</v>
      </c>
      <c r="O2" t="s">
        <v>33</v>
      </c>
      <c r="P2" s="80">
        <f>$F$4</f>
        <v>6826300</v>
      </c>
      <c r="Q2" s="56"/>
      <c r="R2" s="56"/>
    </row>
    <row r="3" spans="2:18" ht="16.5" thickBot="1" x14ac:dyDescent="0.3">
      <c r="B3" s="76">
        <v>10502000</v>
      </c>
      <c r="D3" s="79">
        <v>0.2</v>
      </c>
      <c r="E3" s="79">
        <v>0.15</v>
      </c>
      <c r="F3" s="79">
        <v>0.65</v>
      </c>
      <c r="H3" s="79">
        <f>$H$2/2</f>
        <v>0.5</v>
      </c>
      <c r="I3" t="s">
        <v>34</v>
      </c>
      <c r="K3" s="79">
        <v>1</v>
      </c>
      <c r="L3" t="s">
        <v>36</v>
      </c>
      <c r="N3" s="79">
        <v>0.33</v>
      </c>
      <c r="O3" t="s">
        <v>37</v>
      </c>
    </row>
    <row r="4" spans="2:18" x14ac:dyDescent="0.25">
      <c r="D4" s="80">
        <f>B3*D3</f>
        <v>2100400</v>
      </c>
      <c r="E4" s="80">
        <f>B3*E3</f>
        <v>1575300</v>
      </c>
      <c r="F4" s="80">
        <f>B3*F3</f>
        <v>6826300</v>
      </c>
      <c r="H4" s="79">
        <f>$H$2/2</f>
        <v>0.5</v>
      </c>
      <c r="I4" t="s">
        <v>35</v>
      </c>
      <c r="N4" s="79">
        <v>0.33</v>
      </c>
      <c r="O4" t="s">
        <v>38</v>
      </c>
    </row>
    <row r="5" spans="2:18" x14ac:dyDescent="0.25">
      <c r="N5" s="79">
        <v>0.33</v>
      </c>
      <c r="O5" t="s">
        <v>39</v>
      </c>
    </row>
    <row r="8" spans="2:18" x14ac:dyDescent="0.25">
      <c r="B8" t="s">
        <v>27</v>
      </c>
      <c r="C8" t="s">
        <v>31</v>
      </c>
      <c r="D8" t="s">
        <v>32</v>
      </c>
      <c r="E8" t="s">
        <v>33</v>
      </c>
    </row>
    <row r="9" spans="2:18" x14ac:dyDescent="0.25">
      <c r="B9" s="53">
        <v>3.6785711187550002E-2</v>
      </c>
      <c r="C9" s="80">
        <f>$D$4*B9</f>
        <v>77264.707778330019</v>
      </c>
      <c r="D9" s="80">
        <f>$E$4*B9</f>
        <v>57948.530833747522</v>
      </c>
      <c r="E9" s="80">
        <f>$F$4*B9</f>
        <v>251110.30027957258</v>
      </c>
    </row>
    <row r="10" spans="2:18" x14ac:dyDescent="0.25">
      <c r="B10" s="54">
        <v>2.6314065292180867E-2</v>
      </c>
      <c r="C10" s="80">
        <f>$D$4*B10</f>
        <v>55270.062739696696</v>
      </c>
      <c r="D10" s="80">
        <f t="shared" ref="D10:D39" si="0">$E$4*B10</f>
        <v>41452.54705477252</v>
      </c>
      <c r="E10" s="80">
        <f t="shared" ref="E10:E39" si="1">$F$4*B10</f>
        <v>179627.70390401426</v>
      </c>
      <c r="I10" s="80"/>
    </row>
    <row r="11" spans="2:18" x14ac:dyDescent="0.25">
      <c r="B11" s="54">
        <v>2.7137875265840508E-2</v>
      </c>
      <c r="C11" s="80">
        <f>$D$4*B11</f>
        <v>57000.393208371403</v>
      </c>
      <c r="D11" s="80">
        <f t="shared" si="0"/>
        <v>42750.294906278556</v>
      </c>
      <c r="E11" s="80">
        <f t="shared" si="1"/>
        <v>185251.27792720706</v>
      </c>
    </row>
    <row r="12" spans="2:18" x14ac:dyDescent="0.25">
      <c r="B12" s="55">
        <v>5.1695792006373739E-2</v>
      </c>
      <c r="C12" s="80">
        <f t="shared" ref="C12:C39" si="2">$D$4*B12</f>
        <v>108581.8415301874</v>
      </c>
      <c r="D12" s="80">
        <f t="shared" si="0"/>
        <v>81436.381147640554</v>
      </c>
      <c r="E12" s="80">
        <f t="shared" si="1"/>
        <v>352890.98497310904</v>
      </c>
    </row>
    <row r="13" spans="2:18" x14ac:dyDescent="0.25">
      <c r="B13" s="55">
        <v>5.7115171034169479E-2</v>
      </c>
      <c r="C13" s="80">
        <f t="shared" si="2"/>
        <v>119964.70524016957</v>
      </c>
      <c r="D13" s="80">
        <f t="shared" si="0"/>
        <v>89973.528930127184</v>
      </c>
      <c r="E13" s="80">
        <f t="shared" si="1"/>
        <v>389885.29203055112</v>
      </c>
    </row>
    <row r="14" spans="2:18" x14ac:dyDescent="0.25">
      <c r="B14" s="54">
        <v>4.6650224526250941E-3</v>
      </c>
      <c r="C14" s="80">
        <f t="shared" si="2"/>
        <v>9798.413159493748</v>
      </c>
      <c r="D14" s="80">
        <f t="shared" si="0"/>
        <v>7348.8098696203106</v>
      </c>
      <c r="E14" s="80">
        <f t="shared" si="1"/>
        <v>31844.84276835468</v>
      </c>
    </row>
    <row r="15" spans="2:18" x14ac:dyDescent="0.25">
      <c r="B15" s="54">
        <v>2.665266399063862E-2</v>
      </c>
      <c r="C15" s="80">
        <f t="shared" si="2"/>
        <v>55981.255445937357</v>
      </c>
      <c r="D15" s="80">
        <f t="shared" si="0"/>
        <v>41985.941584453016</v>
      </c>
      <c r="E15" s="80">
        <f t="shared" si="1"/>
        <v>181939.08019929641</v>
      </c>
    </row>
    <row r="16" spans="2:18" x14ac:dyDescent="0.25">
      <c r="B16" s="54">
        <v>2.4638521261828372E-2</v>
      </c>
      <c r="C16" s="80">
        <f t="shared" si="2"/>
        <v>51750.750058344311</v>
      </c>
      <c r="D16" s="80">
        <f t="shared" si="0"/>
        <v>38813.062543758235</v>
      </c>
      <c r="E16" s="80">
        <f t="shared" si="1"/>
        <v>168189.93768961902</v>
      </c>
    </row>
    <row r="17" spans="2:5" x14ac:dyDescent="0.25">
      <c r="B17" s="54">
        <v>2.6314065292180867E-2</v>
      </c>
      <c r="C17" s="80">
        <f t="shared" si="2"/>
        <v>55270.062739696696</v>
      </c>
      <c r="D17" s="80">
        <f t="shared" si="0"/>
        <v>41452.54705477252</v>
      </c>
      <c r="E17" s="80">
        <f t="shared" si="1"/>
        <v>179627.70390401426</v>
      </c>
    </row>
    <row r="18" spans="2:5" x14ac:dyDescent="0.25">
      <c r="B18" s="54">
        <v>2.7137875265840508E-2</v>
      </c>
      <c r="C18" s="80">
        <f t="shared" si="2"/>
        <v>57000.393208371403</v>
      </c>
      <c r="D18" s="80">
        <f t="shared" si="0"/>
        <v>42750.294906278556</v>
      </c>
      <c r="E18" s="80">
        <f t="shared" si="1"/>
        <v>185251.27792720706</v>
      </c>
    </row>
    <row r="19" spans="2:5" x14ac:dyDescent="0.25">
      <c r="B19" s="53">
        <v>6.1978212917386068E-2</v>
      </c>
      <c r="C19" s="80">
        <f t="shared" si="2"/>
        <v>130179.0384116777</v>
      </c>
      <c r="D19" s="80">
        <f t="shared" si="0"/>
        <v>97634.278808758274</v>
      </c>
      <c r="E19" s="80">
        <f t="shared" si="1"/>
        <v>423081.87483795249</v>
      </c>
    </row>
    <row r="20" spans="2:5" x14ac:dyDescent="0.25">
      <c r="B20" s="53">
        <v>6.6377309948573091E-2</v>
      </c>
      <c r="C20" s="80">
        <f t="shared" si="2"/>
        <v>139418.90181598291</v>
      </c>
      <c r="D20" s="80">
        <f t="shared" si="0"/>
        <v>104564.17636198719</v>
      </c>
      <c r="E20" s="80">
        <f t="shared" si="1"/>
        <v>453111.43090194446</v>
      </c>
    </row>
    <row r="21" spans="2:5" x14ac:dyDescent="0.25">
      <c r="B21" s="54">
        <v>4.6650224526250941E-3</v>
      </c>
      <c r="C21" s="80">
        <f t="shared" si="2"/>
        <v>9798.413159493748</v>
      </c>
      <c r="D21" s="80">
        <f t="shared" si="0"/>
        <v>7348.8098696203106</v>
      </c>
      <c r="E21" s="80">
        <f t="shared" si="1"/>
        <v>31844.84276835468</v>
      </c>
    </row>
    <row r="22" spans="2:5" x14ac:dyDescent="0.25">
      <c r="B22" s="54">
        <v>2.665266399063862E-2</v>
      </c>
      <c r="C22" s="80">
        <f t="shared" si="2"/>
        <v>55981.255445937357</v>
      </c>
      <c r="D22" s="80">
        <f t="shared" si="0"/>
        <v>41985.941584453016</v>
      </c>
      <c r="E22" s="80">
        <f t="shared" si="1"/>
        <v>181939.08019929641</v>
      </c>
    </row>
    <row r="23" spans="2:5" x14ac:dyDescent="0.25">
      <c r="B23" s="54">
        <v>2.4638521261828372E-2</v>
      </c>
      <c r="C23" s="80">
        <f t="shared" si="2"/>
        <v>51750.750058344311</v>
      </c>
      <c r="D23" s="80">
        <f t="shared" si="0"/>
        <v>38813.062543758235</v>
      </c>
      <c r="E23" s="80">
        <f t="shared" si="1"/>
        <v>168189.93768961902</v>
      </c>
    </row>
    <row r="24" spans="2:5" x14ac:dyDescent="0.25">
      <c r="B24" s="54">
        <v>2.6314065292180867E-2</v>
      </c>
      <c r="C24" s="80">
        <f t="shared" si="2"/>
        <v>55270.062739696696</v>
      </c>
      <c r="D24" s="80">
        <f t="shared" si="0"/>
        <v>41452.54705477252</v>
      </c>
      <c r="E24" s="80">
        <f t="shared" si="1"/>
        <v>179627.70390401426</v>
      </c>
    </row>
    <row r="25" spans="2:5" x14ac:dyDescent="0.25">
      <c r="B25" s="54">
        <v>2.7137875265840508E-2</v>
      </c>
      <c r="C25" s="80">
        <f t="shared" si="2"/>
        <v>57000.393208371403</v>
      </c>
      <c r="D25" s="80">
        <f t="shared" si="0"/>
        <v>42750.294906278556</v>
      </c>
      <c r="E25" s="80">
        <f t="shared" si="1"/>
        <v>185251.27792720706</v>
      </c>
    </row>
    <row r="26" spans="2:5" x14ac:dyDescent="0.25">
      <c r="B26" s="55">
        <v>5.6788733182844324E-2</v>
      </c>
      <c r="C26" s="80">
        <f t="shared" si="2"/>
        <v>119279.05517724622</v>
      </c>
      <c r="D26" s="80">
        <f t="shared" si="0"/>
        <v>89459.291382934665</v>
      </c>
      <c r="E26" s="80">
        <f t="shared" si="1"/>
        <v>387656.92932605022</v>
      </c>
    </row>
    <row r="27" spans="2:5" x14ac:dyDescent="0.25">
      <c r="B27" s="55">
        <v>6.2208112210640064E-2</v>
      </c>
      <c r="C27" s="80">
        <f t="shared" si="2"/>
        <v>130661.91888722838</v>
      </c>
      <c r="D27" s="80">
        <f t="shared" si="0"/>
        <v>97996.439165421296</v>
      </c>
      <c r="E27" s="80">
        <f t="shared" si="1"/>
        <v>424651.23638349224</v>
      </c>
    </row>
    <row r="28" spans="2:5" x14ac:dyDescent="0.25">
      <c r="B28" s="54">
        <v>4.6650224526250941E-3</v>
      </c>
      <c r="C28" s="80">
        <f t="shared" si="2"/>
        <v>9798.413159493748</v>
      </c>
      <c r="D28" s="80">
        <f t="shared" si="0"/>
        <v>7348.8098696203106</v>
      </c>
      <c r="E28" s="80">
        <f t="shared" si="1"/>
        <v>31844.84276835468</v>
      </c>
    </row>
    <row r="29" spans="2:5" x14ac:dyDescent="0.25">
      <c r="B29" s="54">
        <v>2.665266399063862E-2</v>
      </c>
      <c r="C29" s="80">
        <f t="shared" si="2"/>
        <v>55981.255445937357</v>
      </c>
      <c r="D29" s="80">
        <f t="shared" si="0"/>
        <v>41985.941584453016</v>
      </c>
      <c r="E29" s="80">
        <f t="shared" si="1"/>
        <v>181939.08019929641</v>
      </c>
    </row>
    <row r="30" spans="2:5" x14ac:dyDescent="0.25">
      <c r="B30" s="54">
        <v>2.4638521261828372E-2</v>
      </c>
      <c r="C30" s="80">
        <f t="shared" si="2"/>
        <v>51750.750058344311</v>
      </c>
      <c r="D30" s="80">
        <f t="shared" si="0"/>
        <v>38813.062543758235</v>
      </c>
      <c r="E30" s="80">
        <f t="shared" si="1"/>
        <v>168189.93768961902</v>
      </c>
    </row>
    <row r="31" spans="2:5" x14ac:dyDescent="0.25">
      <c r="B31" s="53">
        <v>4.0758205305197061E-2</v>
      </c>
      <c r="C31" s="80">
        <f t="shared" si="2"/>
        <v>85608.534423035904</v>
      </c>
      <c r="D31" s="80">
        <f t="shared" si="0"/>
        <v>64206.400817276932</v>
      </c>
      <c r="E31" s="80">
        <f t="shared" si="1"/>
        <v>278227.73687486671</v>
      </c>
    </row>
    <row r="32" spans="2:5" x14ac:dyDescent="0.25">
      <c r="B32" s="54">
        <v>2.7137875265840508E-2</v>
      </c>
      <c r="C32" s="80">
        <f t="shared" si="2"/>
        <v>57000.393208371403</v>
      </c>
      <c r="D32" s="80">
        <f t="shared" si="0"/>
        <v>42750.294906278556</v>
      </c>
      <c r="E32" s="80">
        <f t="shared" si="1"/>
        <v>185251.27792720706</v>
      </c>
    </row>
    <row r="33" spans="2:5" x14ac:dyDescent="0.25">
      <c r="B33" s="55">
        <v>5.062627435931491E-2</v>
      </c>
      <c r="C33" s="80">
        <f t="shared" si="2"/>
        <v>106335.42666430504</v>
      </c>
      <c r="D33" s="80">
        <f t="shared" si="0"/>
        <v>79751.569998228777</v>
      </c>
      <c r="E33" s="80">
        <f t="shared" si="1"/>
        <v>345590.1366589914</v>
      </c>
    </row>
    <row r="34" spans="2:5" x14ac:dyDescent="0.25">
      <c r="B34" s="55">
        <v>5.0901782798875361E-2</v>
      </c>
      <c r="C34" s="80">
        <f t="shared" si="2"/>
        <v>106914.10459075781</v>
      </c>
      <c r="D34" s="80">
        <f t="shared" si="0"/>
        <v>80185.578443068356</v>
      </c>
      <c r="E34" s="80">
        <f t="shared" si="1"/>
        <v>347470.83991996286</v>
      </c>
    </row>
    <row r="35" spans="2:5" x14ac:dyDescent="0.25">
      <c r="B35" s="54">
        <v>4.6650224526250941E-3</v>
      </c>
      <c r="C35" s="80">
        <f t="shared" si="2"/>
        <v>9798.413159493748</v>
      </c>
      <c r="D35" s="80">
        <f t="shared" si="0"/>
        <v>7348.8098696203106</v>
      </c>
      <c r="E35" s="80">
        <f t="shared" si="1"/>
        <v>31844.84276835468</v>
      </c>
    </row>
    <row r="36" spans="2:5" x14ac:dyDescent="0.25">
      <c r="B36" s="54">
        <v>2.665266399063862E-2</v>
      </c>
      <c r="C36" s="80">
        <f t="shared" si="2"/>
        <v>55981.255445937357</v>
      </c>
      <c r="D36" s="80">
        <f t="shared" si="0"/>
        <v>41985.941584453016</v>
      </c>
      <c r="E36" s="80">
        <f t="shared" si="1"/>
        <v>181939.08019929641</v>
      </c>
    </row>
    <row r="37" spans="2:5" x14ac:dyDescent="0.25">
      <c r="B37" s="54">
        <v>2.4638521261828372E-2</v>
      </c>
      <c r="C37" s="80">
        <f t="shared" si="2"/>
        <v>51750.750058344311</v>
      </c>
      <c r="D37" s="80">
        <f t="shared" si="0"/>
        <v>38813.062543758235</v>
      </c>
      <c r="E37" s="80">
        <f t="shared" si="1"/>
        <v>168189.93768961902</v>
      </c>
    </row>
    <row r="38" spans="2:5" x14ac:dyDescent="0.25">
      <c r="B38" s="54">
        <v>2.6314065292180867E-2</v>
      </c>
      <c r="C38" s="80">
        <f t="shared" si="2"/>
        <v>55270.062739696696</v>
      </c>
      <c r="D38" s="80">
        <f t="shared" si="0"/>
        <v>41452.54705477252</v>
      </c>
      <c r="E38" s="80">
        <f t="shared" si="1"/>
        <v>179627.70390401426</v>
      </c>
    </row>
    <row r="39" spans="2:5" x14ac:dyDescent="0.25">
      <c r="B39" s="54">
        <v>2.7137875265840508E-2</v>
      </c>
      <c r="C39" s="80">
        <f t="shared" si="2"/>
        <v>57000.393208371403</v>
      </c>
      <c r="D39" s="80">
        <f t="shared" si="0"/>
        <v>42750.294906278556</v>
      </c>
      <c r="E39" s="80">
        <f t="shared" si="1"/>
        <v>185251.27792720706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43"/>
  <sheetViews>
    <sheetView tabSelected="1" workbookViewId="0"/>
  </sheetViews>
  <sheetFormatPr defaultRowHeight="15" x14ac:dyDescent="0.25"/>
  <cols>
    <col min="2" max="2" width="13" customWidth="1"/>
    <col min="3" max="3" width="13.7109375" customWidth="1"/>
    <col min="4" max="4" width="11.5703125" customWidth="1"/>
    <col min="5" max="5" width="10.42578125" customWidth="1"/>
    <col min="6" max="6" width="11.42578125" bestFit="1" customWidth="1"/>
    <col min="7" max="7" width="15.42578125" customWidth="1"/>
    <col min="8" max="8" width="10.140625" bestFit="1" customWidth="1"/>
    <col min="9" max="9" width="10.5703125" customWidth="1"/>
    <col min="10" max="10" width="15.140625" customWidth="1"/>
    <col min="11" max="11" width="14.5703125" customWidth="1"/>
    <col min="12" max="13" width="11.42578125" bestFit="1" customWidth="1"/>
    <col min="14" max="14" width="10.5703125" bestFit="1" customWidth="1"/>
    <col min="15" max="15" width="14.42578125" customWidth="1"/>
    <col min="16" max="16" width="15.42578125" customWidth="1"/>
    <col min="17" max="17" width="15.5703125" customWidth="1"/>
    <col min="18" max="18" width="13.28515625" customWidth="1"/>
    <col min="19" max="20" width="11.42578125" bestFit="1" customWidth="1"/>
    <col min="21" max="21" width="16.5703125" customWidth="1"/>
    <col min="22" max="22" width="16.85546875" customWidth="1"/>
    <col min="23" max="24" width="11.42578125" bestFit="1" customWidth="1"/>
    <col min="25" max="25" width="15.42578125" customWidth="1"/>
    <col min="26" max="26" width="11.42578125" bestFit="1" customWidth="1"/>
    <col min="27" max="27" width="9.42578125" customWidth="1"/>
    <col min="28" max="28" width="11.42578125" bestFit="1" customWidth="1"/>
    <col min="29" max="29" width="16.140625" customWidth="1"/>
    <col min="30" max="30" width="11.42578125" bestFit="1" customWidth="1"/>
    <col min="31" max="31" width="15.140625" customWidth="1"/>
    <col min="34" max="34" width="11.42578125" bestFit="1" customWidth="1"/>
    <col min="35" max="35" width="15.5703125" bestFit="1" customWidth="1"/>
  </cols>
  <sheetData>
    <row r="2" spans="2:30" x14ac:dyDescent="0.25">
      <c r="B2" t="s">
        <v>26</v>
      </c>
      <c r="D2" t="s">
        <v>28</v>
      </c>
      <c r="E2" t="s">
        <v>29</v>
      </c>
      <c r="F2" t="s">
        <v>30</v>
      </c>
      <c r="H2" s="79">
        <v>1</v>
      </c>
      <c r="I2" t="s">
        <v>31</v>
      </c>
      <c r="J2" s="80">
        <f>$D$4</f>
        <v>2100400</v>
      </c>
      <c r="K2" s="79">
        <v>1</v>
      </c>
      <c r="L2" t="s">
        <v>32</v>
      </c>
      <c r="M2" s="80">
        <f>$E$4</f>
        <v>1575300</v>
      </c>
      <c r="N2" s="79">
        <v>1</v>
      </c>
      <c r="O2" t="s">
        <v>33</v>
      </c>
      <c r="P2" s="80">
        <f>$F$4</f>
        <v>6826300</v>
      </c>
      <c r="Q2" s="80"/>
      <c r="R2" s="56"/>
      <c r="S2" s="56"/>
    </row>
    <row r="3" spans="2:30" ht="16.5" thickBot="1" x14ac:dyDescent="0.3">
      <c r="B3" s="76">
        <v>10502000</v>
      </c>
      <c r="D3" s="79">
        <v>0.2</v>
      </c>
      <c r="E3" s="79">
        <v>0.15</v>
      </c>
      <c r="F3" s="79">
        <v>0.65</v>
      </c>
      <c r="H3" s="79">
        <f>$H$2/2</f>
        <v>0.5</v>
      </c>
      <c r="I3" t="s">
        <v>34</v>
      </c>
      <c r="K3" s="79">
        <v>1</v>
      </c>
      <c r="L3" t="s">
        <v>36</v>
      </c>
      <c r="N3" s="79">
        <v>0.33</v>
      </c>
      <c r="O3" t="s">
        <v>37</v>
      </c>
    </row>
    <row r="4" spans="2:30" x14ac:dyDescent="0.25">
      <c r="D4" s="80">
        <f>B3*D3</f>
        <v>2100400</v>
      </c>
      <c r="E4" s="80">
        <f>B3*E3</f>
        <v>1575300</v>
      </c>
      <c r="F4" s="80">
        <f>B3*F3</f>
        <v>6826300</v>
      </c>
      <c r="H4" s="79">
        <f>$H$2/2</f>
        <v>0.5</v>
      </c>
      <c r="I4" t="s">
        <v>35</v>
      </c>
      <c r="N4" s="79">
        <v>0.33</v>
      </c>
      <c r="O4" t="s">
        <v>38</v>
      </c>
    </row>
    <row r="5" spans="2:30" x14ac:dyDescent="0.25">
      <c r="N5" s="79">
        <v>0.33</v>
      </c>
      <c r="O5" t="s">
        <v>39</v>
      </c>
    </row>
    <row r="7" spans="2:30" ht="15.75" thickBot="1" x14ac:dyDescent="0.3"/>
    <row r="8" spans="2:30" ht="15.75" thickBot="1" x14ac:dyDescent="0.3">
      <c r="B8" s="130" t="s">
        <v>2</v>
      </c>
      <c r="C8" s="129" t="s">
        <v>1</v>
      </c>
      <c r="D8" s="129" t="s">
        <v>28</v>
      </c>
      <c r="E8" s="129"/>
      <c r="F8" s="129"/>
      <c r="G8" s="129"/>
      <c r="H8" s="129"/>
      <c r="I8" s="129"/>
      <c r="J8" s="129"/>
      <c r="K8" s="129"/>
      <c r="L8" s="129"/>
      <c r="M8" s="131" t="s">
        <v>29</v>
      </c>
      <c r="N8" s="129"/>
      <c r="O8" s="129"/>
      <c r="P8" s="129"/>
      <c r="Q8" s="130"/>
      <c r="R8" s="129" t="s">
        <v>30</v>
      </c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</row>
    <row r="9" spans="2:30" ht="15.75" thickBot="1" x14ac:dyDescent="0.3">
      <c r="B9" s="130"/>
      <c r="C9" s="129"/>
      <c r="D9" s="129" t="s">
        <v>40</v>
      </c>
      <c r="E9" s="129" t="s">
        <v>34</v>
      </c>
      <c r="F9" s="129"/>
      <c r="G9" s="129"/>
      <c r="H9" s="130"/>
      <c r="I9" s="129" t="s">
        <v>35</v>
      </c>
      <c r="J9" s="129"/>
      <c r="K9" s="129"/>
      <c r="L9" s="129"/>
      <c r="M9" s="131" t="s">
        <v>40</v>
      </c>
      <c r="N9" s="129" t="s">
        <v>36</v>
      </c>
      <c r="O9" s="129"/>
      <c r="P9" s="129"/>
      <c r="Q9" s="130"/>
      <c r="R9" s="129" t="s">
        <v>40</v>
      </c>
      <c r="S9" s="129" t="s">
        <v>37</v>
      </c>
      <c r="T9" s="129"/>
      <c r="U9" s="129"/>
      <c r="V9" s="129"/>
      <c r="W9" s="131" t="s">
        <v>38</v>
      </c>
      <c r="X9" s="129"/>
      <c r="Y9" s="129"/>
      <c r="Z9" s="130"/>
      <c r="AA9" s="129" t="s">
        <v>39</v>
      </c>
      <c r="AB9" s="129"/>
      <c r="AC9" s="129"/>
      <c r="AD9" s="129"/>
    </row>
    <row r="10" spans="2:30" ht="15.75" thickBot="1" x14ac:dyDescent="0.3">
      <c r="B10" s="130"/>
      <c r="C10" s="129"/>
      <c r="D10" s="129"/>
      <c r="E10" s="129" t="s">
        <v>41</v>
      </c>
      <c r="F10" s="129" t="s">
        <v>42</v>
      </c>
      <c r="G10" s="129"/>
      <c r="H10" s="130" t="s">
        <v>43</v>
      </c>
      <c r="I10" s="129" t="s">
        <v>41</v>
      </c>
      <c r="J10" s="129" t="s">
        <v>42</v>
      </c>
      <c r="K10" s="129"/>
      <c r="L10" s="129" t="s">
        <v>43</v>
      </c>
      <c r="M10" s="131"/>
      <c r="N10" s="129" t="s">
        <v>41</v>
      </c>
      <c r="O10" s="129" t="s">
        <v>42</v>
      </c>
      <c r="P10" s="129"/>
      <c r="Q10" s="130" t="s">
        <v>43</v>
      </c>
      <c r="R10" s="129"/>
      <c r="S10" s="129" t="s">
        <v>41</v>
      </c>
      <c r="T10" s="129" t="s">
        <v>42</v>
      </c>
      <c r="U10" s="129"/>
      <c r="V10" s="129" t="s">
        <v>43</v>
      </c>
      <c r="W10" s="131" t="s">
        <v>41</v>
      </c>
      <c r="X10" s="129" t="s">
        <v>42</v>
      </c>
      <c r="Y10" s="129"/>
      <c r="Z10" s="130" t="s">
        <v>43</v>
      </c>
      <c r="AA10" s="129" t="s">
        <v>41</v>
      </c>
      <c r="AB10" s="129" t="s">
        <v>42</v>
      </c>
      <c r="AC10" s="129"/>
      <c r="AD10" s="129" t="s">
        <v>43</v>
      </c>
    </row>
    <row r="11" spans="2:30" ht="30.75" thickBot="1" x14ac:dyDescent="0.3">
      <c r="B11" s="130"/>
      <c r="C11" s="129"/>
      <c r="D11" s="129"/>
      <c r="E11" s="129"/>
      <c r="F11" s="87" t="s">
        <v>40</v>
      </c>
      <c r="G11" s="87" t="s">
        <v>45</v>
      </c>
      <c r="H11" s="130"/>
      <c r="I11" s="129"/>
      <c r="J11" s="87" t="s">
        <v>40</v>
      </c>
      <c r="K11" s="87" t="s">
        <v>45</v>
      </c>
      <c r="L11" s="129"/>
      <c r="M11" s="131"/>
      <c r="N11" s="129"/>
      <c r="O11" s="87" t="s">
        <v>40</v>
      </c>
      <c r="P11" s="87" t="s">
        <v>45</v>
      </c>
      <c r="Q11" s="130"/>
      <c r="R11" s="129"/>
      <c r="S11" s="129"/>
      <c r="T11" s="87" t="s">
        <v>40</v>
      </c>
      <c r="U11" s="87" t="s">
        <v>45</v>
      </c>
      <c r="V11" s="129"/>
      <c r="W11" s="131"/>
      <c r="X11" s="87" t="s">
        <v>40</v>
      </c>
      <c r="Y11" s="87" t="s">
        <v>45</v>
      </c>
      <c r="Z11" s="130"/>
      <c r="AA11" s="129"/>
      <c r="AB11" s="87" t="s">
        <v>40</v>
      </c>
      <c r="AC11" s="87" t="s">
        <v>45</v>
      </c>
      <c r="AD11" s="129"/>
    </row>
    <row r="12" spans="2:30" x14ac:dyDescent="0.25">
      <c r="B12" s="132">
        <v>42186</v>
      </c>
      <c r="C12" s="136">
        <v>3.6785711187550002E-2</v>
      </c>
      <c r="D12" s="97">
        <f>$D$4*C12</f>
        <v>77264.707778330019</v>
      </c>
      <c r="E12" s="85">
        <v>1</v>
      </c>
      <c r="F12" s="84">
        <f>D12*$H$3</f>
        <v>38632.35388916501</v>
      </c>
      <c r="G12" s="84">
        <f>MAX(IF(E12=1,($F$43-SUM($H$11:H11))/SUM(E12:$E$42),0),0)</f>
        <v>75014.718791952371</v>
      </c>
      <c r="H12" s="100"/>
      <c r="I12" s="104">
        <v>1</v>
      </c>
      <c r="J12" s="84">
        <f>D12*$H$4</f>
        <v>38632.35388916501</v>
      </c>
      <c r="K12" s="84">
        <f>MAX(IF(I12=1,($J$43-SUM($L$11:L11))/SUM(I12:$I$42),0),0)</f>
        <v>61776.827240431368</v>
      </c>
      <c r="L12" s="86"/>
      <c r="M12" s="93">
        <f>$E$4*C12</f>
        <v>57948.530833747522</v>
      </c>
      <c r="N12" s="85">
        <v>1</v>
      </c>
      <c r="O12" s="84">
        <f>M12*$K$3</f>
        <v>57948.530833747522</v>
      </c>
      <c r="P12" s="84">
        <f>MAX(IF(N12=1,($O$43-SUM($Q$11:Q11))/SUM(N12:$N$42),0),0)</f>
        <v>92665.240860647042</v>
      </c>
      <c r="Q12" s="100">
        <v>200000</v>
      </c>
      <c r="R12" s="97">
        <f>$F$4*C12</f>
        <v>251110.30027957258</v>
      </c>
      <c r="S12" s="85">
        <v>1</v>
      </c>
      <c r="T12" s="84">
        <f>R12*$N$3</f>
        <v>82866.399092258958</v>
      </c>
      <c r="U12" s="84">
        <f>MAX(IF(S12=1,($T$43-SUM($V$11:V11))/SUM(S12:$S$42),0),0)</f>
        <v>125149.55585124057</v>
      </c>
      <c r="V12" s="86"/>
      <c r="W12" s="107">
        <v>0</v>
      </c>
      <c r="X12" s="84">
        <f>R12*$N$5</f>
        <v>82866.399092258958</v>
      </c>
      <c r="Y12" s="84">
        <f>MAX(IF(W12=1,($X$43-SUM($Z$11:Z11))/SUM(W12:$W$42),0),0)</f>
        <v>0</v>
      </c>
      <c r="Z12" s="100"/>
      <c r="AA12" s="104">
        <v>0</v>
      </c>
      <c r="AB12" s="84">
        <f>R12*$N$5</f>
        <v>82866.399092258958</v>
      </c>
      <c r="AC12" s="84">
        <f>MAX(IF(AA12=1,($AB$43-SUM($AD$11:AD11))/SUM(AA12:$AA$42),0),0)</f>
        <v>0</v>
      </c>
      <c r="AD12" s="86"/>
    </row>
    <row r="13" spans="2:30" x14ac:dyDescent="0.25">
      <c r="B13" s="133">
        <v>42187</v>
      </c>
      <c r="C13" s="137">
        <v>2.6314065292180867E-2</v>
      </c>
      <c r="D13" s="98">
        <f t="shared" ref="D13:D42" si="0">$D$4*C13</f>
        <v>55270.062739696696</v>
      </c>
      <c r="E13" s="82">
        <v>1</v>
      </c>
      <c r="F13" s="81">
        <f t="shared" ref="F13:F42" si="1">D13*$H$3</f>
        <v>27635.031369848348</v>
      </c>
      <c r="G13" s="81">
        <f>MAX(IF(E13=1,($F$43-SUM($H$11:H12))/SUM(E13:$E$42),0),0)</f>
        <v>80785.081775948711</v>
      </c>
      <c r="H13" s="101"/>
      <c r="I13" s="105">
        <v>1</v>
      </c>
      <c r="J13" s="81">
        <f t="shared" ref="J13:J42" si="2">D13*$H$4</f>
        <v>27635.031369848348</v>
      </c>
      <c r="K13" s="81">
        <f>MAX(IF(I13=1,($J$43-SUM($L$11:L12))/SUM(I13:$I$42),0),0)</f>
        <v>65637.878942958327</v>
      </c>
      <c r="L13" s="83"/>
      <c r="M13" s="94">
        <f t="shared" ref="M13:M42" si="3">$E$4*C13</f>
        <v>41452.54705477252</v>
      </c>
      <c r="N13" s="85">
        <v>0</v>
      </c>
      <c r="O13" s="81">
        <f t="shared" ref="O13:O42" si="4">M13*$K$3</f>
        <v>41452.54705477252</v>
      </c>
      <c r="P13" s="81">
        <f>MAX(IF(N13=1,($O$43-SUM($Q$11:Q12))/SUM(N13:$N$42),0),0)</f>
        <v>0</v>
      </c>
      <c r="Q13" s="101"/>
      <c r="R13" s="97">
        <f t="shared" ref="R13:R42" si="5">$F$4*C13</f>
        <v>179627.70390401426</v>
      </c>
      <c r="S13" s="85">
        <v>1</v>
      </c>
      <c r="T13" s="84">
        <f t="shared" ref="T13:T42" si="6">R13*$N$3</f>
        <v>59277.142288324707</v>
      </c>
      <c r="U13" s="84">
        <f>MAX(IF(S13=1,($T$43-SUM($V$11:V12))/SUM(S13:$S$42),0),0)</f>
        <v>132511.29443072531</v>
      </c>
      <c r="V13" s="83"/>
      <c r="W13" s="107">
        <v>0</v>
      </c>
      <c r="X13" s="84">
        <f t="shared" ref="X13:X42" si="7">R13*$N$5</f>
        <v>59277.142288324707</v>
      </c>
      <c r="Y13" s="84">
        <f>MAX(IF(W13=1,($X$43-SUM($Z$11:Z12))/SUM(W13:$W$42),0),0)</f>
        <v>0</v>
      </c>
      <c r="Z13" s="100"/>
      <c r="AA13" s="104">
        <v>1</v>
      </c>
      <c r="AB13" s="84">
        <f t="shared" ref="AB13:AB42" si="8">R13*$N$5</f>
        <v>59277.142288324707</v>
      </c>
      <c r="AC13" s="84">
        <f>MAX(IF(AA13=1,($AB$43-SUM($AD$11:AD12))/SUM(AA13:$AA$42),0),0)</f>
        <v>173284.00040941001</v>
      </c>
      <c r="AD13" s="83"/>
    </row>
    <row r="14" spans="2:30" x14ac:dyDescent="0.25">
      <c r="B14" s="133">
        <v>42188</v>
      </c>
      <c r="C14" s="137">
        <v>2.7137875265840508E-2</v>
      </c>
      <c r="D14" s="98">
        <f t="shared" si="0"/>
        <v>57000.393208371403</v>
      </c>
      <c r="E14" s="82">
        <v>1</v>
      </c>
      <c r="F14" s="81">
        <f t="shared" si="1"/>
        <v>28500.196604185701</v>
      </c>
      <c r="G14" s="81">
        <f>MAX(IF(E14=1,($F$43-SUM($H$11:H13))/SUM(E14:$E$42),0),0)</f>
        <v>87517.171923944436</v>
      </c>
      <c r="H14" s="101"/>
      <c r="I14" s="105">
        <v>1</v>
      </c>
      <c r="J14" s="81">
        <f t="shared" si="2"/>
        <v>28500.196604185701</v>
      </c>
      <c r="K14" s="81">
        <f>MAX(IF(I14=1,($J$43-SUM($L$11:L13))/SUM(I14:$I$42),0),0)</f>
        <v>70013.737539155554</v>
      </c>
      <c r="L14" s="83"/>
      <c r="M14" s="94">
        <f t="shared" si="3"/>
        <v>42750.294906278556</v>
      </c>
      <c r="N14" s="85">
        <v>0</v>
      </c>
      <c r="O14" s="81">
        <f t="shared" si="4"/>
        <v>42750.294906278556</v>
      </c>
      <c r="P14" s="81">
        <f>MAX(IF(N14=1,($O$43-SUM($Q$11:Q13))/SUM(N14:$N$42),0),0)</f>
        <v>0</v>
      </c>
      <c r="Q14" s="101"/>
      <c r="R14" s="97">
        <f t="shared" si="5"/>
        <v>185251.27792720706</v>
      </c>
      <c r="S14" s="85">
        <v>1</v>
      </c>
      <c r="T14" s="84">
        <f t="shared" si="6"/>
        <v>61132.921715978337</v>
      </c>
      <c r="U14" s="84">
        <f>MAX(IF(S14=1,($T$43-SUM($V$11:V13))/SUM(S14:$S$42),0),0)</f>
        <v>140793.25033264564</v>
      </c>
      <c r="V14" s="83"/>
      <c r="W14" s="107">
        <v>0</v>
      </c>
      <c r="X14" s="84">
        <f t="shared" si="7"/>
        <v>61132.921715978337</v>
      </c>
      <c r="Y14" s="84">
        <f>MAX(IF(W14=1,($X$43-SUM($Z$11:Z13))/SUM(W14:$W$42),0),0)</f>
        <v>0</v>
      </c>
      <c r="Z14" s="100"/>
      <c r="AA14" s="104">
        <v>1</v>
      </c>
      <c r="AB14" s="84">
        <f t="shared" si="8"/>
        <v>61132.921715978337</v>
      </c>
      <c r="AC14" s="84">
        <f>MAX(IF(AA14=1,($AB$43-SUM($AD$11:AD13))/SUM(AA14:$AA$42),0),0)</f>
        <v>187724.33377686085</v>
      </c>
      <c r="AD14" s="83"/>
    </row>
    <row r="15" spans="2:30" x14ac:dyDescent="0.25">
      <c r="B15" s="133">
        <v>42189</v>
      </c>
      <c r="C15" s="138">
        <v>5.1695792006373739E-2</v>
      </c>
      <c r="D15" s="98">
        <f t="shared" si="0"/>
        <v>108581.8415301874</v>
      </c>
      <c r="E15" s="82">
        <v>0</v>
      </c>
      <c r="F15" s="81">
        <f t="shared" si="1"/>
        <v>54290.920765093702</v>
      </c>
      <c r="G15" s="81">
        <f>MAX(IF(E15=1,($F$43-SUM($H$11:H14))/SUM(E15:$E$42),0),0)</f>
        <v>0</v>
      </c>
      <c r="H15" s="101"/>
      <c r="I15" s="105">
        <v>1</v>
      </c>
      <c r="J15" s="81">
        <f t="shared" si="2"/>
        <v>54290.920765093702</v>
      </c>
      <c r="K15" s="81">
        <f>MAX(IF(I15=1,($J$43-SUM($L$11:L14))/SUM(I15:$I$42),0),0)</f>
        <v>75014.718791952371</v>
      </c>
      <c r="L15" s="83"/>
      <c r="M15" s="94">
        <f t="shared" si="3"/>
        <v>81436.381147640554</v>
      </c>
      <c r="N15" s="85">
        <v>0</v>
      </c>
      <c r="O15" s="81">
        <f t="shared" si="4"/>
        <v>81436.381147640554</v>
      </c>
      <c r="P15" s="81">
        <f>MAX(IF(N15=1,($O$43-SUM($Q$11:Q14))/SUM(N15:$N$42),0),0)</f>
        <v>0</v>
      </c>
      <c r="Q15" s="101"/>
      <c r="R15" s="97">
        <f t="shared" si="5"/>
        <v>352890.98497310904</v>
      </c>
      <c r="S15" s="85">
        <v>1</v>
      </c>
      <c r="T15" s="84">
        <f t="shared" si="6"/>
        <v>116454.02504112599</v>
      </c>
      <c r="U15" s="84">
        <f>MAX(IF(S15=1,($T$43-SUM($V$11:V14))/SUM(S15:$S$42),0),0)</f>
        <v>150179.46702148867</v>
      </c>
      <c r="V15" s="83"/>
      <c r="W15" s="107">
        <v>0</v>
      </c>
      <c r="X15" s="84">
        <f t="shared" si="7"/>
        <v>116454.02504112599</v>
      </c>
      <c r="Y15" s="84">
        <f>MAX(IF(W15=1,($X$43-SUM($Z$11:Z14))/SUM(W15:$W$42),0),0)</f>
        <v>0</v>
      </c>
      <c r="Z15" s="100"/>
      <c r="AA15" s="104">
        <v>1</v>
      </c>
      <c r="AB15" s="84">
        <f t="shared" si="8"/>
        <v>116454.02504112599</v>
      </c>
      <c r="AC15" s="84">
        <f>MAX(IF(AA15=1,($AB$43-SUM($AD$11:AD14))/SUM(AA15:$AA$42),0),0)</f>
        <v>204790.18230203001</v>
      </c>
      <c r="AD15" s="83"/>
    </row>
    <row r="16" spans="2:30" x14ac:dyDescent="0.25">
      <c r="B16" s="133">
        <v>42190</v>
      </c>
      <c r="C16" s="138">
        <v>5.7115171034169479E-2</v>
      </c>
      <c r="D16" s="98">
        <f t="shared" si="0"/>
        <v>119964.70524016957</v>
      </c>
      <c r="E16" s="82">
        <v>0</v>
      </c>
      <c r="F16" s="81">
        <f t="shared" si="1"/>
        <v>59982.352620084785</v>
      </c>
      <c r="G16" s="81">
        <f>MAX(IF(E16=1,($F$43-SUM($H$11:H15))/SUM(E16:$E$42),0),0)</f>
        <v>0</v>
      </c>
      <c r="H16" s="101"/>
      <c r="I16" s="105">
        <v>0</v>
      </c>
      <c r="J16" s="81">
        <f t="shared" si="2"/>
        <v>59982.352620084785</v>
      </c>
      <c r="K16" s="81">
        <f>MAX(IF(I16=1,($J$43-SUM($L$11:L15))/SUM(I16:$I$42),0),0)</f>
        <v>0</v>
      </c>
      <c r="L16" s="83"/>
      <c r="M16" s="94">
        <f t="shared" si="3"/>
        <v>89973.528930127184</v>
      </c>
      <c r="N16" s="85">
        <v>0</v>
      </c>
      <c r="O16" s="81">
        <f t="shared" si="4"/>
        <v>89973.528930127184</v>
      </c>
      <c r="P16" s="81">
        <f>MAX(IF(N16=1,($O$43-SUM($Q$11:Q15))/SUM(N16:$N$42),0),0)</f>
        <v>0</v>
      </c>
      <c r="Q16" s="101"/>
      <c r="R16" s="97">
        <f t="shared" si="5"/>
        <v>389885.29203055112</v>
      </c>
      <c r="S16" s="85">
        <v>1</v>
      </c>
      <c r="T16" s="84">
        <f t="shared" si="6"/>
        <v>128662.14637008187</v>
      </c>
      <c r="U16" s="84">
        <f>MAX(IF(S16=1,($T$43-SUM($V$11:V15))/SUM(S16:$S$42),0),0)</f>
        <v>160906.57180873788</v>
      </c>
      <c r="V16" s="83"/>
      <c r="W16" s="107">
        <v>1</v>
      </c>
      <c r="X16" s="84">
        <f t="shared" si="7"/>
        <v>128662.14637008187</v>
      </c>
      <c r="Y16" s="84">
        <f>MAX(IF(W16=1,($X$43-SUM($Z$11:Z15))/SUM(W16:$W$42),0),0)</f>
        <v>150179.46702148867</v>
      </c>
      <c r="Z16" s="100"/>
      <c r="AA16" s="104">
        <v>0</v>
      </c>
      <c r="AB16" s="84">
        <f t="shared" si="8"/>
        <v>128662.14637008187</v>
      </c>
      <c r="AC16" s="84">
        <f>MAX(IF(AA16=1,($AB$43-SUM($AD$11:AD15))/SUM(AA16:$AA$42),0),0)</f>
        <v>0</v>
      </c>
      <c r="AD16" s="83"/>
    </row>
    <row r="17" spans="2:30" x14ac:dyDescent="0.25">
      <c r="B17" s="133">
        <v>42191</v>
      </c>
      <c r="C17" s="137">
        <v>4.6650224526250941E-3</v>
      </c>
      <c r="D17" s="98">
        <f t="shared" si="0"/>
        <v>9798.413159493748</v>
      </c>
      <c r="E17" s="82">
        <v>0</v>
      </c>
      <c r="F17" s="81">
        <f t="shared" si="1"/>
        <v>4899.206579746874</v>
      </c>
      <c r="G17" s="81">
        <f>MAX(IF(E17=1,($F$43-SUM($H$11:H16))/SUM(E17:$E$42),0),0)</f>
        <v>0</v>
      </c>
      <c r="H17" s="101"/>
      <c r="I17" s="105">
        <v>1</v>
      </c>
      <c r="J17" s="81">
        <f t="shared" si="2"/>
        <v>4899.206579746874</v>
      </c>
      <c r="K17" s="81">
        <f>MAX(IF(I17=1,($J$43-SUM($L$11:L16))/SUM(I17:$I$42),0),0)</f>
        <v>80785.081775948711</v>
      </c>
      <c r="L17" s="83"/>
      <c r="M17" s="94">
        <f t="shared" si="3"/>
        <v>7348.8098696203106</v>
      </c>
      <c r="N17" s="85">
        <v>1</v>
      </c>
      <c r="O17" s="81">
        <f t="shared" si="4"/>
        <v>7348.8098696203106</v>
      </c>
      <c r="P17" s="81">
        <f>MAX(IF(N17=1,($O$43-SUM($Q$11:Q16))/SUM(N17:$N$42),0),0)</f>
        <v>85956.818414437483</v>
      </c>
      <c r="Q17" s="101">
        <v>300000</v>
      </c>
      <c r="R17" s="97">
        <f t="shared" si="5"/>
        <v>31844.84276835468</v>
      </c>
      <c r="S17" s="85">
        <v>1</v>
      </c>
      <c r="T17" s="84">
        <f t="shared" si="6"/>
        <v>10508.798113557044</v>
      </c>
      <c r="U17" s="84">
        <f>MAX(IF(S17=1,($T$43-SUM($V$11:V16))/SUM(S17:$S$42),0),0)</f>
        <v>173284.00040941001</v>
      </c>
      <c r="V17" s="83"/>
      <c r="W17" s="107">
        <v>1</v>
      </c>
      <c r="X17" s="84">
        <f t="shared" si="7"/>
        <v>10508.798113557044</v>
      </c>
      <c r="Y17" s="84">
        <f>MAX(IF(W17=1,($X$43-SUM($Z$11:Z16))/SUM(W17:$W$42),0),0)</f>
        <v>160906.57180873788</v>
      </c>
      <c r="Z17" s="100"/>
      <c r="AA17" s="104">
        <v>1</v>
      </c>
      <c r="AB17" s="84">
        <f t="shared" si="8"/>
        <v>10508.798113557044</v>
      </c>
      <c r="AC17" s="84">
        <f>MAX(IF(AA17=1,($AB$43-SUM($AD$11:AD16))/SUM(AA17:$AA$42),0),0)</f>
        <v>225269.20053223302</v>
      </c>
      <c r="AD17" s="83"/>
    </row>
    <row r="18" spans="2:30" x14ac:dyDescent="0.25">
      <c r="B18" s="133">
        <v>42192</v>
      </c>
      <c r="C18" s="137">
        <v>2.665266399063862E-2</v>
      </c>
      <c r="D18" s="98">
        <f t="shared" si="0"/>
        <v>55981.255445937357</v>
      </c>
      <c r="E18" s="82">
        <v>0</v>
      </c>
      <c r="F18" s="81">
        <f t="shared" si="1"/>
        <v>27990.627722968678</v>
      </c>
      <c r="G18" s="81">
        <f>MAX(IF(E18=1,($F$43-SUM($H$11:H17))/SUM(E18:$E$42),0),0)</f>
        <v>0</v>
      </c>
      <c r="H18" s="101"/>
      <c r="I18" s="105">
        <v>0</v>
      </c>
      <c r="J18" s="81">
        <f t="shared" si="2"/>
        <v>27990.627722968678</v>
      </c>
      <c r="K18" s="81">
        <f>MAX(IF(I18=1,($J$43-SUM($L$11:L17))/SUM(I18:$I$42),0),0)</f>
        <v>0</v>
      </c>
      <c r="L18" s="83"/>
      <c r="M18" s="94">
        <f t="shared" si="3"/>
        <v>41985.941584453016</v>
      </c>
      <c r="N18" s="85">
        <v>1</v>
      </c>
      <c r="O18" s="81">
        <f t="shared" si="4"/>
        <v>41985.941584453016</v>
      </c>
      <c r="P18" s="81">
        <f>MAX(IF(N18=1,($O$43-SUM($Q$11:Q17))/SUM(N18:$N$42),0),0)</f>
        <v>71687.272975399988</v>
      </c>
      <c r="Q18" s="101">
        <v>500000</v>
      </c>
      <c r="R18" s="97">
        <f t="shared" si="5"/>
        <v>181939.08019929641</v>
      </c>
      <c r="S18" s="85">
        <v>1</v>
      </c>
      <c r="T18" s="84">
        <f t="shared" si="6"/>
        <v>60039.896465767815</v>
      </c>
      <c r="U18" s="84">
        <f>MAX(IF(S18=1,($T$43-SUM($V$11:V17))/SUM(S18:$S$42),0),0)</f>
        <v>187724.33377686085</v>
      </c>
      <c r="V18" s="83"/>
      <c r="W18" s="107">
        <v>1</v>
      </c>
      <c r="X18" s="84">
        <f t="shared" si="7"/>
        <v>60039.896465767815</v>
      </c>
      <c r="Y18" s="84">
        <f>MAX(IF(W18=1,($X$43-SUM($Z$11:Z17))/SUM(W18:$W$42),0),0)</f>
        <v>173284.00040941001</v>
      </c>
      <c r="Z18" s="100"/>
      <c r="AA18" s="104">
        <v>1</v>
      </c>
      <c r="AB18" s="84">
        <f t="shared" si="8"/>
        <v>60039.896465767815</v>
      </c>
      <c r="AC18" s="84">
        <f>MAX(IF(AA18=1,($AB$43-SUM($AD$11:AD17))/SUM(AA18:$AA$42),0),0)</f>
        <v>250299.11170248114</v>
      </c>
      <c r="AD18" s="83"/>
    </row>
    <row r="19" spans="2:30" x14ac:dyDescent="0.25">
      <c r="B19" s="133">
        <v>42193</v>
      </c>
      <c r="C19" s="137">
        <v>2.4638521261828372E-2</v>
      </c>
      <c r="D19" s="98">
        <f t="shared" si="0"/>
        <v>51750.750058344311</v>
      </c>
      <c r="E19" s="82">
        <v>1</v>
      </c>
      <c r="F19" s="81">
        <f t="shared" si="1"/>
        <v>25875.375029172155</v>
      </c>
      <c r="G19" s="81">
        <f>MAX(IF(E19=1,($F$43-SUM($H$11:H18))/SUM(E19:$E$42),0),0)</f>
        <v>95473.278462484843</v>
      </c>
      <c r="H19" s="101"/>
      <c r="I19" s="105">
        <v>1</v>
      </c>
      <c r="J19" s="81">
        <f t="shared" si="2"/>
        <v>25875.375029172155</v>
      </c>
      <c r="K19" s="81">
        <f>MAX(IF(I19=1,($J$43-SUM($L$11:L18))/SUM(I19:$I$42),0),0)</f>
        <v>87517.171923944436</v>
      </c>
      <c r="L19" s="83"/>
      <c r="M19" s="94">
        <f t="shared" si="3"/>
        <v>38813.062543758235</v>
      </c>
      <c r="N19" s="85">
        <v>1</v>
      </c>
      <c r="O19" s="81">
        <f t="shared" si="4"/>
        <v>38813.062543758235</v>
      </c>
      <c r="P19" s="81">
        <f>MAX(IF(N19=1,($O$43-SUM($Q$11:Q18))/SUM(N19:$N$42),0),0)</f>
        <v>41093.506759357122</v>
      </c>
      <c r="Q19" s="101">
        <v>600000</v>
      </c>
      <c r="R19" s="97">
        <f t="shared" si="5"/>
        <v>168189.93768961902</v>
      </c>
      <c r="S19" s="85">
        <v>1</v>
      </c>
      <c r="T19" s="84">
        <f t="shared" si="6"/>
        <v>55502.679437574283</v>
      </c>
      <c r="U19" s="84">
        <f>MAX(IF(S19=1,($T$43-SUM($V$11:V18))/SUM(S19:$S$42),0),0)</f>
        <v>204790.18230203001</v>
      </c>
      <c r="V19" s="83"/>
      <c r="W19" s="107">
        <v>1</v>
      </c>
      <c r="X19" s="84">
        <f t="shared" si="7"/>
        <v>55502.679437574283</v>
      </c>
      <c r="Y19" s="84">
        <f>MAX(IF(W19=1,($X$43-SUM($Z$11:Z18))/SUM(W19:$W$42),0),0)</f>
        <v>187724.33377686085</v>
      </c>
      <c r="Z19" s="100"/>
      <c r="AA19" s="104">
        <v>1</v>
      </c>
      <c r="AB19" s="84">
        <f t="shared" si="8"/>
        <v>55502.679437574283</v>
      </c>
      <c r="AC19" s="84">
        <f>MAX(IF(AA19=1,($AB$43-SUM($AD$11:AD18))/SUM(AA19:$AA$42),0),0)</f>
        <v>281586.50066529127</v>
      </c>
      <c r="AD19" s="83"/>
    </row>
    <row r="20" spans="2:30" x14ac:dyDescent="0.25">
      <c r="B20" s="133">
        <v>42194</v>
      </c>
      <c r="C20" s="137">
        <v>2.6314065292180867E-2</v>
      </c>
      <c r="D20" s="98">
        <f t="shared" si="0"/>
        <v>55270.062739696696</v>
      </c>
      <c r="E20" s="82">
        <v>0</v>
      </c>
      <c r="F20" s="81">
        <f t="shared" si="1"/>
        <v>27635.031369848348</v>
      </c>
      <c r="G20" s="81">
        <f>MAX(IF(E20=1,($F$43-SUM($H$11:H19))/SUM(E20:$E$42),0),0)</f>
        <v>0</v>
      </c>
      <c r="H20" s="101"/>
      <c r="I20" s="105">
        <v>0</v>
      </c>
      <c r="J20" s="81">
        <f t="shared" si="2"/>
        <v>27635.031369848348</v>
      </c>
      <c r="K20" s="81">
        <f>MAX(IF(I20=1,($J$43-SUM($L$11:L19))/SUM(I20:$I$42),0),0)</f>
        <v>0</v>
      </c>
      <c r="L20" s="83"/>
      <c r="M20" s="94">
        <f t="shared" si="3"/>
        <v>41452.54705477252</v>
      </c>
      <c r="N20" s="85">
        <v>0</v>
      </c>
      <c r="O20" s="81">
        <f t="shared" si="4"/>
        <v>41452.54705477252</v>
      </c>
      <c r="P20" s="81">
        <f>MAX(IF(N20=1,($O$43-SUM($Q$11:Q19))/SUM(N20:$N$42),0),0)</f>
        <v>0</v>
      </c>
      <c r="Q20" s="101"/>
      <c r="R20" s="97">
        <f t="shared" si="5"/>
        <v>179627.70390401426</v>
      </c>
      <c r="S20" s="85">
        <v>0</v>
      </c>
      <c r="T20" s="84">
        <f t="shared" si="6"/>
        <v>59277.142288324707</v>
      </c>
      <c r="U20" s="84">
        <f>MAX(IF(S20=1,($T$43-SUM($V$11:V19))/SUM(S20:$S$42),0),0)</f>
        <v>0</v>
      </c>
      <c r="V20" s="83"/>
      <c r="W20" s="107">
        <v>1</v>
      </c>
      <c r="X20" s="84">
        <f t="shared" si="7"/>
        <v>59277.142288324707</v>
      </c>
      <c r="Y20" s="84">
        <f>MAX(IF(W20=1,($X$43-SUM($Z$11:Z19))/SUM(W20:$W$42),0),0)</f>
        <v>204790.18230203001</v>
      </c>
      <c r="Z20" s="100"/>
      <c r="AA20" s="104">
        <v>0</v>
      </c>
      <c r="AB20" s="84">
        <f t="shared" si="8"/>
        <v>59277.142288324707</v>
      </c>
      <c r="AC20" s="84">
        <f>MAX(IF(AA20=1,($AB$43-SUM($AD$11:AD19))/SUM(AA20:$AA$42),0),0)</f>
        <v>0</v>
      </c>
      <c r="AD20" s="83"/>
    </row>
    <row r="21" spans="2:30" x14ac:dyDescent="0.25">
      <c r="B21" s="133">
        <v>42195</v>
      </c>
      <c r="C21" s="137">
        <v>2.7137875265840508E-2</v>
      </c>
      <c r="D21" s="98">
        <f t="shared" si="0"/>
        <v>57000.393208371403</v>
      </c>
      <c r="E21" s="82">
        <v>0</v>
      </c>
      <c r="F21" s="81">
        <f t="shared" si="1"/>
        <v>28500.196604185701</v>
      </c>
      <c r="G21" s="81">
        <f>MAX(IF(E21=1,($F$43-SUM($H$11:H20))/SUM(E21:$E$42),0),0)</f>
        <v>0</v>
      </c>
      <c r="H21" s="101"/>
      <c r="I21" s="105">
        <v>0</v>
      </c>
      <c r="J21" s="81">
        <f t="shared" si="2"/>
        <v>28500.196604185701</v>
      </c>
      <c r="K21" s="81">
        <f>MAX(IF(I21=1,($J$43-SUM($L$11:L20))/SUM(I21:$I$42),0),0)</f>
        <v>0</v>
      </c>
      <c r="L21" s="83"/>
      <c r="M21" s="94">
        <f t="shared" si="3"/>
        <v>42750.294906278556</v>
      </c>
      <c r="N21" s="85">
        <v>0</v>
      </c>
      <c r="O21" s="81">
        <f t="shared" si="4"/>
        <v>42750.294906278556</v>
      </c>
      <c r="P21" s="81">
        <f>MAX(IF(N21=1,($O$43-SUM($Q$11:Q20))/SUM(N21:$N$42),0),0)</f>
        <v>0</v>
      </c>
      <c r="Q21" s="101"/>
      <c r="R21" s="97">
        <f t="shared" si="5"/>
        <v>185251.27792720706</v>
      </c>
      <c r="S21" s="85">
        <v>1</v>
      </c>
      <c r="T21" s="84">
        <f t="shared" si="6"/>
        <v>61132.921715978337</v>
      </c>
      <c r="U21" s="84">
        <f>MAX(IF(S21=1,($T$43-SUM($V$11:V20))/SUM(S21:$S$42),0),0)</f>
        <v>225269.20053223302</v>
      </c>
      <c r="V21" s="83"/>
      <c r="W21" s="107">
        <v>0</v>
      </c>
      <c r="X21" s="84">
        <f t="shared" si="7"/>
        <v>61132.921715978337</v>
      </c>
      <c r="Y21" s="84">
        <f>MAX(IF(W21=1,($X$43-SUM($Z$11:Z20))/SUM(W21:$W$42),0),0)</f>
        <v>0</v>
      </c>
      <c r="Z21" s="100"/>
      <c r="AA21" s="104">
        <v>1</v>
      </c>
      <c r="AB21" s="84">
        <f t="shared" si="8"/>
        <v>61132.921715978337</v>
      </c>
      <c r="AC21" s="84">
        <f>MAX(IF(AA21=1,($AB$43-SUM($AD$11:AD20))/SUM(AA21:$AA$42),0),0)</f>
        <v>321813.14361747575</v>
      </c>
      <c r="AD21" s="83"/>
    </row>
    <row r="22" spans="2:30" x14ac:dyDescent="0.25">
      <c r="B22" s="133">
        <v>42196</v>
      </c>
      <c r="C22" s="139">
        <v>6.1978212917386068E-2</v>
      </c>
      <c r="D22" s="98">
        <f t="shared" si="0"/>
        <v>130179.0384116777</v>
      </c>
      <c r="E22" s="82">
        <v>0</v>
      </c>
      <c r="F22" s="81">
        <f t="shared" si="1"/>
        <v>65089.519205838849</v>
      </c>
      <c r="G22" s="81">
        <f>MAX(IF(E22=1,($F$43-SUM($H$11:H21))/SUM(E22:$E$42),0),0)</f>
        <v>0</v>
      </c>
      <c r="H22" s="101"/>
      <c r="I22" s="105">
        <v>1</v>
      </c>
      <c r="J22" s="81">
        <f t="shared" si="2"/>
        <v>65089.519205838849</v>
      </c>
      <c r="K22" s="81">
        <f>MAX(IF(I22=1,($J$43-SUM($L$11:L21))/SUM(I22:$I$42),0),0)</f>
        <v>95473.278462484843</v>
      </c>
      <c r="L22" s="83"/>
      <c r="M22" s="94">
        <f t="shared" si="3"/>
        <v>97634.278808758274</v>
      </c>
      <c r="N22" s="85">
        <v>0</v>
      </c>
      <c r="O22" s="81">
        <f t="shared" si="4"/>
        <v>97634.278808758274</v>
      </c>
      <c r="P22" s="81">
        <f>MAX(IF(N22=1,($O$43-SUM($Q$11:Q21))/SUM(N22:$N$42),0),0)</f>
        <v>0</v>
      </c>
      <c r="Q22" s="101"/>
      <c r="R22" s="97">
        <f t="shared" si="5"/>
        <v>423081.87483795249</v>
      </c>
      <c r="S22" s="85">
        <v>1</v>
      </c>
      <c r="T22" s="84">
        <f t="shared" si="6"/>
        <v>139617.01869652432</v>
      </c>
      <c r="U22" s="84">
        <f>MAX(IF(S22=1,($T$43-SUM($V$11:V21))/SUM(S22:$S$42),0),0)</f>
        <v>250299.11170248114</v>
      </c>
      <c r="V22" s="83"/>
      <c r="W22" s="107">
        <v>1</v>
      </c>
      <c r="X22" s="84">
        <f t="shared" si="7"/>
        <v>139617.01869652432</v>
      </c>
      <c r="Y22" s="84">
        <f>MAX(IF(W22=1,($X$43-SUM($Z$11:Z21))/SUM(W22:$W$42),0),0)</f>
        <v>225269.20053223302</v>
      </c>
      <c r="Z22" s="100"/>
      <c r="AA22" s="104">
        <v>1</v>
      </c>
      <c r="AB22" s="84">
        <f t="shared" si="8"/>
        <v>139617.01869652432</v>
      </c>
      <c r="AC22" s="84">
        <f>MAX(IF(AA22=1,($AB$43-SUM($AD$11:AD21))/SUM(AA22:$AA$42),0),0)</f>
        <v>375448.66755372169</v>
      </c>
      <c r="AD22" s="83"/>
    </row>
    <row r="23" spans="2:30" x14ac:dyDescent="0.25">
      <c r="B23" s="133">
        <v>42197</v>
      </c>
      <c r="C23" s="139">
        <v>6.6377309948573091E-2</v>
      </c>
      <c r="D23" s="98">
        <f t="shared" si="0"/>
        <v>139418.90181598291</v>
      </c>
      <c r="E23" s="82">
        <v>0</v>
      </c>
      <c r="F23" s="81">
        <f t="shared" si="1"/>
        <v>69709.450907991457</v>
      </c>
      <c r="G23" s="81">
        <f>MAX(IF(E23=1,($F$43-SUM($H$11:H22))/SUM(E23:$E$42),0),0)</f>
        <v>0</v>
      </c>
      <c r="H23" s="101"/>
      <c r="I23" s="105">
        <v>0</v>
      </c>
      <c r="J23" s="81">
        <f t="shared" si="2"/>
        <v>69709.450907991457</v>
      </c>
      <c r="K23" s="81">
        <f>MAX(IF(I23=1,($J$43-SUM($L$11:L22))/SUM(I23:$I$42),0),0)</f>
        <v>0</v>
      </c>
      <c r="L23" s="83"/>
      <c r="M23" s="94">
        <f t="shared" si="3"/>
        <v>104564.17636198719</v>
      </c>
      <c r="N23" s="85">
        <v>0</v>
      </c>
      <c r="O23" s="81">
        <f t="shared" si="4"/>
        <v>104564.17636198719</v>
      </c>
      <c r="P23" s="81">
        <f>MAX(IF(N23=1,($O$43-SUM($Q$11:Q22))/SUM(N23:$N$42),0),0)</f>
        <v>0</v>
      </c>
      <c r="Q23" s="101"/>
      <c r="R23" s="97">
        <f t="shared" si="5"/>
        <v>453111.43090194446</v>
      </c>
      <c r="S23" s="85">
        <v>0</v>
      </c>
      <c r="T23" s="84">
        <f t="shared" si="6"/>
        <v>149526.77219764169</v>
      </c>
      <c r="U23" s="84">
        <f>MAX(IF(S23=1,($T$43-SUM($V$11:V22))/SUM(S23:$S$42),0),0)</f>
        <v>0</v>
      </c>
      <c r="V23" s="83"/>
      <c r="W23" s="107">
        <v>0</v>
      </c>
      <c r="X23" s="84">
        <f t="shared" si="7"/>
        <v>149526.77219764169</v>
      </c>
      <c r="Y23" s="84">
        <f>MAX(IF(W23=1,($X$43-SUM($Z$11:Z22))/SUM(W23:$W$42),0),0)</f>
        <v>0</v>
      </c>
      <c r="Z23" s="100"/>
      <c r="AA23" s="104">
        <v>1</v>
      </c>
      <c r="AB23" s="84">
        <f t="shared" si="8"/>
        <v>149526.77219764169</v>
      </c>
      <c r="AC23" s="84">
        <f>MAX(IF(AA23=1,($AB$43-SUM($AD$11:AD22))/SUM(AA23:$AA$42),0),0)</f>
        <v>450538.40106446604</v>
      </c>
      <c r="AD23" s="83"/>
    </row>
    <row r="24" spans="2:30" x14ac:dyDescent="0.25">
      <c r="B24" s="133">
        <v>42198</v>
      </c>
      <c r="C24" s="137">
        <v>4.6650224526250941E-3</v>
      </c>
      <c r="D24" s="98">
        <f t="shared" si="0"/>
        <v>9798.413159493748</v>
      </c>
      <c r="E24" s="82">
        <v>0</v>
      </c>
      <c r="F24" s="81">
        <f t="shared" si="1"/>
        <v>4899.206579746874</v>
      </c>
      <c r="G24" s="81">
        <f>MAX(IF(E24=1,($F$43-SUM($H$11:H23))/SUM(E24:$E$42),0),0)</f>
        <v>0</v>
      </c>
      <c r="H24" s="101"/>
      <c r="I24" s="105">
        <v>0</v>
      </c>
      <c r="J24" s="81">
        <f t="shared" si="2"/>
        <v>4899.206579746874</v>
      </c>
      <c r="K24" s="81">
        <f>MAX(IF(I24=1,($J$43-SUM($L$11:L23))/SUM(I24:$I$42),0),0)</f>
        <v>0</v>
      </c>
      <c r="L24" s="83"/>
      <c r="M24" s="94">
        <f t="shared" si="3"/>
        <v>7348.8098696203106</v>
      </c>
      <c r="N24" s="85">
        <v>1</v>
      </c>
      <c r="O24" s="81">
        <f t="shared" si="4"/>
        <v>7348.8098696203106</v>
      </c>
      <c r="P24" s="81">
        <f>MAX(IF(N24=1,($O$43-SUM($Q$11:Q23))/SUM(N24:$N$42),0),0)</f>
        <v>0</v>
      </c>
      <c r="Q24" s="101"/>
      <c r="R24" s="97">
        <f t="shared" si="5"/>
        <v>31844.84276835468</v>
      </c>
      <c r="S24" s="85">
        <v>0</v>
      </c>
      <c r="T24" s="84">
        <f t="shared" si="6"/>
        <v>10508.798113557044</v>
      </c>
      <c r="U24" s="84">
        <f>MAX(IF(S24=1,($T$43-SUM($V$11:V23))/SUM(S24:$S$42),0),0)</f>
        <v>0</v>
      </c>
      <c r="V24" s="83"/>
      <c r="W24" s="107">
        <v>0</v>
      </c>
      <c r="X24" s="84">
        <f t="shared" si="7"/>
        <v>10508.798113557044</v>
      </c>
      <c r="Y24" s="84">
        <f>MAX(IF(W24=1,($X$43-SUM($Z$11:Z23))/SUM(W24:$W$42),0),0)</f>
        <v>0</v>
      </c>
      <c r="Z24" s="100"/>
      <c r="AA24" s="104">
        <v>0</v>
      </c>
      <c r="AB24" s="84">
        <f t="shared" si="8"/>
        <v>10508.798113557044</v>
      </c>
      <c r="AC24" s="84">
        <f>MAX(IF(AA24=1,($AB$43-SUM($AD$11:AD23))/SUM(AA24:$AA$42),0),0)</f>
        <v>0</v>
      </c>
      <c r="AD24" s="83"/>
    </row>
    <row r="25" spans="2:30" x14ac:dyDescent="0.25">
      <c r="B25" s="133">
        <v>42199</v>
      </c>
      <c r="C25" s="137">
        <v>2.665266399063862E-2</v>
      </c>
      <c r="D25" s="98">
        <f t="shared" si="0"/>
        <v>55981.255445937357</v>
      </c>
      <c r="E25" s="82">
        <v>1</v>
      </c>
      <c r="F25" s="81">
        <f t="shared" si="1"/>
        <v>27990.627722968678</v>
      </c>
      <c r="G25" s="81">
        <f>MAX(IF(E25=1,($F$43-SUM($H$11:H24))/SUM(E25:$E$42),0),0)</f>
        <v>105020.60630873332</v>
      </c>
      <c r="H25" s="101"/>
      <c r="I25" s="105">
        <v>1</v>
      </c>
      <c r="J25" s="81">
        <f t="shared" si="2"/>
        <v>27990.627722968678</v>
      </c>
      <c r="K25" s="81">
        <f>MAX(IF(I25=1,($J$43-SUM($L$11:L24))/SUM(I25:$I$42),0),0)</f>
        <v>105020.60630873332</v>
      </c>
      <c r="L25" s="83"/>
      <c r="M25" s="94">
        <f t="shared" si="3"/>
        <v>41985.941584453016</v>
      </c>
      <c r="N25" s="85">
        <v>0</v>
      </c>
      <c r="O25" s="81">
        <f t="shared" si="4"/>
        <v>41985.941584453016</v>
      </c>
      <c r="P25" s="81">
        <f>MAX(IF(N25=1,($O$43-SUM($Q$11:Q24))/SUM(N25:$N$42),0),0)</f>
        <v>0</v>
      </c>
      <c r="Q25" s="101"/>
      <c r="R25" s="97">
        <f t="shared" si="5"/>
        <v>181939.08019929641</v>
      </c>
      <c r="S25" s="85">
        <v>1</v>
      </c>
      <c r="T25" s="84">
        <f t="shared" si="6"/>
        <v>60039.896465767815</v>
      </c>
      <c r="U25" s="84">
        <f>MAX(IF(S25=1,($T$43-SUM($V$11:V24))/SUM(S25:$S$42),0),0)</f>
        <v>281586.50066529127</v>
      </c>
      <c r="V25" s="83"/>
      <c r="W25" s="107">
        <v>0</v>
      </c>
      <c r="X25" s="84">
        <f t="shared" si="7"/>
        <v>60039.896465767815</v>
      </c>
      <c r="Y25" s="84">
        <f>MAX(IF(W25=1,($X$43-SUM($Z$11:Z24))/SUM(W25:$W$42),0),0)</f>
        <v>0</v>
      </c>
      <c r="Z25" s="100"/>
      <c r="AA25" s="104">
        <v>1</v>
      </c>
      <c r="AB25" s="84">
        <f t="shared" si="8"/>
        <v>60039.896465767815</v>
      </c>
      <c r="AC25" s="84">
        <f>MAX(IF(AA25=1,($AB$43-SUM($AD$11:AD24))/SUM(AA25:$AA$42),0),0)</f>
        <v>563173.00133058254</v>
      </c>
      <c r="AD25" s="83"/>
    </row>
    <row r="26" spans="2:30" x14ac:dyDescent="0.25">
      <c r="B26" s="133">
        <v>42200</v>
      </c>
      <c r="C26" s="137">
        <v>2.4638521261828372E-2</v>
      </c>
      <c r="D26" s="98">
        <f t="shared" si="0"/>
        <v>51750.750058344311</v>
      </c>
      <c r="E26" s="82">
        <v>1</v>
      </c>
      <c r="F26" s="81">
        <f t="shared" si="1"/>
        <v>25875.375029172155</v>
      </c>
      <c r="G26" s="81">
        <f>MAX(IF(E26=1,($F$43-SUM($H$11:H25))/SUM(E26:$E$42),0),0)</f>
        <v>116689.56256525924</v>
      </c>
      <c r="H26" s="101"/>
      <c r="I26" s="105">
        <v>0</v>
      </c>
      <c r="J26" s="81">
        <f t="shared" si="2"/>
        <v>25875.375029172155</v>
      </c>
      <c r="K26" s="81">
        <f>MAX(IF(I26=1,($J$43-SUM($L$11:L25))/SUM(I26:$I$42),0),0)</f>
        <v>0</v>
      </c>
      <c r="L26" s="83"/>
      <c r="M26" s="94">
        <f t="shared" si="3"/>
        <v>38813.062543758235</v>
      </c>
      <c r="N26" s="85">
        <v>0</v>
      </c>
      <c r="O26" s="81">
        <f t="shared" si="4"/>
        <v>38813.062543758235</v>
      </c>
      <c r="P26" s="81">
        <f>MAX(IF(N26=1,($O$43-SUM($Q$11:Q25))/SUM(N26:$N$42),0),0)</f>
        <v>0</v>
      </c>
      <c r="Q26" s="101"/>
      <c r="R26" s="97">
        <f t="shared" si="5"/>
        <v>168189.93768961902</v>
      </c>
      <c r="S26" s="85">
        <v>0</v>
      </c>
      <c r="T26" s="84">
        <f t="shared" si="6"/>
        <v>55502.679437574283</v>
      </c>
      <c r="U26" s="84">
        <f>MAX(IF(S26=1,($T$43-SUM($V$11:V25))/SUM(S26:$S$42),0),0)</f>
        <v>0</v>
      </c>
      <c r="V26" s="83"/>
      <c r="W26" s="107">
        <v>1</v>
      </c>
      <c r="X26" s="84">
        <f t="shared" si="7"/>
        <v>55502.679437574283</v>
      </c>
      <c r="Y26" s="84">
        <f>MAX(IF(W26=1,($X$43-SUM($Z$11:Z25))/SUM(W26:$W$42),0),0)</f>
        <v>250299.11170248114</v>
      </c>
      <c r="Z26" s="100"/>
      <c r="AA26" s="104">
        <v>0</v>
      </c>
      <c r="AB26" s="84">
        <f t="shared" si="8"/>
        <v>55502.679437574283</v>
      </c>
      <c r="AC26" s="84">
        <f>MAX(IF(AA26=1,($AB$43-SUM($AD$11:AD25))/SUM(AA26:$AA$42),0),0)</f>
        <v>0</v>
      </c>
      <c r="AD26" s="83"/>
    </row>
    <row r="27" spans="2:30" x14ac:dyDescent="0.25">
      <c r="B27" s="133">
        <v>42201</v>
      </c>
      <c r="C27" s="137">
        <v>2.6314065292180867E-2</v>
      </c>
      <c r="D27" s="98">
        <f t="shared" si="0"/>
        <v>55270.062739696696</v>
      </c>
      <c r="E27" s="82">
        <v>1</v>
      </c>
      <c r="F27" s="81">
        <f t="shared" si="1"/>
        <v>27635.031369848348</v>
      </c>
      <c r="G27" s="81">
        <f>MAX(IF(E27=1,($F$43-SUM($H$11:H26))/SUM(E27:$E$42),0),0)</f>
        <v>131275.75788591665</v>
      </c>
      <c r="H27" s="101"/>
      <c r="I27" s="105">
        <v>0</v>
      </c>
      <c r="J27" s="81">
        <f t="shared" si="2"/>
        <v>27635.031369848348</v>
      </c>
      <c r="K27" s="81">
        <f>MAX(IF(I27=1,($J$43-SUM($L$11:L26))/SUM(I27:$I$42),0),0)</f>
        <v>0</v>
      </c>
      <c r="L27" s="83"/>
      <c r="M27" s="94">
        <f t="shared" si="3"/>
        <v>41452.54705477252</v>
      </c>
      <c r="N27" s="85">
        <v>1</v>
      </c>
      <c r="O27" s="81">
        <f t="shared" si="4"/>
        <v>41452.54705477252</v>
      </c>
      <c r="P27" s="81">
        <f>MAX(IF(N27=1,($O$43-SUM($Q$11:Q26))/SUM(N27:$N$42),0),0)</f>
        <v>0</v>
      </c>
      <c r="Q27" s="101"/>
      <c r="R27" s="97">
        <f t="shared" si="5"/>
        <v>179627.70390401426</v>
      </c>
      <c r="S27" s="85">
        <v>1</v>
      </c>
      <c r="T27" s="84">
        <f t="shared" si="6"/>
        <v>59277.142288324707</v>
      </c>
      <c r="U27" s="84">
        <f>MAX(IF(S27=1,($T$43-SUM($V$11:V26))/SUM(S27:$S$42),0),0)</f>
        <v>321813.14361747575</v>
      </c>
      <c r="V27" s="83"/>
      <c r="W27" s="107">
        <v>0</v>
      </c>
      <c r="X27" s="84">
        <f t="shared" si="7"/>
        <v>59277.142288324707</v>
      </c>
      <c r="Y27" s="84">
        <f>MAX(IF(W27=1,($X$43-SUM($Z$11:Z26))/SUM(W27:$W$42),0),0)</f>
        <v>0</v>
      </c>
      <c r="Z27" s="100"/>
      <c r="AA27" s="104">
        <v>0</v>
      </c>
      <c r="AB27" s="84">
        <f t="shared" si="8"/>
        <v>59277.142288324707</v>
      </c>
      <c r="AC27" s="84">
        <f>MAX(IF(AA27=1,($AB$43-SUM($AD$11:AD26))/SUM(AA27:$AA$42),0),0)</f>
        <v>0</v>
      </c>
      <c r="AD27" s="83"/>
    </row>
    <row r="28" spans="2:30" x14ac:dyDescent="0.25">
      <c r="B28" s="133">
        <v>42202</v>
      </c>
      <c r="C28" s="137">
        <v>2.7137875265840508E-2</v>
      </c>
      <c r="D28" s="98">
        <f t="shared" si="0"/>
        <v>57000.393208371403</v>
      </c>
      <c r="E28" s="82">
        <v>0</v>
      </c>
      <c r="F28" s="81">
        <f t="shared" si="1"/>
        <v>28500.196604185701</v>
      </c>
      <c r="G28" s="81">
        <f>MAX(IF(E28=1,($F$43-SUM($H$11:H27))/SUM(E28:$E$42),0),0)</f>
        <v>0</v>
      </c>
      <c r="H28" s="101"/>
      <c r="I28" s="105">
        <v>1</v>
      </c>
      <c r="J28" s="81">
        <f t="shared" si="2"/>
        <v>28500.196604185701</v>
      </c>
      <c r="K28" s="81">
        <f>MAX(IF(I28=1,($J$43-SUM($L$11:L27))/SUM(I28:$I$42),0),0)</f>
        <v>116689.56256525924</v>
      </c>
      <c r="L28" s="83"/>
      <c r="M28" s="94">
        <f t="shared" si="3"/>
        <v>42750.294906278556</v>
      </c>
      <c r="N28" s="85">
        <v>1</v>
      </c>
      <c r="O28" s="81">
        <f t="shared" si="4"/>
        <v>42750.294906278556</v>
      </c>
      <c r="P28" s="81">
        <f>MAX(IF(N28=1,($O$43-SUM($Q$11:Q27))/SUM(N28:$N$42),0),0)</f>
        <v>0</v>
      </c>
      <c r="Q28" s="101"/>
      <c r="R28" s="97">
        <f t="shared" si="5"/>
        <v>185251.27792720706</v>
      </c>
      <c r="S28" s="85">
        <v>1</v>
      </c>
      <c r="T28" s="84">
        <f t="shared" si="6"/>
        <v>61132.921715978337</v>
      </c>
      <c r="U28" s="84">
        <f>MAX(IF(S28=1,($T$43-SUM($V$11:V27))/SUM(S28:$S$42),0),0)</f>
        <v>375448.66755372169</v>
      </c>
      <c r="V28" s="83"/>
      <c r="W28" s="107">
        <v>1</v>
      </c>
      <c r="X28" s="84">
        <f t="shared" si="7"/>
        <v>61132.921715978337</v>
      </c>
      <c r="Y28" s="84">
        <f>MAX(IF(W28=1,($X$43-SUM($Z$11:Z27))/SUM(W28:$W$42),0),0)</f>
        <v>281586.50066529127</v>
      </c>
      <c r="Z28" s="100"/>
      <c r="AA28" s="104">
        <v>0</v>
      </c>
      <c r="AB28" s="84">
        <f t="shared" si="8"/>
        <v>61132.921715978337</v>
      </c>
      <c r="AC28" s="84">
        <f>MAX(IF(AA28=1,($AB$43-SUM($AD$11:AD27))/SUM(AA28:$AA$42),0),0)</f>
        <v>0</v>
      </c>
      <c r="AD28" s="83"/>
    </row>
    <row r="29" spans="2:30" x14ac:dyDescent="0.25">
      <c r="B29" s="133">
        <v>42203</v>
      </c>
      <c r="C29" s="138">
        <v>5.6788733182844324E-2</v>
      </c>
      <c r="D29" s="98">
        <f t="shared" si="0"/>
        <v>119279.05517724622</v>
      </c>
      <c r="E29" s="82">
        <v>0</v>
      </c>
      <c r="F29" s="81">
        <f t="shared" si="1"/>
        <v>59639.52758862311</v>
      </c>
      <c r="G29" s="81">
        <f>MAX(IF(E29=1,($F$43-SUM($H$11:H28))/SUM(E29:$E$42),0),0)</f>
        <v>0</v>
      </c>
      <c r="H29" s="101"/>
      <c r="I29" s="105">
        <v>1</v>
      </c>
      <c r="J29" s="81">
        <f t="shared" si="2"/>
        <v>59639.52758862311</v>
      </c>
      <c r="K29" s="81">
        <f>MAX(IF(I29=1,($J$43-SUM($L$11:L28))/SUM(I29:$I$42),0),0)</f>
        <v>131275.75788591665</v>
      </c>
      <c r="L29" s="83"/>
      <c r="M29" s="94">
        <f t="shared" si="3"/>
        <v>89459.291382934665</v>
      </c>
      <c r="N29" s="85">
        <v>1</v>
      </c>
      <c r="O29" s="81">
        <f t="shared" si="4"/>
        <v>89459.291382934665</v>
      </c>
      <c r="P29" s="81">
        <f>MAX(IF(N29=1,($O$43-SUM($Q$11:Q28))/SUM(N29:$N$42),0),0)</f>
        <v>0</v>
      </c>
      <c r="Q29" s="101"/>
      <c r="R29" s="97">
        <f t="shared" si="5"/>
        <v>387656.92932605022</v>
      </c>
      <c r="S29" s="85">
        <v>0</v>
      </c>
      <c r="T29" s="84">
        <f t="shared" si="6"/>
        <v>127926.78667759658</v>
      </c>
      <c r="U29" s="84">
        <f>MAX(IF(S29=1,($T$43-SUM($V$11:V28))/SUM(S29:$S$42),0),0)</f>
        <v>0</v>
      </c>
      <c r="V29" s="83"/>
      <c r="W29" s="107">
        <v>0</v>
      </c>
      <c r="X29" s="84">
        <f t="shared" si="7"/>
        <v>127926.78667759658</v>
      </c>
      <c r="Y29" s="84">
        <f>MAX(IF(W29=1,($X$43-SUM($Z$11:Z28))/SUM(W29:$W$42),0),0)</f>
        <v>0</v>
      </c>
      <c r="Z29" s="100"/>
      <c r="AA29" s="104">
        <v>0</v>
      </c>
      <c r="AB29" s="84">
        <f t="shared" si="8"/>
        <v>127926.78667759658</v>
      </c>
      <c r="AC29" s="84">
        <f>MAX(IF(AA29=1,($AB$43-SUM($AD$11:AD28))/SUM(AA29:$AA$42),0),0)</f>
        <v>0</v>
      </c>
      <c r="AD29" s="83"/>
    </row>
    <row r="30" spans="2:30" x14ac:dyDescent="0.25">
      <c r="B30" s="133">
        <v>42204</v>
      </c>
      <c r="C30" s="138">
        <v>6.2208112210640064E-2</v>
      </c>
      <c r="D30" s="98">
        <f t="shared" si="0"/>
        <v>130661.91888722838</v>
      </c>
      <c r="E30" s="82">
        <v>0</v>
      </c>
      <c r="F30" s="81">
        <f t="shared" si="1"/>
        <v>65330.959443614192</v>
      </c>
      <c r="G30" s="81">
        <f>MAX(IF(E30=1,($F$43-SUM($H$11:H29))/SUM(E30:$E$42),0),0)</f>
        <v>0</v>
      </c>
      <c r="H30" s="101"/>
      <c r="I30" s="105">
        <v>0</v>
      </c>
      <c r="J30" s="81">
        <f t="shared" si="2"/>
        <v>65330.959443614192</v>
      </c>
      <c r="K30" s="81">
        <f>MAX(IF(I30=1,($J$43-SUM($L$11:L29))/SUM(I30:$I$42),0),0)</f>
        <v>0</v>
      </c>
      <c r="L30" s="83"/>
      <c r="M30" s="94">
        <f t="shared" si="3"/>
        <v>97996.439165421296</v>
      </c>
      <c r="N30" s="85">
        <v>1</v>
      </c>
      <c r="O30" s="81">
        <f t="shared" si="4"/>
        <v>97996.439165421296</v>
      </c>
      <c r="P30" s="81">
        <f>MAX(IF(N30=1,($O$43-SUM($Q$11:Q29))/SUM(N30:$N$42),0),0)</f>
        <v>0</v>
      </c>
      <c r="Q30" s="101"/>
      <c r="R30" s="97">
        <f t="shared" si="5"/>
        <v>424651.23638349224</v>
      </c>
      <c r="S30" s="85">
        <v>1</v>
      </c>
      <c r="T30" s="84">
        <f t="shared" si="6"/>
        <v>140134.90800655246</v>
      </c>
      <c r="U30" s="84">
        <f>MAX(IF(S30=1,($T$43-SUM($V$11:V29))/SUM(S30:$S$42),0),0)</f>
        <v>450538.40106446604</v>
      </c>
      <c r="V30" s="83"/>
      <c r="W30" s="107">
        <v>0</v>
      </c>
      <c r="X30" s="84">
        <f t="shared" si="7"/>
        <v>140134.90800655246</v>
      </c>
      <c r="Y30" s="84">
        <f>MAX(IF(W30=1,($X$43-SUM($Z$11:Z29))/SUM(W30:$W$42),0),0)</f>
        <v>0</v>
      </c>
      <c r="Z30" s="100"/>
      <c r="AA30" s="104">
        <v>0</v>
      </c>
      <c r="AB30" s="84">
        <f t="shared" si="8"/>
        <v>140134.90800655246</v>
      </c>
      <c r="AC30" s="84">
        <f>MAX(IF(AA30=1,($AB$43-SUM($AD$11:AD29))/SUM(AA30:$AA$42),0),0)</f>
        <v>0</v>
      </c>
      <c r="AD30" s="83"/>
    </row>
    <row r="31" spans="2:30" x14ac:dyDescent="0.25">
      <c r="B31" s="133">
        <v>42205</v>
      </c>
      <c r="C31" s="137">
        <v>4.6650224526250941E-3</v>
      </c>
      <c r="D31" s="98">
        <f t="shared" si="0"/>
        <v>9798.413159493748</v>
      </c>
      <c r="E31" s="82">
        <v>1</v>
      </c>
      <c r="F31" s="81">
        <f t="shared" si="1"/>
        <v>4899.206579746874</v>
      </c>
      <c r="G31" s="81">
        <f>MAX(IF(E31=1,($F$43-SUM($H$11:H30))/SUM(E31:$E$42),0),0)</f>
        <v>150029.43758390474</v>
      </c>
      <c r="H31" s="101"/>
      <c r="I31" s="105">
        <v>0</v>
      </c>
      <c r="J31" s="81">
        <f t="shared" si="2"/>
        <v>4899.206579746874</v>
      </c>
      <c r="K31" s="81">
        <f>MAX(IF(I31=1,($J$43-SUM($L$11:L30))/SUM(I31:$I$42),0),0)</f>
        <v>0</v>
      </c>
      <c r="L31" s="83"/>
      <c r="M31" s="94">
        <f t="shared" si="3"/>
        <v>7348.8098696203106</v>
      </c>
      <c r="N31" s="85">
        <v>1</v>
      </c>
      <c r="O31" s="81">
        <f t="shared" si="4"/>
        <v>7348.8098696203106</v>
      </c>
      <c r="P31" s="81">
        <f>MAX(IF(N31=1,($O$43-SUM($Q$11:Q30))/SUM(N31:$N$42),0),0)</f>
        <v>0</v>
      </c>
      <c r="Q31" s="101"/>
      <c r="R31" s="97">
        <f t="shared" si="5"/>
        <v>31844.84276835468</v>
      </c>
      <c r="S31" s="85">
        <v>0</v>
      </c>
      <c r="T31" s="84">
        <f t="shared" si="6"/>
        <v>10508.798113557044</v>
      </c>
      <c r="U31" s="84">
        <f>MAX(IF(S31=1,($T$43-SUM($V$11:V30))/SUM(S31:$S$42),0),0)</f>
        <v>0</v>
      </c>
      <c r="V31" s="83"/>
      <c r="W31" s="107">
        <v>1</v>
      </c>
      <c r="X31" s="84">
        <f t="shared" si="7"/>
        <v>10508.798113557044</v>
      </c>
      <c r="Y31" s="84">
        <f>MAX(IF(W31=1,($X$43-SUM($Z$11:Z30))/SUM(W31:$W$42),0),0)</f>
        <v>321813.14361747575</v>
      </c>
      <c r="Z31" s="100"/>
      <c r="AA31" s="104">
        <v>0</v>
      </c>
      <c r="AB31" s="84">
        <f t="shared" si="8"/>
        <v>10508.798113557044</v>
      </c>
      <c r="AC31" s="84">
        <f>MAX(IF(AA31=1,($AB$43-SUM($AD$11:AD30))/SUM(AA31:$AA$42),0),0)</f>
        <v>0</v>
      </c>
      <c r="AD31" s="83"/>
    </row>
    <row r="32" spans="2:30" x14ac:dyDescent="0.25">
      <c r="B32" s="133">
        <v>42206</v>
      </c>
      <c r="C32" s="137">
        <v>2.665266399063862E-2</v>
      </c>
      <c r="D32" s="98">
        <f t="shared" si="0"/>
        <v>55981.255445937357</v>
      </c>
      <c r="E32" s="82">
        <v>1</v>
      </c>
      <c r="F32" s="81">
        <f t="shared" si="1"/>
        <v>27990.627722968678</v>
      </c>
      <c r="G32" s="81">
        <f>MAX(IF(E32=1,($F$43-SUM($H$11:H31))/SUM(E32:$E$42),0),0)</f>
        <v>175034.34384788887</v>
      </c>
      <c r="H32" s="101"/>
      <c r="I32" s="105">
        <v>0</v>
      </c>
      <c r="J32" s="81">
        <f t="shared" si="2"/>
        <v>27990.627722968678</v>
      </c>
      <c r="K32" s="81">
        <f>MAX(IF(I32=1,($J$43-SUM($L$11:L31))/SUM(I32:$I$42),0),0)</f>
        <v>0</v>
      </c>
      <c r="L32" s="83"/>
      <c r="M32" s="94">
        <f t="shared" si="3"/>
        <v>41985.941584453016</v>
      </c>
      <c r="N32" s="85">
        <v>1</v>
      </c>
      <c r="O32" s="81">
        <f t="shared" si="4"/>
        <v>41985.941584453016</v>
      </c>
      <c r="P32" s="81">
        <f>MAX(IF(N32=1,($O$43-SUM($Q$11:Q31))/SUM(N32:$N$42),0),0)</f>
        <v>0</v>
      </c>
      <c r="Q32" s="101"/>
      <c r="R32" s="97">
        <f t="shared" si="5"/>
        <v>181939.08019929641</v>
      </c>
      <c r="S32" s="85">
        <v>0</v>
      </c>
      <c r="T32" s="84">
        <f t="shared" si="6"/>
        <v>60039.896465767815</v>
      </c>
      <c r="U32" s="84">
        <f>MAX(IF(S32=1,($T$43-SUM($V$11:V31))/SUM(S32:$S$42),0),0)</f>
        <v>0</v>
      </c>
      <c r="V32" s="83"/>
      <c r="W32" s="107">
        <v>1</v>
      </c>
      <c r="X32" s="84">
        <f t="shared" si="7"/>
        <v>60039.896465767815</v>
      </c>
      <c r="Y32" s="84">
        <f>MAX(IF(W32=1,($X$43-SUM($Z$11:Z31))/SUM(W32:$W$42),0),0)</f>
        <v>375448.66755372169</v>
      </c>
      <c r="Z32" s="100"/>
      <c r="AA32" s="104">
        <v>1</v>
      </c>
      <c r="AB32" s="84">
        <f t="shared" si="8"/>
        <v>60039.896465767815</v>
      </c>
      <c r="AC32" s="84">
        <f>MAX(IF(AA32=1,($AB$43-SUM($AD$11:AD31))/SUM(AA32:$AA$42),0),0)</f>
        <v>750897.33510744339</v>
      </c>
      <c r="AD32" s="83"/>
    </row>
    <row r="33" spans="2:30" x14ac:dyDescent="0.25">
      <c r="B33" s="133">
        <v>42207</v>
      </c>
      <c r="C33" s="137">
        <v>2.4638521261828372E-2</v>
      </c>
      <c r="D33" s="98">
        <f t="shared" si="0"/>
        <v>51750.750058344311</v>
      </c>
      <c r="E33" s="82">
        <v>1</v>
      </c>
      <c r="F33" s="81">
        <f t="shared" si="1"/>
        <v>25875.375029172155</v>
      </c>
      <c r="G33" s="81">
        <f>MAX(IF(E33=1,($F$43-SUM($H$11:H32))/SUM(E33:$E$42),0),0)</f>
        <v>210041.21261746663</v>
      </c>
      <c r="H33" s="101"/>
      <c r="I33" s="105">
        <v>1</v>
      </c>
      <c r="J33" s="81">
        <f t="shared" si="2"/>
        <v>25875.375029172155</v>
      </c>
      <c r="K33" s="81">
        <f>MAX(IF(I33=1,($J$43-SUM($L$11:L32))/SUM(I33:$I$42),0),0)</f>
        <v>150029.43758390474</v>
      </c>
      <c r="L33" s="83"/>
      <c r="M33" s="94">
        <f t="shared" si="3"/>
        <v>38813.062543758235</v>
      </c>
      <c r="N33" s="85">
        <v>0</v>
      </c>
      <c r="O33" s="81">
        <f t="shared" si="4"/>
        <v>38813.062543758235</v>
      </c>
      <c r="P33" s="81">
        <f>MAX(IF(N33=1,($O$43-SUM($Q$11:Q32))/SUM(N33:$N$42),0),0)</f>
        <v>0</v>
      </c>
      <c r="Q33" s="101"/>
      <c r="R33" s="97">
        <f t="shared" si="5"/>
        <v>168189.93768961902</v>
      </c>
      <c r="S33" s="85">
        <v>0</v>
      </c>
      <c r="T33" s="84">
        <f t="shared" si="6"/>
        <v>55502.679437574283</v>
      </c>
      <c r="U33" s="84">
        <f>MAX(IF(S33=1,($T$43-SUM($V$11:V32))/SUM(S33:$S$42),0),0)</f>
        <v>0</v>
      </c>
      <c r="V33" s="83"/>
      <c r="W33" s="107">
        <v>0</v>
      </c>
      <c r="X33" s="84">
        <f t="shared" si="7"/>
        <v>55502.679437574283</v>
      </c>
      <c r="Y33" s="84">
        <f>MAX(IF(W33=1,($X$43-SUM($Z$11:Z32))/SUM(W33:$W$42),0),0)</f>
        <v>0</v>
      </c>
      <c r="Z33" s="100"/>
      <c r="AA33" s="104">
        <v>0</v>
      </c>
      <c r="AB33" s="84">
        <f t="shared" si="8"/>
        <v>55502.679437574283</v>
      </c>
      <c r="AC33" s="84">
        <f>MAX(IF(AA33=1,($AB$43-SUM($AD$11:AD32))/SUM(AA33:$AA$42),0),0)</f>
        <v>0</v>
      </c>
      <c r="AD33" s="83"/>
    </row>
    <row r="34" spans="2:30" x14ac:dyDescent="0.25">
      <c r="B34" s="133">
        <v>42208</v>
      </c>
      <c r="C34" s="139">
        <v>4.0758205305197061E-2</v>
      </c>
      <c r="D34" s="98">
        <f t="shared" si="0"/>
        <v>85608.534423035904</v>
      </c>
      <c r="E34" s="82">
        <v>0</v>
      </c>
      <c r="F34" s="81">
        <f t="shared" si="1"/>
        <v>42804.267211517952</v>
      </c>
      <c r="G34" s="81">
        <f>MAX(IF(E34=1,($F$43-SUM($H$11:H33))/SUM(E34:$E$42),0),0)</f>
        <v>0</v>
      </c>
      <c r="H34" s="101"/>
      <c r="I34" s="105">
        <v>1</v>
      </c>
      <c r="J34" s="81">
        <f t="shared" si="2"/>
        <v>42804.267211517952</v>
      </c>
      <c r="K34" s="81">
        <f>MAX(IF(I34=1,($J$43-SUM($L$11:L33))/SUM(I34:$I$42),0),0)</f>
        <v>175034.34384788887</v>
      </c>
      <c r="L34" s="83"/>
      <c r="M34" s="94">
        <f t="shared" si="3"/>
        <v>64206.400817276932</v>
      </c>
      <c r="N34" s="85">
        <v>1</v>
      </c>
      <c r="O34" s="81">
        <f t="shared" si="4"/>
        <v>64206.400817276932</v>
      </c>
      <c r="P34" s="81">
        <f>MAX(IF(N34=1,($O$43-SUM($Q$11:Q33))/SUM(N34:$N$42),0),0)</f>
        <v>0</v>
      </c>
      <c r="Q34" s="101"/>
      <c r="R34" s="97">
        <f t="shared" si="5"/>
        <v>278227.73687486671</v>
      </c>
      <c r="S34" s="85">
        <v>0</v>
      </c>
      <c r="T34" s="84">
        <f t="shared" si="6"/>
        <v>91815.15316870602</v>
      </c>
      <c r="U34" s="84">
        <f>MAX(IF(S34=1,($T$43-SUM($V$11:V33))/SUM(S34:$S$42),0),0)</f>
        <v>0</v>
      </c>
      <c r="V34" s="83"/>
      <c r="W34" s="107">
        <v>1</v>
      </c>
      <c r="X34" s="84">
        <f t="shared" si="7"/>
        <v>91815.15316870602</v>
      </c>
      <c r="Y34" s="84">
        <f>MAX(IF(W34=1,($X$43-SUM($Z$11:Z33))/SUM(W34:$W$42),0),0)</f>
        <v>450538.40106446604</v>
      </c>
      <c r="Z34" s="100"/>
      <c r="AA34" s="104">
        <v>0</v>
      </c>
      <c r="AB34" s="84">
        <f t="shared" si="8"/>
        <v>91815.15316870602</v>
      </c>
      <c r="AC34" s="84">
        <f>MAX(IF(AA34=1,($AB$43-SUM($AD$11:AD33))/SUM(AA34:$AA$42),0),0)</f>
        <v>0</v>
      </c>
      <c r="AD34" s="83"/>
    </row>
    <row r="35" spans="2:30" x14ac:dyDescent="0.25">
      <c r="B35" s="133">
        <v>42209</v>
      </c>
      <c r="C35" s="137">
        <v>2.7137875265840508E-2</v>
      </c>
      <c r="D35" s="98">
        <f t="shared" si="0"/>
        <v>57000.393208371403</v>
      </c>
      <c r="E35" s="82">
        <v>1</v>
      </c>
      <c r="F35" s="81">
        <f t="shared" si="1"/>
        <v>28500.196604185701</v>
      </c>
      <c r="G35" s="81">
        <f>MAX(IF(E35=1,($F$43-SUM($H$11:H34))/SUM(E35:$E$42),0),0)</f>
        <v>262551.51577183331</v>
      </c>
      <c r="H35" s="101"/>
      <c r="I35" s="105">
        <v>1</v>
      </c>
      <c r="J35" s="81">
        <f t="shared" si="2"/>
        <v>28500.196604185701</v>
      </c>
      <c r="K35" s="81">
        <f>MAX(IF(I35=1,($J$43-SUM($L$11:L34))/SUM(I35:$I$42),0),0)</f>
        <v>210041.21261746663</v>
      </c>
      <c r="L35" s="83"/>
      <c r="M35" s="94">
        <f t="shared" si="3"/>
        <v>42750.294906278556</v>
      </c>
      <c r="N35" s="85">
        <v>0</v>
      </c>
      <c r="O35" s="81">
        <f t="shared" si="4"/>
        <v>42750.294906278556</v>
      </c>
      <c r="P35" s="81">
        <f>MAX(IF(N35=1,($O$43-SUM($Q$11:Q34))/SUM(N35:$N$42),0),0)</f>
        <v>0</v>
      </c>
      <c r="Q35" s="101"/>
      <c r="R35" s="97">
        <f t="shared" si="5"/>
        <v>185251.27792720706</v>
      </c>
      <c r="S35" s="85">
        <v>1</v>
      </c>
      <c r="T35" s="84">
        <f t="shared" si="6"/>
        <v>61132.921715978337</v>
      </c>
      <c r="U35" s="84">
        <f>MAX(IF(S35=1,($T$43-SUM($V$11:V34))/SUM(S35:$S$42),0),0)</f>
        <v>563173.00133058254</v>
      </c>
      <c r="V35" s="83"/>
      <c r="W35" s="107">
        <v>0</v>
      </c>
      <c r="X35" s="84">
        <f t="shared" si="7"/>
        <v>61132.921715978337</v>
      </c>
      <c r="Y35" s="84">
        <f>MAX(IF(W35=1,($X$43-SUM($Z$11:Z34))/SUM(W35:$W$42),0),0)</f>
        <v>0</v>
      </c>
      <c r="Z35" s="100"/>
      <c r="AA35" s="104">
        <v>0</v>
      </c>
      <c r="AB35" s="84">
        <f t="shared" si="8"/>
        <v>61132.921715978337</v>
      </c>
      <c r="AC35" s="84">
        <f>MAX(IF(AA35=1,($AB$43-SUM($AD$11:AD34))/SUM(AA35:$AA$42),0),0)</f>
        <v>0</v>
      </c>
      <c r="AD35" s="83"/>
    </row>
    <row r="36" spans="2:30" x14ac:dyDescent="0.25">
      <c r="B36" s="133">
        <v>42210</v>
      </c>
      <c r="C36" s="138">
        <v>5.062627435931491E-2</v>
      </c>
      <c r="D36" s="98">
        <f t="shared" si="0"/>
        <v>106335.42666430504</v>
      </c>
      <c r="E36" s="82">
        <v>0</v>
      </c>
      <c r="F36" s="81">
        <f t="shared" si="1"/>
        <v>53167.713332152518</v>
      </c>
      <c r="G36" s="81">
        <f>MAX(IF(E36=1,($F$43-SUM($H$11:H35))/SUM(E36:$E$42),0),0)</f>
        <v>0</v>
      </c>
      <c r="H36" s="101"/>
      <c r="I36" s="105">
        <v>0</v>
      </c>
      <c r="J36" s="81">
        <f t="shared" si="2"/>
        <v>53167.713332152518</v>
      </c>
      <c r="K36" s="81">
        <f>MAX(IF(I36=1,($J$43-SUM($L$11:L35))/SUM(I36:$I$42),0),0)</f>
        <v>0</v>
      </c>
      <c r="L36" s="83"/>
      <c r="M36" s="94">
        <f t="shared" si="3"/>
        <v>79751.569998228777</v>
      </c>
      <c r="N36" s="85">
        <v>1</v>
      </c>
      <c r="O36" s="81">
        <f t="shared" si="4"/>
        <v>79751.569998228777</v>
      </c>
      <c r="P36" s="81">
        <f>MAX(IF(N36=1,($O$43-SUM($Q$11:Q35))/SUM(N36:$N$42),0),0)</f>
        <v>0</v>
      </c>
      <c r="Q36" s="101"/>
      <c r="R36" s="97">
        <f t="shared" si="5"/>
        <v>345590.1366589914</v>
      </c>
      <c r="S36" s="85">
        <v>1</v>
      </c>
      <c r="T36" s="84">
        <f t="shared" si="6"/>
        <v>114044.74509746717</v>
      </c>
      <c r="U36" s="84">
        <f>MAX(IF(S36=1,($T$43-SUM($V$11:V35))/SUM(S36:$S$42),0),0)</f>
        <v>750897.33510744339</v>
      </c>
      <c r="V36" s="83"/>
      <c r="W36" s="107">
        <v>1</v>
      </c>
      <c r="X36" s="84">
        <f t="shared" si="7"/>
        <v>114044.74509746717</v>
      </c>
      <c r="Y36" s="84">
        <f>MAX(IF(W36=1,($X$43-SUM($Z$11:Z35))/SUM(W36:$W$42),0),0)</f>
        <v>563173.00133058254</v>
      </c>
      <c r="Z36" s="100"/>
      <c r="AA36" s="104">
        <v>0</v>
      </c>
      <c r="AB36" s="84">
        <f t="shared" si="8"/>
        <v>114044.74509746717</v>
      </c>
      <c r="AC36" s="84">
        <f>MAX(IF(AA36=1,($AB$43-SUM($AD$11:AD35))/SUM(AA36:$AA$42),0),0)</f>
        <v>0</v>
      </c>
      <c r="AD36" s="83"/>
    </row>
    <row r="37" spans="2:30" x14ac:dyDescent="0.25">
      <c r="B37" s="133">
        <v>42211</v>
      </c>
      <c r="C37" s="138">
        <v>5.0901782798875361E-2</v>
      </c>
      <c r="D37" s="98">
        <f t="shared" si="0"/>
        <v>106914.10459075781</v>
      </c>
      <c r="E37" s="82">
        <v>1</v>
      </c>
      <c r="F37" s="81">
        <f t="shared" si="1"/>
        <v>53457.052295378904</v>
      </c>
      <c r="G37" s="81">
        <f>MAX(IF(E37=1,($F$43-SUM($H$11:H36))/SUM(E37:$E$42),0),0)</f>
        <v>350068.68769577774</v>
      </c>
      <c r="H37" s="101"/>
      <c r="I37" s="105">
        <v>0</v>
      </c>
      <c r="J37" s="81">
        <f t="shared" si="2"/>
        <v>53457.052295378904</v>
      </c>
      <c r="K37" s="81">
        <f>MAX(IF(I37=1,($J$43-SUM($L$11:L36))/SUM(I37:$I$42),0),0)</f>
        <v>0</v>
      </c>
      <c r="L37" s="83"/>
      <c r="M37" s="94">
        <f t="shared" si="3"/>
        <v>80185.578443068356</v>
      </c>
      <c r="N37" s="85">
        <v>0</v>
      </c>
      <c r="O37" s="81">
        <f t="shared" si="4"/>
        <v>80185.578443068356</v>
      </c>
      <c r="P37" s="81">
        <f>MAX(IF(N37=1,($O$43-SUM($Q$11:Q36))/SUM(N37:$N$42),0),0)</f>
        <v>0</v>
      </c>
      <c r="Q37" s="101"/>
      <c r="R37" s="97">
        <f t="shared" si="5"/>
        <v>347470.83991996286</v>
      </c>
      <c r="S37" s="85">
        <v>0</v>
      </c>
      <c r="T37" s="84">
        <f t="shared" si="6"/>
        <v>114665.37717358775</v>
      </c>
      <c r="U37" s="84">
        <f>MAX(IF(S37=1,($T$43-SUM($V$11:V36))/SUM(S37:$S$42),0),0)</f>
        <v>0</v>
      </c>
      <c r="V37" s="83"/>
      <c r="W37" s="107">
        <v>1</v>
      </c>
      <c r="X37" s="84">
        <f t="shared" si="7"/>
        <v>114665.37717358775</v>
      </c>
      <c r="Y37" s="84">
        <f>MAX(IF(W37=1,($X$43-SUM($Z$11:Z36))/SUM(W37:$W$42),0),0)</f>
        <v>750897.33510744339</v>
      </c>
      <c r="Z37" s="100"/>
      <c r="AA37" s="104">
        <v>0</v>
      </c>
      <c r="AB37" s="84">
        <f t="shared" si="8"/>
        <v>114665.37717358775</v>
      </c>
      <c r="AC37" s="84">
        <f>MAX(IF(AA37=1,($AB$43-SUM($AD$11:AD36))/SUM(AA37:$AA$42),0),0)</f>
        <v>0</v>
      </c>
      <c r="AD37" s="83"/>
    </row>
    <row r="38" spans="2:30" x14ac:dyDescent="0.25">
      <c r="B38" s="133">
        <v>42212</v>
      </c>
      <c r="C38" s="137">
        <v>4.6650224526250941E-3</v>
      </c>
      <c r="D38" s="98">
        <f t="shared" si="0"/>
        <v>9798.413159493748</v>
      </c>
      <c r="E38" s="82">
        <v>0</v>
      </c>
      <c r="F38" s="81">
        <f t="shared" si="1"/>
        <v>4899.206579746874</v>
      </c>
      <c r="G38" s="81">
        <f>MAX(IF(E38=1,($F$43-SUM($H$11:H37))/SUM(E38:$E$42),0),0)</f>
        <v>0</v>
      </c>
      <c r="H38" s="101"/>
      <c r="I38" s="105">
        <v>1</v>
      </c>
      <c r="J38" s="81">
        <f t="shared" si="2"/>
        <v>4899.206579746874</v>
      </c>
      <c r="K38" s="81">
        <f>MAX(IF(I38=1,($J$43-SUM($L$11:L37))/SUM(I38:$I$42),0),0)</f>
        <v>262551.51577183331</v>
      </c>
      <c r="L38" s="83"/>
      <c r="M38" s="94">
        <f t="shared" si="3"/>
        <v>7348.8098696203106</v>
      </c>
      <c r="N38" s="85">
        <v>1</v>
      </c>
      <c r="O38" s="81">
        <f t="shared" si="4"/>
        <v>7348.8098696203106</v>
      </c>
      <c r="P38" s="81">
        <f>MAX(IF(N38=1,($O$43-SUM($Q$11:Q37))/SUM(N38:$N$42),0),0)</f>
        <v>0</v>
      </c>
      <c r="Q38" s="101"/>
      <c r="R38" s="97">
        <f t="shared" si="5"/>
        <v>31844.84276835468</v>
      </c>
      <c r="S38" s="85">
        <v>0</v>
      </c>
      <c r="T38" s="84">
        <f t="shared" si="6"/>
        <v>10508.798113557044</v>
      </c>
      <c r="U38" s="84">
        <f>MAX(IF(S38=1,($T$43-SUM($V$11:V37))/SUM(S38:$S$42),0),0)</f>
        <v>0</v>
      </c>
      <c r="V38" s="83"/>
      <c r="W38" s="107">
        <v>0</v>
      </c>
      <c r="X38" s="84">
        <f t="shared" si="7"/>
        <v>10508.798113557044</v>
      </c>
      <c r="Y38" s="84">
        <f>MAX(IF(W38=1,($X$43-SUM($Z$11:Z37))/SUM(W38:$W$42),0),0)</f>
        <v>0</v>
      </c>
      <c r="Z38" s="100"/>
      <c r="AA38" s="104">
        <v>0</v>
      </c>
      <c r="AB38" s="84">
        <f t="shared" si="8"/>
        <v>10508.798113557044</v>
      </c>
      <c r="AC38" s="84">
        <f>MAX(IF(AA38=1,($AB$43-SUM($AD$11:AD37))/SUM(AA38:$AA$42),0),0)</f>
        <v>0</v>
      </c>
      <c r="AD38" s="83"/>
    </row>
    <row r="39" spans="2:30" x14ac:dyDescent="0.25">
      <c r="B39" s="133">
        <v>42213</v>
      </c>
      <c r="C39" s="137">
        <v>2.665266399063862E-2</v>
      </c>
      <c r="D39" s="98">
        <f t="shared" si="0"/>
        <v>55981.255445937357</v>
      </c>
      <c r="E39" s="82">
        <v>1</v>
      </c>
      <c r="F39" s="81">
        <f t="shared" si="1"/>
        <v>27990.627722968678</v>
      </c>
      <c r="G39" s="81">
        <f>MAX(IF(E39=1,($F$43-SUM($H$11:H38))/SUM(E39:$E$42),0),0)</f>
        <v>525103.03154366661</v>
      </c>
      <c r="H39" s="101"/>
      <c r="I39" s="105">
        <v>0</v>
      </c>
      <c r="J39" s="81">
        <f t="shared" si="2"/>
        <v>27990.627722968678</v>
      </c>
      <c r="K39" s="81">
        <f>MAX(IF(I39=1,($J$43-SUM($L$11:L38))/SUM(I39:$I$42),0),0)</f>
        <v>0</v>
      </c>
      <c r="L39" s="83"/>
      <c r="M39" s="94">
        <f t="shared" si="3"/>
        <v>41985.941584453016</v>
      </c>
      <c r="N39" s="85">
        <v>1</v>
      </c>
      <c r="O39" s="81">
        <f t="shared" si="4"/>
        <v>41985.941584453016</v>
      </c>
      <c r="P39" s="81">
        <f>MAX(IF(N39=1,($O$43-SUM($Q$11:Q38))/SUM(N39:$N$42),0),0)</f>
        <v>0</v>
      </c>
      <c r="Q39" s="101"/>
      <c r="R39" s="97">
        <f t="shared" si="5"/>
        <v>181939.08019929641</v>
      </c>
      <c r="S39" s="85">
        <v>1</v>
      </c>
      <c r="T39" s="84">
        <f t="shared" si="6"/>
        <v>60039.896465767815</v>
      </c>
      <c r="U39" s="84">
        <f>MAX(IF(S39=1,($T$43-SUM($V$11:V38))/SUM(S39:$S$42),0),0)</f>
        <v>1126346.0026611651</v>
      </c>
      <c r="V39" s="83"/>
      <c r="W39" s="107">
        <v>1</v>
      </c>
      <c r="X39" s="84">
        <f t="shared" si="7"/>
        <v>60039.896465767815</v>
      </c>
      <c r="Y39" s="84">
        <f>MAX(IF(W39=1,($X$43-SUM($Z$11:Z38))/SUM(W39:$W$42),0),0)</f>
        <v>1126346.0026611651</v>
      </c>
      <c r="Z39" s="100"/>
      <c r="AA39" s="104">
        <v>0</v>
      </c>
      <c r="AB39" s="84">
        <f t="shared" si="8"/>
        <v>60039.896465767815</v>
      </c>
      <c r="AC39" s="84">
        <f>MAX(IF(AA39=1,($AB$43-SUM($AD$11:AD38))/SUM(AA39:$AA$42),0),0)</f>
        <v>0</v>
      </c>
      <c r="AD39" s="83"/>
    </row>
    <row r="40" spans="2:30" x14ac:dyDescent="0.25">
      <c r="B40" s="133">
        <v>42214</v>
      </c>
      <c r="C40" s="137">
        <v>2.4638521261828372E-2</v>
      </c>
      <c r="D40" s="98">
        <f t="shared" si="0"/>
        <v>51750.750058344311</v>
      </c>
      <c r="E40" s="82">
        <v>0</v>
      </c>
      <c r="F40" s="81">
        <f t="shared" si="1"/>
        <v>25875.375029172155</v>
      </c>
      <c r="G40" s="81">
        <f>MAX(IF(E40=1,($F$43-SUM($H$11:H39))/SUM(E40:$E$42),0),0)</f>
        <v>0</v>
      </c>
      <c r="H40" s="101"/>
      <c r="I40" s="105">
        <v>1</v>
      </c>
      <c r="J40" s="81">
        <f t="shared" si="2"/>
        <v>25875.375029172155</v>
      </c>
      <c r="K40" s="81">
        <f>MAX(IF(I40=1,($J$43-SUM($L$11:L39))/SUM(I40:$I$42),0),0)</f>
        <v>350068.68769577774</v>
      </c>
      <c r="L40" s="83"/>
      <c r="M40" s="94">
        <f t="shared" si="3"/>
        <v>38813.062543758235</v>
      </c>
      <c r="N40" s="85">
        <v>0</v>
      </c>
      <c r="O40" s="81">
        <f t="shared" si="4"/>
        <v>38813.062543758235</v>
      </c>
      <c r="P40" s="81">
        <f>MAX(IF(N40=1,($O$43-SUM($Q$11:Q39))/SUM(N40:$N$42),0),0)</f>
        <v>0</v>
      </c>
      <c r="Q40" s="101"/>
      <c r="R40" s="97">
        <f t="shared" si="5"/>
        <v>168189.93768961902</v>
      </c>
      <c r="S40" s="85">
        <v>1</v>
      </c>
      <c r="T40" s="84">
        <f t="shared" si="6"/>
        <v>55502.679437574283</v>
      </c>
      <c r="U40" s="84">
        <f>MAX(IF(S40=1,($T$43-SUM($V$11:V39))/SUM(S40:$S$42),0),0)</f>
        <v>2252692.0053223302</v>
      </c>
      <c r="V40" s="83"/>
      <c r="W40" s="107">
        <v>1</v>
      </c>
      <c r="X40" s="84">
        <f t="shared" si="7"/>
        <v>55502.679437574283</v>
      </c>
      <c r="Y40" s="84">
        <f>MAX(IF(W40=1,($X$43-SUM($Z$11:Z39))/SUM(W40:$W$42),0),0)</f>
        <v>2252692.0053223302</v>
      </c>
      <c r="Z40" s="100"/>
      <c r="AA40" s="104">
        <v>0</v>
      </c>
      <c r="AB40" s="84">
        <f t="shared" si="8"/>
        <v>55502.679437574283</v>
      </c>
      <c r="AC40" s="84">
        <f>MAX(IF(AA40=1,($AB$43-SUM($AD$11:AD39))/SUM(AA40:$AA$42),0),0)</f>
        <v>0</v>
      </c>
      <c r="AD40" s="83"/>
    </row>
    <row r="41" spans="2:30" x14ac:dyDescent="0.25">
      <c r="B41" s="133">
        <v>42215</v>
      </c>
      <c r="C41" s="137">
        <v>2.6314065292180867E-2</v>
      </c>
      <c r="D41" s="98">
        <f t="shared" si="0"/>
        <v>55270.062739696696</v>
      </c>
      <c r="E41" s="82">
        <v>1</v>
      </c>
      <c r="F41" s="81">
        <f t="shared" si="1"/>
        <v>27635.031369848348</v>
      </c>
      <c r="G41" s="81">
        <f>MAX(IF(E41=1,($F$43-SUM($H$11:H40))/SUM(E41:$E$42),0),0)</f>
        <v>1050206.0630873332</v>
      </c>
      <c r="H41" s="101"/>
      <c r="I41" s="105">
        <v>1</v>
      </c>
      <c r="J41" s="81">
        <f t="shared" si="2"/>
        <v>27635.031369848348</v>
      </c>
      <c r="K41" s="81">
        <f>MAX(IF(I41=1,($J$43-SUM($L$11:L40))/SUM(I41:$I$42),0),0)</f>
        <v>525103.03154366661</v>
      </c>
      <c r="L41" s="83"/>
      <c r="M41" s="94">
        <f t="shared" si="3"/>
        <v>41452.54705477252</v>
      </c>
      <c r="N41" s="85">
        <v>1</v>
      </c>
      <c r="O41" s="81">
        <f t="shared" si="4"/>
        <v>41452.54705477252</v>
      </c>
      <c r="P41" s="81">
        <f>MAX(IF(N41=1,($O$43-SUM($Q$11:Q40))/SUM(N41:$N$42),0),0)</f>
        <v>0</v>
      </c>
      <c r="Q41" s="101"/>
      <c r="R41" s="97">
        <f t="shared" si="5"/>
        <v>179627.70390401426</v>
      </c>
      <c r="S41" s="85">
        <v>0</v>
      </c>
      <c r="T41" s="84">
        <f t="shared" si="6"/>
        <v>59277.142288324707</v>
      </c>
      <c r="U41" s="84">
        <f>MAX(IF(S41=1,($T$43-SUM($V$11:V40))/SUM(S41:$S$42),0),0)</f>
        <v>0</v>
      </c>
      <c r="V41" s="83"/>
      <c r="W41" s="107">
        <v>0</v>
      </c>
      <c r="X41" s="84">
        <f t="shared" si="7"/>
        <v>59277.142288324707</v>
      </c>
      <c r="Y41" s="84">
        <f>MAX(IF(W41=1,($X$43-SUM($Z$11:Z40))/SUM(W41:$W$42),0),0)</f>
        <v>0</v>
      </c>
      <c r="Z41" s="100"/>
      <c r="AA41" s="104">
        <v>1</v>
      </c>
      <c r="AB41" s="84">
        <f t="shared" si="8"/>
        <v>59277.142288324707</v>
      </c>
      <c r="AC41" s="84">
        <f>MAX(IF(AA41=1,($AB$43-SUM($AD$11:AD40))/SUM(AA41:$AA$42),0),0)</f>
        <v>1126346.0026611651</v>
      </c>
      <c r="AD41" s="83"/>
    </row>
    <row r="42" spans="2:30" ht="15.75" thickBot="1" x14ac:dyDescent="0.3">
      <c r="B42" s="134">
        <v>42216</v>
      </c>
      <c r="C42" s="140">
        <v>2.7137875265840508E-2</v>
      </c>
      <c r="D42" s="99">
        <f t="shared" si="0"/>
        <v>57000.393208371403</v>
      </c>
      <c r="E42" s="89">
        <v>0</v>
      </c>
      <c r="F42" s="88">
        <f t="shared" si="1"/>
        <v>28500.196604185701</v>
      </c>
      <c r="G42" s="88">
        <f>MAX(IF(E42=1,($F$43-SUM($H$11:H41))/SUM(E42:$E$42),0),0)</f>
        <v>0</v>
      </c>
      <c r="H42" s="102"/>
      <c r="I42" s="106">
        <v>1</v>
      </c>
      <c r="J42" s="88">
        <f t="shared" si="2"/>
        <v>28500.196604185701</v>
      </c>
      <c r="K42" s="88">
        <f>MAX(IF(I42=1,($J$43-SUM($L$11:L41))/SUM(I42:$I$42),0),0)</f>
        <v>1050206.0630873332</v>
      </c>
      <c r="L42" s="90"/>
      <c r="M42" s="95">
        <f t="shared" si="3"/>
        <v>42750.294906278556</v>
      </c>
      <c r="N42" s="85">
        <v>1</v>
      </c>
      <c r="O42" s="88">
        <f t="shared" si="4"/>
        <v>42750.294906278556</v>
      </c>
      <c r="P42" s="88">
        <f>MAX(IF(N42=1,($O$43-SUM($Q$11:Q41))/SUM(N42:$N$42),0),0)</f>
        <v>0</v>
      </c>
      <c r="Q42" s="102"/>
      <c r="R42" s="97">
        <f t="shared" si="5"/>
        <v>185251.27792720706</v>
      </c>
      <c r="S42" s="85">
        <v>0</v>
      </c>
      <c r="T42" s="84">
        <f t="shared" si="6"/>
        <v>61132.921715978337</v>
      </c>
      <c r="U42" s="84">
        <f>MAX(IF(S42=1,($T$43-SUM($V$11:V41))/SUM(S42:$S$42),0),0)</f>
        <v>0</v>
      </c>
      <c r="V42" s="90"/>
      <c r="W42" s="107">
        <v>0</v>
      </c>
      <c r="X42" s="84">
        <f t="shared" si="7"/>
        <v>61132.921715978337</v>
      </c>
      <c r="Y42" s="84">
        <f>MAX(IF(W42=1,($X$43-SUM($Z$11:Z41))/SUM(W42:$W$42),0),0)</f>
        <v>0</v>
      </c>
      <c r="Z42" s="100"/>
      <c r="AA42" s="104">
        <v>1</v>
      </c>
      <c r="AB42" s="84">
        <f t="shared" si="8"/>
        <v>61132.921715978337</v>
      </c>
      <c r="AC42" s="84">
        <f>MAX(IF(AA42=1,($AB$43-SUM($AD$11:AD41))/SUM(AA42:$AA$42),0),0)</f>
        <v>2252692.0053223302</v>
      </c>
      <c r="AD42" s="90"/>
    </row>
    <row r="43" spans="2:30" ht="15.75" thickBot="1" x14ac:dyDescent="0.3">
      <c r="B43" s="135" t="s">
        <v>44</v>
      </c>
      <c r="C43" s="141">
        <f>SUM(C12:C42)</f>
        <v>1.0000057732692185</v>
      </c>
      <c r="D43" s="91">
        <f t="shared" ref="D43:W43" si="9">SUM(D12:D42)</f>
        <v>2100412.1261746665</v>
      </c>
      <c r="E43" s="92">
        <f t="shared" si="9"/>
        <v>14</v>
      </c>
      <c r="F43" s="91">
        <f t="shared" si="9"/>
        <v>1050206.0630873332</v>
      </c>
      <c r="G43" s="91"/>
      <c r="H43" s="103">
        <f t="shared" si="9"/>
        <v>0</v>
      </c>
      <c r="I43" s="92">
        <f t="shared" si="9"/>
        <v>17</v>
      </c>
      <c r="J43" s="91">
        <f t="shared" si="9"/>
        <v>1050206.0630873332</v>
      </c>
      <c r="K43" s="91"/>
      <c r="L43" s="91">
        <f t="shared" si="9"/>
        <v>0</v>
      </c>
      <c r="M43" s="96">
        <f t="shared" si="9"/>
        <v>1575309.0946309997</v>
      </c>
      <c r="N43" s="92">
        <f t="shared" si="9"/>
        <v>17</v>
      </c>
      <c r="O43" s="91">
        <f t="shared" si="9"/>
        <v>1575309.0946309997</v>
      </c>
      <c r="P43" s="91"/>
      <c r="Q43" s="103">
        <f t="shared" si="9"/>
        <v>1600000</v>
      </c>
      <c r="R43" s="91">
        <f t="shared" si="9"/>
        <v>6826339.4100676654</v>
      </c>
      <c r="S43" s="92">
        <f t="shared" si="9"/>
        <v>18</v>
      </c>
      <c r="T43" s="91">
        <f t="shared" si="9"/>
        <v>2252692.0053223302</v>
      </c>
      <c r="U43" s="91"/>
      <c r="V43" s="91">
        <f t="shared" si="9"/>
        <v>0</v>
      </c>
      <c r="W43" s="108">
        <f t="shared" si="9"/>
        <v>15</v>
      </c>
      <c r="X43" s="91">
        <f>SUM(X12:X42)</f>
        <v>2252692.0053223302</v>
      </c>
      <c r="Y43" s="91"/>
      <c r="Z43" s="103">
        <f t="shared" ref="Z43" si="10">SUM(Z12:Z42)</f>
        <v>0</v>
      </c>
      <c r="AA43" s="92">
        <f t="shared" ref="AA43" si="11">SUM(AA12:AA42)</f>
        <v>13</v>
      </c>
      <c r="AB43" s="91">
        <f t="shared" ref="AB43" si="12">SUM(AB12:AB42)</f>
        <v>2252692.0053223302</v>
      </c>
      <c r="AC43" s="91"/>
      <c r="AD43" s="91">
        <f t="shared" ref="AD43" si="13">SUM(AD12:AD42)</f>
        <v>0</v>
      </c>
    </row>
  </sheetData>
  <mergeCells count="32">
    <mergeCell ref="AA9:AD9"/>
    <mergeCell ref="R8:AD8"/>
    <mergeCell ref="F10:G10"/>
    <mergeCell ref="B8:B11"/>
    <mergeCell ref="C8:C11"/>
    <mergeCell ref="E9:H9"/>
    <mergeCell ref="I9:L9"/>
    <mergeCell ref="D8:L8"/>
    <mergeCell ref="N9:Q9"/>
    <mergeCell ref="M8:Q8"/>
    <mergeCell ref="D9:D11"/>
    <mergeCell ref="E10:E11"/>
    <mergeCell ref="H10:H11"/>
    <mergeCell ref="L10:L11"/>
    <mergeCell ref="I10:I11"/>
    <mergeCell ref="J10:K10"/>
    <mergeCell ref="Q10:Q11"/>
    <mergeCell ref="O10:P10"/>
    <mergeCell ref="N10:N11"/>
    <mergeCell ref="M9:M11"/>
    <mergeCell ref="S10:S11"/>
    <mergeCell ref="R9:R11"/>
    <mergeCell ref="Z10:Z11"/>
    <mergeCell ref="X10:Y10"/>
    <mergeCell ref="W10:W11"/>
    <mergeCell ref="W9:Z9"/>
    <mergeCell ref="S9:V9"/>
    <mergeCell ref="AD10:AD11"/>
    <mergeCell ref="AB10:AC10"/>
    <mergeCell ref="AA10:AA11"/>
    <mergeCell ref="V10:V11"/>
    <mergeCell ref="T10:U10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Динамика</vt:lpstr>
      <vt:lpstr>План</vt:lpstr>
      <vt:lpstr>План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2015-07-28T04:57:53Z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