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еоргий\YandexDisk\БИГ\График 31отд\"/>
    </mc:Choice>
  </mc:AlternateContent>
  <bookViews>
    <workbookView xWindow="0" yWindow="0" windowWidth="20490" windowHeight="7155" activeTab="2"/>
  </bookViews>
  <sheets>
    <sheet name="ГРАФИК1" sheetId="1" r:id="rId1"/>
    <sheet name="калькулятор" sheetId="4" r:id="rId2"/>
    <sheet name="Лист1" sheetId="5" r:id="rId3"/>
  </sheets>
  <externalReferences>
    <externalReference r:id="rId4"/>
  </externalReferences>
  <definedNames>
    <definedName name="OТПУСКМЕДИАНА">OR(OR(AND([1]ГРАФИК1!A$5&gt;=VLOOKUP([1]ГРАФИК1!$E1,ОтпБлнУч,16,),[1]ГРАФИК1!A$5&lt;=VLOOKUP([1]ГРАФИК1!$E1,ОтпБлнУч,17,)),AND([1]ГРАФИК1!A$5&gt;=VLOOKUP([1]ГРАФИК1!$E1,ОтпБлнУч,18,),[1]ГРАФИК1!A$5&lt;=VLOOKUP([1]ГРАФИК1!$E1,ОтпБлнУч,19,)),AND([1]ГРАФИК1!A$5&gt;=VLOOKUP([1]ГРАФИК1!$E1,ОтпБлнУч,20,),[1]ГРАФИК1!A$5&lt;=VLOOKUP([1]ГРАФИК1!$E1,ОтпБлнУч,21,))),OR(AND([1]ГРАФИК1!A$5&gt;=VLOOKUP([1]ГРАФИК1!$E1,ОтпБлнУч,2,),[1]ГРАФИК1!A$5&lt;=VLOOKUP([1]ГРАФИК1!$E1,ОтпБлнУч,3,)),AND([1]ГРАФИК1!A$5&gt;=VLOOKUP([1]ГРАФИК1!$E1,ОтпБлнУч,4,),[1]ГРАФИК1!A$5&lt;=VLOOKUP([1]ГРАФИК1!$E1,ОтпБлнУч,5,)),AND([1]ГРАФИК1!A$5&gt;=VLOOKUP([1]ГРАФИК1!$E1,ОтпБлнУч,6,),[1]ГРАФИК1!A$5&lt;=VLOOKUP([1]ГРАФИК1!$E1,ОтпБлнУч,7,))),(AND([1]ГРАФИК1!A$5&gt;=VLOOKUP([1]ГРАФИК1!$E1,ОтпБлнУч,11,),[1]ГРАФИК1!A$5&lt;=VLOOKUP([1]ГРАФИК1!$E1,ОтпБлнУч,12,))))</definedName>
    <definedName name="база4">OFFSET([1]отпуск!$B$2,1,,кво4,22)</definedName>
    <definedName name="деньчасы">([1]ГРАФИК1!AD1048574-[1]ГРАФИК1!AD1048573)*24-IF(([1]ГРАФИК1!AD1048574-[1]ГРАФИК1!AD1048573)*24&gt;=7.5,0.5,0)</definedName>
    <definedName name="допНЕрабдень">[1]праздники!$C$5:$C$26</definedName>
    <definedName name="допрабдень">[1]праздники!$D$5:$D$26</definedName>
    <definedName name="кво4">COUNTA([1]отпуск!$B$1:$B$65391)</definedName>
    <definedName name="КритерииБОЛ">(INDEX(база4,0,1)=[1]ГРАФИК1!$E1)*((INDEX(база4,0,16)&lt;=[1]ГРАФИК1!A$26)*(INDEX(база4,0,17)&gt;=[1]ГРАФИК1!A$26)+(INDEX(база4,0,18)&lt;=[1]ГРАФИК1!A$26)*(INDEX(база4,0,19)&gt;=[1]ГРАФИК1!A$26)+(INDEX(база4,0,20)&lt;=[1]ГРАФИК1!A$26)*(INDEX(база4,0,21)&gt;=[1]ГРАФИК1!A$26))</definedName>
    <definedName name="КритерииОТП">(INDEX(база4,0,1)=[1]ГРАФИК1!$E1)*((INDEX(база4,0,2)&lt;=[1]ГРАФИК1!A$26)*(INDEX(база4,0,3)&gt;=[1]ГРАФИК1!A$26)+(INDEX(база4,0,4)&lt;=[1]ГРАФИК1!A$26)*(INDEX(база4,0,5)&gt;=[1]ГРАФИК1!A$26)+(INDEX(база4,0,6)&lt;=[1]ГРАФИК1!A$26)*(INDEX(база4,0,7)&gt;=[1]ГРАФИК1!A$26))</definedName>
    <definedName name="КритерииУЧ">(INDEX(база4,0,1)=[1]ГРАФИК1!$E1)*((INDEX(база4,0,11)&lt;=[1]ГРАФИК1!A$26)*(INDEX(база4,0,12)&gt;=[1]ГРАФИК1!A$26))</definedName>
    <definedName name="ОТП">#N/A</definedName>
    <definedName name="ОтпБлнУч">[1]отпуск!$B$3:$V$38</definedName>
    <definedName name="Первденьмес">[1]РАСПИСАНИЕ!$PA$4</definedName>
    <definedName name="Праздник">[1]праздники!$B$5:$B$26</definedName>
    <definedName name="предпраздник">[1]праздники!$A$5:$A$26</definedName>
    <definedName name="стр4" localSheetId="0">MAX((ROW(INDEX(база4,0,1))-2)*((КритерииОТП+КритерииУЧ+КритерииБОЛ)&gt;0))</definedName>
    <definedName name="ФамилияИО_врачи">[1]сотрудники!$H$4:$H$16</definedName>
    <definedName name="ФамилияИО_сестры">[1]сотрудники!$H$17:$H$37</definedName>
  </definedNames>
  <calcPr calcId="152511"/>
</workbook>
</file>

<file path=xl/calcChain.xml><?xml version="1.0" encoding="utf-8"?>
<calcChain xmlns="http://schemas.openxmlformats.org/spreadsheetml/2006/main">
  <c r="E12" i="5" l="1"/>
  <c r="F12" i="5"/>
  <c r="G12" i="5"/>
  <c r="H12" i="5"/>
  <c r="I12" i="5"/>
  <c r="J12" i="5"/>
  <c r="K12" i="5"/>
  <c r="L12" i="5"/>
  <c r="M12" i="5"/>
  <c r="N12" i="5"/>
  <c r="P12" i="5"/>
  <c r="Q12" i="5"/>
  <c r="R12" i="5"/>
  <c r="S12" i="5"/>
  <c r="T12" i="5"/>
  <c r="O12" i="5"/>
  <c r="S18" i="5"/>
  <c r="O18" i="5"/>
  <c r="U18" i="5" s="1"/>
  <c r="S20" i="5"/>
  <c r="O20" i="5"/>
  <c r="H20" i="5"/>
  <c r="BN87" i="1"/>
  <c r="BN88" i="1"/>
  <c r="BN85" i="1"/>
  <c r="BN86" i="1"/>
  <c r="AP86" i="1"/>
  <c r="AS86" i="1"/>
  <c r="AY86" i="1"/>
  <c r="BB86" i="1"/>
  <c r="BD86" i="1"/>
  <c r="BG86" i="1"/>
  <c r="BJ86" i="1"/>
  <c r="BL86" i="1"/>
  <c r="AI86" i="1"/>
  <c r="AK86" i="1"/>
  <c r="AQ88" i="1"/>
  <c r="AW88" i="1"/>
  <c r="BK88" i="1"/>
  <c r="AM88" i="1"/>
  <c r="AI85" i="1"/>
  <c r="BK87" i="1"/>
  <c r="AX87" i="1"/>
  <c r="AW87" i="1"/>
  <c r="AQ87" i="1"/>
  <c r="AN87" i="1"/>
  <c r="AM87" i="1"/>
  <c r="AP85" i="1"/>
  <c r="AQ85" i="1"/>
  <c r="AS85" i="1"/>
  <c r="AT85" i="1"/>
  <c r="AY85" i="1"/>
  <c r="AZ85" i="1"/>
  <c r="BB85" i="1"/>
  <c r="BC85" i="1"/>
  <c r="BD85" i="1"/>
  <c r="BE85" i="1"/>
  <c r="BG85" i="1"/>
  <c r="BH85" i="1"/>
  <c r="BJ85" i="1"/>
  <c r="BK85" i="1"/>
  <c r="BL85" i="1"/>
  <c r="BM85" i="1"/>
  <c r="AJ85" i="1"/>
  <c r="AK85" i="1"/>
  <c r="AL85" i="1"/>
  <c r="O5" i="4"/>
  <c r="S8" i="4"/>
  <c r="AD2" i="4"/>
  <c r="BS81" i="1"/>
  <c r="BS55" i="1"/>
  <c r="AD1" i="4" s="1"/>
  <c r="AA8" i="4"/>
  <c r="W8" i="4"/>
  <c r="Y8" i="4"/>
  <c r="M8" i="4"/>
  <c r="O8" i="4"/>
  <c r="Q8" i="4"/>
  <c r="K8" i="4"/>
  <c r="I8" i="4"/>
  <c r="K5" i="4"/>
  <c r="K1" i="4" s="1"/>
  <c r="L4" i="4"/>
  <c r="K4" i="4"/>
  <c r="AM59" i="1"/>
  <c r="AN60" i="1" s="1"/>
  <c r="AN59" i="1"/>
  <c r="AP59" i="1"/>
  <c r="AQ60" i="1" s="1"/>
  <c r="AQ59" i="1"/>
  <c r="AS59" i="1"/>
  <c r="AT60" i="1" s="1"/>
  <c r="AT59" i="1"/>
  <c r="AW59" i="1"/>
  <c r="AX60" i="1" s="1"/>
  <c r="AX59" i="1"/>
  <c r="AY59" i="1"/>
  <c r="AZ59" i="1"/>
  <c r="BB59" i="1"/>
  <c r="BC60" i="1" s="1"/>
  <c r="BC59" i="1"/>
  <c r="BD59" i="1"/>
  <c r="BE60" i="1" s="1"/>
  <c r="BE59" i="1"/>
  <c r="BG59" i="1"/>
  <c r="BH60" i="1" s="1"/>
  <c r="BH59" i="1"/>
  <c r="BK59" i="1"/>
  <c r="BJ59" i="1"/>
  <c r="BT58" i="1"/>
  <c r="BW57" i="1" a="1"/>
  <c r="BW57" i="1" s="1"/>
  <c r="BW55" i="1" a="1"/>
  <c r="BW55" i="1" s="1"/>
  <c r="BV55" i="1" s="1"/>
  <c r="BV58" i="1" s="1"/>
  <c r="BU58" i="1" s="1"/>
  <c r="BT84" i="1"/>
  <c r="BW83" i="1" a="1"/>
  <c r="BW83" i="1" s="1"/>
  <c r="BW81" i="1" a="1"/>
  <c r="BW81" i="1" s="1"/>
  <c r="BV81" i="1" s="1"/>
  <c r="BU83" i="1" s="1"/>
  <c r="BT82" i="1" s="1"/>
  <c r="BT83" i="1" s="1"/>
  <c r="U20" i="5" l="1"/>
  <c r="U17" i="5" s="1"/>
  <c r="U12" i="5"/>
  <c r="AY60" i="1"/>
  <c r="AD3" i="4"/>
  <c r="BK60" i="1"/>
  <c r="BT56" i="1"/>
  <c r="BT57" i="1" s="1"/>
  <c r="M5" i="4" l="1"/>
  <c r="M1" i="4" s="1"/>
  <c r="V4" i="4"/>
  <c r="T4" i="4"/>
  <c r="R4" i="4"/>
  <c r="P4" i="4"/>
  <c r="N4" i="4"/>
  <c r="M4" i="4"/>
  <c r="I4" i="4"/>
  <c r="I5" i="4" s="1"/>
  <c r="AA3" i="4"/>
  <c r="AA4" i="4" s="1"/>
  <c r="AA5" i="4" s="1"/>
  <c r="AA1" i="4" s="1"/>
  <c r="Y3" i="4"/>
  <c r="Y4" i="4" s="1"/>
  <c r="Y5" i="4" s="1"/>
  <c r="Y1" i="4" s="1"/>
  <c r="W3" i="4"/>
  <c r="W4" i="4" s="1"/>
  <c r="W5" i="4" s="1"/>
  <c r="W1" i="4" s="1"/>
  <c r="U3" i="4"/>
  <c r="U4" i="4" s="1"/>
  <c r="S3" i="4"/>
  <c r="S5" i="4" s="1"/>
  <c r="S1" i="4" s="1"/>
  <c r="Q3" i="4"/>
  <c r="Q4" i="4" s="1"/>
  <c r="O3" i="4"/>
  <c r="O1" i="4" s="1"/>
  <c r="I1" i="4" l="1"/>
  <c r="U5" i="4"/>
  <c r="U1" i="4" s="1"/>
  <c r="Q5" i="4"/>
  <c r="Q1" i="4" s="1"/>
  <c r="O4" i="4"/>
  <c r="S4" i="4"/>
  <c r="AD4" i="4" l="1"/>
  <c r="AD5" i="4" s="1"/>
  <c r="AE5" i="4" s="1"/>
  <c r="AF5" i="4" s="1"/>
  <c r="AS6" i="4" l="1"/>
  <c r="AS5" i="4" s="1"/>
  <c r="AU5" i="4" s="1"/>
  <c r="AQ6" i="4"/>
  <c r="AQ5" i="4" s="1"/>
  <c r="AR5" i="4" s="1"/>
  <c r="AN6" i="4"/>
  <c r="AN5" i="4" s="1"/>
  <c r="AO5" i="4" s="1"/>
  <c r="AJ6" i="4"/>
  <c r="AJ5" i="4" s="1"/>
  <c r="AL5" i="4" s="1"/>
  <c r="AH6" i="4"/>
  <c r="AH5" i="4" s="1"/>
  <c r="AI5" i="4" s="1"/>
  <c r="AL6" i="4" l="1"/>
  <c r="AL7" i="4" s="1"/>
  <c r="AR6" i="4"/>
  <c r="AU6" i="4"/>
  <c r="AU7" i="4" s="1"/>
  <c r="AO6" i="4"/>
  <c r="AO7" i="4" s="1"/>
  <c r="AI6" i="4"/>
  <c r="AI7" i="4" s="1"/>
  <c r="AR7" i="4"/>
</calcChain>
</file>

<file path=xl/comments1.xml><?xml version="1.0" encoding="utf-8"?>
<comments xmlns="http://schemas.openxmlformats.org/spreadsheetml/2006/main">
  <authors>
    <author>EKZOym</author>
  </authors>
  <commentList>
    <comment ref="K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15:00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24 часа (СБ, ВС, или праздн)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23,5 часа (будни)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должно получиться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<sst xmlns="http://schemas.openxmlformats.org/spreadsheetml/2006/main" count="601" uniqueCount="48">
  <si>
    <t>начало</t>
  </si>
  <si>
    <t>совм</t>
  </si>
  <si>
    <t>O</t>
  </si>
  <si>
    <t>-</t>
  </si>
  <si>
    <t>00:00</t>
  </si>
  <si>
    <t>8:30</t>
  </si>
  <si>
    <t>Дежурант</t>
  </si>
  <si>
    <t>24:00</t>
  </si>
  <si>
    <t>конец</t>
  </si>
  <si>
    <t>Гусов</t>
  </si>
  <si>
    <t>9:00</t>
  </si>
  <si>
    <t>16:30</t>
  </si>
  <si>
    <t>с 1 по 12 отпуск</t>
  </si>
  <si>
    <t>Сторож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</si>
  <si>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</si>
  <si>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</si>
  <si>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</si>
  <si>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</si>
  <si>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</si>
  <si>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 xml:space="preserve">график дежурств. дежурства бывают суточные могут начинаться с 8:30,  ночные с 16:00 или 16:30 (в предпразничные дни на час раньше т.е. с 15 и 15:30). Заканчиваются все дежуртсва в 8:00 или 8:30. Даны строки 55-58 то что есть, стоки 81-84 то что должно получиться. В ячейкке AQ57 начало AQ58 конец  работы (не дежурство) с 9:00 до 16:30. </t>
  </si>
  <si>
    <t xml:space="preserve">Для получения нужных сумм (177,1 и 50,9) пришлось выбрать (переместить 2 дежурства из верхней строки) и одну разделить. </t>
  </si>
  <si>
    <t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</t>
  </si>
  <si>
    <t>калькулятор</t>
  </si>
  <si>
    <t>всего часов</t>
  </si>
  <si>
    <t>дежурств количество</t>
  </si>
  <si>
    <t>Ср</t>
  </si>
  <si>
    <t>Чт</t>
  </si>
  <si>
    <t>Пт</t>
  </si>
  <si>
    <t>Сб</t>
  </si>
  <si>
    <t>Вс</t>
  </si>
  <si>
    <t>Пн</t>
  </si>
  <si>
    <t>Вт</t>
  </si>
  <si>
    <t xml:space="preserve">общее количество часов </t>
  </si>
  <si>
    <t>сумма часов которая должна получиться</t>
  </si>
  <si>
    <t xml:space="preserve">суть проблемы: автоматически заполняются  верхние 2 строки начало и окончание дежурства (AI55:BM56)в зависимости от расписания согласно указанным датам. Пример:   AI55:BM58  . Проставлены дежурства 1,3,5,8,11,15,17,20,22,25,28,30. Автоматически подсчитываются отработанные  часы и часы совместительтва. Нужно разделять строки с дежурными сутками так чтобы соответствовало четко  ставке (может изменяться в зависимости от месяца)например 177,1 , а остальное идет в подработку должно получится в данном случае четко 50,9. </t>
  </si>
  <si>
    <t xml:space="preserve"> нужно из данных ячейки AI55:BM56, подобрать данные для получения суммы равной часам подработки (ячейка BO83 = 50,9), в верхней строке должна остаться сумма равная BN81 (177,1). Сложность еще залкючается в том, что какое-то из дежурств (любое) необходимо разделять  для получения необходмой суммы (выделено красным). Перенесенные дежурства выделены желтым.</t>
  </si>
  <si>
    <t xml:space="preserve"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 </t>
  </si>
  <si>
    <t>в примере график1 для получения нужных сумм (177,1 и 50,9) нужно в ячейке Т5 (качельками) вычесть 2 раза по 24 часа и получить остаток 2,9 часа, что равно 2:54. Затем  одни сутки необходимо разделить, чтобы получить 177,1 из оставшихся часов в ячейках и 50,9 (см ячейку AH6)</t>
  </si>
  <si>
    <t>мне кажется что правильный ответ выглядит так:</t>
  </si>
  <si>
    <t xml:space="preserve">т.е. 2 дежурства по 24 (которые нужно вычесть) и вставленные данные остатка. Помогите автоматизировать подбор </t>
  </si>
  <si>
    <t>КРАТНОСТЬ РАЗ</t>
  </si>
  <si>
    <t>ЧИСЛА ДЛЯ ИСПОЛЬЗОВАНИЯ</t>
  </si>
  <si>
    <t>НУЖНАЯ СУММА</t>
  </si>
  <si>
    <t>ИСХОДНЯ СУММА</t>
  </si>
  <si>
    <t>ВОТ ТАК ДОЛЖНО ПОЛУЧИТСЯ</t>
  </si>
  <si>
    <t>НУЖНО ЧТОБ  ОДНО ИЗ ЧИСЕЛ ( ВЫДЕЛЕННОЕ ЖЕЛТЫМ РАЗДЕЛЯЛОСЬ)</t>
  </si>
  <si>
    <t>ДЛЯ ПОДБОРА СЛАГАЕМЫХ ДЛЯ ЭТИХ  СУММ (ВЫДЕЛЕНЫ КРАСНЫМ)</t>
  </si>
  <si>
    <t>Дано: общая сумма =228, нужно с использованием чисел из  E10:S10 (числа только такие), подобрать слагаемое для получения сумм (выделено красным). Числа можно использовать столько раз сколько указано под ним в   E11:S11. Только одно из выделенных желтым чисел, можно разделить  для  получения слагаемых. Числа разделять можно только до десятых.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</si>
</sst>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h:mm;@"/>
    <numFmt numFmtId="167" formatCode="0.0"/>
    <numFmt numFmtId="168" formatCode="d/m/yy\ ddd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6"/>
      <name val="Arial Cyr"/>
      <charset val="204"/>
    </font>
    <font>
      <sz val="9"/>
      <name val="Arial Cyr"/>
      <charset val="204"/>
    </font>
    <font>
      <sz val="8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5" tint="0.7999816888943144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4" fillId="0" borderId="0" applyFont="0" applyFill="0" applyBorder="0" applyAlignment="0" applyProtection="0"/>
    <xf numFmtId="0" fontId="11" fillId="0" borderId="0"/>
  </cellStyleXfs>
  <cellXfs count="32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167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left" vertical="center"/>
    </xf>
    <xf numFmtId="167" fontId="4" fillId="0" borderId="0" xfId="2" applyNumberFormat="1" applyFont="1" applyBorder="1" applyAlignment="1">
      <alignment horizontal="right" vertical="center"/>
    </xf>
    <xf numFmtId="0" fontId="0" fillId="0" borderId="32" xfId="0" applyBorder="1"/>
    <xf numFmtId="0" fontId="0" fillId="0" borderId="37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39" xfId="0" applyBorder="1" applyAlignment="1"/>
    <xf numFmtId="0" fontId="0" fillId="0" borderId="37" xfId="0" applyBorder="1" applyAlignment="1"/>
    <xf numFmtId="167" fontId="10" fillId="5" borderId="7" xfId="0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44" xfId="0" applyBorder="1"/>
    <xf numFmtId="167" fontId="7" fillId="5" borderId="17" xfId="0" applyNumberFormat="1" applyFont="1" applyFill="1" applyBorder="1" applyAlignment="1">
      <alignment horizontal="center" vertical="center"/>
    </xf>
    <xf numFmtId="167" fontId="7" fillId="5" borderId="26" xfId="0" applyNumberFormat="1" applyFont="1" applyFill="1" applyBorder="1" applyAlignment="1">
      <alignment horizontal="center" vertical="center"/>
    </xf>
    <xf numFmtId="167" fontId="17" fillId="5" borderId="26" xfId="0" applyNumberFormat="1" applyFont="1" applyFill="1" applyBorder="1" applyAlignment="1">
      <alignment horizontal="center" vertical="center"/>
    </xf>
    <xf numFmtId="166" fontId="0" fillId="0" borderId="20" xfId="0" applyNumberForma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7" fontId="17" fillId="5" borderId="17" xfId="0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167" fontId="10" fillId="5" borderId="1" xfId="0" applyNumberFormat="1" applyFont="1" applyFill="1" applyBorder="1" applyAlignment="1">
      <alignment horizontal="center"/>
    </xf>
    <xf numFmtId="167" fontId="17" fillId="5" borderId="17" xfId="0" applyNumberFormat="1" applyFont="1" applyFill="1" applyBorder="1" applyAlignment="1">
      <alignment horizontal="center" vertical="center" wrapText="1"/>
    </xf>
    <xf numFmtId="167" fontId="17" fillId="5" borderId="9" xfId="0" applyNumberFormat="1" applyFont="1" applyFill="1" applyBorder="1" applyAlignment="1">
      <alignment horizontal="center" vertical="center"/>
    </xf>
    <xf numFmtId="167" fontId="17" fillId="5" borderId="20" xfId="0" applyNumberFormat="1" applyFont="1" applyFill="1" applyBorder="1" applyAlignment="1">
      <alignment horizontal="center" vertical="center"/>
    </xf>
    <xf numFmtId="167" fontId="17" fillId="5" borderId="36" xfId="0" applyNumberFormat="1" applyFont="1" applyFill="1" applyBorder="1" applyAlignment="1">
      <alignment horizontal="center" vertical="center"/>
    </xf>
    <xf numFmtId="167" fontId="17" fillId="5" borderId="42" xfId="0" applyNumberFormat="1" applyFont="1" applyFill="1" applyBorder="1" applyAlignment="1">
      <alignment horizontal="center" vertical="center"/>
    </xf>
    <xf numFmtId="167" fontId="10" fillId="5" borderId="33" xfId="0" applyNumberFormat="1" applyFont="1" applyFill="1" applyBorder="1" applyAlignment="1">
      <alignment horizontal="center"/>
    </xf>
    <xf numFmtId="167" fontId="10" fillId="5" borderId="34" xfId="0" applyNumberFormat="1" applyFont="1" applyFill="1" applyBorder="1" applyAlignment="1">
      <alignment horizontal="center"/>
    </xf>
    <xf numFmtId="167" fontId="10" fillId="5" borderId="35" xfId="0" applyNumberFormat="1" applyFont="1" applyFill="1" applyBorder="1" applyAlignment="1">
      <alignment horizontal="center"/>
    </xf>
    <xf numFmtId="167" fontId="10" fillId="5" borderId="45" xfId="0" applyNumberFormat="1" applyFont="1" applyFill="1" applyBorder="1" applyAlignment="1">
      <alignment horizontal="center"/>
    </xf>
    <xf numFmtId="167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0" fontId="4" fillId="0" borderId="50" xfId="2" applyFont="1" applyBorder="1" applyAlignment="1">
      <alignment horizontal="center" vertical="center" wrapText="1"/>
    </xf>
    <xf numFmtId="167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67" fontId="4" fillId="0" borderId="44" xfId="2" applyNumberFormat="1" applyFont="1" applyBorder="1" applyAlignment="1">
      <alignment horizontal="center" vertical="center"/>
    </xf>
    <xf numFmtId="167" fontId="4" fillId="0" borderId="44" xfId="2" applyNumberFormat="1" applyFont="1" applyBorder="1" applyAlignment="1">
      <alignment horizontal="right" vertical="center"/>
    </xf>
    <xf numFmtId="167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67" fontId="4" fillId="6" borderId="51" xfId="2" applyNumberFormat="1" applyFont="1" applyFill="1" applyBorder="1" applyAlignment="1">
      <alignment horizontal="right" vertical="center"/>
    </xf>
    <xf numFmtId="167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167" fontId="17" fillId="5" borderId="21" xfId="0" applyNumberFormat="1" applyFont="1" applyFill="1" applyBorder="1" applyAlignment="1">
      <alignment horizontal="center" vertical="center"/>
    </xf>
    <xf numFmtId="167" fontId="10" fillId="5" borderId="5" xfId="0" applyNumberFormat="1" applyFont="1" applyFill="1" applyBorder="1" applyAlignment="1">
      <alignment horizontal="center"/>
    </xf>
    <xf numFmtId="0" fontId="10" fillId="2" borderId="34" xfId="0" applyNumberFormat="1" applyFont="1" applyFill="1" applyBorder="1" applyAlignment="1">
      <alignment horizontal="center"/>
    </xf>
    <xf numFmtId="167" fontId="10" fillId="3" borderId="57" xfId="0" applyNumberFormat="1" applyFont="1" applyFill="1" applyBorder="1" applyAlignment="1">
      <alignment horizontal="center"/>
    </xf>
    <xf numFmtId="0" fontId="10" fillId="8" borderId="34" xfId="0" applyNumberFormat="1" applyFont="1" applyFill="1" applyBorder="1" applyAlignment="1">
      <alignment horizontal="center"/>
    </xf>
    <xf numFmtId="167" fontId="17" fillId="5" borderId="0" xfId="0" applyNumberFormat="1" applyFont="1" applyFill="1" applyBorder="1" applyAlignment="1">
      <alignment horizontal="center" vertical="center"/>
    </xf>
    <xf numFmtId="168" fontId="20" fillId="3" borderId="1" xfId="2" applyNumberFormat="1" applyFont="1" applyFill="1" applyBorder="1"/>
    <xf numFmtId="167" fontId="0" fillId="0" borderId="0" xfId="0" applyNumberFormat="1" applyFill="1" applyBorder="1" applyAlignment="1">
      <alignment horizontal="center"/>
    </xf>
    <xf numFmtId="167" fontId="10" fillId="5" borderId="48" xfId="0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7" fontId="0" fillId="0" borderId="0" xfId="0" applyNumberFormat="1" applyBorder="1"/>
    <xf numFmtId="167" fontId="7" fillId="7" borderId="17" xfId="0" applyNumberFormat="1" applyFont="1" applyFill="1" applyBorder="1" applyAlignment="1">
      <alignment horizontal="center" vertical="center"/>
    </xf>
    <xf numFmtId="167" fontId="7" fillId="7" borderId="26" xfId="0" applyNumberFormat="1" applyFont="1" applyFill="1" applyBorder="1" applyAlignment="1">
      <alignment horizontal="center" vertical="center"/>
    </xf>
    <xf numFmtId="167" fontId="17" fillId="7" borderId="43" xfId="0" applyNumberFormat="1" applyFont="1" applyFill="1" applyBorder="1" applyAlignment="1">
      <alignment horizontal="center" vertical="center"/>
    </xf>
    <xf numFmtId="167" fontId="17" fillId="9" borderId="5" xfId="0" applyNumberFormat="1" applyFont="1" applyFill="1" applyBorder="1" applyAlignment="1">
      <alignment horizontal="center" vertical="center"/>
    </xf>
    <xf numFmtId="167" fontId="17" fillId="9" borderId="26" xfId="0" applyNumberFormat="1" applyFont="1" applyFill="1" applyBorder="1" applyAlignment="1">
      <alignment horizontal="center" vertical="center" wrapText="1"/>
    </xf>
    <xf numFmtId="167" fontId="17" fillId="7" borderId="20" xfId="0" applyNumberFormat="1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65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6" fontId="22" fillId="0" borderId="17" xfId="0" applyNumberFormat="1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26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/>
    <xf numFmtId="167" fontId="13" fillId="5" borderId="15" xfId="0" applyNumberFormat="1" applyFont="1" applyFill="1" applyBorder="1" applyAlignment="1">
      <alignment horizontal="center" vertical="center"/>
    </xf>
    <xf numFmtId="167" fontId="24" fillId="5" borderId="17" xfId="0" applyNumberFormat="1" applyFont="1" applyFill="1" applyBorder="1" applyAlignment="1">
      <alignment horizontal="center" vertical="center" wrapText="1"/>
    </xf>
    <xf numFmtId="167" fontId="22" fillId="5" borderId="17" xfId="0" applyNumberFormat="1" applyFont="1" applyFill="1" applyBorder="1" applyAlignment="1">
      <alignment horizontal="center" vertical="center"/>
    </xf>
    <xf numFmtId="167" fontId="22" fillId="5" borderId="16" xfId="0" applyNumberFormat="1" applyFont="1" applyFill="1" applyBorder="1" applyAlignment="1">
      <alignment horizontal="center" vertical="center"/>
    </xf>
    <xf numFmtId="167" fontId="13" fillId="5" borderId="56" xfId="0" applyNumberFormat="1" applyFont="1" applyFill="1" applyBorder="1" applyAlignment="1">
      <alignment horizontal="center" vertical="center"/>
    </xf>
    <xf numFmtId="167" fontId="22" fillId="5" borderId="9" xfId="0" applyNumberFormat="1" applyFont="1" applyFill="1" applyBorder="1" applyAlignment="1">
      <alignment horizontal="center" vertical="center" wrapText="1"/>
    </xf>
    <xf numFmtId="167" fontId="22" fillId="5" borderId="9" xfId="0" applyNumberFormat="1" applyFont="1" applyFill="1" applyBorder="1" applyAlignment="1">
      <alignment horizontal="center" vertical="center"/>
    </xf>
    <xf numFmtId="167" fontId="22" fillId="5" borderId="58" xfId="0" applyNumberFormat="1" applyFont="1" applyFill="1" applyBorder="1" applyAlignment="1">
      <alignment horizontal="center" vertical="center"/>
    </xf>
    <xf numFmtId="167" fontId="13" fillId="5" borderId="67" xfId="0" applyNumberFormat="1" applyFont="1" applyFill="1" applyBorder="1" applyAlignment="1">
      <alignment horizontal="center" vertical="center"/>
    </xf>
    <xf numFmtId="167" fontId="22" fillId="5" borderId="26" xfId="0" applyNumberFormat="1" applyFont="1" applyFill="1" applyBorder="1" applyAlignment="1">
      <alignment horizontal="center" vertical="center" wrapText="1"/>
    </xf>
    <xf numFmtId="167" fontId="22" fillId="5" borderId="26" xfId="0" applyNumberFormat="1" applyFont="1" applyFill="1" applyBorder="1" applyAlignment="1">
      <alignment horizontal="center" vertical="center"/>
    </xf>
    <xf numFmtId="167" fontId="22" fillId="5" borderId="68" xfId="0" applyNumberFormat="1" applyFont="1" applyFill="1" applyBorder="1" applyAlignment="1">
      <alignment horizontal="center" vertical="center"/>
    </xf>
    <xf numFmtId="167" fontId="22" fillId="5" borderId="18" xfId="0" applyNumberFormat="1" applyFont="1" applyFill="1" applyBorder="1" applyAlignment="1">
      <alignment horizontal="center" vertical="center"/>
    </xf>
    <xf numFmtId="167" fontId="22" fillId="5" borderId="20" xfId="0" applyNumberFormat="1" applyFont="1" applyFill="1" applyBorder="1" applyAlignment="1">
      <alignment horizontal="center" vertical="center"/>
    </xf>
    <xf numFmtId="167" fontId="22" fillId="5" borderId="19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167" fontId="16" fillId="0" borderId="0" xfId="0" applyNumberFormat="1" applyFont="1" applyBorder="1"/>
    <xf numFmtId="167" fontId="13" fillId="7" borderId="17" xfId="0" applyNumberFormat="1" applyFont="1" applyFill="1" applyBorder="1" applyAlignment="1">
      <alignment horizontal="center" vertical="center"/>
    </xf>
    <xf numFmtId="167" fontId="13" fillId="5" borderId="17" xfId="0" applyNumberFormat="1" applyFont="1" applyFill="1" applyBorder="1" applyAlignment="1">
      <alignment horizontal="center" vertical="center"/>
    </xf>
    <xf numFmtId="167" fontId="22" fillId="5" borderId="17" xfId="0" applyNumberFormat="1" applyFont="1" applyFill="1" applyBorder="1" applyAlignment="1">
      <alignment horizontal="center" vertical="center" wrapText="1"/>
    </xf>
    <xf numFmtId="167" fontId="22" fillId="7" borderId="43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167" fontId="22" fillId="9" borderId="5" xfId="0" applyNumberFormat="1" applyFont="1" applyFill="1" applyBorder="1" applyAlignment="1">
      <alignment horizontal="center" vertical="center"/>
    </xf>
    <xf numFmtId="167" fontId="22" fillId="5" borderId="0" xfId="0" applyNumberFormat="1" applyFont="1" applyFill="1" applyBorder="1" applyAlignment="1">
      <alignment horizontal="center" vertical="center"/>
    </xf>
    <xf numFmtId="167" fontId="22" fillId="9" borderId="26" xfId="0" applyNumberFormat="1" applyFont="1" applyFill="1" applyBorder="1" applyAlignment="1">
      <alignment horizontal="center" vertical="center" wrapText="1"/>
    </xf>
    <xf numFmtId="167" fontId="22" fillId="5" borderId="21" xfId="0" applyNumberFormat="1" applyFont="1" applyFill="1" applyBorder="1" applyAlignment="1">
      <alignment horizontal="center" vertical="center"/>
    </xf>
    <xf numFmtId="167" fontId="22" fillId="5" borderId="1" xfId="0" applyNumberFormat="1" applyFont="1" applyFill="1" applyBorder="1" applyAlignment="1">
      <alignment horizontal="center"/>
    </xf>
    <xf numFmtId="167" fontId="13" fillId="5" borderId="26" xfId="0" applyNumberFormat="1" applyFont="1" applyFill="1" applyBorder="1" applyAlignment="1">
      <alignment horizontal="center" vertical="center"/>
    </xf>
    <xf numFmtId="167" fontId="13" fillId="7" borderId="26" xfId="0" applyNumberFormat="1" applyFont="1" applyFill="1" applyBorder="1" applyAlignment="1">
      <alignment horizontal="center" vertical="center"/>
    </xf>
    <xf numFmtId="167" fontId="22" fillId="5" borderId="36" xfId="0" applyNumberFormat="1" applyFont="1" applyFill="1" applyBorder="1" applyAlignment="1">
      <alignment horizontal="center" vertical="center"/>
    </xf>
    <xf numFmtId="167" fontId="22" fillId="7" borderId="20" xfId="0" applyNumberFormat="1" applyFont="1" applyFill="1" applyBorder="1" applyAlignment="1">
      <alignment horizontal="center" vertical="center"/>
    </xf>
    <xf numFmtId="167" fontId="22" fillId="5" borderId="42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0" borderId="30" xfId="0" applyFont="1" applyBorder="1" applyAlignment="1"/>
    <xf numFmtId="0" fontId="3" fillId="0" borderId="30" xfId="0" applyFont="1" applyBorder="1" applyAlignment="1"/>
    <xf numFmtId="166" fontId="23" fillId="0" borderId="26" xfId="0" applyNumberFormat="1" applyFont="1" applyFill="1" applyBorder="1" applyAlignment="1">
      <alignment horizontal="center" vertical="center"/>
    </xf>
    <xf numFmtId="166" fontId="23" fillId="0" borderId="20" xfId="0" applyNumberFormat="1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 vertical="center"/>
    </xf>
    <xf numFmtId="166" fontId="25" fillId="0" borderId="1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167" fontId="4" fillId="0" borderId="14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left" vertical="center"/>
    </xf>
    <xf numFmtId="167" fontId="4" fillId="0" borderId="14" xfId="2" applyNumberFormat="1" applyFont="1" applyBorder="1" applyAlignment="1">
      <alignment horizontal="right" vertical="center"/>
    </xf>
    <xf numFmtId="167" fontId="4" fillId="0" borderId="14" xfId="2" applyNumberFormat="1" applyFont="1" applyBorder="1" applyAlignment="1">
      <alignment horizontal="left" vertical="center"/>
    </xf>
    <xf numFmtId="20" fontId="7" fillId="0" borderId="0" xfId="4" applyNumberFormat="1" applyFont="1" applyFill="1" applyBorder="1" applyAlignment="1">
      <alignment horizontal="left" vertical="center"/>
    </xf>
    <xf numFmtId="167" fontId="4" fillId="0" borderId="0" xfId="2" applyNumberFormat="1" applyFont="1" applyBorder="1" applyAlignment="1">
      <alignment horizontal="right" vertical="center"/>
    </xf>
    <xf numFmtId="0" fontId="0" fillId="0" borderId="0" xfId="0" applyAlignment="1"/>
    <xf numFmtId="0" fontId="0" fillId="0" borderId="32" xfId="0" applyBorder="1"/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66" fontId="0" fillId="0" borderId="20" xfId="0" applyNumberForma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0" fontId="0" fillId="0" borderId="0" xfId="0" applyNumberFormat="1"/>
    <xf numFmtId="167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20" fontId="7" fillId="0" borderId="0" xfId="4" applyNumberFormat="1" applyFont="1" applyFill="1" applyBorder="1" applyAlignment="1">
      <alignment horizontal="right" vertical="center"/>
    </xf>
    <xf numFmtId="0" fontId="4" fillId="0" borderId="50" xfId="2" applyFont="1" applyBorder="1" applyAlignment="1">
      <alignment horizontal="center" vertical="center" wrapText="1"/>
    </xf>
    <xf numFmtId="167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67" fontId="4" fillId="0" borderId="44" xfId="2" applyNumberFormat="1" applyFont="1" applyBorder="1" applyAlignment="1">
      <alignment horizontal="center" vertical="center"/>
    </xf>
    <xf numFmtId="167" fontId="4" fillId="0" borderId="44" xfId="2" applyNumberFormat="1" applyFont="1" applyBorder="1" applyAlignment="1">
      <alignment horizontal="right" vertical="center"/>
    </xf>
    <xf numFmtId="167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67" fontId="4" fillId="6" borderId="51" xfId="2" applyNumberFormat="1" applyFont="1" applyFill="1" applyBorder="1" applyAlignment="1">
      <alignment horizontal="right" vertical="center"/>
    </xf>
    <xf numFmtId="167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0" fontId="7" fillId="0" borderId="0" xfId="4" applyNumberFormat="1" applyFont="1" applyFill="1" applyBorder="1" applyAlignment="1">
      <alignment horizontal="left" vertical="center"/>
    </xf>
    <xf numFmtId="167" fontId="7" fillId="2" borderId="0" xfId="4" applyNumberFormat="1" applyFont="1" applyFill="1" applyBorder="1" applyAlignment="1">
      <alignment horizontal="left" vertical="center"/>
    </xf>
    <xf numFmtId="0" fontId="4" fillId="2" borderId="10" xfId="2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7" fontId="7" fillId="7" borderId="17" xfId="0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left" vertical="center"/>
    </xf>
    <xf numFmtId="167" fontId="4" fillId="2" borderId="13" xfId="2" applyNumberFormat="1" applyFont="1" applyFill="1" applyBorder="1" applyAlignment="1">
      <alignment horizontal="right" vertical="center"/>
    </xf>
    <xf numFmtId="167" fontId="4" fillId="2" borderId="13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20" fontId="7" fillId="0" borderId="59" xfId="4" applyNumberFormat="1" applyFont="1" applyFill="1" applyBorder="1" applyAlignment="1">
      <alignment horizontal="right" vertical="center"/>
    </xf>
    <xf numFmtId="0" fontId="7" fillId="0" borderId="59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center" vertical="center"/>
    </xf>
    <xf numFmtId="20" fontId="14" fillId="0" borderId="24" xfId="4" applyNumberFormat="1" applyFont="1" applyFill="1" applyBorder="1" applyAlignment="1">
      <alignment horizontal="center" vertical="center"/>
    </xf>
    <xf numFmtId="20" fontId="14" fillId="0" borderId="15" xfId="4" applyNumberFormat="1" applyFont="1" applyFill="1" applyBorder="1" applyAlignment="1">
      <alignment horizontal="right" vertical="center"/>
    </xf>
    <xf numFmtId="20" fontId="14" fillId="0" borderId="16" xfId="4" applyNumberFormat="1" applyFont="1" applyFill="1" applyBorder="1" applyAlignment="1">
      <alignment horizontal="left" vertical="center"/>
    </xf>
    <xf numFmtId="20" fontId="14" fillId="0" borderId="51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center" vertical="center"/>
    </xf>
    <xf numFmtId="0" fontId="14" fillId="0" borderId="18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left" vertical="center"/>
    </xf>
    <xf numFmtId="0" fontId="14" fillId="0" borderId="51" xfId="4" applyNumberFormat="1" applyFont="1" applyFill="1" applyBorder="1" applyAlignment="1">
      <alignment horizontal="right" vertical="center"/>
    </xf>
    <xf numFmtId="0" fontId="14" fillId="0" borderId="66" xfId="4" applyNumberFormat="1" applyFont="1" applyFill="1" applyBorder="1" applyAlignment="1">
      <alignment horizontal="right" vertical="center"/>
    </xf>
    <xf numFmtId="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left" vertical="center"/>
    </xf>
    <xf numFmtId="0" fontId="15" fillId="0" borderId="0" xfId="0" applyFont="1"/>
    <xf numFmtId="20" fontId="14" fillId="0" borderId="28" xfId="4" applyNumberFormat="1" applyFont="1" applyFill="1" applyBorder="1" applyAlignment="1">
      <alignment horizontal="right" vertical="center"/>
    </xf>
    <xf numFmtId="20" fontId="14" fillId="0" borderId="27" xfId="4" applyNumberFormat="1" applyFont="1" applyFill="1" applyBorder="1" applyAlignment="1">
      <alignment horizontal="left" vertical="center"/>
    </xf>
    <xf numFmtId="0" fontId="15" fillId="0" borderId="62" xfId="0" applyFont="1" applyBorder="1"/>
    <xf numFmtId="0" fontId="14" fillId="0" borderId="60" xfId="4" applyNumberFormat="1" applyFont="1" applyFill="1" applyBorder="1" applyAlignment="1">
      <alignment horizontal="right" vertical="center"/>
    </xf>
    <xf numFmtId="20" fontId="14" fillId="0" borderId="25" xfId="4" applyNumberFormat="1" applyFont="1" applyFill="1" applyBorder="1" applyAlignment="1">
      <alignment horizontal="left" vertical="center"/>
    </xf>
    <xf numFmtId="20" fontId="14" fillId="0" borderId="29" xfId="4" applyNumberFormat="1" applyFont="1" applyFill="1" applyBorder="1" applyAlignment="1">
      <alignment horizontal="right" vertical="center"/>
    </xf>
    <xf numFmtId="0" fontId="14" fillId="0" borderId="29" xfId="4" applyNumberFormat="1" applyFont="1" applyFill="1" applyBorder="1" applyAlignment="1">
      <alignment horizontal="right" vertical="center"/>
    </xf>
    <xf numFmtId="167" fontId="21" fillId="0" borderId="0" xfId="2" applyNumberFormat="1" applyFont="1" applyBorder="1" applyAlignment="1">
      <alignment horizontal="left" vertical="center"/>
    </xf>
    <xf numFmtId="20" fontId="14" fillId="0" borderId="28" xfId="4" applyNumberFormat="1" applyFont="1" applyFill="1" applyBorder="1" applyAlignment="1">
      <alignment horizontal="center" vertical="center"/>
    </xf>
    <xf numFmtId="0" fontId="14" fillId="0" borderId="29" xfId="4" applyNumberFormat="1" applyFont="1" applyFill="1" applyBorder="1" applyAlignment="1">
      <alignment horizontal="center" vertical="center"/>
    </xf>
    <xf numFmtId="167" fontId="15" fillId="0" borderId="0" xfId="0" applyNumberFormat="1" applyFont="1"/>
    <xf numFmtId="20" fontId="12" fillId="0" borderId="0" xfId="0" applyNumberFormat="1" applyFont="1"/>
    <xf numFmtId="0" fontId="12" fillId="0" borderId="0" xfId="0" applyNumberFormat="1" applyFont="1"/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167" fontId="15" fillId="0" borderId="0" xfId="0" applyNumberFormat="1" applyFont="1" applyAlignment="1">
      <alignment horizontal="left" vertical="top"/>
    </xf>
    <xf numFmtId="0" fontId="0" fillId="2" borderId="0" xfId="0" applyFill="1"/>
    <xf numFmtId="167" fontId="4" fillId="2" borderId="8" xfId="2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166" fontId="25" fillId="2" borderId="17" xfId="0" applyNumberFormat="1" applyFont="1" applyFill="1" applyBorder="1" applyAlignment="1">
      <alignment horizontal="center" vertical="center"/>
    </xf>
    <xf numFmtId="166" fontId="23" fillId="2" borderId="5" xfId="0" applyNumberFormat="1" applyFont="1" applyFill="1" applyBorder="1" applyAlignment="1">
      <alignment horizontal="center" vertical="center"/>
    </xf>
    <xf numFmtId="166" fontId="23" fillId="2" borderId="20" xfId="0" applyNumberFormat="1" applyFont="1" applyFill="1" applyBorder="1" applyAlignment="1">
      <alignment horizontal="center" vertical="center"/>
    </xf>
    <xf numFmtId="166" fontId="23" fillId="4" borderId="5" xfId="0" applyNumberFormat="1" applyFont="1" applyFill="1" applyBorder="1" applyAlignment="1">
      <alignment horizontal="center" vertical="center"/>
    </xf>
    <xf numFmtId="166" fontId="23" fillId="4" borderId="26" xfId="0" applyNumberFormat="1" applyFont="1" applyFill="1" applyBorder="1" applyAlignment="1">
      <alignment horizontal="center" vertical="center"/>
    </xf>
    <xf numFmtId="166" fontId="26" fillId="2" borderId="17" xfId="0" applyNumberFormat="1" applyFont="1" applyFill="1" applyBorder="1" applyAlignment="1">
      <alignment horizontal="center" vertical="center"/>
    </xf>
    <xf numFmtId="166" fontId="27" fillId="2" borderId="5" xfId="0" applyNumberFormat="1" applyFont="1" applyFill="1" applyBorder="1" applyAlignment="1">
      <alignment horizontal="center" vertical="center"/>
    </xf>
    <xf numFmtId="166" fontId="27" fillId="0" borderId="26" xfId="0" applyNumberFormat="1" applyFont="1" applyFill="1" applyBorder="1" applyAlignment="1">
      <alignment horizontal="center" vertical="center"/>
    </xf>
    <xf numFmtId="166" fontId="27" fillId="0" borderId="20" xfId="0" applyNumberFormat="1" applyFont="1" applyFill="1" applyBorder="1" applyAlignment="1">
      <alignment horizontal="center" vertical="center"/>
    </xf>
    <xf numFmtId="166" fontId="27" fillId="4" borderId="5" xfId="0" applyNumberFormat="1" applyFont="1" applyFill="1" applyBorder="1" applyAlignment="1">
      <alignment horizontal="center" vertical="center"/>
    </xf>
    <xf numFmtId="166" fontId="27" fillId="4" borderId="26" xfId="0" applyNumberFormat="1" applyFont="1" applyFill="1" applyBorder="1" applyAlignment="1">
      <alignment horizontal="center" vertical="center"/>
    </xf>
    <xf numFmtId="166" fontId="27" fillId="2" borderId="26" xfId="0" applyNumberFormat="1" applyFont="1" applyFill="1" applyBorder="1" applyAlignment="1">
      <alignment horizontal="center" vertical="center"/>
    </xf>
    <xf numFmtId="166" fontId="27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31" xfId="0" applyNumberFormat="1" applyBorder="1" applyAlignment="1">
      <alignment horizontal="left" vertical="center"/>
    </xf>
    <xf numFmtId="0" fontId="0" fillId="0" borderId="23" xfId="0" applyBorder="1" applyAlignment="1">
      <alignment horizontal="left"/>
    </xf>
    <xf numFmtId="2" fontId="0" fillId="0" borderId="22" xfId="0" applyNumberFormat="1" applyBorder="1" applyAlignment="1">
      <alignment horizontal="left" vertical="center"/>
    </xf>
    <xf numFmtId="0" fontId="0" fillId="0" borderId="32" xfId="0" applyBorder="1" applyAlignment="1">
      <alignment horizontal="left"/>
    </xf>
    <xf numFmtId="20" fontId="0" fillId="0" borderId="0" xfId="0" applyNumberFormat="1" applyFill="1" applyBorder="1" applyAlignment="1">
      <alignment horizontal="center"/>
    </xf>
    <xf numFmtId="0" fontId="15" fillId="0" borderId="0" xfId="0" applyNumberFormat="1" applyFont="1"/>
    <xf numFmtId="0" fontId="28" fillId="2" borderId="0" xfId="0" applyFont="1" applyFill="1"/>
    <xf numFmtId="167" fontId="15" fillId="0" borderId="0" xfId="0" applyNumberFormat="1" applyFont="1" applyAlignment="1">
      <alignment horizontal="left"/>
    </xf>
    <xf numFmtId="167" fontId="15" fillId="0" borderId="0" xfId="0" applyNumberFormat="1" applyFont="1" applyBorder="1" applyAlignment="1">
      <alignment horizontal="left"/>
    </xf>
    <xf numFmtId="20" fontId="14" fillId="0" borderId="28" xfId="4" applyNumberFormat="1" applyFont="1" applyFill="1" applyBorder="1" applyAlignment="1">
      <alignment horizontal="left" vertical="center"/>
    </xf>
    <xf numFmtId="167" fontId="15" fillId="0" borderId="0" xfId="0" applyNumberFormat="1" applyFont="1" applyFill="1" applyBorder="1"/>
    <xf numFmtId="167" fontId="15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/>
    <xf numFmtId="167" fontId="0" fillId="4" borderId="0" xfId="0" applyNumberFormat="1" applyFill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0" fillId="4" borderId="0" xfId="0" applyFill="1" applyBorder="1"/>
    <xf numFmtId="167" fontId="15" fillId="7" borderId="0" xfId="0" applyNumberFormat="1" applyFont="1" applyFill="1" applyAlignment="1">
      <alignment horizontal="left" vertical="top"/>
    </xf>
    <xf numFmtId="167" fontId="7" fillId="3" borderId="12" xfId="4" applyNumberFormat="1" applyFont="1" applyFill="1" applyBorder="1" applyAlignment="1">
      <alignment horizontal="left" vertical="center"/>
    </xf>
    <xf numFmtId="167" fontId="15" fillId="3" borderId="61" xfId="0" applyNumberFormat="1" applyFont="1" applyFill="1" applyBorder="1"/>
    <xf numFmtId="0" fontId="15" fillId="3" borderId="62" xfId="0" applyFont="1" applyFill="1" applyBorder="1"/>
    <xf numFmtId="0" fontId="4" fillId="3" borderId="13" xfId="2" applyNumberFormat="1" applyFont="1" applyFill="1" applyBorder="1" applyAlignment="1">
      <alignment horizontal="left" vertical="center"/>
    </xf>
    <xf numFmtId="0" fontId="0" fillId="3" borderId="0" xfId="0" applyFill="1" applyBorder="1"/>
    <xf numFmtId="20" fontId="14" fillId="4" borderId="27" xfId="4" applyNumberFormat="1" applyFont="1" applyFill="1" applyBorder="1" applyAlignment="1">
      <alignment horizontal="left" vertical="center"/>
    </xf>
    <xf numFmtId="167" fontId="4" fillId="3" borderId="13" xfId="2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166" fontId="1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/>
    <xf numFmtId="2" fontId="27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166" fontId="0" fillId="0" borderId="0" xfId="0" applyNumberFormat="1"/>
    <xf numFmtId="0" fontId="0" fillId="3" borderId="1" xfId="0" applyFill="1" applyBorder="1"/>
    <xf numFmtId="0" fontId="0" fillId="3" borderId="0" xfId="0" applyFill="1"/>
    <xf numFmtId="166" fontId="0" fillId="3" borderId="0" xfId="0" applyNumberFormat="1" applyFill="1"/>
    <xf numFmtId="0" fontId="0" fillId="7" borderId="0" xfId="0" applyFill="1" applyBorder="1" applyAlignment="1">
      <alignment horizontal="center" vertical="center"/>
    </xf>
    <xf numFmtId="0" fontId="0" fillId="7" borderId="0" xfId="0" applyFill="1"/>
    <xf numFmtId="0" fontId="0" fillId="0" borderId="69" xfId="0" applyBorder="1"/>
    <xf numFmtId="0" fontId="0" fillId="0" borderId="70" xfId="0" applyBorder="1"/>
    <xf numFmtId="0" fontId="0" fillId="4" borderId="71" xfId="0" applyFill="1" applyBorder="1"/>
    <xf numFmtId="0" fontId="0" fillId="4" borderId="72" xfId="0" applyFill="1" applyBorder="1"/>
    <xf numFmtId="0" fontId="0" fillId="0" borderId="73" xfId="0" applyBorder="1"/>
    <xf numFmtId="0" fontId="0" fillId="0" borderId="74" xfId="0" applyBorder="1"/>
    <xf numFmtId="0" fontId="0" fillId="0" borderId="1" xfId="0" applyFill="1" applyBorder="1"/>
  </cellXfs>
  <cellStyles count="10">
    <cellStyle name="Гиперссылка 2" xfId="5"/>
    <cellStyle name="Гиперссылка 3" xfId="6"/>
    <cellStyle name="Обычный" xfId="0" builtinId="0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22" fmlaLink="калькулятор!$R$5" max="15" page="10" val="0"/>
</file>

<file path=xl/ctrlProps/ctrlProp2.xml><?xml version="1.0" encoding="utf-8"?>
<formControlPr xmlns="http://schemas.microsoft.com/office/spreadsheetml/2009/9/main" objectType="Spin" dx="22" fmlaLink="$P$5" max="15" page="10" val="0"/>
</file>

<file path=xl/ctrlProps/ctrlProp3.xml><?xml version="1.0" encoding="utf-8"?>
<formControlPr xmlns="http://schemas.microsoft.com/office/spreadsheetml/2009/9/main" objectType="Spin" dx="22" fmlaLink="$T$5" max="15" page="10" val="2"/>
</file>

<file path=xl/ctrlProps/ctrlProp4.xml><?xml version="1.0" encoding="utf-8"?>
<formControlPr xmlns="http://schemas.microsoft.com/office/spreadsheetml/2009/9/main" objectType="Spin" dx="22" fmlaLink="$V$5" max="15" page="10" val="0"/>
</file>

<file path=xl/ctrlProps/ctrlProp5.xml><?xml version="1.0" encoding="utf-8"?>
<formControlPr xmlns="http://schemas.microsoft.com/office/spreadsheetml/2009/9/main" objectType="Spin" dx="22" fmlaLink="$J$5" max="15" page="10" val="0"/>
</file>

<file path=xl/ctrlProps/ctrlProp6.xml><?xml version="1.0" encoding="utf-8"?>
<formControlPr xmlns="http://schemas.microsoft.com/office/spreadsheetml/2009/9/main" objectType="Spin" dx="22" fmlaLink="$N$5" max="15" page="10" val="0"/>
</file>

<file path=xl/ctrlProps/ctrlProp7.xml><?xml version="1.0" encoding="utf-8"?>
<formControlPr xmlns="http://schemas.microsoft.com/office/spreadsheetml/2009/9/main" objectType="Spin" dx="22" fmlaLink="$Z$5" max="15" page="10" val="0"/>
</file>

<file path=xl/ctrlProps/ctrlProp8.xml><?xml version="1.0" encoding="utf-8"?>
<formControlPr xmlns="http://schemas.microsoft.com/office/spreadsheetml/2009/9/main" objectType="Spin" dx="22" fmlaLink="$X$5" max="15" page="10" val="0"/>
</file>

<file path=xl/ctrlProps/ctrlProp9.xml><?xml version="1.0" encoding="utf-8"?>
<formControlPr xmlns="http://schemas.microsoft.com/office/spreadsheetml/2009/9/main" objectType="Spin" dx="22" fmlaLink="$AB$5" max="15" page="10" val="0"/>
</file>

<file path=xl/ctrlProps/ctrlProp10.xml><?xml version="1.0" encoding="utf-8"?>
<formControlPr xmlns="http://schemas.microsoft.com/office/spreadsheetml/2009/9/main" objectType="Spin" dx="22" fmlaLink="$N$5" max="15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5</xdr:row>
          <xdr:rowOff>0</xdr:rowOff>
        </xdr:from>
        <xdr:to>
          <xdr:col>17</xdr:col>
          <xdr:colOff>200025</xdr:colOff>
          <xdr:row>6</xdr:row>
          <xdr:rowOff>180975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</xdr:row>
          <xdr:rowOff>0</xdr:rowOff>
        </xdr:from>
        <xdr:to>
          <xdr:col>15</xdr:col>
          <xdr:colOff>200025</xdr:colOff>
          <xdr:row>6</xdr:row>
          <xdr:rowOff>180975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5</xdr:row>
          <xdr:rowOff>0</xdr:rowOff>
        </xdr:from>
        <xdr:to>
          <xdr:col>19</xdr:col>
          <xdr:colOff>180975</xdr:colOff>
          <xdr:row>6</xdr:row>
          <xdr:rowOff>180975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352425</xdr:colOff>
          <xdr:row>5</xdr:row>
          <xdr:rowOff>0</xdr:rowOff>
        </xdr:from>
        <xdr:to>
          <xdr:col>21</xdr:col>
          <xdr:colOff>200025</xdr:colOff>
          <xdr:row>6</xdr:row>
          <xdr:rowOff>180975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0</xdr:rowOff>
        </xdr:from>
        <xdr:to>
          <xdr:col>10</xdr:col>
          <xdr:colOff>0</xdr:colOff>
          <xdr:row>6</xdr:row>
          <xdr:rowOff>180975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5</xdr:row>
          <xdr:rowOff>0</xdr:rowOff>
        </xdr:from>
        <xdr:to>
          <xdr:col>13</xdr:col>
          <xdr:colOff>200025</xdr:colOff>
          <xdr:row>6</xdr:row>
          <xdr:rowOff>180975</xdr:rowOff>
        </xdr:to>
        <xdr:sp macro="" textlink=""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352425</xdr:colOff>
          <xdr:row>5</xdr:row>
          <xdr:rowOff>0</xdr:rowOff>
        </xdr:from>
        <xdr:to>
          <xdr:col>25</xdr:col>
          <xdr:colOff>200025</xdr:colOff>
          <xdr:row>6</xdr:row>
          <xdr:rowOff>180975</xdr:rowOff>
        </xdr:to>
        <xdr:sp macro="" textlink=""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352425</xdr:colOff>
          <xdr:row>5</xdr:row>
          <xdr:rowOff>0</xdr:rowOff>
        </xdr:from>
        <xdr:to>
          <xdr:col>23</xdr:col>
          <xdr:colOff>209550</xdr:colOff>
          <xdr:row>6</xdr:row>
          <xdr:rowOff>180975</xdr:rowOff>
        </xdr:to>
        <xdr:sp macro="" textlink=""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352425</xdr:colOff>
          <xdr:row>5</xdr:row>
          <xdr:rowOff>0</xdr:rowOff>
        </xdr:from>
        <xdr:to>
          <xdr:col>28</xdr:col>
          <xdr:colOff>9525</xdr:colOff>
          <xdr:row>6</xdr:row>
          <xdr:rowOff>180975</xdr:rowOff>
        </xdr:to>
        <xdr:sp macro="" textlink=""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5</xdr:row>
          <xdr:rowOff>0</xdr:rowOff>
        </xdr:from>
        <xdr:to>
          <xdr:col>11</xdr:col>
          <xdr:colOff>200025</xdr:colOff>
          <xdr:row>6</xdr:row>
          <xdr:rowOff>180975</xdr:rowOff>
        </xdr:to>
        <xdr:sp macro="" textlink=""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NT\&#1042;%20&#1056;&#1040;&#1041;&#1054;&#1058;&#1045;%2025.7.15\&#1043;&#1056;&#1040;&#1060;&#1048;&#1050;-&#1058;&#1040;&#1041;&#1045;&#1051;&#1068;%20&#1043;&#1055;&#1044;%202015%208%205%204%20&#1088;&#1072;&#1073;%20&#1089;&#1091;&#1073;%20&#1087;&#1086;&#1080;&#1089;&#1082;%20&#1087;&#1086;&#1079;%2026.7.15%20&#1092;&#1086;&#1088;&#1091;&#1084;%20&#1074;&#1086;&#1087;&#1088;&#108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отп Х"/>
      <sheetName val="год"/>
      <sheetName val="отпуск"/>
      <sheetName val="праздники"/>
      <sheetName val="сотрудники"/>
      <sheetName val="СЕНТЯБРЬ"/>
      <sheetName val="РАСПИСАНИЕ"/>
      <sheetName val="ГРАФИК1"/>
      <sheetName val="Табель"/>
      <sheetName val="калькулятор"/>
      <sheetName val="расписание в печать+ОХР"/>
      <sheetName val="расписание сестры+ОХР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график отпусков </v>
          </cell>
        </row>
        <row r="3">
          <cell r="B3" t="str">
            <v>Аносов С.А.</v>
          </cell>
          <cell r="C3">
            <v>42114</v>
          </cell>
          <cell r="D3">
            <v>42127</v>
          </cell>
          <cell r="E3">
            <v>42240</v>
          </cell>
          <cell r="F3">
            <v>42260</v>
          </cell>
          <cell r="G3" t="str">
            <v/>
          </cell>
          <cell r="H3" t="str">
            <v/>
          </cell>
          <cell r="I3" t="str">
            <v>O</v>
          </cell>
          <cell r="J3">
            <v>12</v>
          </cell>
          <cell r="K3">
            <v>1.7142857142857142</v>
          </cell>
          <cell r="L3" t="str">
            <v/>
          </cell>
          <cell r="M3" t="str">
            <v/>
          </cell>
          <cell r="N3" t="str">
            <v>У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</row>
        <row r="4">
          <cell r="B4" t="str">
            <v>Гудкова Н.А.</v>
          </cell>
          <cell r="C4">
            <v>42135</v>
          </cell>
          <cell r="D4">
            <v>42148</v>
          </cell>
          <cell r="E4">
            <v>42212</v>
          </cell>
          <cell r="F4">
            <v>42225</v>
          </cell>
          <cell r="G4">
            <v>42296</v>
          </cell>
          <cell r="H4">
            <v>42302</v>
          </cell>
          <cell r="I4" t="str">
            <v>O</v>
          </cell>
          <cell r="J4">
            <v>12</v>
          </cell>
          <cell r="K4">
            <v>1.7142857142857142</v>
          </cell>
          <cell r="L4" t="str">
            <v/>
          </cell>
          <cell r="M4" t="str">
            <v/>
          </cell>
          <cell r="N4" t="str">
            <v>У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</row>
        <row r="5">
          <cell r="B5" t="str">
            <v>Гусева С.А.</v>
          </cell>
          <cell r="C5">
            <v>42184</v>
          </cell>
          <cell r="D5">
            <v>42197</v>
          </cell>
          <cell r="E5">
            <v>42247</v>
          </cell>
          <cell r="F5">
            <v>42267</v>
          </cell>
          <cell r="G5" t="str">
            <v/>
          </cell>
          <cell r="H5" t="str">
            <v/>
          </cell>
          <cell r="I5" t="str">
            <v>O</v>
          </cell>
          <cell r="J5">
            <v>12</v>
          </cell>
          <cell r="K5">
            <v>1.7142857142857142</v>
          </cell>
          <cell r="L5" t="str">
            <v/>
          </cell>
          <cell r="M5" t="str">
            <v/>
          </cell>
          <cell r="N5" t="str">
            <v>У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</row>
        <row r="6">
          <cell r="B6" t="str">
            <v>Дмитриенко Г.П.</v>
          </cell>
          <cell r="C6">
            <v>42233</v>
          </cell>
          <cell r="D6">
            <v>42246</v>
          </cell>
          <cell r="E6">
            <v>42275</v>
          </cell>
          <cell r="F6">
            <v>42295</v>
          </cell>
          <cell r="G6" t="str">
            <v/>
          </cell>
          <cell r="H6" t="str">
            <v/>
          </cell>
          <cell r="I6" t="str">
            <v>O</v>
          </cell>
          <cell r="J6">
            <v>12</v>
          </cell>
          <cell r="K6">
            <v>1.7142857142857142</v>
          </cell>
          <cell r="L6" t="str">
            <v/>
          </cell>
          <cell r="M6" t="str">
            <v/>
          </cell>
          <cell r="N6" t="str">
            <v>У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</row>
        <row r="7">
          <cell r="B7" t="str">
            <v>Карцев А.Г.</v>
          </cell>
          <cell r="C7">
            <v>42114</v>
          </cell>
          <cell r="D7">
            <v>42120</v>
          </cell>
          <cell r="E7">
            <v>42156</v>
          </cell>
          <cell r="F7">
            <v>42166</v>
          </cell>
          <cell r="G7">
            <v>42261</v>
          </cell>
          <cell r="H7">
            <v>42274</v>
          </cell>
          <cell r="I7" t="str">
            <v>O</v>
          </cell>
          <cell r="J7">
            <v>12</v>
          </cell>
          <cell r="K7">
            <v>1.7142857142857142</v>
          </cell>
          <cell r="L7" t="str">
            <v/>
          </cell>
          <cell r="M7" t="str">
            <v/>
          </cell>
          <cell r="N7" t="str">
            <v>У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</row>
        <row r="8">
          <cell r="B8" t="str">
            <v>Мишина Е.В.</v>
          </cell>
          <cell r="C8">
            <v>42009</v>
          </cell>
          <cell r="D8">
            <v>42021</v>
          </cell>
          <cell r="E8">
            <v>42156</v>
          </cell>
          <cell r="F8">
            <v>42166</v>
          </cell>
          <cell r="G8" t="str">
            <v/>
          </cell>
          <cell r="H8" t="str">
            <v/>
          </cell>
          <cell r="I8" t="str">
            <v>O</v>
          </cell>
          <cell r="J8">
            <v>12</v>
          </cell>
          <cell r="K8">
            <v>1.7142857142857142</v>
          </cell>
          <cell r="L8" t="str">
            <v/>
          </cell>
          <cell r="M8" t="str">
            <v/>
          </cell>
          <cell r="N8" t="str">
            <v>У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</row>
        <row r="9">
          <cell r="B9" t="str">
            <v>Пальчикова Н.С.</v>
          </cell>
          <cell r="C9">
            <v>42107</v>
          </cell>
          <cell r="D9">
            <v>42113</v>
          </cell>
          <cell r="E9">
            <v>42205</v>
          </cell>
          <cell r="F9">
            <v>42232</v>
          </cell>
          <cell r="G9" t="str">
            <v/>
          </cell>
          <cell r="H9" t="str">
            <v/>
          </cell>
          <cell r="I9" t="str">
            <v>O</v>
          </cell>
          <cell r="J9">
            <v>12</v>
          </cell>
          <cell r="K9">
            <v>1.7142857142857142</v>
          </cell>
          <cell r="L9" t="str">
            <v/>
          </cell>
          <cell r="M9" t="str">
            <v/>
          </cell>
          <cell r="N9" t="str">
            <v>У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0">
          <cell r="B10" t="str">
            <v>Столетова Т.А.</v>
          </cell>
          <cell r="C10">
            <v>42065</v>
          </cell>
          <cell r="D10">
            <v>42072</v>
          </cell>
          <cell r="E10">
            <v>42163</v>
          </cell>
          <cell r="F10">
            <v>42176</v>
          </cell>
          <cell r="G10">
            <v>42261</v>
          </cell>
          <cell r="H10">
            <v>42274</v>
          </cell>
          <cell r="I10" t="str">
            <v>O</v>
          </cell>
          <cell r="J10">
            <v>12</v>
          </cell>
          <cell r="K10">
            <v>1.7142857142857142</v>
          </cell>
          <cell r="L10" t="str">
            <v/>
          </cell>
          <cell r="M10" t="str">
            <v/>
          </cell>
          <cell r="N10" t="str">
            <v>У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</row>
        <row r="11">
          <cell r="B11" t="str">
            <v>Ан С.А.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>O</v>
          </cell>
          <cell r="J11">
            <v>12</v>
          </cell>
          <cell r="K11">
            <v>1.7142857142857142</v>
          </cell>
          <cell r="L11">
            <v>42081</v>
          </cell>
          <cell r="M11">
            <v>42082</v>
          </cell>
          <cell r="N11" t="str">
            <v>У</v>
          </cell>
          <cell r="O11" t="str">
            <v/>
          </cell>
          <cell r="P11" t="str">
            <v/>
          </cell>
          <cell r="Q11">
            <v>42071</v>
          </cell>
          <cell r="R11">
            <v>42072</v>
          </cell>
          <cell r="S11">
            <v>42089</v>
          </cell>
          <cell r="T11">
            <v>42090</v>
          </cell>
          <cell r="U11">
            <v>42066</v>
          </cell>
          <cell r="V11">
            <v>42066</v>
          </cell>
        </row>
        <row r="12">
          <cell r="B12" t="str">
            <v>-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O</v>
          </cell>
          <cell r="J12">
            <v>12</v>
          </cell>
          <cell r="K12">
            <v>1.7142857142857142</v>
          </cell>
          <cell r="L12">
            <v>42081</v>
          </cell>
          <cell r="M12">
            <v>42082</v>
          </cell>
          <cell r="N12" t="str">
            <v>У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B13" t="str">
            <v>-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>O</v>
          </cell>
          <cell r="J13">
            <v>12</v>
          </cell>
          <cell r="K13">
            <v>1.7142857142857142</v>
          </cell>
          <cell r="L13">
            <v>42081</v>
          </cell>
          <cell r="M13">
            <v>42082</v>
          </cell>
          <cell r="N13" t="str">
            <v>У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-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O</v>
          </cell>
          <cell r="J14">
            <v>12</v>
          </cell>
          <cell r="K14">
            <v>1.7142857142857142</v>
          </cell>
          <cell r="L14">
            <v>42081</v>
          </cell>
          <cell r="M14">
            <v>42082</v>
          </cell>
          <cell r="N14" t="str">
            <v>У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 t="str">
            <v>-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O</v>
          </cell>
          <cell r="J15">
            <v>12</v>
          </cell>
          <cell r="K15">
            <v>1.7142857142857142</v>
          </cell>
          <cell r="L15">
            <v>42081</v>
          </cell>
          <cell r="M15">
            <v>42082</v>
          </cell>
          <cell r="N15" t="str">
            <v>У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</row>
        <row r="18">
          <cell r="B18" t="str">
            <v>медсестры</v>
          </cell>
          <cell r="C18" t="str">
            <v xml:space="preserve">начало </v>
          </cell>
          <cell r="D18" t="str">
            <v xml:space="preserve">окончание </v>
          </cell>
          <cell r="E18" t="str">
            <v xml:space="preserve">начало </v>
          </cell>
          <cell r="F18" t="str">
            <v xml:space="preserve">окончание </v>
          </cell>
          <cell r="G18" t="str">
            <v xml:space="preserve">начало </v>
          </cell>
          <cell r="H18" t="str">
            <v/>
          </cell>
        </row>
        <row r="19">
          <cell r="B19" t="str">
            <v>Агафонова О.П.</v>
          </cell>
          <cell r="C19">
            <v>42177</v>
          </cell>
          <cell r="D19">
            <v>42204</v>
          </cell>
          <cell r="E19">
            <v>42310</v>
          </cell>
          <cell r="F19">
            <v>42316</v>
          </cell>
          <cell r="G19" t="str">
            <v/>
          </cell>
          <cell r="H19" t="str">
            <v/>
          </cell>
          <cell r="I19" t="str">
            <v>O</v>
          </cell>
          <cell r="J19">
            <v>12</v>
          </cell>
          <cell r="K19">
            <v>1.7142857142857142</v>
          </cell>
          <cell r="L19">
            <v>42081</v>
          </cell>
          <cell r="M19">
            <v>42082</v>
          </cell>
          <cell r="N19" t="str">
            <v>У</v>
          </cell>
          <cell r="O19">
            <v>0</v>
          </cell>
          <cell r="P19">
            <v>0</v>
          </cell>
          <cell r="Q19">
            <v>42071</v>
          </cell>
          <cell r="R19">
            <v>42072</v>
          </cell>
          <cell r="S19">
            <v>42089</v>
          </cell>
          <cell r="T19">
            <v>42090</v>
          </cell>
          <cell r="U19">
            <v>42066</v>
          </cell>
          <cell r="V19">
            <v>42066</v>
          </cell>
        </row>
        <row r="20">
          <cell r="B20" t="str">
            <v>Акинина Т.П.</v>
          </cell>
          <cell r="C20">
            <v>42128</v>
          </cell>
          <cell r="D20">
            <v>42134</v>
          </cell>
          <cell r="E20">
            <v>42226</v>
          </cell>
          <cell r="F20">
            <v>42253</v>
          </cell>
          <cell r="G20" t="str">
            <v/>
          </cell>
          <cell r="H20" t="str">
            <v/>
          </cell>
          <cell r="I20" t="str">
            <v>O</v>
          </cell>
          <cell r="J20">
            <v>12</v>
          </cell>
          <cell r="K20">
            <v>1.7142857142857142</v>
          </cell>
          <cell r="L20">
            <v>42081</v>
          </cell>
          <cell r="M20">
            <v>42082</v>
          </cell>
          <cell r="N20" t="str">
            <v>У</v>
          </cell>
          <cell r="O20">
            <v>0</v>
          </cell>
          <cell r="P20">
            <v>0</v>
          </cell>
          <cell r="Q20">
            <v>42071</v>
          </cell>
          <cell r="R20">
            <v>42072</v>
          </cell>
          <cell r="S20">
            <v>42089</v>
          </cell>
          <cell r="T20">
            <v>42090</v>
          </cell>
          <cell r="U20">
            <v>42066</v>
          </cell>
          <cell r="V20">
            <v>42066</v>
          </cell>
        </row>
        <row r="21">
          <cell r="B21" t="str">
            <v>Букирь О.И.</v>
          </cell>
          <cell r="C21">
            <v>42107</v>
          </cell>
          <cell r="D21">
            <v>42113</v>
          </cell>
          <cell r="E21">
            <v>42212</v>
          </cell>
          <cell r="F21">
            <v>42239</v>
          </cell>
          <cell r="G21" t="str">
            <v/>
          </cell>
          <cell r="H21" t="str">
            <v/>
          </cell>
          <cell r="I21" t="str">
            <v>O</v>
          </cell>
          <cell r="J21">
            <v>12</v>
          </cell>
          <cell r="K21">
            <v>1.7142857142857142</v>
          </cell>
          <cell r="L21">
            <v>42081</v>
          </cell>
          <cell r="M21">
            <v>42082</v>
          </cell>
          <cell r="N21" t="str">
            <v>У</v>
          </cell>
          <cell r="O21">
            <v>0</v>
          </cell>
          <cell r="P21">
            <v>0</v>
          </cell>
          <cell r="Q21">
            <v>42071</v>
          </cell>
          <cell r="R21">
            <v>42072</v>
          </cell>
          <cell r="S21">
            <v>42089</v>
          </cell>
          <cell r="T21">
            <v>42090</v>
          </cell>
          <cell r="U21">
            <v>42066</v>
          </cell>
          <cell r="V21">
            <v>42066</v>
          </cell>
        </row>
        <row r="22">
          <cell r="B22" t="str">
            <v>Дмитриенко А.И.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O</v>
          </cell>
          <cell r="J22">
            <v>12</v>
          </cell>
          <cell r="K22">
            <v>1.7142857142857142</v>
          </cell>
          <cell r="L22">
            <v>42081</v>
          </cell>
          <cell r="M22">
            <v>42082</v>
          </cell>
          <cell r="N22" t="str">
            <v>У</v>
          </cell>
          <cell r="O22">
            <v>0</v>
          </cell>
          <cell r="P22">
            <v>0</v>
          </cell>
          <cell r="Q22">
            <v>42071</v>
          </cell>
          <cell r="R22">
            <v>42072</v>
          </cell>
          <cell r="S22">
            <v>42089</v>
          </cell>
          <cell r="T22">
            <v>42090</v>
          </cell>
          <cell r="U22">
            <v>42066</v>
          </cell>
          <cell r="V22">
            <v>42066</v>
          </cell>
        </row>
        <row r="23">
          <cell r="B23" t="str">
            <v>Крыженкова Л.П.</v>
          </cell>
          <cell r="C23">
            <v>42205</v>
          </cell>
          <cell r="D23">
            <v>42232</v>
          </cell>
          <cell r="E23">
            <v>42359</v>
          </cell>
          <cell r="F23">
            <v>42365</v>
          </cell>
          <cell r="G23" t="str">
            <v/>
          </cell>
          <cell r="H23" t="str">
            <v/>
          </cell>
          <cell r="I23" t="str">
            <v>O</v>
          </cell>
          <cell r="J23">
            <v>12</v>
          </cell>
          <cell r="K23">
            <v>1.7142857142857142</v>
          </cell>
          <cell r="L23">
            <v>42081</v>
          </cell>
          <cell r="M23">
            <v>42082</v>
          </cell>
          <cell r="N23" t="str">
            <v>У</v>
          </cell>
          <cell r="O23">
            <v>0</v>
          </cell>
          <cell r="P23">
            <v>0</v>
          </cell>
          <cell r="Q23">
            <v>42071</v>
          </cell>
          <cell r="R23">
            <v>42072</v>
          </cell>
          <cell r="S23">
            <v>42089</v>
          </cell>
          <cell r="T23">
            <v>42090</v>
          </cell>
          <cell r="U23">
            <v>42066</v>
          </cell>
          <cell r="V23">
            <v>42066</v>
          </cell>
        </row>
        <row r="24">
          <cell r="B24" t="str">
            <v>Мясникова О.Ю.</v>
          </cell>
          <cell r="C24">
            <v>42065</v>
          </cell>
          <cell r="D24">
            <v>42071</v>
          </cell>
          <cell r="E24">
            <v>42177</v>
          </cell>
          <cell r="F24">
            <v>42204</v>
          </cell>
          <cell r="G24">
            <v>42359</v>
          </cell>
          <cell r="H24">
            <v>42369</v>
          </cell>
          <cell r="I24" t="str">
            <v>O</v>
          </cell>
          <cell r="J24">
            <v>12</v>
          </cell>
          <cell r="K24">
            <v>1.7142857142857142</v>
          </cell>
          <cell r="L24">
            <v>42081</v>
          </cell>
          <cell r="M24">
            <v>42082</v>
          </cell>
          <cell r="N24" t="str">
            <v>У</v>
          </cell>
          <cell r="O24">
            <v>0</v>
          </cell>
          <cell r="P24">
            <v>0</v>
          </cell>
          <cell r="Q24">
            <v>42071</v>
          </cell>
          <cell r="R24">
            <v>42072</v>
          </cell>
          <cell r="S24">
            <v>42089</v>
          </cell>
          <cell r="T24">
            <v>42090</v>
          </cell>
          <cell r="U24">
            <v>42066</v>
          </cell>
          <cell r="V24">
            <v>42066</v>
          </cell>
        </row>
        <row r="25">
          <cell r="B25" t="str">
            <v>Николаева Е.С.</v>
          </cell>
          <cell r="C25">
            <v>42086</v>
          </cell>
          <cell r="D25">
            <v>42092</v>
          </cell>
          <cell r="E25">
            <v>42191</v>
          </cell>
          <cell r="F25">
            <v>42211</v>
          </cell>
          <cell r="G25">
            <v>42310</v>
          </cell>
          <cell r="H25">
            <v>42317</v>
          </cell>
          <cell r="I25" t="str">
            <v>O</v>
          </cell>
          <cell r="J25">
            <v>12</v>
          </cell>
          <cell r="K25">
            <v>1.7142857142857142</v>
          </cell>
          <cell r="L25">
            <v>42081</v>
          </cell>
          <cell r="M25">
            <v>42082</v>
          </cell>
          <cell r="N25" t="str">
            <v>У</v>
          </cell>
          <cell r="O25">
            <v>0</v>
          </cell>
          <cell r="P25">
            <v>0</v>
          </cell>
          <cell r="Q25">
            <v>42071</v>
          </cell>
          <cell r="R25">
            <v>42072</v>
          </cell>
          <cell r="S25">
            <v>42089</v>
          </cell>
          <cell r="T25">
            <v>42090</v>
          </cell>
          <cell r="U25">
            <v>42066</v>
          </cell>
          <cell r="V25">
            <v>42066</v>
          </cell>
        </row>
        <row r="26">
          <cell r="B26" t="str">
            <v>Павлова О.В.</v>
          </cell>
          <cell r="C26">
            <v>42156</v>
          </cell>
          <cell r="D26">
            <v>42176</v>
          </cell>
          <cell r="E26">
            <v>42247</v>
          </cell>
          <cell r="F26">
            <v>42260</v>
          </cell>
          <cell r="G26" t="str">
            <v/>
          </cell>
          <cell r="H26" t="str">
            <v/>
          </cell>
          <cell r="I26" t="str">
            <v>O</v>
          </cell>
          <cell r="J26">
            <v>12</v>
          </cell>
          <cell r="K26">
            <v>1.7142857142857142</v>
          </cell>
          <cell r="L26">
            <v>42081</v>
          </cell>
          <cell r="M26">
            <v>42082</v>
          </cell>
          <cell r="N26" t="str">
            <v>У</v>
          </cell>
          <cell r="O26">
            <v>0</v>
          </cell>
          <cell r="P26">
            <v>0</v>
          </cell>
          <cell r="Q26">
            <v>42071</v>
          </cell>
          <cell r="R26">
            <v>42072</v>
          </cell>
          <cell r="S26">
            <v>42089</v>
          </cell>
          <cell r="T26">
            <v>42090</v>
          </cell>
          <cell r="U26">
            <v>42066</v>
          </cell>
          <cell r="V26">
            <v>42066</v>
          </cell>
        </row>
        <row r="27">
          <cell r="B27" t="str">
            <v>Меткина Н.С.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O</v>
          </cell>
          <cell r="J27">
            <v>12</v>
          </cell>
          <cell r="K27">
            <v>1.7142857142857142</v>
          </cell>
          <cell r="L27">
            <v>42081</v>
          </cell>
          <cell r="M27">
            <v>42082</v>
          </cell>
          <cell r="N27" t="str">
            <v>У</v>
          </cell>
          <cell r="O27">
            <v>0</v>
          </cell>
          <cell r="P27">
            <v>0</v>
          </cell>
          <cell r="Q27">
            <v>42071</v>
          </cell>
          <cell r="R27">
            <v>42072</v>
          </cell>
          <cell r="S27">
            <v>42089</v>
          </cell>
          <cell r="T27">
            <v>42090</v>
          </cell>
          <cell r="U27">
            <v>42066</v>
          </cell>
          <cell r="V27">
            <v>42066</v>
          </cell>
        </row>
        <row r="28">
          <cell r="B28" t="str">
            <v>Хромченко Н.А.</v>
          </cell>
          <cell r="C28">
            <v>42212</v>
          </cell>
          <cell r="D28">
            <v>42239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O</v>
          </cell>
          <cell r="J28">
            <v>12</v>
          </cell>
          <cell r="K28">
            <v>1.7142857142857142</v>
          </cell>
          <cell r="L28">
            <v>42081</v>
          </cell>
          <cell r="M28">
            <v>42082</v>
          </cell>
          <cell r="N28" t="str">
            <v>У</v>
          </cell>
          <cell r="O28">
            <v>0</v>
          </cell>
          <cell r="P28">
            <v>0</v>
          </cell>
          <cell r="Q28">
            <v>42071</v>
          </cell>
          <cell r="R28">
            <v>42072</v>
          </cell>
          <cell r="S28">
            <v>42089</v>
          </cell>
          <cell r="T28">
            <v>42090</v>
          </cell>
          <cell r="U28">
            <v>42066</v>
          </cell>
          <cell r="V28">
            <v>42066</v>
          </cell>
        </row>
        <row r="29">
          <cell r="B29" t="str">
            <v>Кожухова Л.Н.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O</v>
          </cell>
          <cell r="J29">
            <v>12</v>
          </cell>
          <cell r="K29">
            <v>1.7142857142857142</v>
          </cell>
          <cell r="L29">
            <v>42081</v>
          </cell>
          <cell r="M29">
            <v>42082</v>
          </cell>
          <cell r="N29" t="str">
            <v>У</v>
          </cell>
          <cell r="O29">
            <v>0</v>
          </cell>
          <cell r="P29">
            <v>0</v>
          </cell>
          <cell r="Q29">
            <v>42071</v>
          </cell>
          <cell r="R29">
            <v>42072</v>
          </cell>
          <cell r="S29">
            <v>42089</v>
          </cell>
          <cell r="T29">
            <v>42090</v>
          </cell>
          <cell r="U29">
            <v>42066</v>
          </cell>
          <cell r="V29">
            <v>42066</v>
          </cell>
        </row>
        <row r="30">
          <cell r="B30" t="str">
            <v>-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O</v>
          </cell>
          <cell r="J30" t="e">
            <v>#VALUE!</v>
          </cell>
          <cell r="K30" t="e">
            <v>#VALUE!</v>
          </cell>
          <cell r="L30">
            <v>42081</v>
          </cell>
          <cell r="M30">
            <v>42082</v>
          </cell>
          <cell r="N30" t="str">
            <v>У</v>
          </cell>
        </row>
        <row r="31">
          <cell r="B31" t="str">
            <v>-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O</v>
          </cell>
          <cell r="J31" t="e">
            <v>#VALUE!</v>
          </cell>
          <cell r="K31" t="e">
            <v>#VALUE!</v>
          </cell>
          <cell r="L31">
            <v>42081</v>
          </cell>
          <cell r="M31">
            <v>42082</v>
          </cell>
          <cell r="N31" t="str">
            <v>У</v>
          </cell>
        </row>
        <row r="32">
          <cell r="B32" t="str">
            <v>-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O</v>
          </cell>
          <cell r="J32" t="e">
            <v>#VALUE!</v>
          </cell>
          <cell r="K32" t="e">
            <v>#VALUE!</v>
          </cell>
          <cell r="L32">
            <v>42081</v>
          </cell>
          <cell r="M32">
            <v>42082</v>
          </cell>
        </row>
        <row r="33">
          <cell r="B33" t="str">
            <v>-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O</v>
          </cell>
          <cell r="J33" t="e">
            <v>#VALUE!</v>
          </cell>
          <cell r="K33" t="e">
            <v>#VALUE!</v>
          </cell>
          <cell r="L33">
            <v>42081</v>
          </cell>
          <cell r="M33">
            <v>42082</v>
          </cell>
        </row>
        <row r="34">
          <cell r="B34" t="str">
            <v>-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O</v>
          </cell>
          <cell r="J34" t="e">
            <v>#VALUE!</v>
          </cell>
          <cell r="K34" t="e">
            <v>#VALUE!</v>
          </cell>
          <cell r="L34">
            <v>42081</v>
          </cell>
          <cell r="M34">
            <v>42082</v>
          </cell>
        </row>
        <row r="35">
          <cell r="B35" t="str">
            <v>-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O</v>
          </cell>
          <cell r="J35" t="e">
            <v>#VALUE!</v>
          </cell>
          <cell r="K35" t="e">
            <v>#VALUE!</v>
          </cell>
          <cell r="L35">
            <v>42081</v>
          </cell>
          <cell r="M35">
            <v>42082</v>
          </cell>
        </row>
        <row r="36">
          <cell r="B36" t="str">
            <v>-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>O</v>
          </cell>
          <cell r="J36" t="e">
            <v>#VALUE!</v>
          </cell>
          <cell r="K36" t="e">
            <v>#VALUE!</v>
          </cell>
          <cell r="L36">
            <v>42081</v>
          </cell>
          <cell r="M36">
            <v>42082</v>
          </cell>
        </row>
        <row r="37">
          <cell r="B37" t="str">
            <v>-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>O</v>
          </cell>
          <cell r="J37" t="e">
            <v>#VALUE!</v>
          </cell>
          <cell r="K37" t="e">
            <v>#VALUE!</v>
          </cell>
          <cell r="L37">
            <v>42081</v>
          </cell>
          <cell r="M37">
            <v>42082</v>
          </cell>
        </row>
        <row r="38">
          <cell r="B38" t="str">
            <v>-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>O</v>
          </cell>
          <cell r="J38" t="e">
            <v>#VALUE!</v>
          </cell>
          <cell r="K38" t="e">
            <v>#VALUE!</v>
          </cell>
          <cell r="L38">
            <v>42081</v>
          </cell>
          <cell r="M38">
            <v>42082</v>
          </cell>
        </row>
        <row r="40">
          <cell r="B40">
            <v>1</v>
          </cell>
        </row>
        <row r="41">
          <cell r="B41">
            <v>1</v>
          </cell>
        </row>
        <row r="43">
          <cell r="B43" t="str">
            <v>AL29</v>
          </cell>
        </row>
        <row r="45">
          <cell r="B45" t="str">
            <v>ОтпБлнУч</v>
          </cell>
        </row>
        <row r="47">
          <cell r="B47" t="str">
            <v>больн</v>
          </cell>
        </row>
        <row r="48">
          <cell r="B48" t="str">
            <v>отп</v>
          </cell>
        </row>
        <row r="49">
          <cell r="B49" t="str">
            <v>учеба</v>
          </cell>
        </row>
      </sheetData>
      <sheetData sheetId="4">
        <row r="5">
          <cell r="A5">
            <v>42004</v>
          </cell>
          <cell r="B5">
            <v>42005</v>
          </cell>
          <cell r="C5">
            <v>42072</v>
          </cell>
        </row>
        <row r="6">
          <cell r="A6">
            <v>42005</v>
          </cell>
          <cell r="B6">
            <v>42006</v>
          </cell>
          <cell r="C6">
            <v>42135</v>
          </cell>
        </row>
        <row r="7">
          <cell r="A7">
            <v>42006</v>
          </cell>
          <cell r="B7">
            <v>42007</v>
          </cell>
          <cell r="C7">
            <v>42128</v>
          </cell>
        </row>
        <row r="8">
          <cell r="A8">
            <v>42007</v>
          </cell>
          <cell r="B8">
            <v>42008</v>
          </cell>
        </row>
        <row r="9">
          <cell r="A9">
            <v>42008</v>
          </cell>
          <cell r="B9">
            <v>42009</v>
          </cell>
        </row>
        <row r="10">
          <cell r="A10">
            <v>42009</v>
          </cell>
          <cell r="B10">
            <v>42010</v>
          </cell>
        </row>
        <row r="11">
          <cell r="A11">
            <v>42010</v>
          </cell>
          <cell r="B11">
            <v>42011</v>
          </cell>
        </row>
        <row r="12">
          <cell r="A12">
            <v>42011</v>
          </cell>
          <cell r="B12">
            <v>42012</v>
          </cell>
        </row>
        <row r="13">
          <cell r="A13">
            <v>42057</v>
          </cell>
          <cell r="B13">
            <v>42058</v>
          </cell>
        </row>
        <row r="14">
          <cell r="A14">
            <v>42070</v>
          </cell>
          <cell r="B14">
            <v>42071</v>
          </cell>
        </row>
        <row r="15">
          <cell r="A15">
            <v>42124</v>
          </cell>
          <cell r="B15">
            <v>42125</v>
          </cell>
        </row>
        <row r="16">
          <cell r="A16">
            <v>42132</v>
          </cell>
          <cell r="B16">
            <v>42133</v>
          </cell>
        </row>
        <row r="17">
          <cell r="A17">
            <v>42166</v>
          </cell>
          <cell r="B17">
            <v>42167</v>
          </cell>
        </row>
        <row r="18">
          <cell r="A18">
            <v>42311</v>
          </cell>
          <cell r="B18">
            <v>42312</v>
          </cell>
        </row>
        <row r="19">
          <cell r="A19">
            <v>42369</v>
          </cell>
          <cell r="B19">
            <v>42370</v>
          </cell>
        </row>
        <row r="20">
          <cell r="A20">
            <v>-1</v>
          </cell>
        </row>
        <row r="21">
          <cell r="A21">
            <v>-1</v>
          </cell>
        </row>
        <row r="22">
          <cell r="A22">
            <v>-1</v>
          </cell>
        </row>
        <row r="23">
          <cell r="A23">
            <v>-1</v>
          </cell>
        </row>
        <row r="24">
          <cell r="A24">
            <v>-1</v>
          </cell>
        </row>
        <row r="25">
          <cell r="A25">
            <v>-1</v>
          </cell>
        </row>
        <row r="26">
          <cell r="A26">
            <v>-1</v>
          </cell>
        </row>
      </sheetData>
      <sheetData sheetId="5">
        <row r="4">
          <cell r="H4" t="str">
            <v>Аносов С.А.</v>
          </cell>
        </row>
        <row r="5">
          <cell r="H5" t="str">
            <v>Гудкова Н.А.</v>
          </cell>
        </row>
        <row r="6">
          <cell r="H6" t="str">
            <v>Гусева С.А.</v>
          </cell>
        </row>
        <row r="7">
          <cell r="H7" t="str">
            <v>Дмитриенко Г.П.</v>
          </cell>
        </row>
        <row r="8">
          <cell r="H8" t="str">
            <v>Карцев А.Г.</v>
          </cell>
        </row>
        <row r="9">
          <cell r="H9" t="str">
            <v>Мишина Е.В.</v>
          </cell>
        </row>
        <row r="10">
          <cell r="H10" t="str">
            <v>Пальчикова Н.С.</v>
          </cell>
        </row>
        <row r="11">
          <cell r="H11" t="str">
            <v>Столетова Т.А.</v>
          </cell>
        </row>
        <row r="12">
          <cell r="H12" t="str">
            <v>Ан С.А.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 t="str">
            <v>-</v>
          </cell>
        </row>
        <row r="17">
          <cell r="H17" t="str">
            <v>Агафонова О.П.</v>
          </cell>
        </row>
        <row r="18">
          <cell r="H18" t="str">
            <v>Акинина Т.П.</v>
          </cell>
        </row>
        <row r="19">
          <cell r="H19" t="str">
            <v>Букирь О.И.</v>
          </cell>
        </row>
        <row r="20">
          <cell r="H20" t="str">
            <v>Дмитриенко А.И.</v>
          </cell>
        </row>
        <row r="21">
          <cell r="H21" t="str">
            <v>Крыженкова Л.П.</v>
          </cell>
        </row>
        <row r="22">
          <cell r="H22" t="str">
            <v>Мясникова О.Ю.</v>
          </cell>
        </row>
        <row r="23">
          <cell r="H23" t="str">
            <v>Николаева Е.С.</v>
          </cell>
        </row>
        <row r="24">
          <cell r="H24" t="str">
            <v>Павлова О.В.</v>
          </cell>
        </row>
        <row r="25">
          <cell r="H25" t="str">
            <v>Меткина Н.С.</v>
          </cell>
        </row>
        <row r="26">
          <cell r="H26" t="str">
            <v>Хромченко Н.А.</v>
          </cell>
        </row>
        <row r="27">
          <cell r="H27" t="str">
            <v>Кожухова Л.Н.</v>
          </cell>
        </row>
        <row r="28">
          <cell r="H28" t="str">
            <v>-</v>
          </cell>
        </row>
        <row r="29">
          <cell r="H29" t="str">
            <v>-</v>
          </cell>
        </row>
        <row r="30">
          <cell r="H30" t="str">
            <v>-</v>
          </cell>
        </row>
        <row r="31">
          <cell r="H31" t="str">
            <v>-</v>
          </cell>
        </row>
        <row r="32">
          <cell r="H32" t="str">
            <v>-</v>
          </cell>
        </row>
        <row r="33">
          <cell r="H33" t="str">
            <v>-</v>
          </cell>
        </row>
        <row r="34">
          <cell r="H34" t="str">
            <v>-</v>
          </cell>
        </row>
        <row r="35">
          <cell r="H35" t="str">
            <v>-</v>
          </cell>
        </row>
        <row r="36">
          <cell r="H36" t="str">
            <v>-</v>
          </cell>
        </row>
        <row r="37">
          <cell r="H37" t="str">
            <v>-</v>
          </cell>
        </row>
      </sheetData>
      <sheetData sheetId="6" refreshError="1"/>
      <sheetData sheetId="7">
        <row r="4">
          <cell r="PA4">
            <v>42186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3"/>
  <sheetViews>
    <sheetView topLeftCell="AD34" zoomScale="110" zoomScaleNormal="110" workbookViewId="0">
      <selection activeCell="BK83" sqref="BK83"/>
    </sheetView>
  </sheetViews>
  <sheetFormatPr defaultRowHeight="15" x14ac:dyDescent="0.25"/>
  <cols>
    <col min="1" max="1" width="4.5703125" customWidth="1"/>
    <col min="2" max="2" width="5.7109375" hidden="1" customWidth="1"/>
    <col min="3" max="4" width="0" hidden="1" customWidth="1"/>
    <col min="5" max="5" width="6.42578125" customWidth="1"/>
    <col min="6" max="29" width="0" hidden="1" customWidth="1"/>
    <col min="30" max="30" width="5.85546875" style="248" customWidth="1"/>
    <col min="31" max="34" width="9.140625" hidden="1" customWidth="1"/>
    <col min="35" max="48" width="3.5703125" customWidth="1"/>
    <col min="49" max="49" width="3.85546875" customWidth="1"/>
    <col min="50" max="61" width="3.5703125" customWidth="1"/>
    <col min="62" max="62" width="3.85546875" customWidth="1"/>
    <col min="63" max="63" width="4.28515625" customWidth="1"/>
    <col min="64" max="65" width="3.5703125" customWidth="1"/>
    <col min="66" max="66" width="5" style="92" customWidth="1"/>
    <col min="67" max="70" width="4.140625" style="92" customWidth="1"/>
  </cols>
  <sheetData>
    <row r="1" ht="27.75" customHeight="1" x14ac:dyDescent="0.25"/>
    <row r="2" ht="27.75" customHeight="1" x14ac:dyDescent="0.25"/>
    <row r="3" ht="27.75" customHeight="1" x14ac:dyDescent="0.25"/>
    <row r="4" ht="27.75" customHeight="1" x14ac:dyDescent="0.25"/>
    <row r="5" ht="27.75" customHeight="1" x14ac:dyDescent="0.25"/>
    <row r="6" ht="27.75" customHeight="1" x14ac:dyDescent="0.25"/>
    <row r="7" ht="27.75" customHeight="1" x14ac:dyDescent="0.25"/>
    <row r="8" ht="27.75" customHeight="1" x14ac:dyDescent="0.25"/>
    <row r="9" ht="27.75" customHeight="1" x14ac:dyDescent="0.25"/>
    <row r="10" ht="27.75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4.5" customHeight="1" x14ac:dyDescent="0.25"/>
    <row r="17" spans="34:71" ht="4.5" customHeight="1" x14ac:dyDescent="0.25"/>
    <row r="18" spans="34:71" ht="4.5" customHeight="1" x14ac:dyDescent="0.25"/>
    <row r="19" spans="34:71" ht="4.5" customHeight="1" x14ac:dyDescent="0.25"/>
    <row r="20" spans="34:71" ht="4.5" customHeight="1" x14ac:dyDescent="0.25"/>
    <row r="21" spans="34:71" ht="4.5" customHeight="1" x14ac:dyDescent="0.25"/>
    <row r="22" spans="34:71" ht="4.5" customHeight="1" x14ac:dyDescent="0.25"/>
    <row r="23" spans="34:71" ht="4.5" customHeight="1" x14ac:dyDescent="0.25"/>
    <row r="24" spans="34:71" ht="4.5" customHeight="1" x14ac:dyDescent="0.25"/>
    <row r="25" spans="34:71" ht="4.5" customHeight="1" x14ac:dyDescent="0.25"/>
    <row r="26" spans="34:71" ht="4.5" customHeight="1" x14ac:dyDescent="0.25"/>
    <row r="27" spans="34:71" ht="4.5" customHeight="1" x14ac:dyDescent="0.25"/>
    <row r="28" spans="34:71" ht="4.5" customHeight="1" x14ac:dyDescent="0.25"/>
    <row r="29" spans="34:71" ht="4.5" customHeight="1" x14ac:dyDescent="0.25"/>
    <row r="30" spans="34:71" ht="4.5" customHeight="1" thickBot="1" x14ac:dyDescent="0.3"/>
    <row r="31" spans="34:71" ht="15.75" thickBot="1" x14ac:dyDescent="0.3">
      <c r="AI31" s="264" t="s">
        <v>25</v>
      </c>
      <c r="AJ31" s="264" t="s">
        <v>26</v>
      </c>
      <c r="AK31" s="264" t="s">
        <v>27</v>
      </c>
      <c r="AL31" s="264" t="s">
        <v>28</v>
      </c>
      <c r="AM31" s="264" t="s">
        <v>29</v>
      </c>
      <c r="AN31" s="264" t="s">
        <v>30</v>
      </c>
      <c r="AO31" s="264" t="s">
        <v>31</v>
      </c>
      <c r="AP31" s="264" t="s">
        <v>25</v>
      </c>
      <c r="AQ31" s="264" t="s">
        <v>26</v>
      </c>
      <c r="AR31" s="264" t="s">
        <v>27</v>
      </c>
      <c r="AS31" s="264" t="s">
        <v>28</v>
      </c>
      <c r="AT31" s="264" t="s">
        <v>29</v>
      </c>
      <c r="AU31" s="264" t="s">
        <v>30</v>
      </c>
      <c r="AV31" s="264" t="s">
        <v>31</v>
      </c>
      <c r="AW31" s="264" t="s">
        <v>25</v>
      </c>
      <c r="AX31" s="264" t="s">
        <v>26</v>
      </c>
      <c r="AY31" s="264" t="s">
        <v>27</v>
      </c>
      <c r="AZ31" s="264" t="s">
        <v>28</v>
      </c>
      <c r="BA31" s="264" t="s">
        <v>29</v>
      </c>
      <c r="BB31" s="264" t="s">
        <v>30</v>
      </c>
      <c r="BC31" s="264" t="s">
        <v>31</v>
      </c>
      <c r="BD31" s="264" t="s">
        <v>25</v>
      </c>
      <c r="BE31" s="264" t="s">
        <v>26</v>
      </c>
      <c r="BF31" s="264" t="s">
        <v>27</v>
      </c>
      <c r="BG31" s="264" t="s">
        <v>28</v>
      </c>
      <c r="BH31" s="264" t="s">
        <v>29</v>
      </c>
      <c r="BI31" s="264" t="s">
        <v>30</v>
      </c>
      <c r="BJ31" s="264" t="s">
        <v>31</v>
      </c>
      <c r="BK31" s="264" t="s">
        <v>25</v>
      </c>
      <c r="BL31" s="264" t="s">
        <v>26</v>
      </c>
      <c r="BM31" s="264" t="s">
        <v>27</v>
      </c>
      <c r="BN31" s="285" t="s">
        <v>14</v>
      </c>
      <c r="BO31" s="287" t="s">
        <v>15</v>
      </c>
      <c r="BP31" s="277" t="s">
        <v>16</v>
      </c>
      <c r="BQ31" s="277" t="s">
        <v>17</v>
      </c>
      <c r="BR31" s="277" t="s">
        <v>18</v>
      </c>
      <c r="BS31" s="277" t="s">
        <v>23</v>
      </c>
    </row>
    <row r="32" spans="34:71" ht="32.25" customHeight="1" thickTop="1" thickBot="1" x14ac:dyDescent="0.3">
      <c r="AH32" s="87">
        <v>42185</v>
      </c>
      <c r="AI32" s="86">
        <v>42186</v>
      </c>
      <c r="AJ32" s="84">
        <v>42187</v>
      </c>
      <c r="AK32" s="84">
        <v>42188</v>
      </c>
      <c r="AL32" s="84">
        <v>42189</v>
      </c>
      <c r="AM32" s="84">
        <v>42190</v>
      </c>
      <c r="AN32" s="84">
        <v>42191</v>
      </c>
      <c r="AO32" s="84">
        <v>42192</v>
      </c>
      <c r="AP32" s="84">
        <v>42193</v>
      </c>
      <c r="AQ32" s="84">
        <v>42194</v>
      </c>
      <c r="AR32" s="84">
        <v>42195</v>
      </c>
      <c r="AS32" s="84">
        <v>42196</v>
      </c>
      <c r="AT32" s="84">
        <v>42197</v>
      </c>
      <c r="AU32" s="84">
        <v>42198</v>
      </c>
      <c r="AV32" s="84">
        <v>42199</v>
      </c>
      <c r="AW32" s="84">
        <v>42200</v>
      </c>
      <c r="AX32" s="84">
        <v>42201</v>
      </c>
      <c r="AY32" s="84">
        <v>42202</v>
      </c>
      <c r="AZ32" s="84">
        <v>42203</v>
      </c>
      <c r="BA32" s="84">
        <v>42204</v>
      </c>
      <c r="BB32" s="84">
        <v>42205</v>
      </c>
      <c r="BC32" s="84">
        <v>42206</v>
      </c>
      <c r="BD32" s="84">
        <v>42207</v>
      </c>
      <c r="BE32" s="84">
        <v>42208</v>
      </c>
      <c r="BF32" s="84">
        <v>42209</v>
      </c>
      <c r="BG32" s="84">
        <v>42210</v>
      </c>
      <c r="BH32" s="84">
        <v>42211</v>
      </c>
      <c r="BI32" s="84">
        <v>42212</v>
      </c>
      <c r="BJ32" s="84">
        <v>42213</v>
      </c>
      <c r="BK32" s="84">
        <v>42214</v>
      </c>
      <c r="BL32" s="84">
        <v>42215</v>
      </c>
      <c r="BM32" s="85">
        <v>42216</v>
      </c>
      <c r="BN32" s="286"/>
      <c r="BO32" s="288"/>
      <c r="BP32" s="278"/>
      <c r="BQ32" s="278"/>
      <c r="BR32" s="278"/>
      <c r="BS32" s="278" t="s">
        <v>23</v>
      </c>
    </row>
    <row r="33" spans="1:120" ht="16.5" thickTop="1" x14ac:dyDescent="0.25">
      <c r="BT33" s="255" t="s">
        <v>22</v>
      </c>
      <c r="BU33" s="232"/>
      <c r="BV33" s="232"/>
      <c r="BW33" s="232"/>
    </row>
    <row r="34" spans="1:120" ht="15.75" thickBot="1" x14ac:dyDescent="0.3">
      <c r="AJ34" s="135" t="s">
        <v>12</v>
      </c>
    </row>
    <row r="35" spans="1:120" ht="10.5" hidden="1" customHeight="1" thickTop="1" thickBot="1" x14ac:dyDescent="0.3">
      <c r="A35" s="11"/>
      <c r="B35" s="14"/>
      <c r="C35" s="17"/>
      <c r="D35" s="291"/>
      <c r="E35" s="128" t="s">
        <v>9</v>
      </c>
      <c r="F35" s="47"/>
      <c r="G35" s="49"/>
      <c r="H35" s="57"/>
      <c r="I35" s="60"/>
      <c r="J35" s="58"/>
      <c r="K35" s="53"/>
      <c r="L35" s="55"/>
      <c r="M35" s="53"/>
      <c r="N35" s="55"/>
      <c r="O35" s="53"/>
      <c r="P35" s="55"/>
      <c r="Q35" s="49"/>
      <c r="R35" s="49"/>
      <c r="S35" s="49"/>
      <c r="T35" s="49"/>
      <c r="U35" s="49"/>
      <c r="V35" s="49"/>
      <c r="W35" s="49"/>
      <c r="X35" s="49"/>
      <c r="Y35" s="64"/>
      <c r="Z35" s="49"/>
      <c r="AA35" s="280"/>
      <c r="AB35" s="18"/>
      <c r="AC35" s="293"/>
      <c r="AD35" s="249" t="s">
        <v>0</v>
      </c>
      <c r="AE35" s="76"/>
      <c r="AF35" s="295" t="s">
        <v>1</v>
      </c>
      <c r="AG35" s="43"/>
      <c r="AH35" s="27" t="s">
        <v>2</v>
      </c>
      <c r="AI35" s="133" t="s">
        <v>2</v>
      </c>
      <c r="AJ35" s="133" t="s">
        <v>2</v>
      </c>
      <c r="AK35" s="133" t="s">
        <v>2</v>
      </c>
      <c r="AL35" s="133" t="s">
        <v>2</v>
      </c>
      <c r="AM35" s="133" t="s">
        <v>2</v>
      </c>
      <c r="AN35" s="133" t="s">
        <v>2</v>
      </c>
      <c r="AO35" s="133" t="s">
        <v>2</v>
      </c>
      <c r="AP35" s="133" t="s">
        <v>2</v>
      </c>
      <c r="AQ35" s="133" t="s">
        <v>2</v>
      </c>
      <c r="AR35" s="133" t="s">
        <v>2</v>
      </c>
      <c r="AS35" s="133" t="s">
        <v>2</v>
      </c>
      <c r="AT35" s="133" t="s">
        <v>2</v>
      </c>
      <c r="AU35" s="133" t="s">
        <v>3</v>
      </c>
      <c r="AV35" s="133">
        <v>0.66666666666666663</v>
      </c>
      <c r="AW35" s="133" t="s">
        <v>4</v>
      </c>
      <c r="AX35" s="133">
        <v>0.66666666666666663</v>
      </c>
      <c r="AY35" s="133" t="s">
        <v>4</v>
      </c>
      <c r="AZ35" s="133" t="s">
        <v>3</v>
      </c>
      <c r="BA35" s="133" t="s">
        <v>5</v>
      </c>
      <c r="BB35" s="133" t="s">
        <v>4</v>
      </c>
      <c r="BC35" s="235">
        <v>0.66666666666666663</v>
      </c>
      <c r="BD35" s="235" t="s">
        <v>4</v>
      </c>
      <c r="BE35" s="133" t="s">
        <v>3</v>
      </c>
      <c r="BF35" s="133">
        <v>0.66666666666666663</v>
      </c>
      <c r="BG35" s="133" t="s">
        <v>4</v>
      </c>
      <c r="BH35" s="133" t="s">
        <v>3</v>
      </c>
      <c r="BI35" s="133">
        <v>0.66666666666666663</v>
      </c>
      <c r="BJ35" s="133" t="s">
        <v>4</v>
      </c>
      <c r="BK35" s="133" t="s">
        <v>3</v>
      </c>
      <c r="BL35" s="133">
        <v>0.66666666666666663</v>
      </c>
      <c r="BM35" s="133" t="s">
        <v>4</v>
      </c>
      <c r="BN35" s="93">
        <v>115.5</v>
      </c>
      <c r="BO35" s="94">
        <v>7.5</v>
      </c>
      <c r="BP35" s="95" t="s">
        <v>3</v>
      </c>
      <c r="BQ35" s="95">
        <v>56</v>
      </c>
      <c r="BR35" s="96"/>
      <c r="BS35" s="72"/>
      <c r="BT35" s="5"/>
      <c r="BU35" s="5"/>
      <c r="BV35" s="5"/>
      <c r="BW35" s="5"/>
      <c r="BX35" s="5"/>
      <c r="BY35" s="3"/>
      <c r="BZ35" s="77"/>
      <c r="CA35" s="1"/>
      <c r="CB35" s="1" t="s">
        <v>6</v>
      </c>
      <c r="CC35" s="78">
        <v>123</v>
      </c>
      <c r="CD35" s="23"/>
      <c r="CE35" s="33"/>
      <c r="CF35" s="28"/>
      <c r="CG35" s="80">
        <v>56</v>
      </c>
      <c r="CH35" s="80">
        <v>115.5</v>
      </c>
      <c r="CI35" s="80">
        <v>15</v>
      </c>
      <c r="CJ35" s="68">
        <v>3</v>
      </c>
      <c r="CK35" s="39"/>
      <c r="CL35" s="39"/>
      <c r="CM35" s="39"/>
      <c r="CN35" s="69">
        <v>6</v>
      </c>
      <c r="CO35" s="69">
        <v>1</v>
      </c>
      <c r="CP35" s="74">
        <v>0</v>
      </c>
      <c r="CQ35" s="74">
        <v>0</v>
      </c>
      <c r="CR35" s="74">
        <v>99</v>
      </c>
      <c r="CS35" s="74">
        <v>6</v>
      </c>
      <c r="CT35" s="74">
        <v>0</v>
      </c>
      <c r="CU35" s="74"/>
      <c r="CV35" s="74">
        <v>1</v>
      </c>
      <c r="CW35" s="74">
        <v>0</v>
      </c>
      <c r="CX35" s="74">
        <v>1</v>
      </c>
      <c r="CY35" s="74">
        <v>0</v>
      </c>
      <c r="CZ35" s="74">
        <v>0</v>
      </c>
      <c r="DA35" s="69">
        <v>0</v>
      </c>
      <c r="DB35" s="69">
        <v>1</v>
      </c>
      <c r="DC35" s="67">
        <v>0</v>
      </c>
      <c r="DD35" s="67"/>
      <c r="DE35" s="67"/>
      <c r="DF35" s="67">
        <v>0</v>
      </c>
      <c r="DG35" s="67"/>
      <c r="DH35" s="67">
        <v>0</v>
      </c>
      <c r="DI35" s="67">
        <v>0</v>
      </c>
      <c r="DJ35" s="67"/>
      <c r="DK35" s="67"/>
      <c r="DL35" s="67">
        <v>0</v>
      </c>
      <c r="DM35" s="67"/>
      <c r="DN35" s="67"/>
      <c r="DO35" s="67">
        <v>0</v>
      </c>
      <c r="DP35" s="67">
        <v>0</v>
      </c>
    </row>
    <row r="36" spans="1:120" ht="10.5" hidden="1" customHeight="1" thickBot="1" x14ac:dyDescent="0.3">
      <c r="A36" s="11"/>
      <c r="B36" s="13"/>
      <c r="C36" s="17"/>
      <c r="D36" s="289"/>
      <c r="E36" s="129" t="s">
        <v>9</v>
      </c>
      <c r="F36" s="46"/>
      <c r="G36" s="6"/>
      <c r="H36" s="7"/>
      <c r="I36" s="61"/>
      <c r="J36" s="59"/>
      <c r="K36" s="54"/>
      <c r="L36" s="56"/>
      <c r="M36" s="54"/>
      <c r="N36" s="56"/>
      <c r="O36" s="54"/>
      <c r="P36" s="56"/>
      <c r="Q36" s="6"/>
      <c r="R36" s="6"/>
      <c r="S36" s="6"/>
      <c r="T36" s="6"/>
      <c r="U36" s="6"/>
      <c r="V36" s="6"/>
      <c r="W36" s="6"/>
      <c r="X36" s="6"/>
      <c r="Y36" s="6"/>
      <c r="Z36" s="6"/>
      <c r="AA36" s="292"/>
      <c r="AB36" s="19"/>
      <c r="AC36" s="294"/>
      <c r="AD36" s="250" t="s">
        <v>8</v>
      </c>
      <c r="AE36" s="31"/>
      <c r="AF36" s="296"/>
      <c r="AG36" s="44"/>
      <c r="AH36" s="29" t="s">
        <v>2</v>
      </c>
      <c r="AI36" s="132" t="s">
        <v>2</v>
      </c>
      <c r="AJ36" s="132" t="s">
        <v>2</v>
      </c>
      <c r="AK36" s="132" t="s">
        <v>2</v>
      </c>
      <c r="AL36" s="132" t="s">
        <v>2</v>
      </c>
      <c r="AM36" s="132" t="s">
        <v>2</v>
      </c>
      <c r="AN36" s="132" t="s">
        <v>2</v>
      </c>
      <c r="AO36" s="132" t="s">
        <v>2</v>
      </c>
      <c r="AP36" s="132" t="s">
        <v>2</v>
      </c>
      <c r="AQ36" s="132" t="s">
        <v>2</v>
      </c>
      <c r="AR36" s="132" t="s">
        <v>2</v>
      </c>
      <c r="AS36" s="132" t="s">
        <v>2</v>
      </c>
      <c r="AT36" s="132" t="s">
        <v>2</v>
      </c>
      <c r="AU36" s="132" t="s">
        <v>3</v>
      </c>
      <c r="AV36" s="132" t="s">
        <v>7</v>
      </c>
      <c r="AW36" s="132">
        <v>0.35416666666666669</v>
      </c>
      <c r="AX36" s="132" t="s">
        <v>7</v>
      </c>
      <c r="AY36" s="132">
        <v>0.35416666666666669</v>
      </c>
      <c r="AZ36" s="132" t="s">
        <v>3</v>
      </c>
      <c r="BA36" s="132" t="s">
        <v>7</v>
      </c>
      <c r="BB36" s="132">
        <v>0.35416666666666669</v>
      </c>
      <c r="BC36" s="236" t="s">
        <v>7</v>
      </c>
      <c r="BD36" s="236">
        <v>0.35416666666666669</v>
      </c>
      <c r="BE36" s="132" t="s">
        <v>3</v>
      </c>
      <c r="BF36" s="132" t="s">
        <v>7</v>
      </c>
      <c r="BG36" s="132">
        <v>0.35416666666666669</v>
      </c>
      <c r="BH36" s="132" t="s">
        <v>3</v>
      </c>
      <c r="BI36" s="132" t="s">
        <v>7</v>
      </c>
      <c r="BJ36" s="132">
        <v>0.35416666666666669</v>
      </c>
      <c r="BK36" s="132" t="s">
        <v>3</v>
      </c>
      <c r="BL36" s="132" t="s">
        <v>7</v>
      </c>
      <c r="BM36" s="132">
        <v>0.35416666666666669</v>
      </c>
      <c r="BN36" s="97"/>
      <c r="BO36" s="98"/>
      <c r="BP36" s="99"/>
      <c r="BQ36" s="99"/>
      <c r="BR36" s="100"/>
      <c r="BS36" s="72"/>
      <c r="BT36" s="5"/>
      <c r="BU36" s="5"/>
      <c r="BV36" s="5"/>
      <c r="BW36" s="5"/>
      <c r="BX36" s="5"/>
      <c r="BY36" s="3"/>
      <c r="BZ36" s="2"/>
      <c r="CA36" s="1"/>
      <c r="CB36" s="1"/>
      <c r="CC36" s="81">
        <v>123</v>
      </c>
      <c r="CD36" s="70"/>
      <c r="CE36" s="82">
        <v>7.5</v>
      </c>
      <c r="CF36" s="34"/>
      <c r="CG36" s="65"/>
      <c r="CH36" s="65"/>
      <c r="CI36" s="32"/>
      <c r="CJ36" s="71">
        <v>0</v>
      </c>
      <c r="CK36" s="40"/>
      <c r="CL36" s="40"/>
      <c r="CM36" s="40"/>
      <c r="CN36" s="40"/>
      <c r="CO36" s="40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</row>
    <row r="37" spans="1:120" ht="10.5" hidden="1" customHeight="1" thickTop="1" thickBot="1" x14ac:dyDescent="0.3">
      <c r="A37" s="11"/>
      <c r="B37" s="12"/>
      <c r="C37" s="17"/>
      <c r="D37" s="289"/>
      <c r="E37" s="128" t="s">
        <v>9</v>
      </c>
      <c r="F37" s="48"/>
      <c r="G37" s="4"/>
      <c r="H37" s="4"/>
      <c r="I37" s="62"/>
      <c r="J37" s="8"/>
      <c r="K37" s="9"/>
      <c r="L37" s="8"/>
      <c r="M37" s="9"/>
      <c r="N37" s="8"/>
      <c r="O37" s="9"/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279"/>
      <c r="AB37" s="21"/>
      <c r="AC37" s="281"/>
      <c r="AD37" s="251" t="s">
        <v>0</v>
      </c>
      <c r="AE37" s="75"/>
      <c r="AF37" s="283">
        <v>7.7</v>
      </c>
      <c r="AG37" s="45"/>
      <c r="AH37" s="30" t="s">
        <v>2</v>
      </c>
      <c r="AI37" s="130" t="s">
        <v>2</v>
      </c>
      <c r="AJ37" s="130" t="s">
        <v>2</v>
      </c>
      <c r="AK37" s="130" t="s">
        <v>2</v>
      </c>
      <c r="AL37" s="130" t="s">
        <v>2</v>
      </c>
      <c r="AM37" s="130" t="s">
        <v>2</v>
      </c>
      <c r="AN37" s="130" t="s">
        <v>2</v>
      </c>
      <c r="AO37" s="130" t="s">
        <v>2</v>
      </c>
      <c r="AP37" s="130" t="s">
        <v>2</v>
      </c>
      <c r="AQ37" s="130" t="s">
        <v>2</v>
      </c>
      <c r="AR37" s="130" t="s">
        <v>2</v>
      </c>
      <c r="AS37" s="130" t="s">
        <v>2</v>
      </c>
      <c r="AT37" s="130" t="s">
        <v>2</v>
      </c>
      <c r="AU37" s="130" t="s">
        <v>3</v>
      </c>
      <c r="AV37" s="130" t="s">
        <v>3</v>
      </c>
      <c r="AW37" s="130" t="s">
        <v>3</v>
      </c>
      <c r="AX37" s="130" t="s">
        <v>3</v>
      </c>
      <c r="AY37" s="130" t="s">
        <v>3</v>
      </c>
      <c r="AZ37" s="130" t="s">
        <v>3</v>
      </c>
      <c r="BA37" s="130" t="s">
        <v>3</v>
      </c>
      <c r="BB37" s="130" t="s">
        <v>3</v>
      </c>
      <c r="BC37" s="130" t="s">
        <v>3</v>
      </c>
      <c r="BD37" s="130" t="s">
        <v>3</v>
      </c>
      <c r="BE37" s="130" t="s">
        <v>3</v>
      </c>
      <c r="BF37" s="130" t="s">
        <v>3</v>
      </c>
      <c r="BG37" s="130" t="s">
        <v>3</v>
      </c>
      <c r="BH37" s="130" t="s">
        <v>3</v>
      </c>
      <c r="BI37" s="130" t="s">
        <v>3</v>
      </c>
      <c r="BJ37" s="130" t="s">
        <v>3</v>
      </c>
      <c r="BK37" s="130" t="s">
        <v>3</v>
      </c>
      <c r="BL37" s="130" t="s">
        <v>3</v>
      </c>
      <c r="BM37" s="130" t="s">
        <v>3</v>
      </c>
      <c r="BN37" s="101"/>
      <c r="BO37" s="102">
        <v>7.5</v>
      </c>
      <c r="BP37" s="103"/>
      <c r="BQ37" s="103"/>
      <c r="BR37" s="104"/>
      <c r="BS37" s="72"/>
      <c r="BT37" s="5"/>
      <c r="BU37" s="5"/>
      <c r="BV37" s="5"/>
      <c r="BW37" s="5"/>
      <c r="BX37" s="5"/>
      <c r="BY37" s="3"/>
      <c r="BZ37" s="2"/>
      <c r="CA37" s="1"/>
      <c r="CB37" s="1"/>
      <c r="CC37" s="78">
        <v>0</v>
      </c>
      <c r="CD37" s="24"/>
      <c r="CE37" s="79">
        <v>0</v>
      </c>
      <c r="CF37" s="25"/>
      <c r="CG37" s="36"/>
      <c r="CH37" s="36"/>
      <c r="CI37" s="25"/>
      <c r="CJ37" s="16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</row>
    <row r="38" spans="1:120" ht="10.5" hidden="1" customHeight="1" thickBot="1" x14ac:dyDescent="0.3">
      <c r="A38" s="11"/>
      <c r="B38" s="15"/>
      <c r="C38" s="17"/>
      <c r="D38" s="290"/>
      <c r="E38" s="129" t="s">
        <v>9</v>
      </c>
      <c r="F38" s="1"/>
      <c r="G38" s="50"/>
      <c r="H38" s="50"/>
      <c r="I38" s="63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0"/>
      <c r="U38" s="50"/>
      <c r="V38" s="50"/>
      <c r="W38" s="50"/>
      <c r="X38" s="50"/>
      <c r="Y38" s="63"/>
      <c r="Z38" s="50"/>
      <c r="AA38" s="280"/>
      <c r="AB38" s="20"/>
      <c r="AC38" s="282"/>
      <c r="AD38" s="252" t="s">
        <v>8</v>
      </c>
      <c r="AE38" s="10"/>
      <c r="AF38" s="284"/>
      <c r="AG38" s="42"/>
      <c r="AH38" s="26" t="s">
        <v>2</v>
      </c>
      <c r="AI38" s="131" t="s">
        <v>2</v>
      </c>
      <c r="AJ38" s="131" t="s">
        <v>2</v>
      </c>
      <c r="AK38" s="131" t="s">
        <v>2</v>
      </c>
      <c r="AL38" s="131" t="s">
        <v>2</v>
      </c>
      <c r="AM38" s="131" t="s">
        <v>2</v>
      </c>
      <c r="AN38" s="131" t="s">
        <v>2</v>
      </c>
      <c r="AO38" s="131" t="s">
        <v>2</v>
      </c>
      <c r="AP38" s="131" t="s">
        <v>2</v>
      </c>
      <c r="AQ38" s="131" t="s">
        <v>2</v>
      </c>
      <c r="AR38" s="131" t="s">
        <v>2</v>
      </c>
      <c r="AS38" s="131" t="s">
        <v>2</v>
      </c>
      <c r="AT38" s="131" t="s">
        <v>2</v>
      </c>
      <c r="AU38" s="131" t="s">
        <v>3</v>
      </c>
      <c r="AV38" s="131" t="s">
        <v>3</v>
      </c>
      <c r="AW38" s="131" t="s">
        <v>3</v>
      </c>
      <c r="AX38" s="131" t="s">
        <v>3</v>
      </c>
      <c r="AY38" s="131" t="s">
        <v>3</v>
      </c>
      <c r="AZ38" s="131" t="s">
        <v>3</v>
      </c>
      <c r="BA38" s="131" t="s">
        <v>3</v>
      </c>
      <c r="BB38" s="131" t="s">
        <v>3</v>
      </c>
      <c r="BC38" s="131" t="s">
        <v>3</v>
      </c>
      <c r="BD38" s="131" t="s">
        <v>3</v>
      </c>
      <c r="BE38" s="131" t="s">
        <v>3</v>
      </c>
      <c r="BF38" s="131" t="s">
        <v>3</v>
      </c>
      <c r="BG38" s="131" t="s">
        <v>3</v>
      </c>
      <c r="BH38" s="131" t="s">
        <v>3</v>
      </c>
      <c r="BI38" s="131" t="s">
        <v>3</v>
      </c>
      <c r="BJ38" s="131" t="s">
        <v>3</v>
      </c>
      <c r="BK38" s="131" t="s">
        <v>3</v>
      </c>
      <c r="BL38" s="131" t="s">
        <v>3</v>
      </c>
      <c r="BM38" s="131" t="s">
        <v>3</v>
      </c>
      <c r="BN38" s="105"/>
      <c r="BO38" s="106"/>
      <c r="BP38" s="106"/>
      <c r="BQ38" s="106"/>
      <c r="BR38" s="107"/>
      <c r="BS38" s="72"/>
      <c r="BT38" s="5"/>
      <c r="BU38" s="5"/>
      <c r="BV38" s="5"/>
      <c r="BW38" s="5"/>
      <c r="BX38" s="5"/>
      <c r="BY38" s="3"/>
      <c r="BZ38" s="2"/>
      <c r="CA38" s="22"/>
      <c r="CB38" s="1"/>
      <c r="CC38" s="35"/>
      <c r="CD38" s="35"/>
      <c r="CE38" s="35"/>
      <c r="CF38" s="83">
        <v>0</v>
      </c>
      <c r="CG38" s="37"/>
      <c r="CH38" s="37"/>
      <c r="CI38" s="35"/>
      <c r="CJ38" s="66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</row>
    <row r="39" spans="1:120" ht="10.5" hidden="1" customHeight="1" thickTop="1" x14ac:dyDescent="0.25">
      <c r="E39" s="134"/>
      <c r="AD39" s="249" t="s">
        <v>0</v>
      </c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</row>
    <row r="40" spans="1:120" ht="10.5" hidden="1" customHeight="1" thickBot="1" x14ac:dyDescent="0.3">
      <c r="E40" s="134"/>
      <c r="AD40" s="250" t="s">
        <v>8</v>
      </c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</row>
    <row r="41" spans="1:120" ht="10.5" hidden="1" customHeight="1" x14ac:dyDescent="0.25">
      <c r="E41" s="134"/>
      <c r="AD41" s="251" t="s">
        <v>0</v>
      </c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</row>
    <row r="42" spans="1:120" ht="10.5" hidden="1" customHeight="1" x14ac:dyDescent="0.25">
      <c r="E42" s="134"/>
      <c r="AD42" s="252" t="s">
        <v>8</v>
      </c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</row>
    <row r="43" spans="1:120" ht="10.5" hidden="1" customHeight="1" x14ac:dyDescent="0.25">
      <c r="E43" s="134"/>
      <c r="AD43" s="249" t="s">
        <v>0</v>
      </c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</row>
    <row r="44" spans="1:120" ht="10.5" hidden="1" customHeight="1" thickBot="1" x14ac:dyDescent="0.3">
      <c r="E44" s="134"/>
      <c r="AD44" s="250" t="s">
        <v>8</v>
      </c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</row>
    <row r="45" spans="1:120" ht="10.5" hidden="1" customHeight="1" x14ac:dyDescent="0.25">
      <c r="E45" s="134"/>
      <c r="AD45" s="251" t="s">
        <v>0</v>
      </c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</row>
    <row r="46" spans="1:120" ht="10.5" hidden="1" customHeight="1" x14ac:dyDescent="0.25">
      <c r="E46" s="134"/>
      <c r="AD46" s="252" t="s">
        <v>8</v>
      </c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</row>
    <row r="47" spans="1:120" ht="10.5" hidden="1" customHeight="1" x14ac:dyDescent="0.25">
      <c r="E47" s="134"/>
      <c r="AD47" s="249" t="s">
        <v>0</v>
      </c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</row>
    <row r="48" spans="1:120" ht="10.5" hidden="1" customHeight="1" thickBot="1" x14ac:dyDescent="0.3">
      <c r="E48" s="134"/>
      <c r="AD48" s="250" t="s">
        <v>8</v>
      </c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</row>
    <row r="49" spans="5:88" ht="10.5" hidden="1" customHeight="1" x14ac:dyDescent="0.25">
      <c r="E49" s="134"/>
      <c r="AD49" s="251" t="s">
        <v>0</v>
      </c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</row>
    <row r="50" spans="5:88" ht="10.5" hidden="1" customHeight="1" x14ac:dyDescent="0.25">
      <c r="E50" s="134"/>
      <c r="AD50" s="252" t="s">
        <v>8</v>
      </c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</row>
    <row r="51" spans="5:88" ht="10.5" hidden="1" customHeight="1" x14ac:dyDescent="0.25">
      <c r="E51" s="134"/>
      <c r="AD51" s="249" t="s">
        <v>0</v>
      </c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</row>
    <row r="52" spans="5:88" ht="10.5" hidden="1" customHeight="1" thickBot="1" x14ac:dyDescent="0.3">
      <c r="E52" s="134"/>
      <c r="AD52" s="250" t="s">
        <v>8</v>
      </c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</row>
    <row r="53" spans="5:88" ht="10.5" hidden="1" customHeight="1" x14ac:dyDescent="0.25">
      <c r="E53" s="134"/>
      <c r="AD53" s="251" t="s">
        <v>0</v>
      </c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</row>
    <row r="54" spans="5:88" ht="10.5" hidden="1" customHeight="1" thickBot="1" x14ac:dyDescent="0.3">
      <c r="E54" s="134"/>
      <c r="AD54" s="252" t="s">
        <v>8</v>
      </c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</row>
    <row r="55" spans="5:88" ht="14.25" customHeight="1" thickTop="1" thickBot="1" x14ac:dyDescent="0.3">
      <c r="E55" s="128" t="s">
        <v>13</v>
      </c>
      <c r="AD55" s="249" t="s">
        <v>0</v>
      </c>
      <c r="AH55" s="88" t="s">
        <v>3</v>
      </c>
      <c r="AI55" s="133">
        <v>0.66666666666666663</v>
      </c>
      <c r="AJ55" s="133" t="s">
        <v>4</v>
      </c>
      <c r="AK55" s="133">
        <v>0.66666666666666663</v>
      </c>
      <c r="AL55" s="133" t="s">
        <v>4</v>
      </c>
      <c r="AM55" s="240" t="s">
        <v>5</v>
      </c>
      <c r="AN55" s="240" t="s">
        <v>4</v>
      </c>
      <c r="AO55" s="133" t="s">
        <v>3</v>
      </c>
      <c r="AP55" s="133">
        <v>0.66666666666666663</v>
      </c>
      <c r="AQ55" s="133" t="s">
        <v>4</v>
      </c>
      <c r="AR55" s="133" t="s">
        <v>3</v>
      </c>
      <c r="AS55" s="133" t="s">
        <v>5</v>
      </c>
      <c r="AT55" s="133" t="s">
        <v>4</v>
      </c>
      <c r="AU55" s="133" t="s">
        <v>3</v>
      </c>
      <c r="AV55" s="133" t="s">
        <v>3</v>
      </c>
      <c r="AW55" s="240">
        <v>0.66666666666666663</v>
      </c>
      <c r="AX55" s="240" t="s">
        <v>4</v>
      </c>
      <c r="AY55" s="133">
        <v>0.66666666666666663</v>
      </c>
      <c r="AZ55" s="133" t="s">
        <v>4</v>
      </c>
      <c r="BA55" s="133" t="s">
        <v>3</v>
      </c>
      <c r="BB55" s="133">
        <v>0.66666666666666663</v>
      </c>
      <c r="BC55" s="133" t="s">
        <v>4</v>
      </c>
      <c r="BD55" s="133">
        <v>0.66666666666666663</v>
      </c>
      <c r="BE55" s="133" t="s">
        <v>4</v>
      </c>
      <c r="BF55" s="133" t="s">
        <v>3</v>
      </c>
      <c r="BG55" s="133" t="s">
        <v>5</v>
      </c>
      <c r="BH55" s="133" t="s">
        <v>4</v>
      </c>
      <c r="BI55" s="133" t="s">
        <v>3</v>
      </c>
      <c r="BJ55" s="240">
        <v>0.66666666666666663</v>
      </c>
      <c r="BK55" s="240" t="s">
        <v>4</v>
      </c>
      <c r="BL55" s="133">
        <v>0.66666666666666663</v>
      </c>
      <c r="BM55" s="133" t="s">
        <v>4</v>
      </c>
      <c r="BN55" s="93">
        <v>177.1</v>
      </c>
      <c r="BO55" s="94">
        <v>50.900000000000063</v>
      </c>
      <c r="BP55" s="95" t="s">
        <v>3</v>
      </c>
      <c r="BQ55" s="95">
        <v>96</v>
      </c>
      <c r="BR55" s="96"/>
      <c r="BS55" s="96">
        <f>BN55+BO57</f>
        <v>228.00000000000006</v>
      </c>
      <c r="BT55" s="253">
        <v>0.35416666666666669</v>
      </c>
      <c r="BU55" s="140"/>
      <c r="BV55" s="189">
        <f>BW55-BN55</f>
        <v>43.400000000000063</v>
      </c>
      <c r="BW55" s="193">
        <f t="array" ref="BW55">(SUM(IF(ISNUMBER(--SUBSTITUTE(AI55:BM56," ",":")),--SUBSTITUTE(AI55:BM56," ",":"),)*{-1;1}))*24</f>
        <v>220.50000000000006</v>
      </c>
      <c r="BX55" s="109"/>
      <c r="BY55" s="110"/>
      <c r="BZ55" s="111"/>
      <c r="CA55" s="92"/>
      <c r="CB55" s="92" t="s">
        <v>6</v>
      </c>
      <c r="CC55" s="112">
        <v>220.50000000000006</v>
      </c>
      <c r="CD55" s="113"/>
      <c r="CE55" s="114"/>
      <c r="CF55" s="95"/>
      <c r="CG55" s="115">
        <v>96</v>
      </c>
      <c r="CH55" s="115">
        <v>177.1</v>
      </c>
      <c r="CI55" s="115">
        <v>23</v>
      </c>
      <c r="CJ55">
        <v>4.5999999999999943</v>
      </c>
    </row>
    <row r="56" spans="5:88" ht="14.25" customHeight="1" thickTop="1" thickBot="1" x14ac:dyDescent="0.3">
      <c r="E56" s="129" t="s">
        <v>13</v>
      </c>
      <c r="AD56" s="250" t="s">
        <v>8</v>
      </c>
      <c r="AH56" s="89" t="s">
        <v>3</v>
      </c>
      <c r="AI56" s="132" t="s">
        <v>7</v>
      </c>
      <c r="AJ56" s="132">
        <v>0.35416666666666669</v>
      </c>
      <c r="AK56" s="132" t="s">
        <v>7</v>
      </c>
      <c r="AL56" s="132">
        <v>0.35416666666666669</v>
      </c>
      <c r="AM56" s="241" t="s">
        <v>7</v>
      </c>
      <c r="AN56" s="241">
        <v>0.35416666666666669</v>
      </c>
      <c r="AO56" s="132" t="s">
        <v>3</v>
      </c>
      <c r="AP56" s="132" t="s">
        <v>7</v>
      </c>
      <c r="AQ56" s="132">
        <v>0.35416666666666669</v>
      </c>
      <c r="AR56" s="132" t="s">
        <v>3</v>
      </c>
      <c r="AS56" s="132" t="s">
        <v>7</v>
      </c>
      <c r="AT56" s="132">
        <v>0.35416666666666669</v>
      </c>
      <c r="AU56" s="132" t="s">
        <v>3</v>
      </c>
      <c r="AV56" s="132" t="s">
        <v>3</v>
      </c>
      <c r="AW56" s="241" t="s">
        <v>7</v>
      </c>
      <c r="AX56" s="241">
        <v>0.35416666666666669</v>
      </c>
      <c r="AY56" s="132" t="s">
        <v>7</v>
      </c>
      <c r="AZ56" s="132">
        <v>0.35416666666666669</v>
      </c>
      <c r="BA56" s="132" t="s">
        <v>3</v>
      </c>
      <c r="BB56" s="132" t="s">
        <v>7</v>
      </c>
      <c r="BC56" s="132">
        <v>0.35416666666666669</v>
      </c>
      <c r="BD56" s="132" t="s">
        <v>7</v>
      </c>
      <c r="BE56" s="132">
        <v>0.35416666666666669</v>
      </c>
      <c r="BF56" s="132" t="s">
        <v>3</v>
      </c>
      <c r="BG56" s="132" t="s">
        <v>7</v>
      </c>
      <c r="BH56" s="132">
        <v>0.35416666666666669</v>
      </c>
      <c r="BI56" s="132" t="s">
        <v>3</v>
      </c>
      <c r="BJ56" s="241" t="s">
        <v>7</v>
      </c>
      <c r="BK56" s="241">
        <v>0.35416666666666669</v>
      </c>
      <c r="BL56" s="132" t="s">
        <v>7</v>
      </c>
      <c r="BM56" s="132">
        <v>0.35416666666666669</v>
      </c>
      <c r="BN56" s="97"/>
      <c r="BO56" s="98"/>
      <c r="BP56" s="99"/>
      <c r="BQ56" s="99"/>
      <c r="BR56" s="100"/>
      <c r="BS56" s="100"/>
      <c r="BT56" s="140" t="str">
        <f>BU58</f>
        <v>2:54</v>
      </c>
      <c r="BU56" s="140"/>
      <c r="BV56" s="140">
        <v>16.5</v>
      </c>
      <c r="BW56" s="193"/>
      <c r="BX56" s="109"/>
      <c r="BY56" s="110"/>
      <c r="BZ56" s="116"/>
      <c r="CA56" s="92"/>
      <c r="CB56" s="92"/>
      <c r="CC56" s="117">
        <v>228.00000000000006</v>
      </c>
      <c r="CD56" s="118"/>
      <c r="CE56" s="119">
        <v>50.900000000000063</v>
      </c>
      <c r="CF56" s="99"/>
      <c r="CG56" s="120"/>
      <c r="CH56" s="120"/>
      <c r="CI56" s="121"/>
      <c r="CJ56">
        <v>0</v>
      </c>
    </row>
    <row r="57" spans="5:88" ht="14.25" customHeight="1" thickTop="1" thickBot="1" x14ac:dyDescent="0.3">
      <c r="E57" s="128" t="s">
        <v>13</v>
      </c>
      <c r="AD57" s="251" t="s">
        <v>0</v>
      </c>
      <c r="AH57" s="90" t="s">
        <v>3</v>
      </c>
      <c r="AI57" s="130" t="s">
        <v>3</v>
      </c>
      <c r="AJ57" s="130" t="s">
        <v>3</v>
      </c>
      <c r="AK57" s="130" t="s">
        <v>3</v>
      </c>
      <c r="AL57" s="130" t="s">
        <v>3</v>
      </c>
      <c r="AM57" s="242" t="s">
        <v>3</v>
      </c>
      <c r="AN57" s="242" t="s">
        <v>3</v>
      </c>
      <c r="AO57" s="130" t="s">
        <v>3</v>
      </c>
      <c r="AP57" s="130" t="s">
        <v>3</v>
      </c>
      <c r="AQ57" s="130" t="s">
        <v>10</v>
      </c>
      <c r="AR57" s="130" t="s">
        <v>3</v>
      </c>
      <c r="AS57" s="130" t="s">
        <v>3</v>
      </c>
      <c r="AT57" s="130" t="s">
        <v>3</v>
      </c>
      <c r="AU57" s="130" t="s">
        <v>3</v>
      </c>
      <c r="AV57" s="130" t="s">
        <v>3</v>
      </c>
      <c r="AW57" s="242" t="s">
        <v>3</v>
      </c>
      <c r="AX57" s="242" t="s">
        <v>3</v>
      </c>
      <c r="AY57" s="130" t="s">
        <v>3</v>
      </c>
      <c r="AZ57" s="130" t="s">
        <v>3</v>
      </c>
      <c r="BA57" s="130" t="s">
        <v>3</v>
      </c>
      <c r="BB57" s="130" t="s">
        <v>3</v>
      </c>
      <c r="BC57" s="130" t="s">
        <v>3</v>
      </c>
      <c r="BD57" s="130" t="s">
        <v>3</v>
      </c>
      <c r="BE57" s="130" t="s">
        <v>3</v>
      </c>
      <c r="BF57" s="130" t="s">
        <v>3</v>
      </c>
      <c r="BG57" s="130" t="s">
        <v>3</v>
      </c>
      <c r="BH57" s="130" t="s">
        <v>3</v>
      </c>
      <c r="BI57" s="130" t="s">
        <v>3</v>
      </c>
      <c r="BJ57" s="242" t="s">
        <v>3</v>
      </c>
      <c r="BK57" s="242" t="s">
        <v>3</v>
      </c>
      <c r="BL57" s="130" t="s">
        <v>3</v>
      </c>
      <c r="BM57" s="130" t="s">
        <v>3</v>
      </c>
      <c r="BN57" s="101"/>
      <c r="BO57" s="102">
        <v>50.900000000000063</v>
      </c>
      <c r="BP57" s="103"/>
      <c r="BQ57" s="103"/>
      <c r="BR57" s="104"/>
      <c r="BS57" s="104"/>
      <c r="BT57" s="253">
        <f>BT55-BT56</f>
        <v>0.23333333333333334</v>
      </c>
      <c r="BV57" s="140">
        <v>24</v>
      </c>
      <c r="BW57" s="193">
        <f t="array" ref="BW57">(SUM(IF(ISNUMBER(--SUBSTITUTE(AI57:BM58," ",":")),--SUBSTITUTE(AI57:BM58," ",":"),)*{-1;1}))*24</f>
        <v>7.5</v>
      </c>
      <c r="BX57" s="109"/>
      <c r="BY57" s="110"/>
      <c r="BZ57" s="116"/>
      <c r="CA57" s="92"/>
      <c r="CB57" s="92"/>
      <c r="CC57" s="112">
        <v>7.5</v>
      </c>
      <c r="CD57" s="122"/>
      <c r="CE57" s="123">
        <v>7.5</v>
      </c>
      <c r="CF57" s="103"/>
      <c r="CG57" s="124"/>
      <c r="CH57" s="124"/>
      <c r="CI57" s="103"/>
    </row>
    <row r="58" spans="5:88" ht="12.75" customHeight="1" thickTop="1" thickBot="1" x14ac:dyDescent="0.3">
      <c r="E58" s="129" t="s">
        <v>13</v>
      </c>
      <c r="AD58" s="252" t="s">
        <v>8</v>
      </c>
      <c r="AH58" s="91" t="s">
        <v>3</v>
      </c>
      <c r="AI58" s="131" t="s">
        <v>3</v>
      </c>
      <c r="AJ58" s="131" t="s">
        <v>3</v>
      </c>
      <c r="AK58" s="131" t="s">
        <v>3</v>
      </c>
      <c r="AL58" s="131" t="s">
        <v>3</v>
      </c>
      <c r="AM58" s="243" t="s">
        <v>3</v>
      </c>
      <c r="AN58" s="243" t="s">
        <v>3</v>
      </c>
      <c r="AO58" s="131" t="s">
        <v>3</v>
      </c>
      <c r="AP58" s="131" t="s">
        <v>3</v>
      </c>
      <c r="AQ58" s="131" t="s">
        <v>11</v>
      </c>
      <c r="AR58" s="131" t="s">
        <v>3</v>
      </c>
      <c r="AS58" s="131" t="s">
        <v>3</v>
      </c>
      <c r="AT58" s="131" t="s">
        <v>3</v>
      </c>
      <c r="AU58" s="131" t="s">
        <v>3</v>
      </c>
      <c r="AV58" s="131" t="s">
        <v>3</v>
      </c>
      <c r="AW58" s="243" t="s">
        <v>3</v>
      </c>
      <c r="AX58" s="243" t="s">
        <v>3</v>
      </c>
      <c r="AY58" s="131" t="s">
        <v>3</v>
      </c>
      <c r="AZ58" s="131" t="s">
        <v>3</v>
      </c>
      <c r="BA58" s="131" t="s">
        <v>3</v>
      </c>
      <c r="BB58" s="131" t="s">
        <v>3</v>
      </c>
      <c r="BC58" s="131" t="s">
        <v>3</v>
      </c>
      <c r="BD58" s="131" t="s">
        <v>3</v>
      </c>
      <c r="BE58" s="131" t="s">
        <v>3</v>
      </c>
      <c r="BF58" s="131" t="s">
        <v>3</v>
      </c>
      <c r="BG58" s="131" t="s">
        <v>3</v>
      </c>
      <c r="BH58" s="131" t="s">
        <v>3</v>
      </c>
      <c r="BI58" s="131" t="s">
        <v>3</v>
      </c>
      <c r="BJ58" s="243" t="s">
        <v>3</v>
      </c>
      <c r="BK58" s="243" t="s">
        <v>3</v>
      </c>
      <c r="BL58" s="131" t="s">
        <v>3</v>
      </c>
      <c r="BM58" s="131" t="s">
        <v>3</v>
      </c>
      <c r="BN58" s="105"/>
      <c r="BO58" s="106"/>
      <c r="BP58" s="106"/>
      <c r="BQ58" s="106"/>
      <c r="BR58" s="107"/>
      <c r="BS58" s="107"/>
      <c r="BT58" s="253">
        <f>BT55</f>
        <v>0.35416666666666669</v>
      </c>
      <c r="BU58" s="218" t="str">
        <f>TEXT(BV58/24, "ч:мм")</f>
        <v>2:54</v>
      </c>
      <c r="BV58" s="189">
        <f>BV55-BV56-BV57</f>
        <v>2.9000000000000625</v>
      </c>
      <c r="BW58" s="140"/>
      <c r="BX58" s="109"/>
      <c r="BY58" s="110"/>
      <c r="BZ58" s="116"/>
      <c r="CA58" s="116"/>
      <c r="CB58" s="92"/>
      <c r="CC58" s="106"/>
      <c r="CD58" s="106"/>
      <c r="CE58" s="106"/>
      <c r="CF58" s="125">
        <v>0</v>
      </c>
      <c r="CG58" s="126"/>
      <c r="CH58" s="126"/>
      <c r="CI58" s="106"/>
    </row>
    <row r="59" spans="5:88" ht="15.75" thickTop="1" x14ac:dyDescent="0.25">
      <c r="AI59" s="127"/>
      <c r="AJ59" s="127"/>
      <c r="AK59" s="127"/>
      <c r="AL59" s="127"/>
      <c r="AM59" s="254">
        <f t="shared" ref="AM59:BH59" si="0">(AM56-AM55)*24</f>
        <v>15.499999999999998</v>
      </c>
      <c r="AN59" s="254">
        <f t="shared" si="0"/>
        <v>8.5</v>
      </c>
      <c r="AO59" s="254"/>
      <c r="AP59" s="254">
        <f t="shared" si="0"/>
        <v>8</v>
      </c>
      <c r="AQ59" s="254">
        <f t="shared" si="0"/>
        <v>8.5</v>
      </c>
      <c r="AR59" s="254"/>
      <c r="AS59" s="254">
        <f t="shared" si="0"/>
        <v>15.499999999999998</v>
      </c>
      <c r="AT59" s="254">
        <f t="shared" si="0"/>
        <v>8.5</v>
      </c>
      <c r="AU59" s="254"/>
      <c r="AV59" s="254"/>
      <c r="AW59" s="254">
        <f t="shared" si="0"/>
        <v>8</v>
      </c>
      <c r="AX59" s="254">
        <f t="shared" si="0"/>
        <v>8.5</v>
      </c>
      <c r="AY59" s="254">
        <f t="shared" si="0"/>
        <v>8</v>
      </c>
      <c r="AZ59" s="254">
        <f t="shared" si="0"/>
        <v>8.5</v>
      </c>
      <c r="BA59" s="254"/>
      <c r="BB59" s="254">
        <f t="shared" si="0"/>
        <v>8</v>
      </c>
      <c r="BC59" s="254">
        <f t="shared" si="0"/>
        <v>8.5</v>
      </c>
      <c r="BD59" s="254">
        <f t="shared" si="0"/>
        <v>8</v>
      </c>
      <c r="BE59" s="254">
        <f t="shared" si="0"/>
        <v>8.5</v>
      </c>
      <c r="BF59" s="254"/>
      <c r="BG59" s="254">
        <f t="shared" si="0"/>
        <v>15.499999999999998</v>
      </c>
      <c r="BH59" s="254">
        <f t="shared" si="0"/>
        <v>8.5</v>
      </c>
      <c r="BI59" s="254"/>
      <c r="BJ59" s="254">
        <f>(BJ56-BJ55)*24</f>
        <v>8</v>
      </c>
      <c r="BK59" s="254">
        <f>(BK56-BK55)*24</f>
        <v>8.5</v>
      </c>
      <c r="BL59" s="127"/>
      <c r="BM59" s="127"/>
      <c r="BR59"/>
    </row>
    <row r="60" spans="5:88" ht="15.75" thickBot="1" x14ac:dyDescent="0.3">
      <c r="AI60" s="127"/>
      <c r="AJ60" s="127"/>
      <c r="AK60" s="127"/>
      <c r="AL60" s="127"/>
      <c r="AM60" s="92"/>
      <c r="AN60" s="92">
        <f t="shared" ref="AN60" si="1">AM59+AN59</f>
        <v>24</v>
      </c>
      <c r="AO60" s="92"/>
      <c r="AP60" s="127"/>
      <c r="AQ60" s="92">
        <f t="shared" ref="AQ60" si="2">AP59+AQ59</f>
        <v>16.5</v>
      </c>
      <c r="AR60" s="127"/>
      <c r="AS60" s="92"/>
      <c r="AT60" s="92">
        <f t="shared" ref="AT60" si="3">AS59+AT59</f>
        <v>24</v>
      </c>
      <c r="AU60" s="92"/>
      <c r="AV60" s="127"/>
      <c r="AW60" s="92"/>
      <c r="AX60" s="92">
        <f t="shared" ref="AX60" si="4">AW59+AX59</f>
        <v>16.5</v>
      </c>
      <c r="AY60" s="92">
        <f t="shared" ref="AY60" si="5">AX59+AY59</f>
        <v>16.5</v>
      </c>
      <c r="AZ60" s="127"/>
      <c r="BA60" s="92"/>
      <c r="BB60" s="127"/>
      <c r="BC60" s="92">
        <f t="shared" ref="BC60" si="6">BB59+BC59</f>
        <v>16.5</v>
      </c>
      <c r="BD60" s="127"/>
      <c r="BE60" s="92">
        <f t="shared" ref="BE60" si="7">BD59+BE59</f>
        <v>16.5</v>
      </c>
      <c r="BF60" s="127"/>
      <c r="BG60" s="92"/>
      <c r="BH60" s="92">
        <f t="shared" ref="BH60" si="8">BG59+BH59</f>
        <v>24</v>
      </c>
      <c r="BI60" s="92"/>
      <c r="BJ60" s="127"/>
      <c r="BK60" s="92">
        <f>BJ59+BK59</f>
        <v>16.5</v>
      </c>
      <c r="BL60" s="127"/>
      <c r="BM60" s="127"/>
    </row>
    <row r="61" spans="5:88" ht="12.75" hidden="1" customHeight="1" thickTop="1" x14ac:dyDescent="0.25">
      <c r="E61" s="128" t="s">
        <v>9</v>
      </c>
      <c r="F61" s="166"/>
      <c r="G61" s="168"/>
      <c r="H61" s="176"/>
      <c r="I61" s="179"/>
      <c r="J61" s="177"/>
      <c r="K61" s="172"/>
      <c r="L61" s="174"/>
      <c r="M61" s="172"/>
      <c r="N61" s="174"/>
      <c r="O61" s="172"/>
      <c r="P61" s="174"/>
      <c r="Q61" s="168"/>
      <c r="R61" s="168"/>
      <c r="S61" s="168"/>
      <c r="T61" s="168"/>
      <c r="U61" s="168"/>
      <c r="V61" s="168"/>
      <c r="W61" s="168"/>
      <c r="X61" s="168"/>
      <c r="Y61" s="183"/>
      <c r="Z61" s="168"/>
      <c r="AA61" s="280"/>
      <c r="AB61" s="150"/>
      <c r="AC61" s="293"/>
      <c r="AD61" s="249" t="s">
        <v>0</v>
      </c>
      <c r="AE61" s="191"/>
      <c r="AF61" s="295" t="s">
        <v>1</v>
      </c>
      <c r="AG61" s="161"/>
      <c r="AH61" s="155" t="s">
        <v>2</v>
      </c>
      <c r="AI61" s="133" t="s">
        <v>2</v>
      </c>
      <c r="AJ61" s="133" t="s">
        <v>2</v>
      </c>
      <c r="AK61" s="133" t="s">
        <v>2</v>
      </c>
      <c r="AL61" s="133" t="s">
        <v>2</v>
      </c>
      <c r="AM61" s="133" t="s">
        <v>2</v>
      </c>
      <c r="AN61" s="133" t="s">
        <v>2</v>
      </c>
      <c r="AO61" s="133" t="s">
        <v>2</v>
      </c>
      <c r="AP61" s="133" t="s">
        <v>2</v>
      </c>
      <c r="AQ61" s="133" t="s">
        <v>2</v>
      </c>
      <c r="AR61" s="133" t="s">
        <v>2</v>
      </c>
      <c r="AS61" s="133" t="s">
        <v>2</v>
      </c>
      <c r="AT61" s="133" t="s">
        <v>2</v>
      </c>
      <c r="AU61" s="133" t="s">
        <v>3</v>
      </c>
      <c r="AV61" s="133">
        <v>0.66666666666666663</v>
      </c>
      <c r="AW61" s="133" t="s">
        <v>4</v>
      </c>
      <c r="AX61" s="133">
        <v>0.66666666666666663</v>
      </c>
      <c r="AY61" s="133" t="s">
        <v>4</v>
      </c>
      <c r="AZ61" s="133" t="s">
        <v>3</v>
      </c>
      <c r="BA61" s="133" t="s">
        <v>5</v>
      </c>
      <c r="BB61" s="133" t="s">
        <v>4</v>
      </c>
      <c r="BC61" s="235">
        <v>0.66666666666666663</v>
      </c>
      <c r="BD61" s="235" t="s">
        <v>4</v>
      </c>
      <c r="BE61" s="133" t="s">
        <v>3</v>
      </c>
      <c r="BF61" s="133">
        <v>0.66666666666666663</v>
      </c>
      <c r="BG61" s="133" t="s">
        <v>4</v>
      </c>
      <c r="BH61" s="133" t="s">
        <v>3</v>
      </c>
      <c r="BI61" s="133">
        <v>0.66666666666666663</v>
      </c>
      <c r="BJ61" s="133" t="s">
        <v>4</v>
      </c>
      <c r="BK61" s="133">
        <v>0.66666666666666663</v>
      </c>
      <c r="BL61" s="133" t="s">
        <v>4</v>
      </c>
      <c r="BM61" s="133" t="s">
        <v>3</v>
      </c>
      <c r="BN61" s="93">
        <v>115.5</v>
      </c>
      <c r="BO61" s="94">
        <v>7.5</v>
      </c>
      <c r="BP61" s="95" t="s">
        <v>3</v>
      </c>
      <c r="BQ61" s="95">
        <v>56</v>
      </c>
      <c r="BR61" s="96"/>
    </row>
    <row r="62" spans="5:88" ht="12.75" hidden="1" customHeight="1" thickBot="1" x14ac:dyDescent="0.3">
      <c r="E62" s="129" t="s">
        <v>9</v>
      </c>
      <c r="F62" s="165"/>
      <c r="G62" s="141"/>
      <c r="H62" s="142"/>
      <c r="I62" s="180"/>
      <c r="J62" s="178"/>
      <c r="K62" s="173"/>
      <c r="L62" s="175"/>
      <c r="M62" s="173"/>
      <c r="N62" s="175"/>
      <c r="O62" s="173"/>
      <c r="P62" s="175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292"/>
      <c r="AB62" s="151"/>
      <c r="AC62" s="294"/>
      <c r="AD62" s="250" t="s">
        <v>8</v>
      </c>
      <c r="AE62" s="158"/>
      <c r="AF62" s="296"/>
      <c r="AG62" s="162"/>
      <c r="AH62" s="156" t="s">
        <v>2</v>
      </c>
      <c r="AI62" s="132" t="s">
        <v>2</v>
      </c>
      <c r="AJ62" s="132" t="s">
        <v>2</v>
      </c>
      <c r="AK62" s="132" t="s">
        <v>2</v>
      </c>
      <c r="AL62" s="132" t="s">
        <v>2</v>
      </c>
      <c r="AM62" s="132" t="s">
        <v>2</v>
      </c>
      <c r="AN62" s="132" t="s">
        <v>2</v>
      </c>
      <c r="AO62" s="132" t="s">
        <v>2</v>
      </c>
      <c r="AP62" s="132" t="s">
        <v>2</v>
      </c>
      <c r="AQ62" s="132" t="s">
        <v>2</v>
      </c>
      <c r="AR62" s="132" t="s">
        <v>2</v>
      </c>
      <c r="AS62" s="132" t="s">
        <v>2</v>
      </c>
      <c r="AT62" s="132" t="s">
        <v>2</v>
      </c>
      <c r="AU62" s="132" t="s">
        <v>3</v>
      </c>
      <c r="AV62" s="132" t="s">
        <v>7</v>
      </c>
      <c r="AW62" s="132">
        <v>0.35416666666666669</v>
      </c>
      <c r="AX62" s="132" t="s">
        <v>7</v>
      </c>
      <c r="AY62" s="132">
        <v>0.35416666666666669</v>
      </c>
      <c r="AZ62" s="132" t="s">
        <v>3</v>
      </c>
      <c r="BA62" s="132" t="s">
        <v>7</v>
      </c>
      <c r="BB62" s="132">
        <v>0.35416666666666669</v>
      </c>
      <c r="BC62" s="236" t="s">
        <v>7</v>
      </c>
      <c r="BD62" s="238">
        <v>4.1666666666666685E-2</v>
      </c>
      <c r="BE62" s="132" t="s">
        <v>3</v>
      </c>
      <c r="BF62" s="132" t="s">
        <v>7</v>
      </c>
      <c r="BG62" s="132">
        <v>0.35416666666666669</v>
      </c>
      <c r="BH62" s="132" t="s">
        <v>3</v>
      </c>
      <c r="BI62" s="132" t="s">
        <v>7</v>
      </c>
      <c r="BJ62" s="132">
        <v>0.35416666666666669</v>
      </c>
      <c r="BK62" s="132" t="s">
        <v>7</v>
      </c>
      <c r="BL62" s="132">
        <v>0.35416666666666669</v>
      </c>
      <c r="BM62" s="132" t="s">
        <v>3</v>
      </c>
      <c r="BN62" s="97"/>
      <c r="BO62" s="98"/>
      <c r="BP62" s="99"/>
      <c r="BQ62" s="99"/>
      <c r="BR62" s="100"/>
    </row>
    <row r="63" spans="5:88" ht="12.75" hidden="1" customHeight="1" x14ac:dyDescent="0.25">
      <c r="E63" s="128" t="s">
        <v>9</v>
      </c>
      <c r="F63" s="167"/>
      <c r="G63" s="139"/>
      <c r="H63" s="139"/>
      <c r="I63" s="181"/>
      <c r="J63" s="143"/>
      <c r="K63" s="147"/>
      <c r="L63" s="143"/>
      <c r="M63" s="147"/>
      <c r="N63" s="143"/>
      <c r="O63" s="147"/>
      <c r="P63" s="143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279"/>
      <c r="AB63" s="153"/>
      <c r="AC63" s="281"/>
      <c r="AD63" s="251" t="s">
        <v>0</v>
      </c>
      <c r="AE63" s="190"/>
      <c r="AF63" s="283">
        <v>7.7</v>
      </c>
      <c r="AG63" s="163"/>
      <c r="AH63" s="157" t="s">
        <v>2</v>
      </c>
      <c r="AI63" s="130" t="s">
        <v>2</v>
      </c>
      <c r="AJ63" s="130" t="s">
        <v>2</v>
      </c>
      <c r="AK63" s="130" t="s">
        <v>2</v>
      </c>
      <c r="AL63" s="130" t="s">
        <v>2</v>
      </c>
      <c r="AM63" s="130" t="s">
        <v>2</v>
      </c>
      <c r="AN63" s="130" t="s">
        <v>2</v>
      </c>
      <c r="AO63" s="130" t="s">
        <v>2</v>
      </c>
      <c r="AP63" s="130" t="s">
        <v>2</v>
      </c>
      <c r="AQ63" s="130" t="s">
        <v>2</v>
      </c>
      <c r="AR63" s="130" t="s">
        <v>2</v>
      </c>
      <c r="AS63" s="130" t="s">
        <v>2</v>
      </c>
      <c r="AT63" s="130" t="s">
        <v>2</v>
      </c>
      <c r="AU63" s="130" t="s">
        <v>3</v>
      </c>
      <c r="AV63" s="130" t="s">
        <v>3</v>
      </c>
      <c r="AW63" s="130" t="s">
        <v>3</v>
      </c>
      <c r="AX63" s="130" t="s">
        <v>3</v>
      </c>
      <c r="AY63" s="130" t="s">
        <v>3</v>
      </c>
      <c r="AZ63" s="130" t="s">
        <v>3</v>
      </c>
      <c r="BA63" s="130" t="s">
        <v>3</v>
      </c>
      <c r="BB63" s="130" t="s">
        <v>3</v>
      </c>
      <c r="BC63" s="130" t="s">
        <v>3</v>
      </c>
      <c r="BD63" s="239">
        <v>4.1666666666666685E-2</v>
      </c>
      <c r="BE63" s="130" t="s">
        <v>3</v>
      </c>
      <c r="BF63" s="130" t="s">
        <v>3</v>
      </c>
      <c r="BG63" s="130" t="s">
        <v>3</v>
      </c>
      <c r="BH63" s="130" t="s">
        <v>3</v>
      </c>
      <c r="BI63" s="130" t="s">
        <v>3</v>
      </c>
      <c r="BJ63" s="130" t="s">
        <v>3</v>
      </c>
      <c r="BK63" s="130" t="s">
        <v>3</v>
      </c>
      <c r="BL63" s="130" t="s">
        <v>3</v>
      </c>
      <c r="BM63" s="130" t="s">
        <v>3</v>
      </c>
      <c r="BN63" s="101"/>
      <c r="BO63" s="102">
        <v>7.5</v>
      </c>
      <c r="BP63" s="103"/>
      <c r="BQ63" s="103"/>
      <c r="BR63" s="104"/>
    </row>
    <row r="64" spans="5:88" ht="12.75" hidden="1" customHeight="1" thickBot="1" x14ac:dyDescent="0.3">
      <c r="E64" s="129" t="s">
        <v>9</v>
      </c>
      <c r="F64" s="135"/>
      <c r="G64" s="169"/>
      <c r="H64" s="169"/>
      <c r="I64" s="182"/>
      <c r="J64" s="171"/>
      <c r="K64" s="170"/>
      <c r="L64" s="170"/>
      <c r="M64" s="170"/>
      <c r="N64" s="170"/>
      <c r="O64" s="170"/>
      <c r="P64" s="170"/>
      <c r="Q64" s="170"/>
      <c r="R64" s="170"/>
      <c r="S64" s="170"/>
      <c r="T64" s="169"/>
      <c r="U64" s="169"/>
      <c r="V64" s="169"/>
      <c r="W64" s="169"/>
      <c r="X64" s="169"/>
      <c r="Y64" s="182"/>
      <c r="Z64" s="169"/>
      <c r="AA64" s="280"/>
      <c r="AB64" s="152"/>
      <c r="AC64" s="282"/>
      <c r="AD64" s="252" t="s">
        <v>8</v>
      </c>
      <c r="AE64" s="149"/>
      <c r="AF64" s="284"/>
      <c r="AG64" s="160"/>
      <c r="AH64" s="154" t="s">
        <v>2</v>
      </c>
      <c r="AI64" s="131" t="s">
        <v>2</v>
      </c>
      <c r="AJ64" s="131" t="s">
        <v>2</v>
      </c>
      <c r="AK64" s="131" t="s">
        <v>2</v>
      </c>
      <c r="AL64" s="131" t="s">
        <v>2</v>
      </c>
      <c r="AM64" s="131" t="s">
        <v>2</v>
      </c>
      <c r="AN64" s="131" t="s">
        <v>2</v>
      </c>
      <c r="AO64" s="131" t="s">
        <v>2</v>
      </c>
      <c r="AP64" s="131" t="s">
        <v>2</v>
      </c>
      <c r="AQ64" s="131" t="s">
        <v>2</v>
      </c>
      <c r="AR64" s="131" t="s">
        <v>2</v>
      </c>
      <c r="AS64" s="131" t="s">
        <v>2</v>
      </c>
      <c r="AT64" s="131" t="s">
        <v>2</v>
      </c>
      <c r="AU64" s="131" t="s">
        <v>3</v>
      </c>
      <c r="AV64" s="131" t="s">
        <v>3</v>
      </c>
      <c r="AW64" s="131" t="s">
        <v>3</v>
      </c>
      <c r="AX64" s="131" t="s">
        <v>3</v>
      </c>
      <c r="AY64" s="131" t="s">
        <v>3</v>
      </c>
      <c r="AZ64" s="131" t="s">
        <v>3</v>
      </c>
      <c r="BA64" s="131" t="s">
        <v>3</v>
      </c>
      <c r="BB64" s="131" t="s">
        <v>3</v>
      </c>
      <c r="BC64" s="131" t="s">
        <v>3</v>
      </c>
      <c r="BD64" s="237">
        <v>0.35416666666666669</v>
      </c>
      <c r="BE64" s="131" t="s">
        <v>3</v>
      </c>
      <c r="BF64" s="131" t="s">
        <v>3</v>
      </c>
      <c r="BG64" s="131" t="s">
        <v>3</v>
      </c>
      <c r="BH64" s="131" t="s">
        <v>3</v>
      </c>
      <c r="BI64" s="131" t="s">
        <v>3</v>
      </c>
      <c r="BJ64" s="131" t="s">
        <v>3</v>
      </c>
      <c r="BK64" s="131" t="s">
        <v>3</v>
      </c>
      <c r="BL64" s="131" t="s">
        <v>3</v>
      </c>
      <c r="BM64" s="131" t="s">
        <v>3</v>
      </c>
      <c r="BN64" s="105"/>
      <c r="BO64" s="106"/>
      <c r="BP64" s="106"/>
      <c r="BQ64" s="106"/>
      <c r="BR64" s="107"/>
    </row>
    <row r="65" spans="5:65" ht="12.75" hidden="1" customHeight="1" thickTop="1" x14ac:dyDescent="0.25">
      <c r="E65" s="134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249" t="s">
        <v>0</v>
      </c>
      <c r="AE65" s="135"/>
      <c r="AF65" s="135"/>
      <c r="AG65" s="135"/>
      <c r="AH65" s="135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</row>
    <row r="66" spans="5:65" ht="12.75" hidden="1" customHeight="1" thickBot="1" x14ac:dyDescent="0.3"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250" t="s">
        <v>8</v>
      </c>
      <c r="AE66" s="135"/>
      <c r="AF66" s="135"/>
      <c r="AG66" s="135"/>
      <c r="AH66" s="135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</row>
    <row r="67" spans="5:65" ht="12.75" hidden="1" customHeight="1" x14ac:dyDescent="0.25">
      <c r="E67" s="134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251" t="s">
        <v>0</v>
      </c>
      <c r="AE67" s="135"/>
      <c r="AF67" s="135"/>
      <c r="AG67" s="135"/>
      <c r="AH67" s="135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</row>
    <row r="68" spans="5:65" ht="12.75" hidden="1" customHeight="1" x14ac:dyDescent="0.25">
      <c r="E68" s="134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252" t="s">
        <v>8</v>
      </c>
      <c r="AE68" s="135"/>
      <c r="AF68" s="135"/>
      <c r="AG68" s="135"/>
      <c r="AH68" s="135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</row>
    <row r="69" spans="5:65" ht="12.75" hidden="1" customHeight="1" x14ac:dyDescent="0.25">
      <c r="E69" s="134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249" t="s">
        <v>0</v>
      </c>
      <c r="AE69" s="135"/>
      <c r="AF69" s="135"/>
      <c r="AG69" s="135"/>
      <c r="AH69" s="135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</row>
    <row r="70" spans="5:65" ht="12.75" hidden="1" customHeight="1" thickBot="1" x14ac:dyDescent="0.3">
      <c r="E70" s="134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250" t="s">
        <v>8</v>
      </c>
      <c r="AE70" s="135"/>
      <c r="AF70" s="135"/>
      <c r="AG70" s="135"/>
      <c r="AH70" s="135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</row>
    <row r="71" spans="5:65" ht="12.75" hidden="1" customHeight="1" x14ac:dyDescent="0.25">
      <c r="E71" s="134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251" t="s">
        <v>0</v>
      </c>
      <c r="AE71" s="135"/>
      <c r="AF71" s="135"/>
      <c r="AG71" s="135"/>
      <c r="AH71" s="135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</row>
    <row r="72" spans="5:65" ht="12.75" hidden="1" customHeight="1" x14ac:dyDescent="0.25">
      <c r="E72" s="134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252" t="s">
        <v>8</v>
      </c>
      <c r="AE72" s="135"/>
      <c r="AF72" s="135"/>
      <c r="AG72" s="135"/>
      <c r="AH72" s="135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</row>
    <row r="73" spans="5:65" ht="12.75" hidden="1" customHeight="1" x14ac:dyDescent="0.25">
      <c r="E73" s="134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249" t="s">
        <v>0</v>
      </c>
      <c r="AE73" s="135"/>
      <c r="AF73" s="135"/>
      <c r="AG73" s="135"/>
      <c r="AH73" s="135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</row>
    <row r="74" spans="5:65" ht="12.75" hidden="1" customHeight="1" thickBot="1" x14ac:dyDescent="0.3">
      <c r="E74" s="134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250" t="s">
        <v>8</v>
      </c>
      <c r="AE74" s="135"/>
      <c r="AF74" s="135"/>
      <c r="AG74" s="135"/>
      <c r="AH74" s="135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</row>
    <row r="75" spans="5:65" ht="12.75" hidden="1" customHeight="1" x14ac:dyDescent="0.25">
      <c r="E75" s="134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251" t="s">
        <v>0</v>
      </c>
      <c r="AE75" s="135"/>
      <c r="AF75" s="135"/>
      <c r="AG75" s="135"/>
      <c r="AH75" s="135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</row>
    <row r="76" spans="5:65" ht="12.75" hidden="1" customHeight="1" x14ac:dyDescent="0.25">
      <c r="E76" s="134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252" t="s">
        <v>8</v>
      </c>
      <c r="AE76" s="135"/>
      <c r="AF76" s="135"/>
      <c r="AG76" s="135"/>
      <c r="AH76" s="135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</row>
    <row r="77" spans="5:65" ht="12.75" hidden="1" customHeight="1" x14ac:dyDescent="0.25">
      <c r="E77" s="134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249" t="s">
        <v>0</v>
      </c>
      <c r="AE77" s="135"/>
      <c r="AF77" s="135"/>
      <c r="AG77" s="135"/>
      <c r="AH77" s="135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</row>
    <row r="78" spans="5:65" ht="12.75" hidden="1" customHeight="1" thickBot="1" x14ac:dyDescent="0.3">
      <c r="E78" s="134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250" t="s">
        <v>8</v>
      </c>
      <c r="AE78" s="135"/>
      <c r="AF78" s="135"/>
      <c r="AG78" s="135"/>
      <c r="AH78" s="135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</row>
    <row r="79" spans="5:65" ht="12.75" hidden="1" customHeight="1" x14ac:dyDescent="0.25">
      <c r="E79" s="134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251" t="s">
        <v>0</v>
      </c>
      <c r="AE79" s="135"/>
      <c r="AF79" s="135"/>
      <c r="AG79" s="135"/>
      <c r="AH79" s="135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</row>
    <row r="80" spans="5:65" ht="12.75" hidden="1" customHeight="1" thickBot="1" x14ac:dyDescent="0.3">
      <c r="E80" s="134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252" t="s">
        <v>8</v>
      </c>
      <c r="AE80" s="135"/>
      <c r="AF80" s="135"/>
      <c r="AG80" s="135"/>
      <c r="AH80" s="135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</row>
    <row r="81" spans="5:88" ht="12.75" customHeight="1" thickTop="1" thickBot="1" x14ac:dyDescent="0.3">
      <c r="E81" s="128" t="s">
        <v>13</v>
      </c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249" t="s">
        <v>0</v>
      </c>
      <c r="AE81" s="135"/>
      <c r="AF81" s="135"/>
      <c r="AG81" s="135"/>
      <c r="AH81" s="88" t="s">
        <v>3</v>
      </c>
      <c r="AI81" s="133">
        <v>0.66666666666666663</v>
      </c>
      <c r="AJ81" s="133" t="s">
        <v>4</v>
      </c>
      <c r="AK81" s="133">
        <v>0.66666666666666663</v>
      </c>
      <c r="AL81" s="133" t="s">
        <v>4</v>
      </c>
      <c r="AM81" s="133"/>
      <c r="AN81" s="133"/>
      <c r="AO81" s="133" t="s">
        <v>3</v>
      </c>
      <c r="AP81" s="133">
        <v>0.66666666666666663</v>
      </c>
      <c r="AQ81" s="133" t="s">
        <v>4</v>
      </c>
      <c r="AR81" s="133" t="s">
        <v>3</v>
      </c>
      <c r="AS81" s="133" t="s">
        <v>5</v>
      </c>
      <c r="AT81" s="133" t="s">
        <v>4</v>
      </c>
      <c r="AU81" s="133" t="s">
        <v>3</v>
      </c>
      <c r="AV81" s="133" t="s">
        <v>3</v>
      </c>
      <c r="AW81" s="133" t="s">
        <v>3</v>
      </c>
      <c r="AX81" s="133" t="s">
        <v>3</v>
      </c>
      <c r="AY81" s="133">
        <v>0.66666666666666663</v>
      </c>
      <c r="AZ81" s="133" t="s">
        <v>4</v>
      </c>
      <c r="BA81" s="133" t="s">
        <v>3</v>
      </c>
      <c r="BB81" s="133">
        <v>0.66666666666666663</v>
      </c>
      <c r="BC81" s="133" t="s">
        <v>4</v>
      </c>
      <c r="BD81" s="133">
        <v>0.66666666666666663</v>
      </c>
      <c r="BE81" s="133" t="s">
        <v>4</v>
      </c>
      <c r="BF81" s="133" t="s">
        <v>3</v>
      </c>
      <c r="BG81" s="133" t="s">
        <v>5</v>
      </c>
      <c r="BH81" s="133" t="s">
        <v>4</v>
      </c>
      <c r="BI81" s="133" t="s">
        <v>3</v>
      </c>
      <c r="BJ81" s="240">
        <v>0.66666666666666663</v>
      </c>
      <c r="BK81" s="240" t="s">
        <v>4</v>
      </c>
      <c r="BL81" s="133">
        <v>0.66666666666666663</v>
      </c>
      <c r="BM81" s="133" t="s">
        <v>4</v>
      </c>
      <c r="BN81" s="93">
        <v>177.1</v>
      </c>
      <c r="BO81" s="94">
        <v>50.900000000000063</v>
      </c>
      <c r="BP81" s="95" t="s">
        <v>3</v>
      </c>
      <c r="BQ81" s="95">
        <v>96</v>
      </c>
      <c r="BR81" s="96"/>
      <c r="BS81" s="96">
        <f>BN81+BO83</f>
        <v>228.00000000000006</v>
      </c>
      <c r="BT81" s="253">
        <v>0.35416666666666669</v>
      </c>
      <c r="BU81" s="140"/>
      <c r="BV81" s="189">
        <f>BN81-BW81</f>
        <v>0</v>
      </c>
      <c r="BW81" s="193">
        <f t="array" ref="BW81">(SUM(IF(ISNUMBER(--SUBSTITUTE(AI81:BM82," ",":")),--SUBSTITUTE(AI81:BM82," ",":"),)*{-1;1}))*24</f>
        <v>177.10000000000002</v>
      </c>
      <c r="CB81" t="s">
        <v>6</v>
      </c>
      <c r="CC81">
        <v>220.50000000000006</v>
      </c>
      <c r="CG81">
        <v>96</v>
      </c>
      <c r="CH81">
        <v>177.1</v>
      </c>
      <c r="CI81">
        <v>23</v>
      </c>
      <c r="CJ81">
        <v>4.5999999999999943</v>
      </c>
    </row>
    <row r="82" spans="5:88" ht="12.75" customHeight="1" thickTop="1" thickBot="1" x14ac:dyDescent="0.3">
      <c r="E82" s="129" t="s">
        <v>13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250" t="s">
        <v>8</v>
      </c>
      <c r="AE82" s="135"/>
      <c r="AF82" s="135"/>
      <c r="AG82" s="135"/>
      <c r="AH82" s="89" t="s">
        <v>3</v>
      </c>
      <c r="AI82" s="132" t="s">
        <v>7</v>
      </c>
      <c r="AJ82" s="132">
        <v>0.35416666666666669</v>
      </c>
      <c r="AK82" s="132" t="s">
        <v>7</v>
      </c>
      <c r="AL82" s="132">
        <v>0.35416666666666669</v>
      </c>
      <c r="AM82" s="132"/>
      <c r="AN82" s="132"/>
      <c r="AO82" s="132" t="s">
        <v>3</v>
      </c>
      <c r="AP82" s="132" t="s">
        <v>7</v>
      </c>
      <c r="AQ82" s="132">
        <v>0.35416666666666669</v>
      </c>
      <c r="AR82" s="132" t="s">
        <v>3</v>
      </c>
      <c r="AS82" s="132" t="s">
        <v>7</v>
      </c>
      <c r="AT82" s="132">
        <v>0.35416666666666669</v>
      </c>
      <c r="AU82" s="132" t="s">
        <v>3</v>
      </c>
      <c r="AV82" s="132" t="s">
        <v>3</v>
      </c>
      <c r="AW82" s="132" t="s">
        <v>3</v>
      </c>
      <c r="AX82" s="132" t="s">
        <v>3</v>
      </c>
      <c r="AY82" s="132" t="s">
        <v>7</v>
      </c>
      <c r="AZ82" s="132">
        <v>0.35416666666666669</v>
      </c>
      <c r="BA82" s="132" t="s">
        <v>3</v>
      </c>
      <c r="BB82" s="132" t="s">
        <v>7</v>
      </c>
      <c r="BC82" s="132">
        <v>0.35416666666666669</v>
      </c>
      <c r="BD82" s="132" t="s">
        <v>7</v>
      </c>
      <c r="BE82" s="132">
        <v>0.35416666666666669</v>
      </c>
      <c r="BF82" s="132" t="s">
        <v>3</v>
      </c>
      <c r="BG82" s="132" t="s">
        <v>7</v>
      </c>
      <c r="BH82" s="132">
        <v>0.35416666666666669</v>
      </c>
      <c r="BI82" s="132" t="s">
        <v>3</v>
      </c>
      <c r="BJ82" s="241" t="s">
        <v>7</v>
      </c>
      <c r="BK82" s="244">
        <v>0.23333333333333334</v>
      </c>
      <c r="BL82" s="132" t="s">
        <v>7</v>
      </c>
      <c r="BM82" s="132">
        <v>0.35416666666666669</v>
      </c>
      <c r="BN82" s="97"/>
      <c r="BO82" s="98"/>
      <c r="BP82" s="99"/>
      <c r="BQ82" s="99"/>
      <c r="BR82" s="100"/>
      <c r="BS82" s="100"/>
      <c r="BT82" s="140" t="str">
        <f>BU83</f>
        <v>0:00</v>
      </c>
      <c r="BU82" s="140"/>
      <c r="BV82" s="140"/>
      <c r="BW82" s="193"/>
      <c r="CC82">
        <v>228.00000000000006</v>
      </c>
      <c r="CE82">
        <v>50.900000000000063</v>
      </c>
      <c r="CJ82">
        <v>0</v>
      </c>
    </row>
    <row r="83" spans="5:88" ht="12.75" customHeight="1" thickTop="1" thickBot="1" x14ac:dyDescent="0.3">
      <c r="E83" s="128" t="s">
        <v>13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251" t="s">
        <v>0</v>
      </c>
      <c r="AE83" s="135"/>
      <c r="AF83" s="135"/>
      <c r="AG83" s="135"/>
      <c r="AH83" s="90" t="s">
        <v>3</v>
      </c>
      <c r="AI83" s="130" t="s">
        <v>3</v>
      </c>
      <c r="AJ83" s="130" t="s">
        <v>3</v>
      </c>
      <c r="AK83" s="130" t="s">
        <v>3</v>
      </c>
      <c r="AL83" s="130" t="s">
        <v>3</v>
      </c>
      <c r="AM83" s="246" t="s">
        <v>5</v>
      </c>
      <c r="AN83" s="246" t="s">
        <v>4</v>
      </c>
      <c r="AO83" s="130" t="s">
        <v>3</v>
      </c>
      <c r="AP83" s="130" t="s">
        <v>3</v>
      </c>
      <c r="AQ83" s="130" t="s">
        <v>10</v>
      </c>
      <c r="AR83" s="130" t="s">
        <v>3</v>
      </c>
      <c r="AS83" s="130" t="s">
        <v>3</v>
      </c>
      <c r="AT83" s="130" t="s">
        <v>3</v>
      </c>
      <c r="AU83" s="130" t="s">
        <v>3</v>
      </c>
      <c r="AV83" s="130" t="s">
        <v>3</v>
      </c>
      <c r="AW83" s="246">
        <v>0.66666666666666663</v>
      </c>
      <c r="AX83" s="246" t="s">
        <v>4</v>
      </c>
      <c r="AY83" s="130" t="s">
        <v>3</v>
      </c>
      <c r="AZ83" s="130" t="s">
        <v>3</v>
      </c>
      <c r="BA83" s="130" t="s">
        <v>3</v>
      </c>
      <c r="BB83" s="130" t="s">
        <v>3</v>
      </c>
      <c r="BC83" s="130" t="s">
        <v>3</v>
      </c>
      <c r="BD83" s="130" t="s">
        <v>3</v>
      </c>
      <c r="BE83" s="130" t="s">
        <v>3</v>
      </c>
      <c r="BF83" s="130" t="s">
        <v>3</v>
      </c>
      <c r="BG83" s="130" t="s">
        <v>3</v>
      </c>
      <c r="BH83" s="130" t="s">
        <v>3</v>
      </c>
      <c r="BI83" s="130" t="s">
        <v>3</v>
      </c>
      <c r="BJ83" s="242" t="s">
        <v>3</v>
      </c>
      <c r="BK83" s="245">
        <v>0.23333333333333334</v>
      </c>
      <c r="BL83" s="130" t="s">
        <v>3</v>
      </c>
      <c r="BM83" s="130" t="s">
        <v>3</v>
      </c>
      <c r="BN83" s="101"/>
      <c r="BO83" s="102">
        <v>50.900000000000063</v>
      </c>
      <c r="BP83" s="103"/>
      <c r="BQ83" s="103"/>
      <c r="BR83" s="104"/>
      <c r="BS83" s="104"/>
      <c r="BT83" s="253">
        <f>BT81-BT82</f>
        <v>0.35416666666666669</v>
      </c>
      <c r="BU83" s="218" t="str">
        <f>TEXT(-BV81/24, "ч:мм")</f>
        <v>0:00</v>
      </c>
      <c r="BV83" s="140"/>
      <c r="BW83" s="193">
        <f t="array" ref="BW83">(SUM(IF(ISNUMBER(--SUBSTITUTE(AI83:BM84," ",":")),--SUBSTITUTE(AI83:BM84," ",":"),)*{-1;1}))*24</f>
        <v>50.900000000000027</v>
      </c>
      <c r="CC83">
        <v>7.5</v>
      </c>
      <c r="CE83">
        <v>7.5</v>
      </c>
    </row>
    <row r="84" spans="5:88" ht="12.75" customHeight="1" thickTop="1" thickBot="1" x14ac:dyDescent="0.3">
      <c r="E84" s="129" t="s">
        <v>13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252" t="s">
        <v>8</v>
      </c>
      <c r="AE84" s="135"/>
      <c r="AF84" s="135"/>
      <c r="AG84" s="135"/>
      <c r="AH84" s="91" t="s">
        <v>3</v>
      </c>
      <c r="AI84" s="131" t="s">
        <v>3</v>
      </c>
      <c r="AJ84" s="131" t="s">
        <v>3</v>
      </c>
      <c r="AK84" s="131" t="s">
        <v>3</v>
      </c>
      <c r="AL84" s="131" t="s">
        <v>3</v>
      </c>
      <c r="AM84" s="247" t="s">
        <v>7</v>
      </c>
      <c r="AN84" s="247">
        <v>0.35416666666666669</v>
      </c>
      <c r="AO84" s="131" t="s">
        <v>3</v>
      </c>
      <c r="AP84" s="131" t="s">
        <v>3</v>
      </c>
      <c r="AQ84" s="131" t="s">
        <v>11</v>
      </c>
      <c r="AR84" s="131" t="s">
        <v>3</v>
      </c>
      <c r="AS84" s="131" t="s">
        <v>3</v>
      </c>
      <c r="AT84" s="131" t="s">
        <v>3</v>
      </c>
      <c r="AU84" s="131" t="s">
        <v>3</v>
      </c>
      <c r="AV84" s="131" t="s">
        <v>3</v>
      </c>
      <c r="AW84" s="247" t="s">
        <v>7</v>
      </c>
      <c r="AX84" s="247">
        <v>0.35416666666666669</v>
      </c>
      <c r="AY84" s="131" t="s">
        <v>3</v>
      </c>
      <c r="AZ84" s="131" t="s">
        <v>3</v>
      </c>
      <c r="BA84" s="131" t="s">
        <v>3</v>
      </c>
      <c r="BB84" s="131" t="s">
        <v>3</v>
      </c>
      <c r="BC84" s="131" t="s">
        <v>3</v>
      </c>
      <c r="BD84" s="131" t="s">
        <v>3</v>
      </c>
      <c r="BE84" s="131" t="s">
        <v>3</v>
      </c>
      <c r="BF84" s="131" t="s">
        <v>3</v>
      </c>
      <c r="BG84" s="131" t="s">
        <v>3</v>
      </c>
      <c r="BH84" s="131" t="s">
        <v>3</v>
      </c>
      <c r="BI84" s="131" t="s">
        <v>3</v>
      </c>
      <c r="BJ84" s="243" t="s">
        <v>3</v>
      </c>
      <c r="BK84" s="247">
        <v>0.35416666666666669</v>
      </c>
      <c r="BL84" s="131" t="s">
        <v>3</v>
      </c>
      <c r="BM84" s="131" t="s">
        <v>3</v>
      </c>
      <c r="BN84" s="105"/>
      <c r="BO84" s="106"/>
      <c r="BP84" s="106"/>
      <c r="BQ84" s="106"/>
      <c r="BR84" s="107"/>
      <c r="BS84" s="107"/>
      <c r="BT84" s="253">
        <f>BT81</f>
        <v>0.35416666666666669</v>
      </c>
      <c r="BU84" s="140"/>
      <c r="BV84" s="140"/>
      <c r="BW84" s="140"/>
      <c r="CF84">
        <v>0</v>
      </c>
    </row>
    <row r="85" spans="5:88" s="135" customFormat="1" ht="12.75" customHeight="1" thickTop="1" x14ac:dyDescent="0.25">
      <c r="E85" s="304"/>
      <c r="AD85" s="305"/>
      <c r="AH85" s="306"/>
      <c r="AI85" s="307">
        <f t="shared" ref="AI85:AL85" si="9">(AI82-AI81)*24</f>
        <v>8</v>
      </c>
      <c r="AJ85" s="307">
        <f t="shared" si="9"/>
        <v>8.5</v>
      </c>
      <c r="AK85" s="307">
        <f t="shared" si="9"/>
        <v>8</v>
      </c>
      <c r="AL85" s="307">
        <f t="shared" si="9"/>
        <v>8.5</v>
      </c>
      <c r="AM85" s="307"/>
      <c r="AN85" s="307"/>
      <c r="AO85" s="307"/>
      <c r="AP85" s="307">
        <f t="shared" ref="AP85:BM85" si="10">(AP82-AP81)*24</f>
        <v>8</v>
      </c>
      <c r="AQ85" s="307">
        <f t="shared" si="10"/>
        <v>8.5</v>
      </c>
      <c r="AR85" s="307"/>
      <c r="AS85" s="307">
        <f t="shared" si="10"/>
        <v>15.499999999999998</v>
      </c>
      <c r="AT85" s="307">
        <f t="shared" si="10"/>
        <v>8.5</v>
      </c>
      <c r="AU85" s="307"/>
      <c r="AV85" s="307"/>
      <c r="AW85" s="307"/>
      <c r="AX85" s="307"/>
      <c r="AY85" s="307">
        <f t="shared" si="10"/>
        <v>8</v>
      </c>
      <c r="AZ85" s="307">
        <f t="shared" si="10"/>
        <v>8.5</v>
      </c>
      <c r="BA85" s="307"/>
      <c r="BB85" s="307">
        <f t="shared" si="10"/>
        <v>8</v>
      </c>
      <c r="BC85" s="307">
        <f t="shared" si="10"/>
        <v>8.5</v>
      </c>
      <c r="BD85" s="307">
        <f t="shared" si="10"/>
        <v>8</v>
      </c>
      <c r="BE85" s="307">
        <f t="shared" si="10"/>
        <v>8.5</v>
      </c>
      <c r="BF85" s="307"/>
      <c r="BG85" s="307">
        <f t="shared" si="10"/>
        <v>15.499999999999998</v>
      </c>
      <c r="BH85" s="307">
        <f t="shared" si="10"/>
        <v>8.5</v>
      </c>
      <c r="BI85" s="307"/>
      <c r="BJ85" s="307">
        <f t="shared" si="10"/>
        <v>8</v>
      </c>
      <c r="BK85" s="307">
        <f t="shared" si="10"/>
        <v>5.6</v>
      </c>
      <c r="BL85" s="307">
        <f t="shared" si="10"/>
        <v>8</v>
      </c>
      <c r="BM85" s="307">
        <f t="shared" si="10"/>
        <v>8.5</v>
      </c>
      <c r="BN85" s="254">
        <f>SUM(AI85:BM85)</f>
        <v>177.1</v>
      </c>
      <c r="BO85" s="254"/>
      <c r="BP85" s="254"/>
      <c r="BQ85" s="254"/>
      <c r="BR85" s="254"/>
      <c r="BS85" s="254"/>
      <c r="BT85" s="253"/>
      <c r="BU85" s="140"/>
      <c r="BV85" s="140"/>
      <c r="BW85" s="140"/>
    </row>
    <row r="86" spans="5:88" s="135" customFormat="1" ht="12.75" customHeight="1" x14ac:dyDescent="0.25">
      <c r="E86" s="304"/>
      <c r="AD86" s="305"/>
      <c r="AH86" s="306"/>
      <c r="AI86" s="92">
        <f t="shared" ref="AI86:AL86" si="11">AI85+AJ85</f>
        <v>16.5</v>
      </c>
      <c r="AJ86" s="92"/>
      <c r="AK86" s="92">
        <f t="shared" si="11"/>
        <v>16.5</v>
      </c>
      <c r="AL86" s="92"/>
      <c r="AM86" s="92"/>
      <c r="AN86" s="92"/>
      <c r="AO86" s="92"/>
      <c r="AP86" s="92">
        <f t="shared" ref="AN86:BM86" si="12">AP85+AQ85</f>
        <v>16.5</v>
      </c>
      <c r="AQ86" s="92"/>
      <c r="AR86" s="92"/>
      <c r="AS86" s="92">
        <f t="shared" si="12"/>
        <v>24</v>
      </c>
      <c r="AT86" s="92"/>
      <c r="AU86" s="92"/>
      <c r="AV86" s="92"/>
      <c r="AW86" s="92"/>
      <c r="AX86" s="92"/>
      <c r="AY86" s="92">
        <f t="shared" si="12"/>
        <v>16.5</v>
      </c>
      <c r="AZ86" s="92"/>
      <c r="BA86" s="92"/>
      <c r="BB86" s="92">
        <f t="shared" si="12"/>
        <v>16.5</v>
      </c>
      <c r="BC86" s="92"/>
      <c r="BD86" s="92">
        <f t="shared" si="12"/>
        <v>16.5</v>
      </c>
      <c r="BE86" s="92"/>
      <c r="BF86" s="92"/>
      <c r="BG86" s="92">
        <f t="shared" si="12"/>
        <v>24</v>
      </c>
      <c r="BH86" s="92"/>
      <c r="BI86" s="92"/>
      <c r="BJ86" s="92">
        <f t="shared" si="12"/>
        <v>13.6</v>
      </c>
      <c r="BK86" s="92"/>
      <c r="BL86" s="92">
        <f t="shared" si="12"/>
        <v>16.5</v>
      </c>
      <c r="BM86" s="92"/>
      <c r="BN86" s="254">
        <f>SUM(AI86:BM86)</f>
        <v>177.1</v>
      </c>
      <c r="BO86" s="254"/>
      <c r="BP86" s="254"/>
      <c r="BQ86" s="254"/>
      <c r="BR86" s="254"/>
      <c r="BS86" s="254"/>
      <c r="BT86" s="253"/>
      <c r="BU86" s="140"/>
      <c r="BV86" s="140"/>
      <c r="BW86" s="140"/>
    </row>
    <row r="87" spans="5:88" s="135" customFormat="1" ht="12.75" customHeight="1" x14ac:dyDescent="0.25">
      <c r="E87" s="304"/>
      <c r="AD87" s="305"/>
      <c r="AH87" s="306"/>
      <c r="AI87" s="308"/>
      <c r="AJ87" s="308"/>
      <c r="AK87" s="308"/>
      <c r="AL87" s="308"/>
      <c r="AM87" s="308">
        <f>(AM84-AM83)*24</f>
        <v>15.499999999999998</v>
      </c>
      <c r="AN87" s="308">
        <f>(AN84-AN83)*24</f>
        <v>8.5</v>
      </c>
      <c r="AO87" s="308"/>
      <c r="AP87" s="308"/>
      <c r="AQ87" s="308">
        <f>(AQ84-AQ83)*24</f>
        <v>7.5</v>
      </c>
      <c r="AR87" s="308"/>
      <c r="AS87" s="308"/>
      <c r="AT87" s="308"/>
      <c r="AU87" s="308"/>
      <c r="AV87" s="308"/>
      <c r="AW87" s="308">
        <f>(AW84-AW83)*24</f>
        <v>8</v>
      </c>
      <c r="AX87" s="308">
        <f>(AX84-AX83)*24</f>
        <v>8.5</v>
      </c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>
        <f>(BK84-BK83)*24</f>
        <v>2.9000000000000004</v>
      </c>
      <c r="BL87" s="308"/>
      <c r="BM87" s="308"/>
      <c r="BN87" s="254">
        <f t="shared" ref="BN87:BN88" si="13">SUM(AI87:BM87)</f>
        <v>50.9</v>
      </c>
      <c r="BO87" s="118"/>
      <c r="BP87" s="118"/>
      <c r="BQ87" s="118"/>
      <c r="BR87" s="118"/>
      <c r="BS87" s="118"/>
      <c r="BT87" s="253"/>
      <c r="BU87" s="140"/>
      <c r="BV87" s="140"/>
      <c r="BW87" s="140"/>
    </row>
    <row r="88" spans="5:88" x14ac:dyDescent="0.25">
      <c r="AM88" s="92">
        <f>AM87+AN87</f>
        <v>24</v>
      </c>
      <c r="AN88" s="92"/>
      <c r="AO88" s="92"/>
      <c r="AP88" s="92"/>
      <c r="AQ88" s="92">
        <f t="shared" ref="AN88:BM88" si="14">AQ87+AR87</f>
        <v>7.5</v>
      </c>
      <c r="AR88" s="92"/>
      <c r="AS88" s="92"/>
      <c r="AT88" s="92"/>
      <c r="AU88" s="92"/>
      <c r="AV88" s="92"/>
      <c r="AW88" s="92">
        <f t="shared" si="14"/>
        <v>16.5</v>
      </c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>
        <f t="shared" si="14"/>
        <v>2.9000000000000004</v>
      </c>
      <c r="BL88" s="92"/>
      <c r="BM88" s="92"/>
      <c r="BN88" s="254">
        <f t="shared" si="13"/>
        <v>50.9</v>
      </c>
    </row>
    <row r="89" spans="5:88" x14ac:dyDescent="0.25">
      <c r="AI89" s="274" t="s">
        <v>19</v>
      </c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</row>
    <row r="90" spans="5:88" x14ac:dyDescent="0.25"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</row>
    <row r="91" spans="5:88" x14ac:dyDescent="0.25"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</row>
    <row r="92" spans="5:88" x14ac:dyDescent="0.25">
      <c r="AI92" s="274" t="s">
        <v>34</v>
      </c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</row>
    <row r="93" spans="5:88" x14ac:dyDescent="0.25"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</row>
    <row r="94" spans="5:88" ht="30.75" customHeight="1" x14ac:dyDescent="0.25"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</row>
    <row r="95" spans="5:88" x14ac:dyDescent="0.25">
      <c r="AI95" s="275" t="s">
        <v>35</v>
      </c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</row>
    <row r="96" spans="5:88" x14ac:dyDescent="0.25"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</row>
    <row r="97" spans="35:70" ht="20.25" customHeight="1" x14ac:dyDescent="0.25"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</row>
    <row r="98" spans="35:70" ht="12" customHeight="1" x14ac:dyDescent="0.25">
      <c r="AI98" s="276" t="s">
        <v>20</v>
      </c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  <c r="AX98" s="276"/>
      <c r="AY98" s="276"/>
      <c r="AZ98" s="276"/>
      <c r="BA98" s="276"/>
      <c r="BB98" s="276"/>
      <c r="BC98" s="276"/>
      <c r="BD98" s="276"/>
      <c r="BE98" s="276"/>
      <c r="BF98" s="276"/>
      <c r="BG98" s="276"/>
      <c r="BH98" s="276"/>
      <c r="BI98" s="276"/>
      <c r="BJ98" s="276"/>
      <c r="BK98" s="276"/>
      <c r="BL98" s="276"/>
      <c r="BM98" s="276"/>
      <c r="BN98" s="276"/>
      <c r="BO98" s="276"/>
      <c r="BP98" s="276"/>
      <c r="BQ98" s="276"/>
      <c r="BR98" s="276"/>
    </row>
    <row r="99" spans="35:70" ht="12" customHeight="1" x14ac:dyDescent="0.25"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276"/>
      <c r="BK99" s="276"/>
      <c r="BL99" s="276"/>
      <c r="BM99" s="276"/>
      <c r="BN99" s="276"/>
      <c r="BO99" s="276"/>
      <c r="BP99" s="276"/>
      <c r="BQ99" s="276"/>
      <c r="BR99" s="276"/>
    </row>
    <row r="100" spans="35:70" ht="12" customHeight="1" x14ac:dyDescent="0.25"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  <c r="AX100" s="276"/>
      <c r="AY100" s="276"/>
      <c r="AZ100" s="276"/>
      <c r="BA100" s="276"/>
      <c r="BB100" s="276"/>
      <c r="BC100" s="276"/>
      <c r="BD100" s="276"/>
      <c r="BE100" s="276"/>
      <c r="BF100" s="276"/>
      <c r="BG100" s="276"/>
      <c r="BH100" s="276"/>
      <c r="BI100" s="276"/>
      <c r="BJ100" s="276"/>
      <c r="BK100" s="276"/>
      <c r="BL100" s="276"/>
      <c r="BM100" s="276"/>
      <c r="BN100" s="276"/>
      <c r="BO100" s="276"/>
      <c r="BP100" s="276"/>
      <c r="BQ100" s="276"/>
      <c r="BR100" s="276"/>
    </row>
    <row r="101" spans="35:70" x14ac:dyDescent="0.25">
      <c r="AI101" s="275" t="s">
        <v>21</v>
      </c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</row>
    <row r="102" spans="35:70" x14ac:dyDescent="0.25"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275"/>
    </row>
    <row r="103" spans="35:70" x14ac:dyDescent="0.25"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/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275"/>
    </row>
  </sheetData>
  <mergeCells count="25">
    <mergeCell ref="D37:D38"/>
    <mergeCell ref="AA37:AA38"/>
    <mergeCell ref="AC37:AC38"/>
    <mergeCell ref="AF37:AF38"/>
    <mergeCell ref="D35:D36"/>
    <mergeCell ref="AA35:AA36"/>
    <mergeCell ref="AC35:AC36"/>
    <mergeCell ref="AF35:AF36"/>
    <mergeCell ref="AA63:AA64"/>
    <mergeCell ref="AC63:AC64"/>
    <mergeCell ref="AF63:AF64"/>
    <mergeCell ref="BN31:BN32"/>
    <mergeCell ref="BO31:BO32"/>
    <mergeCell ref="AA61:AA62"/>
    <mergeCell ref="AC61:AC62"/>
    <mergeCell ref="AF61:AF62"/>
    <mergeCell ref="AI92:BR94"/>
    <mergeCell ref="AI95:BR97"/>
    <mergeCell ref="AI98:BR100"/>
    <mergeCell ref="AI101:BR103"/>
    <mergeCell ref="BS31:BS32"/>
    <mergeCell ref="BP31:BP32"/>
    <mergeCell ref="BQ31:BQ32"/>
    <mergeCell ref="BR31:BR32"/>
    <mergeCell ref="AI89:BR91"/>
  </mergeCells>
  <conditionalFormatting sqref="BN32:BS32">
    <cfRule type="expression" dxfId="5" priority="1" stopIfTrue="1">
      <formula>AND(BN$26&gt;0,WEEKDAY(BN$26,2)&gt;5)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83"/>
  <sheetViews>
    <sheetView topLeftCell="B1" zoomScale="90" zoomScaleNormal="90" workbookViewId="0">
      <selection activeCell="AO19" sqref="AO19"/>
    </sheetView>
  </sheetViews>
  <sheetFormatPr defaultRowHeight="15" x14ac:dyDescent="0.25"/>
  <cols>
    <col min="1" max="1" width="9.140625" style="135"/>
    <col min="2" max="7" width="1.28515625" style="135" customWidth="1"/>
    <col min="8" max="8" width="2.42578125" style="135" customWidth="1"/>
    <col min="9" max="9" width="5" style="135" customWidth="1"/>
    <col min="10" max="10" width="3" style="135" customWidth="1"/>
    <col min="11" max="18" width="5" style="135" customWidth="1"/>
    <col min="19" max="19" width="5.5703125" style="135" customWidth="1"/>
    <col min="20" max="23" width="5" style="135" customWidth="1"/>
    <col min="24" max="24" width="3.28515625" style="135" customWidth="1"/>
    <col min="25" max="25" width="5" style="135" customWidth="1"/>
    <col min="26" max="26" width="3.42578125" style="135" customWidth="1"/>
    <col min="27" max="27" width="5" style="135" customWidth="1"/>
    <col min="28" max="28" width="3" style="135" customWidth="1"/>
    <col min="29" max="29" width="1.7109375" style="135" customWidth="1"/>
    <col min="30" max="30" width="7.140625" style="135" customWidth="1"/>
    <col min="31" max="31" width="5.5703125" style="135" customWidth="1"/>
    <col min="32" max="32" width="8.7109375" style="135" customWidth="1"/>
    <col min="33" max="34" width="5.5703125" style="135" customWidth="1"/>
    <col min="35" max="35" width="5.7109375" style="135" customWidth="1"/>
    <col min="36" max="37" width="6" style="135" customWidth="1"/>
    <col min="38" max="38" width="5.7109375" style="135" customWidth="1"/>
    <col min="39" max="40" width="6.28515625" style="135" customWidth="1"/>
    <col min="41" max="41" width="5.7109375" style="135" customWidth="1"/>
    <col min="42" max="43" width="6.140625" style="135" customWidth="1"/>
    <col min="44" max="44" width="7.140625" style="135" customWidth="1"/>
    <col min="45" max="46" width="6.42578125" style="135" customWidth="1"/>
    <col min="47" max="47" width="5.42578125" style="135" customWidth="1"/>
    <col min="48" max="16384" width="9.140625" style="135"/>
  </cols>
  <sheetData>
    <row r="1" spans="1:47" ht="18.75" customHeight="1" thickBot="1" x14ac:dyDescent="0.3">
      <c r="I1" s="192">
        <f>I5*J5</f>
        <v>0</v>
      </c>
      <c r="J1" s="192"/>
      <c r="K1" s="192">
        <f>K5*L5</f>
        <v>0</v>
      </c>
      <c r="L1" s="192"/>
      <c r="M1" s="192">
        <f>M5*N5</f>
        <v>0</v>
      </c>
      <c r="N1" s="192"/>
      <c r="O1" s="192">
        <f>O5*P5</f>
        <v>0</v>
      </c>
      <c r="P1" s="192"/>
      <c r="Q1" s="192">
        <f>Q5*R5</f>
        <v>0</v>
      </c>
      <c r="R1" s="192"/>
      <c r="S1" s="192">
        <f>S5*T5</f>
        <v>48</v>
      </c>
      <c r="T1" s="192"/>
      <c r="U1" s="192">
        <f>U5*V5</f>
        <v>0</v>
      </c>
      <c r="V1" s="192"/>
      <c r="W1" s="192">
        <f>W5*X5</f>
        <v>0</v>
      </c>
      <c r="X1" s="192"/>
      <c r="Y1" s="192">
        <f>Y5*Z5</f>
        <v>0</v>
      </c>
      <c r="Z1" s="192"/>
      <c r="AA1" s="192">
        <f>AA5*AB5</f>
        <v>0</v>
      </c>
      <c r="AD1" s="187">
        <f>ГРАФИК1!BS55</f>
        <v>228.00000000000006</v>
      </c>
      <c r="AE1" s="135" t="s">
        <v>32</v>
      </c>
    </row>
    <row r="2" spans="1:47" ht="18" customHeight="1" thickTop="1" thickBot="1" x14ac:dyDescent="0.3">
      <c r="A2" s="184"/>
      <c r="I2" s="200" t="s">
        <v>4</v>
      </c>
      <c r="J2" s="201"/>
      <c r="K2" s="202">
        <v>0.625</v>
      </c>
      <c r="L2" s="203" t="s">
        <v>4</v>
      </c>
      <c r="M2" s="202">
        <v>0.64583333333333337</v>
      </c>
      <c r="N2" s="203" t="s">
        <v>4</v>
      </c>
      <c r="O2" s="202">
        <v>0.66666666666666663</v>
      </c>
      <c r="P2" s="203" t="s">
        <v>4</v>
      </c>
      <c r="Q2" s="202">
        <v>0.6875</v>
      </c>
      <c r="R2" s="203" t="s">
        <v>4</v>
      </c>
      <c r="S2" s="202">
        <v>0.35416666666666669</v>
      </c>
      <c r="T2" s="203" t="s">
        <v>4</v>
      </c>
      <c r="U2" s="202">
        <v>0.35416666666666669</v>
      </c>
      <c r="V2" s="203" t="s">
        <v>4</v>
      </c>
      <c r="W2" s="202">
        <v>0.66666666666666663</v>
      </c>
      <c r="X2" s="204"/>
      <c r="Y2" s="205">
        <v>0.625</v>
      </c>
      <c r="Z2" s="206"/>
      <c r="AA2" s="202">
        <v>0.35416666666666669</v>
      </c>
      <c r="AB2" s="198"/>
      <c r="AD2" s="186">
        <f>ГРАФИК1!BN55</f>
        <v>177.1</v>
      </c>
      <c r="AE2" s="135" t="s">
        <v>33</v>
      </c>
    </row>
    <row r="3" spans="1:47" ht="16.5" customHeight="1" thickTop="1" thickBot="1" x14ac:dyDescent="0.3">
      <c r="A3" s="136"/>
      <c r="B3" s="136"/>
      <c r="C3" s="136"/>
      <c r="D3" s="136"/>
      <c r="E3" s="136"/>
      <c r="F3" s="136"/>
      <c r="G3" s="136"/>
      <c r="H3" s="136"/>
      <c r="I3" s="200">
        <v>0.35416666666666669</v>
      </c>
      <c r="J3" s="207"/>
      <c r="K3" s="208" t="s">
        <v>7</v>
      </c>
      <c r="L3" s="209">
        <v>0.35416666666666669</v>
      </c>
      <c r="M3" s="208" t="s">
        <v>7</v>
      </c>
      <c r="N3" s="209">
        <v>0.35416666666666669</v>
      </c>
      <c r="O3" s="208" t="str">
        <f>"24:00"</f>
        <v>24:00</v>
      </c>
      <c r="P3" s="209">
        <v>0.35416666666666669</v>
      </c>
      <c r="Q3" s="208" t="str">
        <f>"24:00"</f>
        <v>24:00</v>
      </c>
      <c r="R3" s="209">
        <v>0.35416666666666669</v>
      </c>
      <c r="S3" s="208" t="str">
        <f>"24:00"</f>
        <v>24:00</v>
      </c>
      <c r="T3" s="210">
        <v>0.35416666666666669</v>
      </c>
      <c r="U3" s="208" t="str">
        <f>"24:00"</f>
        <v>24:00</v>
      </c>
      <c r="V3" s="210">
        <v>0.35416666666666669</v>
      </c>
      <c r="W3" s="208" t="str">
        <f>"24:00"</f>
        <v>24:00</v>
      </c>
      <c r="X3" s="211"/>
      <c r="Y3" s="212" t="str">
        <f>"24:00"</f>
        <v>24:00</v>
      </c>
      <c r="Z3" s="213"/>
      <c r="AA3" s="208" t="str">
        <f>"24:00"</f>
        <v>24:00</v>
      </c>
      <c r="AB3" s="199"/>
      <c r="AC3" s="146"/>
      <c r="AD3" s="262">
        <f>AD1-AD2</f>
        <v>50.900000000000063</v>
      </c>
      <c r="AE3" s="148" t="s">
        <v>33</v>
      </c>
      <c r="AF3" s="185"/>
      <c r="AI3" s="229"/>
      <c r="AL3" s="229"/>
      <c r="AO3" s="229"/>
      <c r="AR3" s="229"/>
      <c r="AU3" s="229"/>
    </row>
    <row r="4" spans="1:47" ht="16.5" thickTop="1" thickBot="1" x14ac:dyDescent="0.3">
      <c r="A4" s="136"/>
      <c r="B4" s="164"/>
      <c r="C4" s="146"/>
      <c r="D4" s="136"/>
      <c r="E4" s="136"/>
      <c r="F4" s="136"/>
      <c r="G4" s="136"/>
      <c r="H4" s="136"/>
      <c r="I4" s="139">
        <f>(I3-I2)*24</f>
        <v>8.5</v>
      </c>
      <c r="J4" s="138"/>
      <c r="K4" s="144">
        <f t="shared" ref="K4:L4" si="0">(K3-K2)*24</f>
        <v>9</v>
      </c>
      <c r="L4" s="145">
        <f t="shared" si="0"/>
        <v>8.5</v>
      </c>
      <c r="M4" s="144">
        <f t="shared" ref="M4:V4" si="1">(M3-M2)*24</f>
        <v>8.5</v>
      </c>
      <c r="N4" s="145">
        <f t="shared" si="1"/>
        <v>8.5</v>
      </c>
      <c r="O4" s="144">
        <f t="shared" si="1"/>
        <v>8</v>
      </c>
      <c r="P4" s="145">
        <f t="shared" si="1"/>
        <v>8.5</v>
      </c>
      <c r="Q4" s="144">
        <f t="shared" si="1"/>
        <v>7.5</v>
      </c>
      <c r="R4" s="145">
        <f t="shared" si="1"/>
        <v>8.5</v>
      </c>
      <c r="S4" s="144">
        <f t="shared" si="1"/>
        <v>15.499999999999998</v>
      </c>
      <c r="T4" s="145">
        <f t="shared" si="1"/>
        <v>8.5</v>
      </c>
      <c r="U4" s="144">
        <f t="shared" si="1"/>
        <v>15.499999999999998</v>
      </c>
      <c r="V4" s="145">
        <f t="shared" si="1"/>
        <v>8.5</v>
      </c>
      <c r="W4" s="138">
        <f>(W3-W2)*24</f>
        <v>8</v>
      </c>
      <c r="X4" s="139"/>
      <c r="Y4" s="138">
        <f>(Y3-Y2)*24</f>
        <v>9</v>
      </c>
      <c r="Z4" s="139"/>
      <c r="AA4" s="138">
        <f>(AA3-AA2)*24</f>
        <v>15.499999999999998</v>
      </c>
      <c r="AB4" s="139"/>
      <c r="AC4" s="146"/>
      <c r="AD4" s="263">
        <f>I5*J5+K5*L5+M5*N5+O5*P5+Q5*R5+S5*T5+U5*V5+W5*X5+Y5*Z5+AA5*AB5</f>
        <v>48</v>
      </c>
      <c r="AE4" s="214"/>
      <c r="AF4" s="215"/>
      <c r="AG4" s="216">
        <v>0.35416666666666669</v>
      </c>
      <c r="AH4" s="217" t="s">
        <v>4</v>
      </c>
      <c r="AI4" s="230"/>
      <c r="AJ4" s="216">
        <v>0.35416666666666669</v>
      </c>
      <c r="AK4" s="217"/>
      <c r="AL4" s="230"/>
      <c r="AM4" s="216">
        <v>0.35416666666666669</v>
      </c>
      <c r="AN4" s="217" t="s">
        <v>4</v>
      </c>
      <c r="AO4" s="230"/>
      <c r="AP4" s="216">
        <v>0.66666666666666663</v>
      </c>
      <c r="AQ4" s="217" t="s">
        <v>4</v>
      </c>
      <c r="AR4" s="230"/>
      <c r="AS4" s="216">
        <v>0.66666666666666663</v>
      </c>
      <c r="AT4" s="217"/>
      <c r="AU4" s="230"/>
    </row>
    <row r="5" spans="1:47" ht="16.5" thickTop="1" thickBot="1" x14ac:dyDescent="0.3">
      <c r="A5" s="136"/>
      <c r="B5" s="234"/>
      <c r="C5" s="146"/>
      <c r="D5" s="136"/>
      <c r="E5" s="136"/>
      <c r="F5" s="136"/>
      <c r="G5" s="136"/>
      <c r="H5" s="136"/>
      <c r="I5" s="233">
        <f>I4</f>
        <v>8.5</v>
      </c>
      <c r="J5" s="188">
        <v>0</v>
      </c>
      <c r="K5" s="195">
        <f>(K3-K2)*24</f>
        <v>9</v>
      </c>
      <c r="L5" s="194">
        <v>0</v>
      </c>
      <c r="M5" s="195">
        <f>(M3-M2)*24</f>
        <v>8.5</v>
      </c>
      <c r="N5" s="194">
        <v>0</v>
      </c>
      <c r="O5" s="195">
        <f>(O3-O2)*24+(P3-P2)*24</f>
        <v>16.5</v>
      </c>
      <c r="P5" s="194">
        <v>0</v>
      </c>
      <c r="Q5" s="195">
        <f>(Q3-Q2)*24+(R3-R2)*24</f>
        <v>16</v>
      </c>
      <c r="R5" s="194">
        <v>0</v>
      </c>
      <c r="S5" s="273">
        <f>(S3-S2)*24+(T3-T2)*24</f>
        <v>24</v>
      </c>
      <c r="T5" s="270">
        <v>2</v>
      </c>
      <c r="U5" s="195">
        <f>(U3-U2)*24+(V3-V2)*24-(0.5-N("Буднперерыв30мин"))</f>
        <v>23.5</v>
      </c>
      <c r="V5" s="194">
        <v>0</v>
      </c>
      <c r="W5" s="196">
        <f>W4</f>
        <v>8</v>
      </c>
      <c r="X5" s="197">
        <v>0</v>
      </c>
      <c r="Y5" s="196">
        <f>Y4</f>
        <v>9</v>
      </c>
      <c r="Z5" s="197">
        <v>0</v>
      </c>
      <c r="AA5" s="196">
        <f>AA4</f>
        <v>15.499999999999998</v>
      </c>
      <c r="AB5" s="197">
        <v>0</v>
      </c>
      <c r="AD5" s="267">
        <f>AD3-AD4</f>
        <v>2.9000000000000625</v>
      </c>
      <c r="AE5" s="268">
        <f>AD5</f>
        <v>2.9000000000000625</v>
      </c>
      <c r="AF5" s="269" t="str">
        <f>TEXT(AE5/24, "ч:мм")</f>
        <v>2:54</v>
      </c>
      <c r="AG5" s="219" t="s">
        <v>7</v>
      </c>
      <c r="AH5" s="220">
        <f>AH6</f>
        <v>0.23333333333333334</v>
      </c>
      <c r="AI5" s="231">
        <f>(AG5-AG4+AH5-AH4)*24</f>
        <v>21.1</v>
      </c>
      <c r="AJ5" s="221">
        <f>AJ6</f>
        <v>0.87916666666666665</v>
      </c>
      <c r="AK5" s="220"/>
      <c r="AL5" s="231">
        <f>(AJ5-AJ4)*24</f>
        <v>12.599999999999998</v>
      </c>
      <c r="AM5" s="222" t="s">
        <v>7</v>
      </c>
      <c r="AN5" s="220">
        <f>AN6</f>
        <v>0.23333333333333334</v>
      </c>
      <c r="AO5" s="231">
        <f>(AM5-AM4+AN5-AN4)*24</f>
        <v>21.1</v>
      </c>
      <c r="AP5" s="222" t="s">
        <v>7</v>
      </c>
      <c r="AQ5" s="220">
        <f>AQ6</f>
        <v>0.23333333333333334</v>
      </c>
      <c r="AR5" s="231">
        <f>(AP5-AP4+AQ5-AQ4)*24</f>
        <v>13.6</v>
      </c>
      <c r="AS5" s="220">
        <f>AS6</f>
        <v>0.87916666666666665</v>
      </c>
      <c r="AT5" s="220"/>
      <c r="AU5" s="231">
        <f>(AS5-AS4)*24</f>
        <v>5.1000000000000005</v>
      </c>
    </row>
    <row r="6" spans="1:47" ht="16.5" thickTop="1" thickBot="1" x14ac:dyDescent="0.3">
      <c r="A6" s="136"/>
      <c r="B6" s="147"/>
      <c r="C6" s="143"/>
      <c r="D6" s="136"/>
      <c r="E6" s="136"/>
      <c r="F6" s="136"/>
      <c r="G6" s="136"/>
      <c r="H6" s="136"/>
      <c r="T6" s="159"/>
      <c r="AD6" s="186"/>
      <c r="AE6" s="223"/>
      <c r="AF6" s="215"/>
      <c r="AG6" s="224" t="s">
        <v>3</v>
      </c>
      <c r="AH6" s="272">
        <f>AH7-AF5</f>
        <v>0.23333333333333334</v>
      </c>
      <c r="AI6" s="266">
        <f>(AH7-AH6)*24</f>
        <v>2.9000000000000004</v>
      </c>
      <c r="AJ6" s="216">
        <f>AJ7-AF5</f>
        <v>0.87916666666666665</v>
      </c>
      <c r="AK6" s="217" t="s">
        <v>4</v>
      </c>
      <c r="AL6" s="231">
        <f>(AJ7-AJ6+AK7-AK6)*24</f>
        <v>11.4</v>
      </c>
      <c r="AM6" s="224" t="s">
        <v>3</v>
      </c>
      <c r="AN6" s="217">
        <f>AN7-AF5</f>
        <v>0.23333333333333334</v>
      </c>
      <c r="AO6" s="231">
        <f>(AN7-AN6)*24</f>
        <v>2.9000000000000004</v>
      </c>
      <c r="AP6" s="224" t="s">
        <v>3</v>
      </c>
      <c r="AQ6" s="217">
        <f>AQ7-AF5</f>
        <v>0.23333333333333334</v>
      </c>
      <c r="AR6" s="231">
        <f>(AQ7-AQ6)*24</f>
        <v>2.9000000000000004</v>
      </c>
      <c r="AS6" s="216">
        <f>AS7-AF5</f>
        <v>0.87916666666666665</v>
      </c>
      <c r="AT6" s="217" t="s">
        <v>4</v>
      </c>
      <c r="AU6" s="231">
        <f>(AS7-AS6+AT7-AT6)*24</f>
        <v>10.9</v>
      </c>
    </row>
    <row r="7" spans="1:47" ht="15.75" thickBot="1" x14ac:dyDescent="0.3">
      <c r="A7" s="136"/>
      <c r="B7" s="136"/>
      <c r="C7" s="136"/>
      <c r="D7" s="136"/>
      <c r="E7" s="136"/>
      <c r="F7" s="136"/>
      <c r="G7" s="136"/>
      <c r="H7" s="136"/>
      <c r="AD7" s="186"/>
      <c r="AE7" s="215"/>
      <c r="AF7" s="215"/>
      <c r="AG7" s="225" t="s">
        <v>3</v>
      </c>
      <c r="AH7" s="220">
        <v>0.35416666666666669</v>
      </c>
      <c r="AI7" s="256">
        <f>SUM(AI5:AI6)</f>
        <v>24</v>
      </c>
      <c r="AJ7" s="222" t="s">
        <v>7</v>
      </c>
      <c r="AK7" s="216">
        <v>0.35416666666666669</v>
      </c>
      <c r="AL7" s="257">
        <f>SUM(AL5:AL6)</f>
        <v>24</v>
      </c>
      <c r="AM7" s="225" t="s">
        <v>3</v>
      </c>
      <c r="AN7" s="216">
        <v>0.35416666666666669</v>
      </c>
      <c r="AO7" s="256">
        <f>SUM(AO5:AO6)</f>
        <v>24</v>
      </c>
      <c r="AP7" s="225" t="s">
        <v>3</v>
      </c>
      <c r="AQ7" s="258">
        <v>0.35416666666666669</v>
      </c>
      <c r="AR7" s="256">
        <f>SUM(AR5:AR6)</f>
        <v>16.5</v>
      </c>
      <c r="AS7" s="222" t="s">
        <v>7</v>
      </c>
      <c r="AT7" s="220">
        <v>0.33333333333333331</v>
      </c>
      <c r="AU7" s="226">
        <f>SUM(AU5:AU6)</f>
        <v>16</v>
      </c>
    </row>
    <row r="8" spans="1:47" x14ac:dyDescent="0.25">
      <c r="A8" s="265" t="s">
        <v>24</v>
      </c>
      <c r="B8" s="265"/>
      <c r="C8" s="265"/>
      <c r="D8" s="265"/>
      <c r="E8" s="265"/>
      <c r="F8" s="265"/>
      <c r="G8" s="265"/>
      <c r="H8" s="265"/>
      <c r="I8" s="137">
        <f>COUNTIFS(ГРАФИК1!$AI$55,I$2)-J5</f>
        <v>0</v>
      </c>
      <c r="J8" s="137"/>
      <c r="K8" s="137">
        <f>COUNTIFS(ГРАФИК1!$AI$55:$BM$56,K2)-L5</f>
        <v>0</v>
      </c>
      <c r="L8" s="137"/>
      <c r="M8" s="137">
        <f>COUNTIFS(ГРАФИК1!$AI$55:$BM$56,M2)-N5</f>
        <v>0</v>
      </c>
      <c r="N8" s="137"/>
      <c r="O8" s="137">
        <f>COUNTIFS(ГРАФИК1!$AI$55:$BM$56,O2)-P5</f>
        <v>9</v>
      </c>
      <c r="P8" s="137"/>
      <c r="Q8" s="137">
        <f>COUNTIFS(ГРАФИК1!$AI$55:$BM$56,Q2)-R5</f>
        <v>0</v>
      </c>
      <c r="R8" s="137"/>
      <c r="S8" s="271">
        <f>COUNTIFS(ГРАФИК1!AG55:BK55,S2)-T5</f>
        <v>1</v>
      </c>
      <c r="T8" s="137"/>
      <c r="U8" s="137">
        <v>0</v>
      </c>
      <c r="V8" s="137"/>
      <c r="W8" s="137">
        <f>COUNTIFS(ГРАФИК1!$AI$55:$BM$56,W2)*(IF(ГРАФИК1!$BM$32=EOMONTH(ГРАФИК1!$AI$32,0),1,0))*0-X5</f>
        <v>0</v>
      </c>
      <c r="X8" s="137"/>
      <c r="Y8" s="137">
        <f>COUNTIFS(ГРАФИК1!$AI$55:$BM$56,Y2)*(IF(ГРАФИК1!$BM$32=EOMONTH(ГРАФИК1!$AI$32,0),1,0))-Z5</f>
        <v>0</v>
      </c>
      <c r="Z8" s="137"/>
      <c r="AA8" s="137">
        <f>COUNTIFS(ГРАФИК1!$BM$56,AA2)*(IF(ГРАФИК1!$BM$32=EOMONTH(ГРАФИК1!$AI$32,0),1,0))-AB5</f>
        <v>1</v>
      </c>
      <c r="AB8" s="146"/>
      <c r="AC8" s="146"/>
      <c r="AD8" s="187"/>
      <c r="AE8" s="215"/>
      <c r="AF8" s="215"/>
      <c r="AG8" s="215"/>
      <c r="AH8" s="215"/>
      <c r="AJ8" s="215"/>
      <c r="AK8" s="215"/>
      <c r="AM8" s="215"/>
      <c r="AN8" s="215"/>
      <c r="AP8" s="215"/>
      <c r="AQ8" s="215"/>
      <c r="AS8" s="215"/>
      <c r="AT8" s="215"/>
    </row>
    <row r="9" spans="1:47" s="137" customFormat="1" ht="16.5" customHeight="1" x14ac:dyDescent="0.25">
      <c r="AB9" s="146"/>
      <c r="AC9" s="146"/>
      <c r="AD9" s="186"/>
      <c r="AE9" s="108"/>
      <c r="AF9" s="108"/>
      <c r="AG9" s="206"/>
      <c r="AH9" s="214"/>
      <c r="AI9" s="108"/>
      <c r="AJ9" s="206"/>
      <c r="AK9" s="214"/>
      <c r="AL9" s="214"/>
      <c r="AM9" s="206"/>
      <c r="AN9" s="214"/>
      <c r="AO9" s="108"/>
      <c r="AP9" s="206"/>
      <c r="AQ9" s="214"/>
      <c r="AR9" s="108"/>
      <c r="AS9" s="108"/>
      <c r="AT9" s="108"/>
      <c r="AU9" s="108"/>
    </row>
    <row r="10" spans="1:47" s="137" customFormat="1" x14ac:dyDescent="0.25">
      <c r="K10" s="297" t="s">
        <v>36</v>
      </c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14"/>
      <c r="AN10" s="214"/>
      <c r="AO10" s="260"/>
      <c r="AP10" s="206"/>
      <c r="AQ10" s="214"/>
      <c r="AR10" s="260"/>
      <c r="AS10" s="108"/>
      <c r="AT10" s="108"/>
      <c r="AU10" s="108"/>
    </row>
    <row r="11" spans="1:47" s="137" customFormat="1" x14ac:dyDescent="0.25">
      <c r="F11" s="261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06"/>
      <c r="AN11" s="206"/>
      <c r="AO11" s="259"/>
      <c r="AP11" s="213"/>
      <c r="AQ11" s="206"/>
      <c r="AR11" s="259"/>
      <c r="AS11" s="108"/>
      <c r="AT11" s="108"/>
      <c r="AU11" s="108"/>
    </row>
    <row r="12" spans="1:47" s="137" customFormat="1" x14ac:dyDescent="0.25">
      <c r="K12" s="297" t="s">
        <v>37</v>
      </c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108"/>
      <c r="AN12" s="108"/>
      <c r="AO12" s="108"/>
      <c r="AP12" s="108"/>
      <c r="AQ12" s="108"/>
      <c r="AR12" s="108"/>
      <c r="AS12" s="108"/>
      <c r="AT12" s="108"/>
      <c r="AU12" s="108"/>
    </row>
    <row r="13" spans="1:47" x14ac:dyDescent="0.25">
      <c r="A13" s="136"/>
      <c r="B13" s="136"/>
      <c r="C13" s="136"/>
      <c r="D13" s="136"/>
      <c r="E13" s="136"/>
      <c r="F13" s="136"/>
      <c r="G13" s="136"/>
      <c r="H13" s="136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</row>
    <row r="14" spans="1:47" ht="15.75" thickBot="1" x14ac:dyDescent="0.3">
      <c r="A14" s="136"/>
      <c r="B14" s="136"/>
      <c r="C14" s="136"/>
      <c r="D14" s="136"/>
      <c r="E14" s="136"/>
      <c r="F14" s="136"/>
      <c r="G14" s="136"/>
      <c r="H14" s="136"/>
    </row>
    <row r="15" spans="1:47" x14ac:dyDescent="0.25">
      <c r="A15" s="136"/>
      <c r="B15" s="136"/>
      <c r="C15" s="136"/>
      <c r="D15" s="136"/>
      <c r="E15" s="136"/>
      <c r="F15" s="136"/>
      <c r="G15" s="136"/>
      <c r="H15" s="136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216">
        <v>0.35416666666666669</v>
      </c>
      <c r="AH15" s="217" t="s">
        <v>4</v>
      </c>
      <c r="AI15" s="185"/>
      <c r="AJ15" s="185"/>
    </row>
    <row r="16" spans="1:47" ht="15.75" thickBot="1" x14ac:dyDescent="0.3">
      <c r="A16" s="136"/>
      <c r="B16" s="136"/>
      <c r="C16" s="136"/>
      <c r="D16" s="136"/>
      <c r="E16" s="136"/>
      <c r="F16" s="136"/>
      <c r="G16" s="136"/>
      <c r="H16" s="136"/>
      <c r="I16" s="298" t="s">
        <v>38</v>
      </c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19" t="s">
        <v>7</v>
      </c>
      <c r="AH16" s="220">
        <v>0.23333333333333334</v>
      </c>
      <c r="AI16" s="185"/>
      <c r="AJ16" s="185"/>
    </row>
    <row r="17" spans="9:34" x14ac:dyDescent="0.25">
      <c r="I17" s="233">
        <v>8.5</v>
      </c>
      <c r="J17" s="188">
        <v>0</v>
      </c>
      <c r="K17" s="195">
        <v>9</v>
      </c>
      <c r="L17" s="194">
        <v>0</v>
      </c>
      <c r="M17" s="195">
        <v>8.5</v>
      </c>
      <c r="N17" s="194">
        <v>0</v>
      </c>
      <c r="O17" s="195">
        <v>8</v>
      </c>
      <c r="P17" s="194">
        <v>0</v>
      </c>
      <c r="Q17" s="195">
        <v>16</v>
      </c>
      <c r="R17" s="194">
        <v>0</v>
      </c>
      <c r="S17" s="273">
        <v>24</v>
      </c>
      <c r="T17" s="270">
        <v>2</v>
      </c>
      <c r="U17" s="195">
        <v>23.5</v>
      </c>
      <c r="V17" s="194">
        <v>0</v>
      </c>
      <c r="W17" s="196">
        <v>8</v>
      </c>
      <c r="X17" s="197">
        <v>0</v>
      </c>
      <c r="Y17" s="196">
        <v>9</v>
      </c>
      <c r="Z17" s="197">
        <v>0</v>
      </c>
      <c r="AA17" s="196">
        <v>15.499999999999998</v>
      </c>
      <c r="AB17" s="197">
        <v>0</v>
      </c>
      <c r="AG17" s="224" t="s">
        <v>3</v>
      </c>
      <c r="AH17" s="272">
        <v>0.23333333333333334</v>
      </c>
    </row>
    <row r="18" spans="9:34" ht="15.75" thickBot="1" x14ac:dyDescent="0.3">
      <c r="I18" s="298" t="s">
        <v>39</v>
      </c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  <c r="AG18" s="225" t="s">
        <v>3</v>
      </c>
      <c r="AH18" s="220">
        <v>0.35416666666666669</v>
      </c>
    </row>
    <row r="19" spans="9:34" x14ac:dyDescent="0.25">
      <c r="AA19" s="227"/>
      <c r="AB19" s="228"/>
    </row>
    <row r="20" spans="9:34" x14ac:dyDescent="0.25">
      <c r="AA20" s="227"/>
      <c r="AB20" s="228"/>
    </row>
    <row r="21" spans="9:34" x14ac:dyDescent="0.25">
      <c r="AA21" s="227"/>
      <c r="AB21" s="228"/>
    </row>
    <row r="22" spans="9:34" x14ac:dyDescent="0.25">
      <c r="AA22" s="227"/>
      <c r="AB22" s="228"/>
    </row>
    <row r="23" spans="9:34" x14ac:dyDescent="0.25">
      <c r="AA23" s="227"/>
      <c r="AB23" s="228"/>
    </row>
    <row r="24" spans="9:34" x14ac:dyDescent="0.25">
      <c r="AA24" s="227"/>
      <c r="AB24" s="228"/>
    </row>
    <row r="25" spans="9:34" x14ac:dyDescent="0.25">
      <c r="AA25" s="227"/>
      <c r="AB25" s="228"/>
    </row>
    <row r="26" spans="9:34" x14ac:dyDescent="0.25">
      <c r="AA26" s="227"/>
      <c r="AB26" s="228"/>
    </row>
    <row r="27" spans="9:34" x14ac:dyDescent="0.25">
      <c r="AA27" s="227"/>
      <c r="AB27" s="228"/>
    </row>
    <row r="28" spans="9:34" x14ac:dyDescent="0.25">
      <c r="AA28" s="227"/>
      <c r="AB28" s="228"/>
    </row>
    <row r="29" spans="9:34" x14ac:dyDescent="0.25">
      <c r="AA29" s="227"/>
      <c r="AB29" s="228"/>
    </row>
    <row r="30" spans="9:34" x14ac:dyDescent="0.25">
      <c r="AA30" s="227"/>
      <c r="AB30" s="228"/>
    </row>
    <row r="31" spans="9:34" x14ac:dyDescent="0.25">
      <c r="AA31" s="227"/>
      <c r="AB31" s="228"/>
    </row>
    <row r="32" spans="9:34" x14ac:dyDescent="0.25">
      <c r="AA32" s="227"/>
      <c r="AB32" s="228"/>
    </row>
    <row r="33" spans="27:28" x14ac:dyDescent="0.25">
      <c r="AA33" s="227"/>
      <c r="AB33" s="228"/>
    </row>
    <row r="34" spans="27:28" x14ac:dyDescent="0.25">
      <c r="AA34" s="227"/>
      <c r="AB34" s="228"/>
    </row>
    <row r="35" spans="27:28" x14ac:dyDescent="0.25">
      <c r="AA35" s="227"/>
      <c r="AB35" s="228"/>
    </row>
    <row r="36" spans="27:28" x14ac:dyDescent="0.25">
      <c r="AA36" s="227"/>
      <c r="AB36" s="228"/>
    </row>
    <row r="37" spans="27:28" x14ac:dyDescent="0.25">
      <c r="AA37" s="227"/>
      <c r="AB37" s="228"/>
    </row>
    <row r="38" spans="27:28" x14ac:dyDescent="0.25">
      <c r="AA38" s="227"/>
      <c r="AB38" s="228"/>
    </row>
    <row r="39" spans="27:28" x14ac:dyDescent="0.25">
      <c r="AA39" s="227"/>
      <c r="AB39" s="228"/>
    </row>
    <row r="40" spans="27:28" x14ac:dyDescent="0.25">
      <c r="AA40" s="227"/>
      <c r="AB40" s="228"/>
    </row>
    <row r="41" spans="27:28" x14ac:dyDescent="0.25">
      <c r="AA41" s="227"/>
      <c r="AB41" s="228"/>
    </row>
    <row r="42" spans="27:28" x14ac:dyDescent="0.25">
      <c r="AA42" s="227"/>
      <c r="AB42" s="228"/>
    </row>
    <row r="43" spans="27:28" x14ac:dyDescent="0.25">
      <c r="AA43" s="227"/>
      <c r="AB43" s="228"/>
    </row>
    <row r="44" spans="27:28" x14ac:dyDescent="0.25">
      <c r="AA44" s="227"/>
      <c r="AB44" s="228"/>
    </row>
    <row r="45" spans="27:28" x14ac:dyDescent="0.25">
      <c r="AA45" s="227"/>
      <c r="AB45" s="228"/>
    </row>
    <row r="46" spans="27:28" x14ac:dyDescent="0.25">
      <c r="AA46" s="227"/>
      <c r="AB46" s="228"/>
    </row>
    <row r="47" spans="27:28" x14ac:dyDescent="0.25">
      <c r="AA47" s="227"/>
      <c r="AB47" s="228"/>
    </row>
    <row r="48" spans="27:28" x14ac:dyDescent="0.25">
      <c r="AA48" s="227"/>
      <c r="AB48" s="228"/>
    </row>
    <row r="49" spans="27:28" x14ac:dyDescent="0.25">
      <c r="AA49" s="227"/>
      <c r="AB49" s="228"/>
    </row>
    <row r="50" spans="27:28" x14ac:dyDescent="0.25">
      <c r="AA50" s="227"/>
      <c r="AB50" s="228"/>
    </row>
    <row r="51" spans="27:28" x14ac:dyDescent="0.25">
      <c r="AA51" s="227"/>
      <c r="AB51" s="228"/>
    </row>
    <row r="52" spans="27:28" x14ac:dyDescent="0.25">
      <c r="AA52" s="227"/>
      <c r="AB52" s="228"/>
    </row>
    <row r="53" spans="27:28" x14ac:dyDescent="0.25">
      <c r="AA53" s="227"/>
      <c r="AB53" s="228"/>
    </row>
    <row r="54" spans="27:28" x14ac:dyDescent="0.25">
      <c r="AA54" s="227"/>
      <c r="AB54" s="228"/>
    </row>
    <row r="55" spans="27:28" x14ac:dyDescent="0.25">
      <c r="AA55" s="227"/>
      <c r="AB55" s="228"/>
    </row>
    <row r="56" spans="27:28" x14ac:dyDescent="0.25">
      <c r="AA56" s="227"/>
      <c r="AB56" s="228"/>
    </row>
    <row r="57" spans="27:28" x14ac:dyDescent="0.25">
      <c r="AA57" s="227"/>
      <c r="AB57" s="228"/>
    </row>
    <row r="58" spans="27:28" x14ac:dyDescent="0.25">
      <c r="AA58" s="227"/>
      <c r="AB58" s="228"/>
    </row>
    <row r="59" spans="27:28" x14ac:dyDescent="0.25">
      <c r="AA59" s="227"/>
      <c r="AB59" s="228"/>
    </row>
    <row r="60" spans="27:28" x14ac:dyDescent="0.25">
      <c r="AA60" s="227"/>
      <c r="AB60" s="228"/>
    </row>
    <row r="61" spans="27:28" x14ac:dyDescent="0.25">
      <c r="AA61" s="227"/>
      <c r="AB61" s="228"/>
    </row>
    <row r="62" spans="27:28" x14ac:dyDescent="0.25">
      <c r="AA62" s="227"/>
      <c r="AB62" s="228"/>
    </row>
    <row r="63" spans="27:28" x14ac:dyDescent="0.25">
      <c r="AA63" s="227"/>
      <c r="AB63" s="228"/>
    </row>
    <row r="64" spans="27:28" x14ac:dyDescent="0.25">
      <c r="AA64" s="227"/>
      <c r="AB64" s="228"/>
    </row>
    <row r="65" spans="27:28" x14ac:dyDescent="0.25">
      <c r="AA65" s="227"/>
      <c r="AB65" s="228"/>
    </row>
    <row r="66" spans="27:28" x14ac:dyDescent="0.25">
      <c r="AA66" s="227"/>
      <c r="AB66" s="228"/>
    </row>
    <row r="67" spans="27:28" x14ac:dyDescent="0.25">
      <c r="AA67" s="227"/>
      <c r="AB67" s="228"/>
    </row>
    <row r="68" spans="27:28" x14ac:dyDescent="0.25">
      <c r="AA68" s="227"/>
      <c r="AB68" s="228"/>
    </row>
    <row r="69" spans="27:28" x14ac:dyDescent="0.25">
      <c r="AA69" s="227"/>
      <c r="AB69" s="228"/>
    </row>
    <row r="70" spans="27:28" x14ac:dyDescent="0.25">
      <c r="AA70" s="227"/>
      <c r="AB70" s="228"/>
    </row>
    <row r="71" spans="27:28" x14ac:dyDescent="0.25">
      <c r="AA71" s="227"/>
      <c r="AB71" s="228"/>
    </row>
    <row r="72" spans="27:28" x14ac:dyDescent="0.25">
      <c r="AA72" s="227"/>
      <c r="AB72" s="228"/>
    </row>
    <row r="73" spans="27:28" x14ac:dyDescent="0.25">
      <c r="AA73" s="227"/>
      <c r="AB73" s="228"/>
    </row>
    <row r="74" spans="27:28" x14ac:dyDescent="0.25">
      <c r="AA74" s="227"/>
      <c r="AB74" s="228"/>
    </row>
    <row r="75" spans="27:28" x14ac:dyDescent="0.25">
      <c r="AA75" s="227"/>
      <c r="AB75" s="228"/>
    </row>
    <row r="76" spans="27:28" x14ac:dyDescent="0.25">
      <c r="AA76" s="227"/>
      <c r="AB76" s="228"/>
    </row>
    <row r="77" spans="27:28" x14ac:dyDescent="0.25">
      <c r="AA77" s="227"/>
      <c r="AB77" s="228"/>
    </row>
    <row r="78" spans="27:28" x14ac:dyDescent="0.25">
      <c r="AA78" s="227"/>
      <c r="AB78" s="228"/>
    </row>
    <row r="79" spans="27:28" x14ac:dyDescent="0.25">
      <c r="AA79" s="227"/>
      <c r="AB79" s="228"/>
    </row>
    <row r="80" spans="27:28" x14ac:dyDescent="0.25">
      <c r="AA80" s="227"/>
      <c r="AB80" s="228"/>
    </row>
    <row r="81" spans="27:28" x14ac:dyDescent="0.25">
      <c r="AA81" s="227"/>
      <c r="AB81" s="228"/>
    </row>
    <row r="82" spans="27:28" x14ac:dyDescent="0.25">
      <c r="AA82" s="227"/>
      <c r="AB82" s="228"/>
    </row>
    <row r="83" spans="27:28" x14ac:dyDescent="0.25">
      <c r="AA83" s="227"/>
      <c r="AB83" s="228"/>
    </row>
    <row r="84" spans="27:28" x14ac:dyDescent="0.25">
      <c r="AA84" s="227"/>
      <c r="AB84" s="228"/>
    </row>
    <row r="85" spans="27:28" x14ac:dyDescent="0.25">
      <c r="AA85" s="227"/>
      <c r="AB85" s="228"/>
    </row>
    <row r="86" spans="27:28" x14ac:dyDescent="0.25">
      <c r="AA86" s="227"/>
      <c r="AB86" s="228"/>
    </row>
    <row r="87" spans="27:28" x14ac:dyDescent="0.25">
      <c r="AA87" s="227"/>
      <c r="AB87" s="228"/>
    </row>
    <row r="88" spans="27:28" x14ac:dyDescent="0.25">
      <c r="AA88" s="227"/>
      <c r="AB88" s="228"/>
    </row>
    <row r="89" spans="27:28" x14ac:dyDescent="0.25">
      <c r="AA89" s="227"/>
      <c r="AB89" s="228"/>
    </row>
    <row r="90" spans="27:28" x14ac:dyDescent="0.25">
      <c r="AA90" s="227"/>
      <c r="AB90" s="228"/>
    </row>
    <row r="91" spans="27:28" x14ac:dyDescent="0.25">
      <c r="AA91" s="227"/>
      <c r="AB91" s="228"/>
    </row>
    <row r="92" spans="27:28" x14ac:dyDescent="0.25">
      <c r="AA92" s="227"/>
      <c r="AB92" s="228"/>
    </row>
    <row r="93" spans="27:28" x14ac:dyDescent="0.25">
      <c r="AA93" s="227"/>
      <c r="AB93" s="228"/>
    </row>
    <row r="94" spans="27:28" x14ac:dyDescent="0.25">
      <c r="AA94" s="227"/>
      <c r="AB94" s="228"/>
    </row>
    <row r="95" spans="27:28" x14ac:dyDescent="0.25">
      <c r="AA95" s="227"/>
      <c r="AB95" s="228"/>
    </row>
    <row r="96" spans="27:28" x14ac:dyDescent="0.25">
      <c r="AA96" s="227"/>
      <c r="AB96" s="228"/>
    </row>
    <row r="97" spans="27:28" x14ac:dyDescent="0.25">
      <c r="AA97" s="227"/>
      <c r="AB97" s="228"/>
    </row>
    <row r="98" spans="27:28" x14ac:dyDescent="0.25">
      <c r="AA98" s="227"/>
      <c r="AB98" s="228"/>
    </row>
    <row r="99" spans="27:28" x14ac:dyDescent="0.25">
      <c r="AA99" s="227"/>
      <c r="AB99" s="228"/>
    </row>
    <row r="100" spans="27:28" x14ac:dyDescent="0.25">
      <c r="AA100" s="227"/>
      <c r="AB100" s="228"/>
    </row>
    <row r="101" spans="27:28" x14ac:dyDescent="0.25">
      <c r="AA101" s="227"/>
      <c r="AB101" s="228"/>
    </row>
    <row r="102" spans="27:28" x14ac:dyDescent="0.25">
      <c r="AA102" s="227"/>
      <c r="AB102" s="228"/>
    </row>
    <row r="103" spans="27:28" x14ac:dyDescent="0.25">
      <c r="AA103" s="227"/>
      <c r="AB103" s="228"/>
    </row>
    <row r="104" spans="27:28" x14ac:dyDescent="0.25">
      <c r="AA104" s="227"/>
      <c r="AB104" s="228"/>
    </row>
    <row r="105" spans="27:28" x14ac:dyDescent="0.25">
      <c r="AA105" s="227"/>
      <c r="AB105" s="228"/>
    </row>
    <row r="106" spans="27:28" x14ac:dyDescent="0.25">
      <c r="AA106" s="227"/>
      <c r="AB106" s="228"/>
    </row>
    <row r="107" spans="27:28" x14ac:dyDescent="0.25">
      <c r="AA107" s="227"/>
      <c r="AB107" s="228"/>
    </row>
    <row r="108" spans="27:28" x14ac:dyDescent="0.25">
      <c r="AA108" s="227"/>
      <c r="AB108" s="228"/>
    </row>
    <row r="109" spans="27:28" x14ac:dyDescent="0.25">
      <c r="AA109" s="227"/>
      <c r="AB109" s="228"/>
    </row>
    <row r="110" spans="27:28" x14ac:dyDescent="0.25">
      <c r="AA110" s="227"/>
      <c r="AB110" s="228"/>
    </row>
    <row r="111" spans="27:28" x14ac:dyDescent="0.25">
      <c r="AA111" s="227"/>
      <c r="AB111" s="228"/>
    </row>
    <row r="112" spans="27:28" x14ac:dyDescent="0.25">
      <c r="AA112" s="227"/>
      <c r="AB112" s="228"/>
    </row>
    <row r="113" spans="27:28" x14ac:dyDescent="0.25">
      <c r="AA113" s="227"/>
      <c r="AB113" s="228"/>
    </row>
    <row r="114" spans="27:28" x14ac:dyDescent="0.25">
      <c r="AA114" s="227"/>
      <c r="AB114" s="228"/>
    </row>
    <row r="115" spans="27:28" x14ac:dyDescent="0.25">
      <c r="AA115" s="227"/>
      <c r="AB115" s="228"/>
    </row>
    <row r="116" spans="27:28" x14ac:dyDescent="0.25">
      <c r="AA116" s="227"/>
      <c r="AB116" s="228"/>
    </row>
    <row r="117" spans="27:28" x14ac:dyDescent="0.25">
      <c r="AA117" s="227"/>
      <c r="AB117" s="228"/>
    </row>
    <row r="118" spans="27:28" x14ac:dyDescent="0.25">
      <c r="AA118" s="227"/>
      <c r="AB118" s="228"/>
    </row>
    <row r="119" spans="27:28" x14ac:dyDescent="0.25">
      <c r="AA119" s="227"/>
      <c r="AB119" s="228"/>
    </row>
    <row r="120" spans="27:28" x14ac:dyDescent="0.25">
      <c r="AA120" s="227"/>
      <c r="AB120" s="228"/>
    </row>
    <row r="121" spans="27:28" x14ac:dyDescent="0.25">
      <c r="AA121" s="227"/>
      <c r="AB121" s="228"/>
    </row>
    <row r="122" spans="27:28" x14ac:dyDescent="0.25">
      <c r="AA122" s="227"/>
      <c r="AB122" s="228"/>
    </row>
    <row r="123" spans="27:28" x14ac:dyDescent="0.25">
      <c r="AA123" s="227"/>
      <c r="AB123" s="228"/>
    </row>
    <row r="124" spans="27:28" x14ac:dyDescent="0.25">
      <c r="AA124" s="227"/>
      <c r="AB124" s="228"/>
    </row>
    <row r="125" spans="27:28" x14ac:dyDescent="0.25">
      <c r="AA125" s="227"/>
      <c r="AB125" s="228"/>
    </row>
    <row r="126" spans="27:28" x14ac:dyDescent="0.25">
      <c r="AA126" s="227"/>
      <c r="AB126" s="228"/>
    </row>
    <row r="127" spans="27:28" x14ac:dyDescent="0.25">
      <c r="AA127" s="227"/>
      <c r="AB127" s="228"/>
    </row>
    <row r="128" spans="27:28" x14ac:dyDescent="0.25">
      <c r="AA128" s="227"/>
      <c r="AB128" s="228"/>
    </row>
    <row r="129" spans="27:28" x14ac:dyDescent="0.25">
      <c r="AA129" s="227"/>
      <c r="AB129" s="228"/>
    </row>
    <row r="130" spans="27:28" x14ac:dyDescent="0.25">
      <c r="AA130" s="227"/>
      <c r="AB130" s="228"/>
    </row>
    <row r="131" spans="27:28" x14ac:dyDescent="0.25">
      <c r="AA131" s="227"/>
      <c r="AB131" s="228"/>
    </row>
    <row r="132" spans="27:28" x14ac:dyDescent="0.25">
      <c r="AA132" s="227"/>
      <c r="AB132" s="228"/>
    </row>
    <row r="133" spans="27:28" x14ac:dyDescent="0.25">
      <c r="AA133" s="227"/>
      <c r="AB133" s="228"/>
    </row>
    <row r="134" spans="27:28" x14ac:dyDescent="0.25">
      <c r="AA134" s="227"/>
      <c r="AB134" s="228"/>
    </row>
    <row r="135" spans="27:28" x14ac:dyDescent="0.25">
      <c r="AA135" s="227"/>
      <c r="AB135" s="228"/>
    </row>
    <row r="136" spans="27:28" x14ac:dyDescent="0.25">
      <c r="AA136" s="227"/>
      <c r="AB136" s="228"/>
    </row>
    <row r="137" spans="27:28" x14ac:dyDescent="0.25">
      <c r="AA137" s="227"/>
      <c r="AB137" s="228"/>
    </row>
    <row r="138" spans="27:28" x14ac:dyDescent="0.25">
      <c r="AA138" s="227"/>
      <c r="AB138" s="228"/>
    </row>
    <row r="139" spans="27:28" x14ac:dyDescent="0.25">
      <c r="AA139" s="227"/>
      <c r="AB139" s="228"/>
    </row>
    <row r="140" spans="27:28" x14ac:dyDescent="0.25">
      <c r="AA140" s="227"/>
      <c r="AB140" s="228"/>
    </row>
    <row r="141" spans="27:28" x14ac:dyDescent="0.25">
      <c r="AA141" s="227"/>
      <c r="AB141" s="228"/>
    </row>
    <row r="142" spans="27:28" x14ac:dyDescent="0.25">
      <c r="AA142" s="227"/>
      <c r="AB142" s="228"/>
    </row>
    <row r="143" spans="27:28" x14ac:dyDescent="0.25">
      <c r="AA143" s="227"/>
      <c r="AB143" s="228"/>
    </row>
    <row r="144" spans="27:28" x14ac:dyDescent="0.25">
      <c r="AA144" s="227"/>
      <c r="AB144" s="228"/>
    </row>
    <row r="145" spans="27:28" x14ac:dyDescent="0.25">
      <c r="AA145" s="227"/>
      <c r="AB145" s="228"/>
    </row>
    <row r="146" spans="27:28" x14ac:dyDescent="0.25">
      <c r="AA146" s="227"/>
      <c r="AB146" s="228"/>
    </row>
    <row r="147" spans="27:28" x14ac:dyDescent="0.25">
      <c r="AA147" s="227"/>
      <c r="AB147" s="228"/>
    </row>
    <row r="148" spans="27:28" x14ac:dyDescent="0.25">
      <c r="AA148" s="227"/>
      <c r="AB148" s="228"/>
    </row>
    <row r="149" spans="27:28" x14ac:dyDescent="0.25">
      <c r="AA149" s="227"/>
      <c r="AB149" s="228"/>
    </row>
    <row r="150" spans="27:28" x14ac:dyDescent="0.25">
      <c r="AA150" s="227"/>
      <c r="AB150" s="228"/>
    </row>
    <row r="151" spans="27:28" x14ac:dyDescent="0.25">
      <c r="AA151" s="227"/>
      <c r="AB151" s="228"/>
    </row>
    <row r="152" spans="27:28" x14ac:dyDescent="0.25">
      <c r="AA152" s="227"/>
      <c r="AB152" s="228"/>
    </row>
    <row r="153" spans="27:28" x14ac:dyDescent="0.25">
      <c r="AA153" s="227"/>
      <c r="AB153" s="228"/>
    </row>
    <row r="154" spans="27:28" x14ac:dyDescent="0.25">
      <c r="AA154" s="227"/>
      <c r="AB154" s="228"/>
    </row>
    <row r="155" spans="27:28" x14ac:dyDescent="0.25">
      <c r="AA155" s="227"/>
      <c r="AB155" s="228"/>
    </row>
    <row r="156" spans="27:28" x14ac:dyDescent="0.25">
      <c r="AA156" s="227"/>
      <c r="AB156" s="228"/>
    </row>
    <row r="157" spans="27:28" x14ac:dyDescent="0.25">
      <c r="AA157" s="227"/>
      <c r="AB157" s="228"/>
    </row>
    <row r="158" spans="27:28" x14ac:dyDescent="0.25">
      <c r="AA158" s="227"/>
      <c r="AB158" s="228"/>
    </row>
    <row r="159" spans="27:28" x14ac:dyDescent="0.25">
      <c r="AA159" s="227"/>
      <c r="AB159" s="228"/>
    </row>
    <row r="160" spans="27:28" x14ac:dyDescent="0.25">
      <c r="AA160" s="227"/>
      <c r="AB160" s="228"/>
    </row>
    <row r="161" spans="17:28" x14ac:dyDescent="0.25">
      <c r="AA161" s="227"/>
      <c r="AB161" s="228"/>
    </row>
    <row r="162" spans="17:28" x14ac:dyDescent="0.25">
      <c r="AA162" s="227"/>
      <c r="AB162" s="228"/>
    </row>
    <row r="163" spans="17:28" x14ac:dyDescent="0.25">
      <c r="AA163" s="227"/>
      <c r="AB163" s="228"/>
    </row>
    <row r="164" spans="17:28" x14ac:dyDescent="0.25">
      <c r="AA164" s="227"/>
      <c r="AB164" s="228"/>
    </row>
    <row r="165" spans="17:28" x14ac:dyDescent="0.25">
      <c r="Q165" s="227"/>
      <c r="R165" s="228"/>
    </row>
    <row r="166" spans="17:28" x14ac:dyDescent="0.25">
      <c r="Q166" s="227"/>
      <c r="R166" s="228"/>
    </row>
    <row r="167" spans="17:28" x14ac:dyDescent="0.25">
      <c r="Q167" s="227"/>
      <c r="R167" s="228"/>
    </row>
    <row r="168" spans="17:28" x14ac:dyDescent="0.25">
      <c r="Q168" s="227"/>
      <c r="R168" s="228"/>
    </row>
    <row r="169" spans="17:28" x14ac:dyDescent="0.25">
      <c r="Q169" s="227"/>
      <c r="R169" s="228"/>
    </row>
    <row r="170" spans="17:28" x14ac:dyDescent="0.25">
      <c r="Q170" s="227"/>
      <c r="R170" s="228"/>
    </row>
    <row r="171" spans="17:28" x14ac:dyDescent="0.25">
      <c r="Q171" s="227"/>
      <c r="R171" s="228"/>
    </row>
    <row r="172" spans="17:28" x14ac:dyDescent="0.25">
      <c r="Q172" s="227"/>
      <c r="R172" s="228"/>
    </row>
    <row r="173" spans="17:28" x14ac:dyDescent="0.25">
      <c r="Q173" s="227"/>
      <c r="R173" s="228"/>
    </row>
    <row r="174" spans="17:28" x14ac:dyDescent="0.25">
      <c r="Q174" s="227"/>
      <c r="R174" s="228"/>
    </row>
    <row r="175" spans="17:28" x14ac:dyDescent="0.25">
      <c r="Q175" s="227"/>
      <c r="R175" s="228"/>
    </row>
    <row r="176" spans="17:28" x14ac:dyDescent="0.25">
      <c r="Q176" s="227"/>
      <c r="R176" s="228"/>
    </row>
    <row r="177" spans="17:18" x14ac:dyDescent="0.25">
      <c r="Q177" s="227"/>
      <c r="R177" s="228"/>
    </row>
    <row r="178" spans="17:18" x14ac:dyDescent="0.25">
      <c r="Q178" s="227"/>
      <c r="R178" s="228"/>
    </row>
    <row r="179" spans="17:18" x14ac:dyDescent="0.25">
      <c r="Q179" s="227"/>
      <c r="R179" s="228"/>
    </row>
    <row r="180" spans="17:18" x14ac:dyDescent="0.25">
      <c r="Q180" s="227"/>
      <c r="R180" s="228"/>
    </row>
    <row r="181" spans="17:18" x14ac:dyDescent="0.25">
      <c r="Q181" s="227"/>
      <c r="R181" s="228"/>
    </row>
    <row r="182" spans="17:18" x14ac:dyDescent="0.25">
      <c r="Q182" s="227"/>
      <c r="R182" s="228"/>
    </row>
    <row r="183" spans="17:18" x14ac:dyDescent="0.25">
      <c r="Q183" s="227"/>
      <c r="R183" s="228"/>
    </row>
  </sheetData>
  <mergeCells count="4">
    <mergeCell ref="K10:AJ11"/>
    <mergeCell ref="K12:AJ13"/>
    <mergeCell ref="I16:AF16"/>
    <mergeCell ref="I18:AF18"/>
  </mergeCells>
  <conditionalFormatting sqref="AH5 AN5 AQ5">
    <cfRule type="expression" dxfId="4" priority="7">
      <formula>HOUR(AH5)&gt;=9</formula>
    </cfRule>
  </conditionalFormatting>
  <conditionalFormatting sqref="AD5">
    <cfRule type="cellIs" dxfId="3" priority="5" operator="notBetween">
      <formula>0</formula>
      <formula>15</formula>
    </cfRule>
    <cfRule type="cellIs" dxfId="2" priority="6" operator="between">
      <formula>0</formula>
      <formula>15</formula>
    </cfRule>
  </conditionalFormatting>
  <conditionalFormatting sqref="AS5">
    <cfRule type="expression" dxfId="1" priority="4">
      <formula>15&gt;=HOUR(AS5)&lt;=23.9</formula>
    </cfRule>
  </conditionalFormatting>
  <conditionalFormatting sqref="AH16">
    <cfRule type="expression" dxfId="0" priority="1">
      <formula>HOUR(AH16)&gt;=9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print="0" autoPict="0">
                <anchor moveWithCells="1">
                  <from>
                    <xdr:col>16</xdr:col>
                    <xdr:colOff>352425</xdr:colOff>
                    <xdr:row>5</xdr:row>
                    <xdr:rowOff>0</xdr:rowOff>
                  </from>
                  <to>
                    <xdr:col>17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print="0" autoPict="0">
                <anchor moveWithCells="1">
                  <from>
                    <xdr:col>14</xdr:col>
                    <xdr:colOff>352425</xdr:colOff>
                    <xdr:row>5</xdr:row>
                    <xdr:rowOff>0</xdr:rowOff>
                  </from>
                  <to>
                    <xdr:col>15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pinner 4">
              <controlPr defaultSize="0" print="0" autoPict="0">
                <anchor moveWithCells="1">
                  <from>
                    <xdr:col>18</xdr:col>
                    <xdr:colOff>352425</xdr:colOff>
                    <xdr:row>5</xdr:row>
                    <xdr:rowOff>0</xdr:rowOff>
                  </from>
                  <to>
                    <xdr:col>19</xdr:col>
                    <xdr:colOff>180975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pinner 5">
              <controlPr defaultSize="0" print="0" autoPict="0">
                <anchor moveWithCells="1">
                  <from>
                    <xdr:col>20</xdr:col>
                    <xdr:colOff>352425</xdr:colOff>
                    <xdr:row>5</xdr:row>
                    <xdr:rowOff>0</xdr:rowOff>
                  </from>
                  <to>
                    <xdr:col>21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Spinner 10">
              <controlPr defaultSize="0" print="0" autoPict="0">
                <anchor moveWithCells="1">
                  <from>
                    <xdr:col>8</xdr:col>
                    <xdr:colOff>352425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Spinner 11">
              <controlPr defaultSize="0" print="0" autoPict="0">
                <anchor moveWithCells="1">
                  <from>
                    <xdr:col>12</xdr:col>
                    <xdr:colOff>352425</xdr:colOff>
                    <xdr:row>5</xdr:row>
                    <xdr:rowOff>0</xdr:rowOff>
                  </from>
                  <to>
                    <xdr:col>13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Spinner 12">
              <controlPr defaultSize="0" print="0" autoPict="0">
                <anchor moveWithCells="1">
                  <from>
                    <xdr:col>24</xdr:col>
                    <xdr:colOff>352425</xdr:colOff>
                    <xdr:row>5</xdr:row>
                    <xdr:rowOff>0</xdr:rowOff>
                  </from>
                  <to>
                    <xdr:col>25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Spinner 13">
              <controlPr defaultSize="0" print="0" autoPict="0">
                <anchor moveWithCells="1">
                  <from>
                    <xdr:col>22</xdr:col>
                    <xdr:colOff>352425</xdr:colOff>
                    <xdr:row>5</xdr:row>
                    <xdr:rowOff>0</xdr:rowOff>
                  </from>
                  <to>
                    <xdr:col>23</xdr:col>
                    <xdr:colOff>209550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Spinner 14">
              <controlPr defaultSize="0" print="0" autoPict="0">
                <anchor moveWithCells="1">
                  <from>
                    <xdr:col>26</xdr:col>
                    <xdr:colOff>352425</xdr:colOff>
                    <xdr:row>5</xdr:row>
                    <xdr:rowOff>0</xdr:rowOff>
                  </from>
                  <to>
                    <xdr:col>28</xdr:col>
                    <xdr:colOff>9525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Spinner 20">
              <controlPr defaultSize="0" print="0" autoPict="0">
                <anchor moveWithCells="1">
                  <from>
                    <xdr:col>10</xdr:col>
                    <xdr:colOff>352425</xdr:colOff>
                    <xdr:row>5</xdr:row>
                    <xdr:rowOff>0</xdr:rowOff>
                  </from>
                  <to>
                    <xdr:col>11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V27"/>
  <sheetViews>
    <sheetView tabSelected="1" topLeftCell="A10" workbookViewId="0">
      <selection activeCell="T20" sqref="T20"/>
    </sheetView>
  </sheetViews>
  <sheetFormatPr defaultRowHeight="15" x14ac:dyDescent="0.25"/>
  <cols>
    <col min="4" max="4" width="28.140625" customWidth="1"/>
    <col min="5" max="9" width="4.7109375" customWidth="1"/>
    <col min="10" max="10" width="4.7109375" style="135" customWidth="1"/>
    <col min="11" max="14" width="4.7109375" customWidth="1"/>
    <col min="15" max="15" width="4.7109375" style="135" customWidth="1"/>
    <col min="16" max="19" width="4.7109375" customWidth="1"/>
    <col min="20" max="20" width="6.140625" style="135" customWidth="1"/>
    <col min="21" max="21" width="6.85546875" customWidth="1"/>
    <col min="22" max="24" width="6" customWidth="1"/>
    <col min="25" max="34" width="5.140625" customWidth="1"/>
  </cols>
  <sheetData>
    <row r="10" spans="4:22" x14ac:dyDescent="0.25">
      <c r="D10" t="s">
        <v>41</v>
      </c>
      <c r="E10" s="301">
        <v>6</v>
      </c>
      <c r="F10" s="301">
        <v>6.8</v>
      </c>
      <c r="G10" s="301">
        <v>7</v>
      </c>
      <c r="H10" s="301">
        <v>7.5</v>
      </c>
      <c r="I10" s="301">
        <v>8</v>
      </c>
      <c r="J10" s="301">
        <v>8.5</v>
      </c>
      <c r="K10" s="301">
        <v>9</v>
      </c>
      <c r="L10" s="301">
        <v>15</v>
      </c>
      <c r="M10" s="301">
        <v>15.5</v>
      </c>
      <c r="N10" s="301">
        <v>16</v>
      </c>
      <c r="O10" s="302">
        <v>16.5</v>
      </c>
      <c r="P10" s="301">
        <v>17</v>
      </c>
      <c r="Q10" s="301">
        <v>17.5</v>
      </c>
      <c r="R10" s="309">
        <v>23.5</v>
      </c>
      <c r="S10" s="302">
        <v>24</v>
      </c>
      <c r="T10" s="301"/>
    </row>
    <row r="11" spans="4:22" x14ac:dyDescent="0.25">
      <c r="D11" t="s">
        <v>40</v>
      </c>
      <c r="E11" s="301">
        <v>0</v>
      </c>
      <c r="F11" s="301">
        <v>0</v>
      </c>
      <c r="G11" s="301">
        <v>0</v>
      </c>
      <c r="H11" s="301">
        <v>1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9</v>
      </c>
      <c r="P11" s="301">
        <v>0</v>
      </c>
      <c r="Q11" s="301"/>
      <c r="R11" s="301"/>
      <c r="S11" s="301">
        <v>3</v>
      </c>
      <c r="T11" s="301"/>
    </row>
    <row r="12" spans="4:22" s="135" customFormat="1" ht="15.75" thickBot="1" x14ac:dyDescent="0.3">
      <c r="E12" s="303">
        <f t="shared" ref="E12:N12" si="0">E10*E11</f>
        <v>0</v>
      </c>
      <c r="F12" s="303">
        <f t="shared" si="0"/>
        <v>0</v>
      </c>
      <c r="G12" s="303">
        <f t="shared" si="0"/>
        <v>0</v>
      </c>
      <c r="H12" s="303">
        <f t="shared" si="0"/>
        <v>7.5</v>
      </c>
      <c r="I12" s="303">
        <f t="shared" si="0"/>
        <v>0</v>
      </c>
      <c r="J12" s="303">
        <f t="shared" si="0"/>
        <v>0</v>
      </c>
      <c r="K12" s="303">
        <f t="shared" si="0"/>
        <v>0</v>
      </c>
      <c r="L12" s="303">
        <f t="shared" si="0"/>
        <v>0</v>
      </c>
      <c r="M12" s="303">
        <f t="shared" si="0"/>
        <v>0</v>
      </c>
      <c r="N12" s="303">
        <f t="shared" si="0"/>
        <v>0</v>
      </c>
      <c r="O12" s="303">
        <f>O10*O11</f>
        <v>148.5</v>
      </c>
      <c r="P12" s="303">
        <f t="shared" ref="P12:T12" si="1">P10*P11</f>
        <v>0</v>
      </c>
      <c r="Q12" s="303">
        <f t="shared" si="1"/>
        <v>0</v>
      </c>
      <c r="R12" s="303">
        <f t="shared" si="1"/>
        <v>0</v>
      </c>
      <c r="S12" s="303">
        <f t="shared" si="1"/>
        <v>72</v>
      </c>
      <c r="T12" s="303">
        <f t="shared" si="1"/>
        <v>0</v>
      </c>
      <c r="U12" s="315">
        <f>SUM(E12:T12)</f>
        <v>228</v>
      </c>
      <c r="V12" s="316" t="s">
        <v>43</v>
      </c>
    </row>
    <row r="13" spans="4:22" ht="15.75" thickTop="1" x14ac:dyDescent="0.25">
      <c r="E13" s="317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9">
        <v>177.1</v>
      </c>
      <c r="V13" t="s">
        <v>42</v>
      </c>
    </row>
    <row r="14" spans="4:22" ht="15.75" thickBot="1" x14ac:dyDescent="0.3">
      <c r="E14" s="321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0">
        <v>50.900000000000063</v>
      </c>
      <c r="V14" s="135" t="s">
        <v>42</v>
      </c>
    </row>
    <row r="15" spans="4:22" ht="15.75" thickTop="1" x14ac:dyDescent="0.25"/>
    <row r="17" spans="5:22" x14ac:dyDescent="0.25"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>
        <v>7</v>
      </c>
      <c r="P17" s="300"/>
      <c r="Q17" s="300"/>
      <c r="R17" s="300"/>
      <c r="S17" s="300">
        <v>2</v>
      </c>
      <c r="T17" s="300"/>
      <c r="U17" s="300">
        <f>SUM(U18:U20)</f>
        <v>228</v>
      </c>
    </row>
    <row r="18" spans="5:22" x14ac:dyDescent="0.25"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>
        <f>O17*O10</f>
        <v>115.5</v>
      </c>
      <c r="P18" s="300"/>
      <c r="Q18" s="300"/>
      <c r="R18" s="300"/>
      <c r="S18" s="300">
        <f>S17*S10</f>
        <v>48</v>
      </c>
      <c r="T18" s="312">
        <v>13.6</v>
      </c>
      <c r="U18" s="310">
        <f>SUM(E18:T18)</f>
        <v>177.1</v>
      </c>
      <c r="V18" t="s">
        <v>44</v>
      </c>
    </row>
    <row r="19" spans="5:22" s="135" customFormat="1" x14ac:dyDescent="0.25">
      <c r="E19" s="300"/>
      <c r="F19" s="300"/>
      <c r="G19" s="300"/>
      <c r="H19" s="300">
        <v>1</v>
      </c>
      <c r="I19" s="300"/>
      <c r="J19" s="300"/>
      <c r="K19" s="300"/>
      <c r="L19" s="300"/>
      <c r="M19" s="300"/>
      <c r="N19" s="300"/>
      <c r="O19" s="300">
        <v>1</v>
      </c>
      <c r="P19" s="300"/>
      <c r="Q19" s="300"/>
      <c r="R19" s="300"/>
      <c r="S19" s="300">
        <v>1</v>
      </c>
      <c r="T19" s="323"/>
      <c r="U19" s="300"/>
    </row>
    <row r="20" spans="5:22" x14ac:dyDescent="0.25">
      <c r="E20" s="300"/>
      <c r="F20" s="300"/>
      <c r="G20" s="300"/>
      <c r="H20" s="300">
        <f>H19*7.5</f>
        <v>7.5</v>
      </c>
      <c r="I20" s="300"/>
      <c r="J20" s="300"/>
      <c r="K20" s="300"/>
      <c r="L20" s="300"/>
      <c r="M20" s="300"/>
      <c r="N20" s="300"/>
      <c r="O20" s="300">
        <f>16.5*O19</f>
        <v>16.5</v>
      </c>
      <c r="P20" s="300"/>
      <c r="Q20" s="300"/>
      <c r="R20" s="300"/>
      <c r="S20" s="300">
        <f>24*S19</f>
        <v>24</v>
      </c>
      <c r="T20" s="312">
        <v>2.9000000000000004</v>
      </c>
      <c r="U20" s="310">
        <f>SUM(E20:T20)</f>
        <v>50.9</v>
      </c>
      <c r="V20" s="135" t="s">
        <v>44</v>
      </c>
    </row>
    <row r="21" spans="5:22" x14ac:dyDescent="0.25">
      <c r="T21" s="313"/>
    </row>
    <row r="22" spans="5:22" x14ac:dyDescent="0.25">
      <c r="T22" s="313" t="s">
        <v>45</v>
      </c>
    </row>
    <row r="23" spans="5:22" x14ac:dyDescent="0.25">
      <c r="T23" s="314" t="s">
        <v>46</v>
      </c>
    </row>
    <row r="24" spans="5:22" x14ac:dyDescent="0.25">
      <c r="T24" s="311"/>
    </row>
    <row r="25" spans="5:22" x14ac:dyDescent="0.25">
      <c r="E25" s="275" t="s">
        <v>47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</row>
    <row r="26" spans="5:22" x14ac:dyDescent="0.25"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</row>
    <row r="27" spans="5:22" ht="48" customHeight="1" x14ac:dyDescent="0.25"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</row>
  </sheetData>
  <mergeCells count="1">
    <mergeCell ref="E25:U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ГРАФИК1</vt:lpstr>
      <vt:lpstr>калькулятор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Георгий Дмитр</cp:lastModifiedBy>
  <dcterms:created xsi:type="dcterms:W3CDTF">2015-07-26T10:43:58Z</dcterms:created>
  <dcterms:modified xsi:type="dcterms:W3CDTF">2015-08-04T19:27:36Z</dcterms:modified>
</cp:coreProperties>
</file>