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0" rupBuild="9303"/>
  <workbookPr codeName="ЭтаКнига" defaultThemeVersion="124226"/>
  <bookViews>
    <workbookView xWindow="150" yWindow="570" windowWidth="19440" windowHeight="11955" firstSheet="1" activeTab="1"/>
  </bookViews>
  <sheets>
    <sheet name="SQL Statement" sheetId="2" state="hidden" r:id="rId1"/>
    <sheet name="Лист1" sheetId="17" r:id="rId2"/>
  </sheets>
  <calcPr calcId="145621" calcMode="manual"/>
</workbook>
</file>

<file path=xl/calcChain.xml><?xml version="1.0" encoding="utf-8"?>
<calcChain xmlns="http://schemas.openxmlformats.org/spreadsheetml/2006/main">
  <c r="G12" i="17" l="1"/>
  <c r="H12" i="17"/>
  <c r="I12" i="17"/>
  <c r="J12" i="17"/>
  <c r="K12" i="17"/>
  <c r="L12" i="17"/>
  <c r="M12" i="17"/>
  <c r="N12" i="17"/>
  <c r="O12" i="17"/>
  <c r="P12" i="17"/>
  <c r="F12" i="17"/>
  <c r="E14" i="17"/>
  <c r="G13" i="17"/>
  <c r="H13" i="17"/>
  <c r="H14" i="17" s="1"/>
  <c r="I13" i="17"/>
  <c r="J14" i="17" s="1"/>
  <c r="J13" i="17"/>
  <c r="K14" i="17" s="1"/>
  <c r="K13" i="17"/>
  <c r="L13" i="17"/>
  <c r="M13" i="17"/>
  <c r="N13" i="17"/>
  <c r="O13" i="17"/>
  <c r="P13" i="17"/>
  <c r="F13" i="17"/>
  <c r="F14" i="17" s="1"/>
  <c r="E5" i="17"/>
  <c r="E6" i="17" s="1"/>
  <c r="F4" i="17"/>
  <c r="G4" i="17" s="1"/>
  <c r="P14" i="17" l="1"/>
  <c r="N14" i="17"/>
  <c r="L14" i="17"/>
  <c r="O14" i="17"/>
  <c r="M14" i="17"/>
  <c r="I14" i="17"/>
  <c r="G14" i="17"/>
  <c r="G3" i="17"/>
  <c r="F3" i="17"/>
  <c r="F5" i="17"/>
  <c r="F6" i="17" s="1"/>
  <c r="G5" i="17"/>
  <c r="G6" i="17" s="1"/>
  <c r="H4" i="17"/>
  <c r="H5" i="17" l="1"/>
  <c r="H6" i="17" s="1"/>
  <c r="H3" i="17"/>
  <c r="I4" i="17"/>
  <c r="I5" i="17" l="1"/>
  <c r="I6" i="17" s="1"/>
  <c r="I3" i="17"/>
  <c r="J4" i="17"/>
  <c r="J5" i="17" l="1"/>
  <c r="J6" i="17" s="1"/>
  <c r="J3" i="17"/>
  <c r="K4" i="17"/>
  <c r="K5" i="17" l="1"/>
  <c r="K6" i="17" s="1"/>
  <c r="K3" i="17"/>
  <c r="L4" i="17"/>
  <c r="L3" i="17" s="1"/>
  <c r="L5" i="17" l="1"/>
  <c r="L6" i="17" s="1"/>
  <c r="M4" i="17"/>
  <c r="M3" i="17" l="1"/>
  <c r="M5" i="17"/>
  <c r="M6" i="17" s="1"/>
  <c r="N4" i="17"/>
  <c r="N5" i="17" s="1"/>
  <c r="N6" i="17" s="1"/>
  <c r="N3" i="17" l="1"/>
  <c r="O4" i="17"/>
  <c r="O3" i="17" l="1"/>
  <c r="O5" i="17"/>
  <c r="O6" i="17" s="1"/>
  <c r="P4" i="17"/>
  <c r="P5" i="17" s="1"/>
  <c r="P6" i="17" s="1"/>
  <c r="P3" i="17" l="1"/>
</calcChain>
</file>

<file path=xl/sharedStrings.xml><?xml version="1.0" encoding="utf-8"?>
<sst xmlns="http://schemas.openxmlformats.org/spreadsheetml/2006/main" count="22" uniqueCount="9">
  <si>
    <t>select dt.a_subs_number "Номер абонента"
,cl.legal_status "Тип клиента"
,dt.connection_type "Тип звонка"
,d.name "Направление"
,dt.direction_code "Код направления"
,round(dt.call_duration/60,2) "Точное количество минут"
,sf.chargeble_volume "Протариф. количество минут"
,t.name "Название ТП"
,case when sf.service_date between to_date('0115', 'mmrr') and add_months(to_date('0115', 'mmrr'),1)-1/86400 and sf.servkind_code in ('CNT_TLF_199_МГ','CT_TLF_199_МГ') then sf.summa
      else null
  end "Сумма за МГ 012015"
,case when sf.service_date between to_date('0115', 'mmrr') and add_months(to_date('0115', 'mmrr'),1)-1/86400 and sf.servkind_code in ('CNT_TLF_199_МН','CT_TLF_199_МН') then sf.summa
      else null
  end "Сумма за МН 012015"
,case when sf.service_date between to_date('0215', 'mmrr') and add_months(to_date('0215', 'mmrr'),1)-1/86400 and sf.servkind_code in ('CNT_TLF_199_МГ','CT_TLF_199_МГ') then sf.summa
      else null
  end "Сумма за МГ 022015"
,case when sf.service_date between to_date('0215', 'mmrr') and add_months(to_date('0215', 'mmrr'),1)-1/86400 and sf.servkind_code in ('CNT_TLF_199_МН','CT_TLF_199_МН') then sf.summa
      else null
  end "Сумма за МН 022015"
,case when sf.service_date between to_date('0315', 'mmrr') and add_months(to_date('0315', 'mmrr'),1)-1/86400 and sf.servkind_code in ('CNT_TLF_199_МГ','CT_TLF_199_МГ') then sf.summa
      else null
  end "Сумма за МГ 032015"
,case when sf.service_date between to_date('0315', 'mmrr') and add_months(to_date('0315', 'mmrr'),1)-1/86400 and sf.servkind_code in ('CNT_TLF_199_МН','CT_TLF_199_МН') then sf.summa
      else null
  end "Сумма за МН 032015"
from tr_t_service_facts sf, tr_t_cdr_data dt, ct_t_object o, ct_t_contract c, cl_t_client cl, rf_t_direction_codes dc, rf_t_directions d, tf_t_tariffplane_hist th, tf_t_tariff_planes t
where sf.service_date between to_date('0115', 'mmrr') and add_months(to_date('0315', 'mmrr'),1)-1/86400
  and sf.servclass_code = 'PHONE'
  and sf.servkind_code in ('CNT_TLF_199_МГ','CNT_TLF_199_МН','CT_TLF_199_МГ','CT_TLF_199_МН')
  and dt.id = sf.session_id
  and dt.start_datetime between to_date('0115', 'mmrr') and add_months(to_date('0315', 'mmrr'),1)-1/86400
  and o.id = sf.object_id
  and c.id = sf.contract_id
  and cl.id = c.client_id
  and dt.dircode_id = dc.id
  and dc.direction_id = d.id
  and sf.trfplnhist_id = th.id
  and th.tarifplane_code = t.code
  --and c.id = 1697175</t>
  </si>
  <si>
    <t>месяц</t>
  </si>
  <si>
    <t>Кол-во клиентов</t>
  </si>
  <si>
    <t>Срок жизни, мес.</t>
  </si>
  <si>
    <t>Доходы</t>
  </si>
  <si>
    <t>Абон плата</t>
  </si>
  <si>
    <t>Необходимо, чтобы в расчете доходов не учитывались доходы от тех клиентов, срок жизни которых большу указанных в B4. Т.е., в данном случае в шестом месяце не должно быть доходов от клиентов первого месяца.</t>
  </si>
  <si>
    <t>Должно быть так</t>
  </si>
  <si>
    <r>
      <t xml:space="preserve">Кол-во клиентов </t>
    </r>
    <r>
      <rPr>
        <sz val="10"/>
        <color rgb="FFFF0000"/>
        <rFont val="Calibri"/>
        <family val="2"/>
        <charset val="204"/>
        <scheme val="minor"/>
      </rPr>
      <t>реальное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</si>
</sst>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color theme="1"/>
      <name val="Calibri"/>
      <family val="2"/>
      <scheme val="minor"/>
    </font>
    <font>
      <sz val="10"/>
      <name val="Arial Cyr"/>
      <charset val="204"/>
    </font>
    <font>
      <sz val="11"/>
      <color theme="0"/>
      <name val="Tahoma"/>
      <family val="2"/>
      <charset val="204"/>
    </font>
    <font>
      <sz val="10"/>
      <color rgb="FFFF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3E1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7">
    <xf numFmtId="0" fontId="0" fillId="0" borderId="0" xfId="0"/>
    <xf numFmtId="0" fontId="2" fillId="2" borderId="0" xfId="0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center"/>
    </xf>
    <xf numFmtId="17" fontId="2" fillId="2" borderId="0" xfId="0" applyNumberFormat="1" applyFont="1" applyFill="1" applyBorder="1" applyAlignment="1">
      <alignment horizontal="center" vertical="center" wrapText="1"/>
    </xf>
    <xf numFmtId="0" fontId="0" fillId="3" borderId="0" xfId="0" applyFill="1"/>
    <xf numFmtId="0" fontId="0" fillId="0" borderId="0" xfId="0" applyAlignment="1">
      <alignment horizontal="center" wrapText="1"/>
    </xf>
    <xf numFmtId="0" fontId="0" fillId="4" borderId="0" xfId="0" applyFill="1"/>
  </cellXfs>
  <cellStyles count="2">
    <cellStyle name="%" xfId="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"/>
  <sheetViews>
    <sheetView workbookViewId="0"/>
  </sheetViews>
  <sheetFormatPr defaultRowHeight="12.75" x14ac:dyDescent="0.2"/>
  <cols>
    <col min="1" max="1" width="80"/>
  </cols>
  <sheetData>
    <row r="1" spans="1:1" x14ac:dyDescent="0.2">
      <c r="A1" t="s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P14"/>
  <sheetViews>
    <sheetView tabSelected="1" zoomScale="85" zoomScaleNormal="85" workbookViewId="0">
      <selection activeCell="D23" sqref="D23"/>
    </sheetView>
  </sheetViews>
  <sheetFormatPr defaultRowHeight="12.75" x14ac:dyDescent="0.2"/>
  <cols>
    <col min="1" max="1" width="18" customWidth="1"/>
    <col min="2" max="3" width="11.140625" customWidth="1"/>
    <col min="4" max="4" width="23" bestFit="1" customWidth="1"/>
    <col min="5" max="5" width="10.42578125" customWidth="1"/>
    <col min="6" max="6" width="11.85546875" customWidth="1"/>
  </cols>
  <sheetData>
    <row r="1" spans="1:16" ht="14.25" x14ac:dyDescent="0.2">
      <c r="E1" s="1">
        <v>1</v>
      </c>
      <c r="F1" s="2">
        <v>2</v>
      </c>
      <c r="G1" s="1">
        <v>3</v>
      </c>
      <c r="H1" s="2">
        <v>4</v>
      </c>
      <c r="I1" s="1">
        <v>5</v>
      </c>
      <c r="J1" s="2">
        <v>6</v>
      </c>
      <c r="K1" s="1">
        <v>7</v>
      </c>
      <c r="L1" s="2">
        <v>8</v>
      </c>
      <c r="M1" s="1">
        <v>9</v>
      </c>
      <c r="N1" s="1">
        <v>10</v>
      </c>
      <c r="O1" s="2">
        <v>11</v>
      </c>
      <c r="P1" s="1">
        <v>12</v>
      </c>
    </row>
    <row r="2" spans="1:16" ht="14.25" x14ac:dyDescent="0.2">
      <c r="E2" s="3" t="s">
        <v>1</v>
      </c>
      <c r="F2" s="3" t="s">
        <v>1</v>
      </c>
      <c r="G2" s="3" t="s">
        <v>1</v>
      </c>
      <c r="H2" s="3" t="s">
        <v>1</v>
      </c>
      <c r="I2" s="3" t="s">
        <v>1</v>
      </c>
      <c r="J2" s="3" t="s">
        <v>1</v>
      </c>
      <c r="K2" s="3" t="s">
        <v>1</v>
      </c>
      <c r="L2" s="3" t="s">
        <v>1</v>
      </c>
      <c r="M2" s="3" t="s">
        <v>1</v>
      </c>
      <c r="N2" s="3" t="s">
        <v>1</v>
      </c>
      <c r="O2" s="3" t="s">
        <v>1</v>
      </c>
      <c r="P2" s="3" t="s">
        <v>1</v>
      </c>
    </row>
    <row r="3" spans="1:16" x14ac:dyDescent="0.2">
      <c r="A3" t="s">
        <v>3</v>
      </c>
      <c r="B3">
        <v>4.5</v>
      </c>
      <c r="F3">
        <f t="shared" ref="F3:I3" si="0">(E4+F4)/2*$B$4</f>
        <v>34.5</v>
      </c>
      <c r="G3">
        <f t="shared" si="0"/>
        <v>44.85</v>
      </c>
      <c r="H3">
        <f t="shared" si="0"/>
        <v>58.305000000000007</v>
      </c>
      <c r="I3">
        <f t="shared" si="0"/>
        <v>75.796500000000009</v>
      </c>
      <c r="J3">
        <f>(I4+J4)/2*$B$4</f>
        <v>98.535450000000012</v>
      </c>
      <c r="K3">
        <f t="shared" ref="K3:P3" si="1">(J4+K4)/2*$B$4</f>
        <v>128.09608500000004</v>
      </c>
      <c r="L3">
        <f t="shared" si="1"/>
        <v>166.52491050000006</v>
      </c>
      <c r="M3">
        <f t="shared" si="1"/>
        <v>216.48238365000006</v>
      </c>
      <c r="N3">
        <f t="shared" si="1"/>
        <v>281.42709874500014</v>
      </c>
      <c r="O3">
        <f t="shared" si="1"/>
        <v>365.85522836850021</v>
      </c>
      <c r="P3">
        <f t="shared" si="1"/>
        <v>475.6117968790503</v>
      </c>
    </row>
    <row r="4" spans="1:16" x14ac:dyDescent="0.2">
      <c r="A4" t="s">
        <v>5</v>
      </c>
      <c r="B4">
        <v>3</v>
      </c>
      <c r="D4" t="s">
        <v>2</v>
      </c>
      <c r="E4">
        <v>10</v>
      </c>
      <c r="F4">
        <f>E4*1.3</f>
        <v>13</v>
      </c>
      <c r="G4">
        <f t="shared" ref="G4:P4" si="2">F4*1.3</f>
        <v>16.900000000000002</v>
      </c>
      <c r="H4">
        <f t="shared" si="2"/>
        <v>21.970000000000002</v>
      </c>
      <c r="I4">
        <f t="shared" si="2"/>
        <v>28.561000000000003</v>
      </c>
      <c r="J4">
        <f t="shared" si="2"/>
        <v>37.129300000000008</v>
      </c>
      <c r="K4">
        <f t="shared" si="2"/>
        <v>48.268090000000015</v>
      </c>
      <c r="L4">
        <f t="shared" si="2"/>
        <v>62.748517000000021</v>
      </c>
      <c r="M4">
        <f t="shared" si="2"/>
        <v>81.573072100000033</v>
      </c>
      <c r="N4">
        <f t="shared" si="2"/>
        <v>106.04499373000004</v>
      </c>
      <c r="O4">
        <f t="shared" si="2"/>
        <v>137.85849184900007</v>
      </c>
      <c r="P4">
        <f t="shared" si="2"/>
        <v>179.21603940370011</v>
      </c>
    </row>
    <row r="5" spans="1:16" x14ac:dyDescent="0.2">
      <c r="D5" t="s">
        <v>4</v>
      </c>
      <c r="E5">
        <f>IF(E1&lt;$B$3,E4/2*$B$4,E4/2*$B$4-E4)</f>
        <v>15</v>
      </c>
      <c r="F5">
        <f>IF(F1&lt;$B$3,(E4+F4)/2*$B$4,(E4+F4/2)*$B$4-F4)</f>
        <v>34.5</v>
      </c>
      <c r="G5">
        <f t="shared" ref="G5:P5" si="3">IF(G1&lt;$B$3,(F4+G4)/2*$B$4,(F4+G4/2)*$B$4-G4)</f>
        <v>44.85</v>
      </c>
      <c r="H5">
        <f t="shared" si="3"/>
        <v>58.305000000000007</v>
      </c>
      <c r="I5">
        <f t="shared" si="3"/>
        <v>80.1905</v>
      </c>
      <c r="J5">
        <f t="shared" si="3"/>
        <v>104.24765000000002</v>
      </c>
      <c r="K5">
        <f t="shared" si="3"/>
        <v>135.52194500000002</v>
      </c>
      <c r="L5">
        <f t="shared" si="3"/>
        <v>176.17852850000006</v>
      </c>
      <c r="M5">
        <f t="shared" si="3"/>
        <v>229.03208705000009</v>
      </c>
      <c r="N5">
        <f t="shared" si="3"/>
        <v>297.74171316500008</v>
      </c>
      <c r="O5">
        <f t="shared" si="3"/>
        <v>387.06422711450023</v>
      </c>
      <c r="P5">
        <f t="shared" si="3"/>
        <v>503.18349524885031</v>
      </c>
    </row>
    <row r="6" spans="1:16" x14ac:dyDescent="0.2">
      <c r="D6" s="4" t="s">
        <v>7</v>
      </c>
      <c r="E6">
        <f>E5</f>
        <v>15</v>
      </c>
      <c r="F6">
        <f t="shared" ref="F6:I6" si="4">F5</f>
        <v>34.5</v>
      </c>
      <c r="G6">
        <f t="shared" si="4"/>
        <v>44.85</v>
      </c>
      <c r="H6">
        <f t="shared" si="4"/>
        <v>58.305000000000007</v>
      </c>
      <c r="I6">
        <f t="shared" si="4"/>
        <v>80.1905</v>
      </c>
      <c r="J6" s="4">
        <f>J5-E6</f>
        <v>89.247650000000021</v>
      </c>
      <c r="K6" s="4">
        <f>K5-F6</f>
        <v>101.02194500000002</v>
      </c>
      <c r="L6" s="4">
        <f t="shared" ref="L6:P6" si="5">L5-G6</f>
        <v>131.32852850000006</v>
      </c>
      <c r="M6" s="4">
        <f t="shared" si="5"/>
        <v>170.72708705000008</v>
      </c>
      <c r="N6" s="4">
        <f t="shared" si="5"/>
        <v>217.55121316500009</v>
      </c>
      <c r="O6" s="4">
        <f t="shared" si="5"/>
        <v>297.81657711450021</v>
      </c>
      <c r="P6" s="4">
        <f t="shared" si="5"/>
        <v>402.16155024885029</v>
      </c>
    </row>
    <row r="7" spans="1:16" x14ac:dyDescent="0.2">
      <c r="E7" s="5" t="s">
        <v>6</v>
      </c>
      <c r="F7" s="5"/>
      <c r="G7" s="5"/>
      <c r="H7" s="5"/>
      <c r="I7" s="5"/>
      <c r="J7" s="5"/>
      <c r="K7" s="5"/>
      <c r="L7" s="5"/>
      <c r="M7" s="5"/>
      <c r="N7" s="5"/>
      <c r="O7" s="5"/>
      <c r="P7" s="5"/>
    </row>
    <row r="8" spans="1:16" x14ac:dyDescent="0.2"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</row>
    <row r="9" spans="1:16" x14ac:dyDescent="0.2"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</row>
    <row r="12" spans="1:16" x14ac:dyDescent="0.2">
      <c r="D12" s="6" t="s">
        <v>2</v>
      </c>
      <c r="F12">
        <f>$E13*(1.3^(F1-1))</f>
        <v>13</v>
      </c>
      <c r="G12">
        <f t="shared" ref="G12:P12" si="6">$E13*(1.3^(G1-1))</f>
        <v>16.900000000000002</v>
      </c>
      <c r="H12">
        <f t="shared" si="6"/>
        <v>21.970000000000006</v>
      </c>
      <c r="I12">
        <f t="shared" si="6"/>
        <v>28.561000000000007</v>
      </c>
      <c r="J12">
        <f t="shared" si="6"/>
        <v>37.129300000000008</v>
      </c>
      <c r="K12">
        <f t="shared" si="6"/>
        <v>48.268090000000015</v>
      </c>
      <c r="L12">
        <f t="shared" si="6"/>
        <v>62.748517000000028</v>
      </c>
      <c r="M12">
        <f t="shared" si="6"/>
        <v>81.573072100000019</v>
      </c>
      <c r="N12">
        <f t="shared" si="6"/>
        <v>106.04499373000003</v>
      </c>
      <c r="O12">
        <f t="shared" si="6"/>
        <v>137.85849184900005</v>
      </c>
      <c r="P12">
        <f t="shared" si="6"/>
        <v>179.21603940370008</v>
      </c>
    </row>
    <row r="13" spans="1:16" x14ac:dyDescent="0.2">
      <c r="D13" s="6" t="s">
        <v>8</v>
      </c>
      <c r="E13" s="6">
        <v>10</v>
      </c>
      <c r="F13" s="6">
        <f>$E13*(1.3^(F1-1)-(F1-1&gt;$B3)*(1.3^TRUNC(F1-1-$B3)))</f>
        <v>13</v>
      </c>
      <c r="G13" s="6">
        <f t="shared" ref="G13:P13" si="7">$E13*(1.3^(G1-1)-(G1-1&gt;$B3)*(1.3^TRUNC(G1-1-$B3)))</f>
        <v>16.900000000000002</v>
      </c>
      <c r="H13" s="6">
        <f t="shared" si="7"/>
        <v>21.970000000000006</v>
      </c>
      <c r="I13" s="6">
        <f t="shared" si="7"/>
        <v>28.561000000000007</v>
      </c>
      <c r="J13" s="6">
        <f t="shared" si="7"/>
        <v>27.129300000000008</v>
      </c>
      <c r="K13" s="6">
        <f t="shared" si="7"/>
        <v>35.268090000000015</v>
      </c>
      <c r="L13" s="6">
        <f t="shared" si="7"/>
        <v>45.848517000000022</v>
      </c>
      <c r="M13" s="6">
        <f t="shared" si="7"/>
        <v>59.60307210000002</v>
      </c>
      <c r="N13" s="6">
        <f t="shared" si="7"/>
        <v>77.483993730000023</v>
      </c>
      <c r="O13" s="6">
        <f t="shared" si="7"/>
        <v>100.72919184900005</v>
      </c>
      <c r="P13" s="6">
        <f t="shared" si="7"/>
        <v>130.94794940370008</v>
      </c>
    </row>
    <row r="14" spans="1:16" x14ac:dyDescent="0.2">
      <c r="D14" s="6" t="s">
        <v>4</v>
      </c>
      <c r="E14" s="6">
        <f>SUM(D13:E13)/2*$B4</f>
        <v>15</v>
      </c>
      <c r="F14" s="6">
        <f t="shared" ref="F14:P14" si="8">SUM(E13:F13)/2*$B4</f>
        <v>34.5</v>
      </c>
      <c r="G14" s="6">
        <f t="shared" si="8"/>
        <v>44.85</v>
      </c>
      <c r="H14" s="6">
        <f t="shared" si="8"/>
        <v>58.305000000000007</v>
      </c>
      <c r="I14" s="6">
        <f t="shared" si="8"/>
        <v>75.796500000000023</v>
      </c>
      <c r="J14" s="6">
        <f t="shared" si="8"/>
        <v>83.535450000000026</v>
      </c>
      <c r="K14" s="6">
        <f t="shared" si="8"/>
        <v>93.596085000000031</v>
      </c>
      <c r="L14" s="6">
        <f t="shared" si="8"/>
        <v>121.67491050000007</v>
      </c>
      <c r="M14" s="6">
        <f t="shared" si="8"/>
        <v>158.17738365000005</v>
      </c>
      <c r="N14" s="6">
        <f t="shared" si="8"/>
        <v>205.63059874500004</v>
      </c>
      <c r="O14" s="6">
        <f t="shared" si="8"/>
        <v>267.31977836850012</v>
      </c>
      <c r="P14" s="6">
        <f t="shared" si="8"/>
        <v>347.51571187905017</v>
      </c>
    </row>
  </sheetData>
  <mergeCells count="1">
    <mergeCell ref="E7:P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SQL Statement</vt:lpstr>
      <vt:lpstr>Лист1</vt:lpstr>
    </vt:vector>
  </TitlesOfParts>
  <Company>Allround Automations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PL/SQL Developer</dc:creator>
  <cp:lastModifiedBy>_Boroda_</cp:lastModifiedBy>
  <dcterms:created xsi:type="dcterms:W3CDTF">2015-03-30T11:28:02Z</dcterms:created>
  <dcterms:modified xsi:type="dcterms:W3CDTF">2015-08-07T10:00:38Z</dcterms:modified>
</cp:coreProperties>
</file>