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84" windowWidth="22932" windowHeight="9480" activeTab="3"/>
  </bookViews>
  <sheets>
    <sheet name="Инвалиды" sheetId="1" r:id="rId1"/>
    <sheet name="Ветераны" sheetId="2" r:id="rId2"/>
    <sheet name="Лист2" sheetId="4" r:id="rId3"/>
    <sheet name="Лист1" sheetId="5" r:id="rId4"/>
  </sheets>
  <calcPr calcId="124519"/>
</workbook>
</file>

<file path=xl/calcChain.xml><?xml version="1.0" encoding="utf-8"?>
<calcChain xmlns="http://schemas.openxmlformats.org/spreadsheetml/2006/main">
  <c r="J22" i="2"/>
  <c r="A13" i="4"/>
  <c r="I29" i="2"/>
  <c r="C28"/>
  <c r="I27"/>
  <c r="I26"/>
  <c r="I25"/>
  <c r="C25" s="1"/>
  <c r="I24"/>
  <c r="C24"/>
  <c r="I23"/>
  <c r="C16"/>
  <c r="I21" s="1"/>
  <c r="C21" s="1"/>
  <c r="I37" i="1"/>
  <c r="I32"/>
  <c r="C36"/>
  <c r="I35"/>
  <c r="I34"/>
  <c r="I33"/>
  <c r="I31"/>
  <c r="C21"/>
  <c r="I29" s="1"/>
  <c r="C23" i="2" l="1"/>
  <c r="I22"/>
  <c r="C22" s="1"/>
  <c r="I30" i="1"/>
  <c r="C30" s="1"/>
  <c r="C29"/>
  <c r="C34"/>
  <c r="C33"/>
  <c r="C35"/>
  <c r="C27" i="2"/>
  <c r="C26"/>
  <c r="C32" i="1"/>
  <c r="C31"/>
  <c r="C37" l="1"/>
  <c r="C29" i="2"/>
</calcChain>
</file>

<file path=xl/sharedStrings.xml><?xml version="1.0" encoding="utf-8"?>
<sst xmlns="http://schemas.openxmlformats.org/spreadsheetml/2006/main" count="81" uniqueCount="29">
  <si>
    <t>Взнос за капитальный ремонт</t>
  </si>
  <si>
    <t>Отопление</t>
  </si>
  <si>
    <t>ГВС</t>
  </si>
  <si>
    <t>ХВ для нужд ГВС</t>
  </si>
  <si>
    <t>ХВС</t>
  </si>
  <si>
    <t>Водоотведение</t>
  </si>
  <si>
    <t>ЗУ</t>
  </si>
  <si>
    <t>Вторичное жилье</t>
  </si>
  <si>
    <t>ИТОГО:</t>
  </si>
  <si>
    <t>Количество зарегистрированных</t>
  </si>
  <si>
    <t>Количество проживающих</t>
  </si>
  <si>
    <t>Код плательщика</t>
  </si>
  <si>
    <t>Личевой счет</t>
  </si>
  <si>
    <t>Площадь/Доля площади</t>
  </si>
  <si>
    <t>Кол-во</t>
  </si>
  <si>
    <t>Тариф</t>
  </si>
  <si>
    <t>Наниматель/Собственник</t>
  </si>
  <si>
    <t>Содержание и ремонт</t>
  </si>
  <si>
    <r>
      <t xml:space="preserve">ВВЕДИ все данные в </t>
    </r>
    <r>
      <rPr>
        <b/>
        <sz val="12"/>
        <color theme="6" tint="-0.249977111117893"/>
        <rFont val="Calibri"/>
        <family val="2"/>
        <charset val="204"/>
        <scheme val="minor"/>
      </rPr>
      <t>зеленые</t>
    </r>
    <r>
      <rPr>
        <b/>
        <sz val="12"/>
        <color rgb="FFFF0000"/>
        <rFont val="Calibri"/>
        <family val="2"/>
        <charset val="204"/>
        <scheme val="minor"/>
      </rPr>
      <t xml:space="preserve"> ячейки:</t>
    </r>
  </si>
  <si>
    <t>человек:</t>
  </si>
  <si>
    <r>
      <rPr>
        <b/>
        <sz val="12"/>
        <color theme="1"/>
        <rFont val="Calibri"/>
        <family val="2"/>
        <charset val="204"/>
        <scheme val="minor"/>
      </rPr>
      <t>Расчет</t>
    </r>
    <r>
      <rPr>
        <sz val="11"/>
        <color theme="1"/>
        <rFont val="Calibri"/>
        <family val="2"/>
        <charset val="204"/>
        <scheme val="minor"/>
      </rPr>
      <t xml:space="preserve"> на членов семьи, состоящей из </t>
    </r>
  </si>
  <si>
    <t>Льгота</t>
  </si>
  <si>
    <t>Из них льготников</t>
  </si>
  <si>
    <t>Тариф 1эт.</t>
  </si>
  <si>
    <t>этаж</t>
  </si>
  <si>
    <t>Адрес:</t>
  </si>
  <si>
    <t>Kmujnf</t>
  </si>
  <si>
    <t>А</t>
  </si>
  <si>
    <t>Б</t>
  </si>
</sst>
</file>

<file path=xl/styles.xml><?xml version="1.0" encoding="utf-8"?>
<styleSheet xmlns="http://schemas.openxmlformats.org/spreadsheetml/2006/main">
  <numFmts count="1">
    <numFmt numFmtId="164" formatCode="0.000000"/>
  </numFmts>
  <fonts count="6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color rgb="FFFF0000"/>
      <name val="Calibri"/>
      <family val="2"/>
      <charset val="204"/>
      <scheme val="minor"/>
    </font>
    <font>
      <b/>
      <sz val="12"/>
      <color theme="6" tint="-0.249977111117893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0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9" xfId="0" applyBorder="1"/>
    <xf numFmtId="0" fontId="0" fillId="0" borderId="1" xfId="0" applyBorder="1"/>
    <xf numFmtId="0" fontId="0" fillId="2" borderId="0" xfId="0" applyFill="1" applyAlignment="1">
      <alignment horizontal="center"/>
    </xf>
    <xf numFmtId="0" fontId="0" fillId="2" borderId="8" xfId="0" applyFill="1" applyBorder="1" applyAlignment="1">
      <alignment horizontal="left"/>
    </xf>
    <xf numFmtId="0" fontId="0" fillId="0" borderId="13" xfId="0" applyBorder="1"/>
    <xf numFmtId="0" fontId="0" fillId="2" borderId="3" xfId="0" applyFill="1" applyBorder="1" applyAlignment="1">
      <alignment horizontal="center"/>
    </xf>
    <xf numFmtId="2" fontId="0" fillId="2" borderId="14" xfId="0" applyNumberFormat="1" applyFill="1" applyBorder="1"/>
    <xf numFmtId="0" fontId="0" fillId="2" borderId="9" xfId="0" applyFill="1" applyBorder="1"/>
    <xf numFmtId="2" fontId="1" fillId="0" borderId="13" xfId="0" applyNumberFormat="1" applyFont="1" applyFill="1" applyBorder="1" applyAlignment="1">
      <alignment horizontal="left"/>
    </xf>
    <xf numFmtId="2" fontId="0" fillId="0" borderId="5" xfId="0" applyNumberFormat="1" applyBorder="1" applyAlignment="1">
      <alignment horizontal="center"/>
    </xf>
    <xf numFmtId="0" fontId="2" fillId="0" borderId="2" xfId="0" applyFont="1" applyBorder="1"/>
    <xf numFmtId="0" fontId="2" fillId="0" borderId="5" xfId="0" applyFont="1" applyBorder="1"/>
    <xf numFmtId="0" fontId="3" fillId="0" borderId="7" xfId="0" applyFont="1" applyBorder="1"/>
    <xf numFmtId="2" fontId="0" fillId="0" borderId="2" xfId="0" applyNumberFormat="1" applyBorder="1" applyAlignment="1">
      <alignment horizontal="center"/>
    </xf>
    <xf numFmtId="2" fontId="0" fillId="0" borderId="10" xfId="0" applyNumberFormat="1" applyBorder="1" applyAlignment="1">
      <alignment horizontal="center"/>
    </xf>
    <xf numFmtId="2" fontId="0" fillId="0" borderId="11" xfId="0" applyNumberFormat="1" applyBorder="1" applyAlignment="1">
      <alignment horizontal="center"/>
    </xf>
    <xf numFmtId="2" fontId="0" fillId="0" borderId="12" xfId="0" applyNumberFormat="1" applyBorder="1" applyAlignment="1">
      <alignment horizontal="center"/>
    </xf>
    <xf numFmtId="164" fontId="0" fillId="0" borderId="5" xfId="0" applyNumberFormat="1" applyBorder="1" applyAlignment="1">
      <alignment horizontal="center"/>
    </xf>
    <xf numFmtId="164" fontId="0" fillId="2" borderId="5" xfId="0" applyNumberFormat="1" applyFill="1" applyBorder="1" applyAlignment="1">
      <alignment horizontal="center"/>
    </xf>
    <xf numFmtId="0" fontId="4" fillId="0" borderId="0" xfId="0" applyFont="1"/>
    <xf numFmtId="0" fontId="0" fillId="0" borderId="0" xfId="0" applyAlignment="1">
      <alignment horizontal="right"/>
    </xf>
    <xf numFmtId="0" fontId="0" fillId="0" borderId="15" xfId="0" applyBorder="1"/>
    <xf numFmtId="0" fontId="0" fillId="0" borderId="1" xfId="0" applyFill="1" applyBorder="1" applyAlignment="1">
      <alignment horizontal="center"/>
    </xf>
    <xf numFmtId="4" fontId="0" fillId="0" borderId="0" xfId="0" applyNumberFormat="1" applyBorder="1" applyAlignment="1">
      <alignment horizontal="centerContinuous"/>
    </xf>
    <xf numFmtId="4" fontId="1" fillId="0" borderId="8" xfId="0" applyNumberFormat="1" applyFont="1" applyBorder="1" applyAlignment="1">
      <alignment horizontal="centerContinuous"/>
    </xf>
    <xf numFmtId="0" fontId="0" fillId="0" borderId="6" xfId="0" applyBorder="1" applyAlignment="1">
      <alignment horizontal="centerContinuous"/>
    </xf>
    <xf numFmtId="4" fontId="0" fillId="0" borderId="6" xfId="0" applyNumberFormat="1" applyBorder="1" applyAlignment="1">
      <alignment horizontal="centerContinuous"/>
    </xf>
    <xf numFmtId="0" fontId="0" fillId="0" borderId="9" xfId="0" applyBorder="1" applyAlignment="1">
      <alignment horizontal="centerContinuous"/>
    </xf>
    <xf numFmtId="4" fontId="0" fillId="2" borderId="3" xfId="0" applyNumberFormat="1" applyFill="1" applyBorder="1" applyAlignment="1">
      <alignment horizontal="centerContinuous"/>
    </xf>
    <xf numFmtId="0" fontId="0" fillId="0" borderId="0" xfId="0" applyAlignment="1">
      <alignment horizontal="center"/>
    </xf>
    <xf numFmtId="0" fontId="0" fillId="2" borderId="4" xfId="0" applyFill="1" applyBorder="1" applyAlignment="1">
      <alignment horizontal="centerContinuous"/>
    </xf>
    <xf numFmtId="0" fontId="0" fillId="0" borderId="0" xfId="0" applyFill="1" applyAlignment="1">
      <alignment horizontal="center"/>
    </xf>
    <xf numFmtId="0" fontId="0" fillId="0" borderId="16" xfId="0" applyBorder="1"/>
    <xf numFmtId="0" fontId="0" fillId="0" borderId="16" xfId="0" applyBorder="1" applyAlignment="1">
      <alignment horizontal="right"/>
    </xf>
    <xf numFmtId="0" fontId="0" fillId="0" borderId="16" xfId="0" applyFill="1" applyBorder="1" applyAlignment="1">
      <alignment horizontal="center"/>
    </xf>
    <xf numFmtId="0" fontId="0" fillId="2" borderId="8" xfId="0" applyFill="1" applyBorder="1"/>
    <xf numFmtId="2" fontId="0" fillId="2" borderId="9" xfId="0" applyNumberFormat="1" applyFill="1" applyBorder="1"/>
    <xf numFmtId="2" fontId="1" fillId="0" borderId="8" xfId="0" applyNumberFormat="1" applyFont="1" applyFill="1" applyBorder="1" applyAlignment="1">
      <alignment horizontal="left"/>
    </xf>
    <xf numFmtId="2" fontId="1" fillId="0" borderId="3" xfId="0" applyNumberFormat="1" applyFont="1" applyFill="1" applyBorder="1" applyAlignment="1">
      <alignment horizontal="left"/>
    </xf>
    <xf numFmtId="0" fontId="0" fillId="2" borderId="8" xfId="0" applyFill="1" applyBorder="1" applyAlignment="1">
      <alignment horizontal="center"/>
    </xf>
    <xf numFmtId="2" fontId="0" fillId="0" borderId="3" xfId="0" applyNumberFormat="1" applyFill="1" applyBorder="1"/>
    <xf numFmtId="0" fontId="0" fillId="0" borderId="0" xfId="0" applyFill="1" applyBorder="1"/>
    <xf numFmtId="0" fontId="0" fillId="0" borderId="0" xfId="0" applyFill="1" applyBorder="1" applyAlignment="1">
      <alignment horizontal="left"/>
    </xf>
    <xf numFmtId="0" fontId="0" fillId="0" borderId="0" xfId="0" applyFill="1" applyBorder="1" applyAlignment="1">
      <alignment horizontal="center"/>
    </xf>
    <xf numFmtId="0" fontId="0" fillId="2" borderId="16" xfId="0" applyFill="1" applyBorder="1"/>
    <xf numFmtId="0" fontId="0" fillId="0" borderId="12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3" borderId="0" xfId="0" applyFill="1"/>
    <xf numFmtId="0" fontId="0" fillId="0" borderId="0" xfId="0" applyFill="1"/>
    <xf numFmtId="0" fontId="0" fillId="3" borderId="0" xfId="0" applyFill="1" applyAlignment="1">
      <alignment horizontal="right"/>
    </xf>
    <xf numFmtId="0" fontId="0" fillId="4" borderId="0" xfId="0" applyFill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O37"/>
  <sheetViews>
    <sheetView topLeftCell="A7" workbookViewId="0">
      <selection activeCell="I13" sqref="I13:J17"/>
    </sheetView>
  </sheetViews>
  <sheetFormatPr defaultRowHeight="14.4"/>
  <cols>
    <col min="1" max="1" width="30" bestFit="1" customWidth="1"/>
    <col min="2" max="2" width="11" bestFit="1" customWidth="1"/>
    <col min="6" max="6" width="11" bestFit="1" customWidth="1"/>
    <col min="7" max="7" width="8.88671875" customWidth="1"/>
    <col min="8" max="8" width="27.33203125" customWidth="1"/>
    <col min="9" max="9" width="9.44140625" customWidth="1"/>
    <col min="10" max="13" width="8.88671875" customWidth="1"/>
    <col min="14" max="14" width="22.6640625" customWidth="1"/>
    <col min="15" max="15" width="11.109375" customWidth="1"/>
  </cols>
  <sheetData>
    <row r="2" spans="1:15" ht="15.6">
      <c r="B2" s="28" t="s">
        <v>20</v>
      </c>
      <c r="C2" s="10">
        <v>3</v>
      </c>
      <c r="D2" t="s">
        <v>19</v>
      </c>
    </row>
    <row r="3" spans="1:15">
      <c r="B3" s="28" t="s">
        <v>22</v>
      </c>
      <c r="C3" s="10">
        <v>1</v>
      </c>
    </row>
    <row r="4" spans="1:15">
      <c r="B4" s="28"/>
      <c r="C4" s="39"/>
    </row>
    <row r="5" spans="1:15">
      <c r="A5" s="52"/>
      <c r="B5" s="41"/>
      <c r="C5" s="42"/>
      <c r="D5" s="40"/>
      <c r="E5" s="40"/>
      <c r="F5" s="40"/>
    </row>
    <row r="6" spans="1:15">
      <c r="B6" s="28"/>
      <c r="C6" s="39"/>
    </row>
    <row r="7" spans="1:15">
      <c r="A7" s="52"/>
      <c r="B7" s="41"/>
      <c r="C7" s="42"/>
      <c r="D7" s="40"/>
      <c r="E7" s="40"/>
      <c r="F7" s="40"/>
    </row>
    <row r="8" spans="1:15">
      <c r="B8" s="28"/>
      <c r="C8" s="39"/>
    </row>
    <row r="9" spans="1:15" ht="15.6">
      <c r="A9" s="52"/>
      <c r="B9" s="41"/>
      <c r="C9" s="42"/>
      <c r="D9" s="40"/>
      <c r="E9" s="40"/>
      <c r="F9" s="40"/>
      <c r="N9" s="27" t="s">
        <v>18</v>
      </c>
    </row>
    <row r="10" spans="1:15">
      <c r="B10" s="28"/>
      <c r="C10" s="39"/>
      <c r="N10" t="s">
        <v>24</v>
      </c>
      <c r="O10" s="10">
        <v>7</v>
      </c>
    </row>
    <row r="11" spans="1:15">
      <c r="A11" s="52"/>
      <c r="B11" s="41"/>
      <c r="C11" s="42"/>
      <c r="D11" s="40"/>
      <c r="E11" s="40"/>
      <c r="F11" s="40"/>
      <c r="N11" t="s">
        <v>1</v>
      </c>
      <c r="O11" s="26">
        <v>0.636826</v>
      </c>
    </row>
    <row r="12" spans="1:15">
      <c r="B12" s="28"/>
      <c r="C12" s="39"/>
      <c r="N12" t="s">
        <v>4</v>
      </c>
      <c r="O12" s="10">
        <v>3.15</v>
      </c>
    </row>
    <row r="13" spans="1:15">
      <c r="A13" s="52"/>
      <c r="B13" s="41"/>
      <c r="C13" s="42"/>
      <c r="D13" s="40"/>
      <c r="E13" s="40"/>
      <c r="F13" s="40"/>
      <c r="I13">
        <v>1</v>
      </c>
      <c r="J13">
        <v>33</v>
      </c>
      <c r="N13" t="s">
        <v>2</v>
      </c>
      <c r="O13" s="10">
        <v>10</v>
      </c>
    </row>
    <row r="14" spans="1:15">
      <c r="B14" s="28"/>
      <c r="C14" s="39"/>
      <c r="I14">
        <v>2</v>
      </c>
      <c r="J14">
        <v>42</v>
      </c>
      <c r="N14" t="s">
        <v>6</v>
      </c>
      <c r="O14" s="10">
        <v>64</v>
      </c>
    </row>
    <row r="15" spans="1:15">
      <c r="A15" s="52"/>
      <c r="B15" s="41"/>
      <c r="C15" s="42"/>
      <c r="D15" s="40"/>
      <c r="E15" s="40"/>
      <c r="F15" s="40"/>
      <c r="I15">
        <v>3</v>
      </c>
      <c r="J15">
        <v>54</v>
      </c>
    </row>
    <row r="16" spans="1:15">
      <c r="I16">
        <v>4</v>
      </c>
      <c r="J16">
        <v>72</v>
      </c>
    </row>
    <row r="17" spans="1:11">
      <c r="A17" s="52"/>
      <c r="B17" s="40"/>
      <c r="C17" s="40"/>
      <c r="D17" s="40"/>
      <c r="E17" s="40"/>
      <c r="F17" s="40"/>
      <c r="I17">
        <v>5</v>
      </c>
      <c r="J17">
        <v>90</v>
      </c>
    </row>
    <row r="19" spans="1:11" ht="15" thickBot="1">
      <c r="A19" s="7" t="s">
        <v>16</v>
      </c>
      <c r="B19" s="15">
        <v>2</v>
      </c>
      <c r="C19" s="11">
        <v>3</v>
      </c>
      <c r="D19" s="7" t="s">
        <v>25</v>
      </c>
      <c r="E19" s="7"/>
      <c r="F19" s="7"/>
    </row>
    <row r="20" spans="1:11">
      <c r="A20" s="1"/>
      <c r="B20" s="1"/>
      <c r="C20" s="49"/>
      <c r="D20" s="50"/>
      <c r="E20" s="1"/>
      <c r="F20" s="1"/>
    </row>
    <row r="21" spans="1:11" ht="15" thickBot="1">
      <c r="A21" s="7" t="s">
        <v>13</v>
      </c>
      <c r="B21" s="44">
        <v>62.5</v>
      </c>
      <c r="C21" s="45">
        <f>B21*B19/C19</f>
        <v>41.666666666666664</v>
      </c>
      <c r="D21" s="7"/>
      <c r="E21" s="7"/>
      <c r="F21" s="7"/>
    </row>
    <row r="22" spans="1:11">
      <c r="A22" s="3"/>
      <c r="B22" s="48"/>
      <c r="C22" s="46"/>
      <c r="D22" s="3"/>
      <c r="E22" s="3"/>
      <c r="F22" s="3"/>
    </row>
    <row r="23" spans="1:11" ht="15" thickBot="1">
      <c r="A23" s="7" t="s">
        <v>11</v>
      </c>
      <c r="B23" s="43">
        <v>3610440496</v>
      </c>
      <c r="C23" s="7"/>
      <c r="D23" s="7" t="s">
        <v>12</v>
      </c>
      <c r="E23" s="7"/>
      <c r="F23" s="43">
        <v>3610440496</v>
      </c>
    </row>
    <row r="24" spans="1:11">
      <c r="A24" s="3"/>
      <c r="B24" s="3"/>
      <c r="C24" s="3"/>
      <c r="D24" s="3"/>
      <c r="E24" s="3"/>
      <c r="F24" s="3"/>
    </row>
    <row r="25" spans="1:11" ht="15" thickBot="1">
      <c r="A25" s="7" t="s">
        <v>9</v>
      </c>
      <c r="B25" s="47">
        <v>5</v>
      </c>
      <c r="C25" s="7" t="s">
        <v>10</v>
      </c>
      <c r="D25" s="7"/>
      <c r="E25" s="7"/>
      <c r="F25" s="47">
        <v>5</v>
      </c>
    </row>
    <row r="26" spans="1:11" ht="15" thickBot="1">
      <c r="A26" s="1"/>
      <c r="B26" s="51"/>
      <c r="C26" s="1"/>
      <c r="D26" s="1"/>
      <c r="E26" s="1"/>
      <c r="F26" s="51"/>
    </row>
    <row r="27" spans="1:11" ht="15" thickBot="1">
      <c r="H27" s="2"/>
      <c r="I27" s="9" t="s">
        <v>14</v>
      </c>
      <c r="J27" s="4" t="s">
        <v>15</v>
      </c>
      <c r="K27" t="s">
        <v>23</v>
      </c>
    </row>
    <row r="28" spans="1:11" ht="15.6">
      <c r="A28" s="18" t="s">
        <v>7</v>
      </c>
      <c r="B28" s="4"/>
      <c r="C28" s="36">
        <v>0</v>
      </c>
      <c r="D28" s="38"/>
      <c r="E28" s="1"/>
      <c r="F28" s="1"/>
      <c r="G28" s="1"/>
      <c r="H28" s="2" t="s">
        <v>7</v>
      </c>
      <c r="I28" s="21"/>
      <c r="J28" s="22"/>
    </row>
    <row r="29" spans="1:11" ht="15.6">
      <c r="A29" s="19" t="s">
        <v>17</v>
      </c>
      <c r="B29" s="6"/>
      <c r="C29" s="31">
        <f>IF(O10=1,I29*K29*(100-I37)/100,I29*J29*(100-I37)/100)</f>
        <v>712.49999999999989</v>
      </c>
      <c r="D29" s="33"/>
      <c r="E29" s="1"/>
      <c r="F29" s="1"/>
      <c r="G29" s="1"/>
      <c r="H29" s="5" t="s">
        <v>17</v>
      </c>
      <c r="I29" s="17">
        <f>C21</f>
        <v>41.666666666666664</v>
      </c>
      <c r="J29" s="23">
        <v>20.52</v>
      </c>
      <c r="K29" s="37">
        <v>15.23</v>
      </c>
    </row>
    <row r="30" spans="1:11" ht="15.6">
      <c r="A30" s="19" t="s">
        <v>0</v>
      </c>
      <c r="B30" s="6"/>
      <c r="C30" s="31">
        <f>I30*J30*(100-I37)/100</f>
        <v>520.83333333333326</v>
      </c>
      <c r="D30" s="33"/>
      <c r="E30" s="1"/>
      <c r="F30" s="1"/>
      <c r="G30" s="1"/>
      <c r="H30" s="5" t="s">
        <v>0</v>
      </c>
      <c r="I30" s="17">
        <f>C21</f>
        <v>41.666666666666664</v>
      </c>
      <c r="J30" s="23">
        <v>15</v>
      </c>
    </row>
    <row r="31" spans="1:11" ht="15.6">
      <c r="A31" s="19" t="s">
        <v>1</v>
      </c>
      <c r="B31" s="6"/>
      <c r="C31" s="31">
        <f>I31*J31*(100-I37)/100</f>
        <v>687.99143117777771</v>
      </c>
      <c r="D31" s="33"/>
      <c r="E31" s="1"/>
      <c r="F31" s="1"/>
      <c r="G31" s="1"/>
      <c r="H31" s="5" t="s">
        <v>1</v>
      </c>
      <c r="I31" s="25">
        <f>O11*B19/C19</f>
        <v>0.42455066666666669</v>
      </c>
      <c r="J31" s="23">
        <v>1944.62</v>
      </c>
    </row>
    <row r="32" spans="1:11" ht="15.6">
      <c r="A32" s="19" t="s">
        <v>2</v>
      </c>
      <c r="B32" s="6"/>
      <c r="C32" s="31">
        <f>I32*J32*(100-I37)/100</f>
        <v>533.15</v>
      </c>
      <c r="D32" s="33"/>
      <c r="E32" s="1"/>
      <c r="F32" s="1"/>
      <c r="G32" s="1"/>
      <c r="H32" s="5" t="s">
        <v>2</v>
      </c>
      <c r="I32" s="17">
        <f>$O$13/$B$25*$C$2</f>
        <v>6</v>
      </c>
      <c r="J32" s="23">
        <v>106.63</v>
      </c>
    </row>
    <row r="33" spans="1:10" ht="15.6">
      <c r="A33" s="19" t="s">
        <v>3</v>
      </c>
      <c r="B33" s="6"/>
      <c r="C33" s="31">
        <f>I33*J33*(100-I37)/100</f>
        <v>145.80000000000001</v>
      </c>
      <c r="D33" s="34"/>
      <c r="E33" s="1"/>
      <c r="F33" s="1"/>
      <c r="G33" s="1"/>
      <c r="H33" s="5" t="s">
        <v>3</v>
      </c>
      <c r="I33" s="17">
        <f>$O$13/$B$25*$C$2</f>
        <v>6</v>
      </c>
      <c r="J33" s="23">
        <v>29.16</v>
      </c>
    </row>
    <row r="34" spans="1:10" ht="15.6">
      <c r="A34" s="19" t="s">
        <v>4</v>
      </c>
      <c r="B34" s="6"/>
      <c r="C34" s="31">
        <f>I34*J34*(100-I37)/100</f>
        <v>45.927</v>
      </c>
      <c r="D34" s="33"/>
      <c r="E34" s="1"/>
      <c r="F34" s="1"/>
      <c r="G34" s="1"/>
      <c r="H34" s="5" t="s">
        <v>4</v>
      </c>
      <c r="I34" s="17">
        <f>O12*C2/B25</f>
        <v>1.89</v>
      </c>
      <c r="J34" s="23">
        <v>29.16</v>
      </c>
    </row>
    <row r="35" spans="1:10" ht="15.6">
      <c r="A35" s="19" t="s">
        <v>5</v>
      </c>
      <c r="B35" s="6"/>
      <c r="C35" s="31">
        <f>I35*J35*(100-I37)/100</f>
        <v>136.03674999999998</v>
      </c>
      <c r="D35" s="33"/>
      <c r="E35" s="1"/>
      <c r="F35" s="1"/>
      <c r="G35" s="1"/>
      <c r="H35" s="5" t="s">
        <v>5</v>
      </c>
      <c r="I35" s="17">
        <f>(O12+O13)/B25*C2</f>
        <v>7.89</v>
      </c>
      <c r="J35" s="23">
        <v>20.69</v>
      </c>
    </row>
    <row r="36" spans="1:10" ht="16.2" thickBot="1">
      <c r="A36" s="19" t="s">
        <v>6</v>
      </c>
      <c r="B36" s="6"/>
      <c r="C36" s="31">
        <f>O14*B19/C19</f>
        <v>42.666666666666664</v>
      </c>
      <c r="D36" s="33"/>
      <c r="E36" s="1"/>
      <c r="F36" s="1"/>
      <c r="G36" s="1"/>
      <c r="H36" s="5" t="s">
        <v>6</v>
      </c>
      <c r="I36" s="17"/>
      <c r="J36" s="23"/>
    </row>
    <row r="37" spans="1:10" ht="16.2" thickBot="1">
      <c r="A37" s="20" t="s">
        <v>8</v>
      </c>
      <c r="B37" s="8"/>
      <c r="C37" s="32">
        <f>SUM(C28:C36)</f>
        <v>2824.9051811777776</v>
      </c>
      <c r="D37" s="35"/>
      <c r="E37" s="1"/>
      <c r="F37" s="1"/>
      <c r="G37" s="1"/>
      <c r="H37" s="29" t="s">
        <v>21</v>
      </c>
      <c r="I37" s="30">
        <f>50*C3/C2</f>
        <v>16.666666666666668</v>
      </c>
      <c r="J37" s="24"/>
    </row>
  </sheetData>
  <protectedRanges>
    <protectedRange password="CF7A" sqref="A6:F6" name="Диапазон1"/>
  </protectedRanges>
  <pageMargins left="0.99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P29"/>
  <sheetViews>
    <sheetView workbookViewId="0">
      <selection activeCell="J22" sqref="J22"/>
    </sheetView>
  </sheetViews>
  <sheetFormatPr defaultRowHeight="14.4"/>
  <cols>
    <col min="1" max="1" width="30" bestFit="1" customWidth="1"/>
    <col min="2" max="2" width="11" bestFit="1" customWidth="1"/>
    <col min="6" max="6" width="11" bestFit="1" customWidth="1"/>
    <col min="7" max="7" width="8.88671875" customWidth="1"/>
    <col min="8" max="8" width="27.33203125" customWidth="1"/>
    <col min="9" max="10" width="9.44140625" customWidth="1"/>
    <col min="11" max="14" width="8.88671875" customWidth="1"/>
    <col min="15" max="15" width="22.6640625" customWidth="1"/>
    <col min="16" max="16" width="11.109375" customWidth="1"/>
  </cols>
  <sheetData>
    <row r="2" spans="1:16" ht="15.6">
      <c r="B2" s="28" t="s">
        <v>20</v>
      </c>
      <c r="C2" s="10">
        <v>2</v>
      </c>
      <c r="D2" t="s">
        <v>19</v>
      </c>
      <c r="P2">
        <v>3</v>
      </c>
    </row>
    <row r="3" spans="1:16">
      <c r="B3" s="28" t="s">
        <v>22</v>
      </c>
      <c r="C3" s="10">
        <v>0</v>
      </c>
      <c r="P3">
        <v>2</v>
      </c>
    </row>
    <row r="4" spans="1:16">
      <c r="B4" s="28"/>
      <c r="C4" s="39"/>
    </row>
    <row r="5" spans="1:16" ht="15.6">
      <c r="B5" s="28"/>
      <c r="C5" s="39"/>
      <c r="O5" s="27" t="s">
        <v>18</v>
      </c>
    </row>
    <row r="6" spans="1:16">
      <c r="B6" s="28"/>
      <c r="C6" s="39"/>
      <c r="O6" t="s">
        <v>24</v>
      </c>
      <c r="P6" s="10">
        <v>7</v>
      </c>
    </row>
    <row r="7" spans="1:16">
      <c r="B7" s="28"/>
      <c r="C7" s="39"/>
      <c r="O7" t="s">
        <v>1</v>
      </c>
      <c r="P7" s="26">
        <v>0.636826</v>
      </c>
    </row>
    <row r="8" spans="1:16">
      <c r="B8" s="28"/>
      <c r="C8" s="39"/>
      <c r="I8">
        <v>1</v>
      </c>
      <c r="J8">
        <v>33</v>
      </c>
      <c r="O8" t="s">
        <v>4</v>
      </c>
      <c r="P8" s="10">
        <v>1</v>
      </c>
    </row>
    <row r="9" spans="1:16">
      <c r="B9" s="28"/>
      <c r="C9" s="39"/>
      <c r="I9">
        <v>2</v>
      </c>
      <c r="J9">
        <v>42</v>
      </c>
      <c r="O9" t="s">
        <v>2</v>
      </c>
      <c r="P9" s="10">
        <v>1</v>
      </c>
    </row>
    <row r="10" spans="1:16">
      <c r="B10" s="28"/>
      <c r="C10" s="39"/>
      <c r="I10">
        <v>3</v>
      </c>
      <c r="J10">
        <v>54</v>
      </c>
      <c r="O10" t="s">
        <v>6</v>
      </c>
      <c r="P10" s="10">
        <v>48</v>
      </c>
    </row>
    <row r="11" spans="1:16">
      <c r="B11" s="28"/>
      <c r="C11" s="39"/>
      <c r="I11">
        <v>4</v>
      </c>
      <c r="J11">
        <v>72</v>
      </c>
    </row>
    <row r="12" spans="1:16">
      <c r="I12">
        <v>5</v>
      </c>
      <c r="J12">
        <v>90</v>
      </c>
      <c r="O12" t="s">
        <v>26</v>
      </c>
      <c r="P12" s="54">
        <v>30</v>
      </c>
    </row>
    <row r="15" spans="1:16" ht="15" thickBot="1">
      <c r="A15" s="7" t="s">
        <v>16</v>
      </c>
      <c r="B15" s="7"/>
      <c r="C15" s="15">
        <v>1</v>
      </c>
      <c r="D15" s="11">
        <v>1</v>
      </c>
      <c r="E15" s="7"/>
      <c r="F15" s="7"/>
    </row>
    <row r="16" spans="1:16" ht="15" thickBot="1">
      <c r="A16" s="12" t="s">
        <v>13</v>
      </c>
      <c r="B16" s="14">
        <v>56</v>
      </c>
      <c r="C16" s="16">
        <f>B16*C15/D15</f>
        <v>56</v>
      </c>
      <c r="D16" s="12"/>
      <c r="E16" s="12"/>
      <c r="F16" s="12"/>
    </row>
    <row r="17" spans="1:12" ht="15" thickBot="1">
      <c r="A17" s="12" t="s">
        <v>11</v>
      </c>
      <c r="B17" s="12">
        <v>3610440496</v>
      </c>
      <c r="C17" s="12"/>
      <c r="D17" s="12" t="s">
        <v>12</v>
      </c>
      <c r="E17" s="12"/>
      <c r="F17" s="12">
        <v>3610440496</v>
      </c>
    </row>
    <row r="18" spans="1:12" ht="15" thickBot="1">
      <c r="A18" s="3" t="s">
        <v>9</v>
      </c>
      <c r="B18" s="13">
        <v>3</v>
      </c>
      <c r="C18" s="3" t="s">
        <v>10</v>
      </c>
      <c r="D18" s="3"/>
      <c r="E18" s="3"/>
      <c r="F18" s="13">
        <v>3</v>
      </c>
    </row>
    <row r="19" spans="1:12" ht="15" thickBot="1">
      <c r="H19" s="2"/>
      <c r="I19" s="9" t="s">
        <v>14</v>
      </c>
      <c r="J19" s="4"/>
      <c r="K19" s="4" t="s">
        <v>15</v>
      </c>
      <c r="L19" t="s">
        <v>23</v>
      </c>
    </row>
    <row r="20" spans="1:12" ht="15.6">
      <c r="A20" s="18" t="s">
        <v>7</v>
      </c>
      <c r="B20" s="4"/>
      <c r="C20" s="36">
        <v>0</v>
      </c>
      <c r="D20" s="38"/>
      <c r="E20" s="1"/>
      <c r="F20" s="1"/>
      <c r="G20" s="1"/>
      <c r="H20" s="2" t="s">
        <v>7</v>
      </c>
      <c r="I20" s="21"/>
      <c r="J20" s="21"/>
      <c r="K20" s="22"/>
    </row>
    <row r="21" spans="1:12" ht="15.6">
      <c r="A21" s="19" t="s">
        <v>17</v>
      </c>
      <c r="B21" s="6"/>
      <c r="C21" s="31">
        <f>IF(P6=1,I21*L21,I21*K21)</f>
        <v>1149.1199999999999</v>
      </c>
      <c r="D21" s="33"/>
      <c r="E21" s="1"/>
      <c r="F21" s="1"/>
      <c r="G21" s="1"/>
      <c r="H21" s="5" t="s">
        <v>17</v>
      </c>
      <c r="I21" s="17">
        <f>C16</f>
        <v>56</v>
      </c>
      <c r="J21" s="17"/>
      <c r="K21" s="23">
        <v>20.52</v>
      </c>
      <c r="L21" s="37">
        <v>15.23</v>
      </c>
    </row>
    <row r="22" spans="1:12" ht="15.6">
      <c r="A22" s="19" t="s">
        <v>0</v>
      </c>
      <c r="B22" s="6"/>
      <c r="C22" s="31" t="e">
        <f>I22*K22*I29+J22*K22</f>
        <v>#VALUE!</v>
      </c>
      <c r="D22" s="33"/>
      <c r="E22" s="1"/>
      <c r="F22" s="1"/>
      <c r="G22" s="1"/>
      <c r="H22" s="5" t="s">
        <v>0</v>
      </c>
      <c r="I22" s="17" t="e">
        <f>C16-J22</f>
        <v>#VALUE!</v>
      </c>
      <c r="J22" s="17" t="e">
        <f>IF(AND(F18=3)*C16&gt;J10,C16-J10),IF(AND(F18=I9)*C16&gt;J9,C16-J9,0)</f>
        <v>#VALUE!</v>
      </c>
      <c r="K22" s="23">
        <v>15</v>
      </c>
    </row>
    <row r="23" spans="1:12" ht="15.6">
      <c r="A23" s="19" t="s">
        <v>1</v>
      </c>
      <c r="B23" s="6"/>
      <c r="C23" s="31">
        <f>I23*K23*(100-I29)/100</f>
        <v>1229.71588408716</v>
      </c>
      <c r="D23" s="33"/>
      <c r="E23" s="1"/>
      <c r="F23" s="1"/>
      <c r="G23" s="1"/>
      <c r="H23" s="5" t="s">
        <v>1</v>
      </c>
      <c r="I23" s="25">
        <f>P7*C15/D15</f>
        <v>0.636826</v>
      </c>
      <c r="J23" s="25"/>
      <c r="K23" s="23">
        <v>1944.62</v>
      </c>
    </row>
    <row r="24" spans="1:12" ht="15.6">
      <c r="A24" s="19" t="s">
        <v>2</v>
      </c>
      <c r="B24" s="6"/>
      <c r="C24" s="31">
        <f>I24*K24*(100-I29)/100</f>
        <v>70.589059999999989</v>
      </c>
      <c r="D24" s="33"/>
      <c r="E24" s="1"/>
      <c r="F24" s="1"/>
      <c r="G24" s="1"/>
      <c r="H24" s="5" t="s">
        <v>2</v>
      </c>
      <c r="I24" s="17">
        <f>$P$9/$B$18*$C$2</f>
        <v>0.66666666666666663</v>
      </c>
      <c r="J24" s="17"/>
      <c r="K24" s="23">
        <v>106.63</v>
      </c>
    </row>
    <row r="25" spans="1:12" ht="15.6">
      <c r="A25" s="19" t="s">
        <v>3</v>
      </c>
      <c r="B25" s="6"/>
      <c r="C25" s="31">
        <f>I25*K25*(100-I29)/100</f>
        <v>19.303919999999998</v>
      </c>
      <c r="D25" s="34"/>
      <c r="E25" s="1"/>
      <c r="F25" s="1"/>
      <c r="G25" s="1"/>
      <c r="H25" s="5" t="s">
        <v>3</v>
      </c>
      <c r="I25" s="17">
        <f>$P$9/$B$18*$C$2</f>
        <v>0.66666666666666663</v>
      </c>
      <c r="J25" s="17"/>
      <c r="K25" s="23">
        <v>29.16</v>
      </c>
    </row>
    <row r="26" spans="1:12" ht="15.6">
      <c r="A26" s="19" t="s">
        <v>4</v>
      </c>
      <c r="B26" s="6"/>
      <c r="C26" s="31">
        <f>I26*K26*(100-I29)/100</f>
        <v>19.303919999999998</v>
      </c>
      <c r="D26" s="33"/>
      <c r="E26" s="1"/>
      <c r="F26" s="1"/>
      <c r="G26" s="1"/>
      <c r="H26" s="5" t="s">
        <v>4</v>
      </c>
      <c r="I26" s="17">
        <f>P8*C2/B18</f>
        <v>0.66666666666666663</v>
      </c>
      <c r="J26" s="17"/>
      <c r="K26" s="23">
        <v>29.16</v>
      </c>
    </row>
    <row r="27" spans="1:12" ht="15.6">
      <c r="A27" s="19" t="s">
        <v>5</v>
      </c>
      <c r="B27" s="6"/>
      <c r="C27" s="31">
        <f>I27*K27*(100-I29)/100</f>
        <v>27.393559999999997</v>
      </c>
      <c r="D27" s="33"/>
      <c r="E27" s="1"/>
      <c r="F27" s="1"/>
      <c r="G27" s="1"/>
      <c r="H27" s="5" t="s">
        <v>5</v>
      </c>
      <c r="I27" s="17">
        <f>(P8+P9)/B18*C2</f>
        <v>1.3333333333333333</v>
      </c>
      <c r="J27" s="17"/>
      <c r="K27" s="23">
        <v>20.69</v>
      </c>
    </row>
    <row r="28" spans="1:12" ht="16.2" thickBot="1">
      <c r="A28" s="19" t="s">
        <v>6</v>
      </c>
      <c r="B28" s="6"/>
      <c r="C28" s="31">
        <f>P10*C15/D15</f>
        <v>48</v>
      </c>
      <c r="D28" s="33"/>
      <c r="E28" s="1"/>
      <c r="F28" s="1"/>
      <c r="G28" s="1"/>
      <c r="H28" s="5" t="s">
        <v>6</v>
      </c>
      <c r="I28" s="17"/>
      <c r="J28" s="17"/>
      <c r="K28" s="23"/>
    </row>
    <row r="29" spans="1:12" ht="16.2" thickBot="1">
      <c r="A29" s="20" t="s">
        <v>8</v>
      </c>
      <c r="B29" s="8"/>
      <c r="C29" s="32" t="e">
        <f>SUM(C20:C28)</f>
        <v>#VALUE!</v>
      </c>
      <c r="D29" s="35"/>
      <c r="E29" s="1"/>
      <c r="F29" s="1"/>
      <c r="G29" s="1"/>
      <c r="H29" s="29" t="s">
        <v>21</v>
      </c>
      <c r="I29" s="30">
        <f>(100-P12)/100</f>
        <v>0.7</v>
      </c>
      <c r="J29" s="53"/>
      <c r="K29" s="24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2:A13"/>
  <sheetViews>
    <sheetView workbookViewId="0">
      <selection activeCell="A13" sqref="A13"/>
    </sheetView>
  </sheetViews>
  <sheetFormatPr defaultRowHeight="14.4"/>
  <sheetData>
    <row r="2" spans="1:1">
      <c r="A2">
        <v>89</v>
      </c>
    </row>
    <row r="3" spans="1:1">
      <c r="A3">
        <v>56</v>
      </c>
    </row>
    <row r="4" spans="1:1">
      <c r="A4">
        <v>25</v>
      </c>
    </row>
    <row r="5" spans="1:1">
      <c r="A5">
        <v>33</v>
      </c>
    </row>
    <row r="13" spans="1:1">
      <c r="A13" t="str">
        <f>IF(A2=89,"A",IF(A2&gt;79,"B", IF(A2&gt;69,"C",IF(A2&gt;59,"D","F"))))</f>
        <v>A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2:K8"/>
  <sheetViews>
    <sheetView tabSelected="1" workbookViewId="0">
      <selection activeCell="A8" sqref="A8"/>
    </sheetView>
  </sheetViews>
  <sheetFormatPr defaultRowHeight="14.4"/>
  <cols>
    <col min="3" max="3" width="5.109375" customWidth="1"/>
    <col min="4" max="4" width="6.88671875" customWidth="1"/>
    <col min="5" max="6" width="6.6640625" customWidth="1"/>
    <col min="7" max="7" width="5.88671875" customWidth="1"/>
    <col min="8" max="9" width="6.44140625" customWidth="1"/>
    <col min="10" max="10" width="6.21875" customWidth="1"/>
    <col min="11" max="11" width="7" customWidth="1"/>
  </cols>
  <sheetData>
    <row r="2" spans="1:11">
      <c r="A2" s="55">
        <v>4</v>
      </c>
      <c r="C2" s="56">
        <v>1</v>
      </c>
      <c r="D2">
        <v>2</v>
      </c>
      <c r="E2">
        <v>3</v>
      </c>
      <c r="F2">
        <v>4</v>
      </c>
      <c r="G2">
        <v>5</v>
      </c>
      <c r="H2">
        <v>6</v>
      </c>
      <c r="I2">
        <v>7</v>
      </c>
      <c r="J2">
        <v>8</v>
      </c>
      <c r="K2">
        <v>9</v>
      </c>
    </row>
    <row r="3" spans="1:11">
      <c r="A3" s="56"/>
    </row>
    <row r="4" spans="1:11">
      <c r="A4" s="55">
        <v>122.35</v>
      </c>
      <c r="C4">
        <v>33</v>
      </c>
      <c r="D4">
        <v>42</v>
      </c>
      <c r="E4">
        <v>54</v>
      </c>
      <c r="F4">
        <v>72</v>
      </c>
      <c r="G4">
        <v>90</v>
      </c>
      <c r="H4">
        <v>108</v>
      </c>
      <c r="I4">
        <v>126</v>
      </c>
      <c r="J4">
        <v>144</v>
      </c>
      <c r="K4">
        <v>162</v>
      </c>
    </row>
    <row r="6" spans="1:11">
      <c r="A6" s="57" t="s">
        <v>27</v>
      </c>
      <c r="C6" s="28" t="s">
        <v>27</v>
      </c>
      <c r="D6" s="28" t="s">
        <v>28</v>
      </c>
    </row>
    <row r="8" spans="1:11">
      <c r="A8" s="5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Инвалиды</vt:lpstr>
      <vt:lpstr>Ветераны</vt:lpstr>
      <vt:lpstr>Лист2</vt:lpstr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</dc:creator>
  <cp:lastModifiedBy>Татьяна</cp:lastModifiedBy>
  <cp:lastPrinted>2015-08-02T11:54:37Z</cp:lastPrinted>
  <dcterms:created xsi:type="dcterms:W3CDTF">2015-08-02T07:27:50Z</dcterms:created>
  <dcterms:modified xsi:type="dcterms:W3CDTF">2015-08-05T17:02:44Z</dcterms:modified>
</cp:coreProperties>
</file>