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профиль" sheetId="1" r:id="rId1"/>
    <sheet name="заполнение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A9" i="1"/>
  <c r="C9"/>
  <c r="E9"/>
  <c r="A10"/>
  <c r="C10"/>
  <c r="E10"/>
  <c r="A11"/>
  <c r="C11"/>
  <c r="E11"/>
  <c r="A12"/>
  <c r="C12"/>
  <c r="E12"/>
  <c r="A13"/>
  <c r="C13"/>
  <c r="E13"/>
  <c r="A14"/>
  <c r="C14"/>
  <c r="E14"/>
  <c r="F14"/>
  <c r="A15"/>
  <c r="C15"/>
  <c r="E15"/>
  <c r="F15"/>
  <c r="A16"/>
  <c r="C16"/>
  <c r="E16"/>
  <c r="F16"/>
  <c r="A17"/>
  <c r="C17"/>
  <c r="E17"/>
  <c r="F17"/>
  <c r="A18"/>
  <c r="C18"/>
  <c r="E18"/>
  <c r="F18"/>
  <c r="A19"/>
  <c r="C19"/>
  <c r="E19"/>
  <c r="F19"/>
  <c r="A20"/>
  <c r="C20"/>
  <c r="E20"/>
  <c r="F20"/>
  <c r="A21"/>
  <c r="C21"/>
  <c r="E21"/>
  <c r="F21"/>
  <c r="A22"/>
  <c r="C22"/>
  <c r="E22"/>
  <c r="F22"/>
  <c r="A23"/>
  <c r="C23"/>
  <c r="E23"/>
  <c r="F23"/>
  <c r="A24"/>
  <c r="C24"/>
  <c r="E24"/>
  <c r="F24"/>
  <c r="A25"/>
  <c r="C25"/>
  <c r="E25"/>
  <c r="F25"/>
  <c r="A26"/>
  <c r="C26"/>
  <c r="E26"/>
  <c r="F26"/>
  <c r="A27"/>
  <c r="C27"/>
  <c r="E27"/>
  <c r="F27"/>
  <c r="A28"/>
  <c r="C28"/>
  <c r="E28"/>
  <c r="F28"/>
  <c r="A29"/>
  <c r="C29"/>
  <c r="E29"/>
  <c r="F29"/>
  <c r="A30"/>
  <c r="C30"/>
  <c r="E30"/>
  <c r="F30"/>
  <c r="A31"/>
  <c r="C31"/>
  <c r="E31"/>
  <c r="F31"/>
  <c r="A32"/>
  <c r="C32"/>
  <c r="E32"/>
  <c r="F32"/>
  <c r="A33"/>
  <c r="C33"/>
  <c r="E33"/>
  <c r="F33"/>
  <c r="A8"/>
  <c r="A6"/>
  <c r="A7"/>
  <c r="E35"/>
  <c r="F5"/>
  <c r="F6"/>
  <c r="F7"/>
  <c r="F8"/>
  <c r="F4"/>
  <c r="A32" i="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E3"/>
  <c r="C3"/>
  <c r="A3"/>
  <c r="E8" i="1"/>
  <c r="C8"/>
  <c r="E7"/>
  <c r="C7"/>
  <c r="E6"/>
  <c r="C6"/>
  <c r="E5"/>
  <c r="E4"/>
</calcChain>
</file>

<file path=xl/sharedStrings.xml><?xml version="1.0" encoding="utf-8"?>
<sst xmlns="http://schemas.openxmlformats.org/spreadsheetml/2006/main" count="40" uniqueCount="40">
  <si>
    <t>№</t>
  </si>
  <si>
    <t>Н, м</t>
  </si>
  <si>
    <t>В, м</t>
  </si>
  <si>
    <t>кол-во</t>
  </si>
  <si>
    <t>шаг ригилей</t>
  </si>
  <si>
    <t>шаг стоек</t>
  </si>
  <si>
    <t>длина ригеля</t>
  </si>
  <si>
    <t>h1=</t>
  </si>
  <si>
    <t>В1=</t>
  </si>
  <si>
    <t>h2=</t>
  </si>
  <si>
    <t>В2=</t>
  </si>
  <si>
    <t>дополнительные ригели и стойки</t>
  </si>
  <si>
    <t>Заполнение В1</t>
  </si>
  <si>
    <t>№ п/п</t>
  </si>
  <si>
    <t>L</t>
  </si>
  <si>
    <t>x</t>
  </si>
  <si>
    <t>H</t>
  </si>
  <si>
    <t>кол</t>
  </si>
  <si>
    <t>В-3</t>
  </si>
  <si>
    <t>Кол-во витражей</t>
  </si>
  <si>
    <t>Кол. Стоек на один витраж, шт</t>
  </si>
  <si>
    <t>Кол ригелей на один витраж, шт</t>
  </si>
  <si>
    <t>В2доп1</t>
  </si>
  <si>
    <t>В2доп2</t>
  </si>
  <si>
    <t>h1доп1</t>
  </si>
  <si>
    <t>h2доп2</t>
  </si>
  <si>
    <t>Обозначение</t>
  </si>
  <si>
    <t>Г1</t>
  </si>
  <si>
    <t>Г2</t>
  </si>
  <si>
    <t>Г3</t>
  </si>
  <si>
    <t>Г4</t>
  </si>
  <si>
    <t>Г5</t>
  </si>
  <si>
    <t>Г6</t>
  </si>
  <si>
    <t>Г7</t>
  </si>
  <si>
    <t>Г8</t>
  </si>
  <si>
    <t>Г9</t>
  </si>
  <si>
    <t>Г10</t>
  </si>
  <si>
    <t>Г11</t>
  </si>
  <si>
    <t>Г12</t>
  </si>
  <si>
    <t>Г13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</si>
</sst>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2</xdr:row>
      <xdr:rowOff>0</xdr:rowOff>
    </xdr:from>
    <xdr:to>
      <xdr:col>17</xdr:col>
      <xdr:colOff>581025</xdr:colOff>
      <xdr:row>34</xdr:row>
      <xdr:rowOff>85576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390525"/>
          <a:ext cx="7010400" cy="63244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9;&#1085;&#1086;&#1077;/&#1088;.&#1092;/&#1052;&#1086;&#1085;&#1090;&#1072;&#10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"/>
      <sheetName val="монтаж"/>
      <sheetName val="статика"/>
      <sheetName val="табл"/>
      <sheetName val="заполнение"/>
    </sheetNames>
    <sheetDataSet>
      <sheetData sheetId="0"/>
      <sheetData sheetId="1"/>
      <sheetData sheetId="2">
        <row r="31">
          <cell r="G31" t="str">
            <v>h1=</v>
          </cell>
          <cell r="H31">
            <v>500</v>
          </cell>
          <cell r="K31">
            <v>950</v>
          </cell>
        </row>
        <row r="32">
          <cell r="G32" t="str">
            <v>h2=</v>
          </cell>
        </row>
        <row r="33">
          <cell r="G33" t="str">
            <v>h3=</v>
          </cell>
        </row>
        <row r="34">
          <cell r="G34" t="str">
            <v>h4=</v>
          </cell>
        </row>
        <row r="35">
          <cell r="G35" t="str">
            <v>h5=</v>
          </cell>
        </row>
        <row r="36">
          <cell r="G36" t="str">
            <v>h6=</v>
          </cell>
        </row>
        <row r="37">
          <cell r="G37" t="str">
            <v>h7=</v>
          </cell>
        </row>
        <row r="38">
          <cell r="G38" t="str">
            <v>h8=</v>
          </cell>
        </row>
        <row r="39">
          <cell r="G39" t="str">
            <v>h9=</v>
          </cell>
        </row>
        <row r="40">
          <cell r="G40" t="str">
            <v>h10=</v>
          </cell>
        </row>
        <row r="41">
          <cell r="G41" t="str">
            <v>h11=</v>
          </cell>
        </row>
        <row r="42">
          <cell r="G42" t="str">
            <v>h12=</v>
          </cell>
        </row>
        <row r="43">
          <cell r="G43" t="str">
            <v>h13=</v>
          </cell>
        </row>
        <row r="44">
          <cell r="G44" t="str">
            <v>h14=</v>
          </cell>
        </row>
        <row r="45">
          <cell r="G45" t="str">
            <v>h15=</v>
          </cell>
        </row>
        <row r="46">
          <cell r="G46" t="str">
            <v>h16=</v>
          </cell>
        </row>
        <row r="47">
          <cell r="G47" t="str">
            <v>h17=</v>
          </cell>
        </row>
        <row r="48">
          <cell r="G48" t="str">
            <v>h18=</v>
          </cell>
        </row>
        <row r="49">
          <cell r="G49" t="str">
            <v>h19=</v>
          </cell>
        </row>
        <row r="50">
          <cell r="G50" t="str">
            <v>h20=</v>
          </cell>
        </row>
        <row r="51">
          <cell r="G51" t="str">
            <v>h21=</v>
          </cell>
        </row>
        <row r="52">
          <cell r="G52" t="str">
            <v>h22=</v>
          </cell>
        </row>
        <row r="53">
          <cell r="G53" t="str">
            <v>h23=</v>
          </cell>
        </row>
        <row r="54">
          <cell r="G54" t="str">
            <v>h24=</v>
          </cell>
        </row>
        <row r="55">
          <cell r="G55" t="str">
            <v>h25=</v>
          </cell>
        </row>
        <row r="56">
          <cell r="G56" t="str">
            <v>h26=</v>
          </cell>
        </row>
        <row r="57">
          <cell r="G57" t="str">
            <v>h27=</v>
          </cell>
        </row>
        <row r="58">
          <cell r="G58" t="str">
            <v>h28=</v>
          </cell>
        </row>
        <row r="59">
          <cell r="G59" t="str">
            <v>h29=</v>
          </cell>
        </row>
        <row r="60">
          <cell r="G60" t="str">
            <v>h30=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workbookViewId="0">
      <selection activeCell="S3" sqref="S3"/>
    </sheetView>
  </sheetViews>
  <sheetFormatPr defaultRowHeight="15"/>
  <sheetData>
    <row r="1" spans="1:6">
      <c r="A1" s="1" t="s">
        <v>0</v>
      </c>
      <c r="B1" t="s">
        <v>19</v>
      </c>
      <c r="C1" s="1" t="s">
        <v>1</v>
      </c>
      <c r="D1" s="2" t="s">
        <v>20</v>
      </c>
      <c r="E1" s="1" t="s">
        <v>2</v>
      </c>
      <c r="F1" s="2" t="s">
        <v>21</v>
      </c>
    </row>
    <row r="2" spans="1:6" ht="15.75" thickBot="1">
      <c r="A2" s="1" t="s">
        <v>18</v>
      </c>
      <c r="B2" s="1">
        <v>2</v>
      </c>
      <c r="C2" s="1">
        <v>4.9800000000000004</v>
      </c>
      <c r="D2" s="1">
        <v>5</v>
      </c>
      <c r="E2" s="1">
        <v>5.3</v>
      </c>
      <c r="F2" s="1">
        <v>4</v>
      </c>
    </row>
    <row r="3" spans="1:6">
      <c r="A3" s="3" t="s">
        <v>4</v>
      </c>
      <c r="B3" s="26"/>
      <c r="C3" s="4" t="s">
        <v>5</v>
      </c>
      <c r="D3" s="5"/>
      <c r="E3" s="2" t="s">
        <v>6</v>
      </c>
      <c r="F3" s="1" t="s">
        <v>3</v>
      </c>
    </row>
    <row r="4" spans="1:6">
      <c r="A4" s="8" t="s">
        <v>7</v>
      </c>
      <c r="B4" s="1">
        <v>1313</v>
      </c>
      <c r="C4" s="1" t="s">
        <v>8</v>
      </c>
      <c r="D4" s="7">
        <v>1313</v>
      </c>
      <c r="E4" s="1">
        <f>D4-50</f>
        <v>1263</v>
      </c>
      <c r="F4" s="1">
        <f>$F$2*$B$2</f>
        <v>8</v>
      </c>
    </row>
    <row r="5" spans="1:6">
      <c r="A5" s="8" t="s">
        <v>9</v>
      </c>
      <c r="B5" s="1">
        <v>670</v>
      </c>
      <c r="C5" s="1" t="s">
        <v>10</v>
      </c>
      <c r="D5" s="7">
        <v>1313</v>
      </c>
      <c r="E5" s="1">
        <f>D5-50</f>
        <v>1263</v>
      </c>
      <c r="F5" s="1">
        <f t="shared" ref="F5:F8" si="0">$F$2*$B$2</f>
        <v>8</v>
      </c>
    </row>
    <row r="6" spans="1:6">
      <c r="A6" s="9" t="str">
        <f>IF($F$2&lt;4," ","h3=")</f>
        <v>h3=</v>
      </c>
      <c r="B6" s="1">
        <v>1313</v>
      </c>
      <c r="C6" s="1" t="str">
        <f>IF($D$2&lt;3," ","В3=")</f>
        <v>В3=</v>
      </c>
      <c r="D6" s="7">
        <v>1313</v>
      </c>
      <c r="E6" s="1">
        <f t="shared" ref="E6:E13" si="1">IF(D6="","",D6-50)</f>
        <v>1263</v>
      </c>
      <c r="F6" s="1">
        <f t="shared" si="0"/>
        <v>8</v>
      </c>
    </row>
    <row r="7" spans="1:6">
      <c r="A7" s="9" t="str">
        <f>IF($F$2&lt;5," ","h4=")</f>
        <v xml:space="preserve"> </v>
      </c>
      <c r="B7" s="1"/>
      <c r="C7" s="1" t="str">
        <f>IF($D$2&lt;4," ","В4=")</f>
        <v>В4=</v>
      </c>
      <c r="D7" s="7">
        <v>1313</v>
      </c>
      <c r="E7" s="1">
        <f t="shared" si="1"/>
        <v>1263</v>
      </c>
      <c r="F7" s="1">
        <f t="shared" si="0"/>
        <v>8</v>
      </c>
    </row>
    <row r="8" spans="1:6">
      <c r="A8" s="9" t="str">
        <f>IF($F$2&lt;6," ","h5=")</f>
        <v xml:space="preserve"> </v>
      </c>
      <c r="B8" s="1"/>
      <c r="C8" s="1" t="str">
        <f>IF($D$2&lt;5," ","В5=")</f>
        <v>В5=</v>
      </c>
      <c r="D8" s="7">
        <v>1313</v>
      </c>
      <c r="E8" s="1">
        <f t="shared" si="1"/>
        <v>1263</v>
      </c>
      <c r="F8" s="1">
        <f t="shared" si="0"/>
        <v>8</v>
      </c>
    </row>
    <row r="9" spans="1:6">
      <c r="A9" s="9" t="str">
        <f>IF($F$2&lt;7," ","h6=")</f>
        <v xml:space="preserve"> </v>
      </c>
      <c r="B9" s="1"/>
      <c r="C9" s="1" t="str">
        <f>IF($D$2&lt;6," ","В6=")</f>
        <v xml:space="preserve"> </v>
      </c>
      <c r="D9" s="7"/>
      <c r="E9" s="1" t="str">
        <f t="shared" si="1"/>
        <v/>
      </c>
      <c r="F9" s="1"/>
    </row>
    <row r="10" spans="1:6">
      <c r="A10" s="9" t="str">
        <f>IF($F$2&lt;8," ","h7=")</f>
        <v xml:space="preserve"> </v>
      </c>
      <c r="B10" s="1"/>
      <c r="C10" s="1" t="str">
        <f>IF($D$2&lt;7," ","В7=")</f>
        <v xml:space="preserve"> </v>
      </c>
      <c r="D10" s="7"/>
      <c r="E10" s="1" t="str">
        <f t="shared" si="1"/>
        <v/>
      </c>
      <c r="F10" s="1"/>
    </row>
    <row r="11" spans="1:6">
      <c r="A11" s="9" t="str">
        <f>IF($F$2&lt;9," ","h8=")</f>
        <v xml:space="preserve"> </v>
      </c>
      <c r="B11" s="1"/>
      <c r="C11" s="1" t="str">
        <f>IF($D$2&lt;8," ","В8=")</f>
        <v xml:space="preserve"> </v>
      </c>
      <c r="D11" s="7"/>
      <c r="E11" s="1" t="str">
        <f t="shared" si="1"/>
        <v/>
      </c>
      <c r="F11" s="1"/>
    </row>
    <row r="12" spans="1:6">
      <c r="A12" s="9" t="str">
        <f>IF($F$2&lt;10," ","h9=")</f>
        <v xml:space="preserve"> </v>
      </c>
      <c r="B12" s="1"/>
      <c r="C12" s="1" t="str">
        <f>IF($D$2&lt;9," ","В9=")</f>
        <v xml:space="preserve"> </v>
      </c>
      <c r="D12" s="7"/>
      <c r="E12" s="1" t="str">
        <f t="shared" si="1"/>
        <v/>
      </c>
      <c r="F12" s="1"/>
    </row>
    <row r="13" spans="1:6">
      <c r="A13" s="9" t="str">
        <f>IF($F$2&lt;11," ","h10=")</f>
        <v xml:space="preserve"> </v>
      </c>
      <c r="B13" s="1"/>
      <c r="C13" s="1" t="str">
        <f>IF($D$2&lt;10," ","В10=")</f>
        <v xml:space="preserve"> </v>
      </c>
      <c r="D13" s="7"/>
      <c r="E13" s="1" t="str">
        <f t="shared" si="1"/>
        <v/>
      </c>
      <c r="F13" s="1"/>
    </row>
    <row r="14" spans="1:6">
      <c r="A14" s="9" t="str">
        <f>IF($F$2&lt;12," ","h11=")</f>
        <v xml:space="preserve"> </v>
      </c>
      <c r="B14" s="1"/>
      <c r="C14" s="1" t="str">
        <f>IF($D$2&lt;11," ","В11=")</f>
        <v xml:space="preserve"> </v>
      </c>
      <c r="D14" s="7"/>
      <c r="E14" s="1" t="str">
        <f>IF(D14="","",D14-50)</f>
        <v/>
      </c>
      <c r="F14" s="1" t="str">
        <f>IF(C14=" ","",$F$2)</f>
        <v/>
      </c>
    </row>
    <row r="15" spans="1:6">
      <c r="A15" s="9" t="str">
        <f>IF($F$2&lt;13," ","h12=")</f>
        <v xml:space="preserve"> </v>
      </c>
      <c r="B15" s="1"/>
      <c r="C15" s="1" t="str">
        <f>IF($D$2&lt;12," ","В12=")</f>
        <v xml:space="preserve"> </v>
      </c>
      <c r="D15" s="7"/>
      <c r="E15" s="1" t="str">
        <f t="shared" ref="E15:E33" si="2">IF(D15="","",D15-50)</f>
        <v/>
      </c>
      <c r="F15" s="1" t="str">
        <f>IF(C15=" ","",$F$2)</f>
        <v/>
      </c>
    </row>
    <row r="16" spans="1:6">
      <c r="A16" s="9" t="str">
        <f>IF($F$2&lt;14," ","h13=")</f>
        <v xml:space="preserve"> </v>
      </c>
      <c r="B16" s="1"/>
      <c r="C16" s="1" t="str">
        <f>IF($D$2&lt;13," ","В13=")</f>
        <v xml:space="preserve"> </v>
      </c>
      <c r="D16" s="7"/>
      <c r="E16" s="1" t="str">
        <f t="shared" si="2"/>
        <v/>
      </c>
      <c r="F16" s="1" t="str">
        <f>IF(C16=" ","",$F$2)</f>
        <v/>
      </c>
    </row>
    <row r="17" spans="1:6">
      <c r="A17" s="9" t="str">
        <f>IF($F$2&lt;15," ","h14=")</f>
        <v xml:space="preserve"> </v>
      </c>
      <c r="B17" s="1"/>
      <c r="C17" s="1" t="str">
        <f>IF($D$2&lt;14," ","В14=")</f>
        <v xml:space="preserve"> </v>
      </c>
      <c r="D17" s="7"/>
      <c r="E17" s="1" t="str">
        <f t="shared" si="2"/>
        <v/>
      </c>
      <c r="F17" s="1" t="str">
        <f>IF(C17=" ","",$F$2)</f>
        <v/>
      </c>
    </row>
    <row r="18" spans="1:6">
      <c r="A18" s="9" t="str">
        <f>IF($F$2&lt;16," ","h15=")</f>
        <v xml:space="preserve"> </v>
      </c>
      <c r="B18" s="1"/>
      <c r="C18" s="1" t="str">
        <f>IF($D$2&lt;15," ","В15=")</f>
        <v xml:space="preserve"> </v>
      </c>
      <c r="D18" s="7"/>
      <c r="E18" s="1" t="str">
        <f t="shared" si="2"/>
        <v/>
      </c>
      <c r="F18" s="1" t="str">
        <f>IF(C18=" ","",$F$2)</f>
        <v/>
      </c>
    </row>
    <row r="19" spans="1:6" ht="25.5" customHeight="1">
      <c r="A19" s="9" t="str">
        <f>IF($F$2&lt;17," ","h16=")</f>
        <v xml:space="preserve"> </v>
      </c>
      <c r="B19" s="1"/>
      <c r="C19" s="1" t="str">
        <f>IF($D$2&lt;16," ","В16=")</f>
        <v xml:space="preserve"> </v>
      </c>
      <c r="D19" s="7"/>
      <c r="E19" s="1" t="str">
        <f t="shared" si="2"/>
        <v/>
      </c>
      <c r="F19" s="1" t="str">
        <f>IF(C19=" ","",$F$2)</f>
        <v/>
      </c>
    </row>
    <row r="20" spans="1:6">
      <c r="A20" s="9" t="str">
        <f>IF($F$2&lt;18," ","h17=")</f>
        <v xml:space="preserve"> </v>
      </c>
      <c r="B20" s="1"/>
      <c r="C20" s="1" t="str">
        <f>IF($D$2&lt;17," ","В17=")</f>
        <v xml:space="preserve"> </v>
      </c>
      <c r="D20" s="7"/>
      <c r="E20" s="1" t="str">
        <f t="shared" si="2"/>
        <v/>
      </c>
      <c r="F20" s="1" t="str">
        <f>IF(C20=" ","",$F$2)</f>
        <v/>
      </c>
    </row>
    <row r="21" spans="1:6" ht="15" customHeight="1">
      <c r="A21" s="9" t="str">
        <f>IF($F$2&lt;19," ","h18=")</f>
        <v xml:space="preserve"> </v>
      </c>
      <c r="B21" s="1"/>
      <c r="C21" s="1" t="str">
        <f>IF($D$2&lt;18," ","В18=")</f>
        <v xml:space="preserve"> </v>
      </c>
      <c r="D21" s="7"/>
      <c r="E21" s="1" t="str">
        <f t="shared" si="2"/>
        <v/>
      </c>
      <c r="F21" s="1" t="str">
        <f>IF(C21=" ","",$F$2)</f>
        <v/>
      </c>
    </row>
    <row r="22" spans="1:6">
      <c r="A22" s="9" t="str">
        <f>IF($F$2&lt;20," ","h19=")</f>
        <v xml:space="preserve"> </v>
      </c>
      <c r="B22" s="1"/>
      <c r="C22" s="1" t="str">
        <f>IF($D$2&lt;19," ","В19=")</f>
        <v xml:space="preserve"> </v>
      </c>
      <c r="D22" s="7"/>
      <c r="E22" s="1" t="str">
        <f t="shared" si="2"/>
        <v/>
      </c>
      <c r="F22" s="1" t="str">
        <f>IF(C22=" ","",$F$2)</f>
        <v/>
      </c>
    </row>
    <row r="23" spans="1:6">
      <c r="A23" s="9" t="str">
        <f>IF($F$2&lt;21," ","h20=")</f>
        <v xml:space="preserve"> </v>
      </c>
      <c r="B23" s="1"/>
      <c r="C23" s="1" t="str">
        <f>IF($D$2&lt;20," ","В20=")</f>
        <v xml:space="preserve"> </v>
      </c>
      <c r="D23" s="7"/>
      <c r="E23" s="1" t="str">
        <f t="shared" si="2"/>
        <v/>
      </c>
      <c r="F23" s="1" t="str">
        <f>IF(C23=" ","",$F$2)</f>
        <v/>
      </c>
    </row>
    <row r="24" spans="1:6">
      <c r="A24" s="9" t="str">
        <f>IF($F$2&lt;22," ","h21=")</f>
        <v xml:space="preserve"> </v>
      </c>
      <c r="B24" s="1"/>
      <c r="C24" s="1" t="str">
        <f>IF($D$2&lt;21," ","В21=")</f>
        <v xml:space="preserve"> </v>
      </c>
      <c r="D24" s="7"/>
      <c r="E24" s="1" t="str">
        <f t="shared" si="2"/>
        <v/>
      </c>
      <c r="F24" s="1" t="str">
        <f>IF(C24=" ","",$F$2)</f>
        <v/>
      </c>
    </row>
    <row r="25" spans="1:6">
      <c r="A25" s="9" t="str">
        <f>IF($F$2&lt;23," ","h22=")</f>
        <v xml:space="preserve"> </v>
      </c>
      <c r="B25" s="1"/>
      <c r="C25" s="1" t="str">
        <f>IF($D$2&lt;22," ","В22=")</f>
        <v xml:space="preserve"> </v>
      </c>
      <c r="D25" s="7"/>
      <c r="E25" s="1" t="str">
        <f t="shared" si="2"/>
        <v/>
      </c>
      <c r="F25" s="1" t="str">
        <f>IF(C25=" ","",$F$2)</f>
        <v/>
      </c>
    </row>
    <row r="26" spans="1:6">
      <c r="A26" s="9" t="str">
        <f>IF($F$2&lt;24," ","h23=")</f>
        <v xml:space="preserve"> </v>
      </c>
      <c r="B26" s="1"/>
      <c r="C26" s="1" t="str">
        <f>IF($D$2&lt;23," ","В23=")</f>
        <v xml:space="preserve"> </v>
      </c>
      <c r="D26" s="7"/>
      <c r="E26" s="1" t="str">
        <f t="shared" si="2"/>
        <v/>
      </c>
      <c r="F26" s="1" t="str">
        <f>IF(C26=" ","",$F$2)</f>
        <v/>
      </c>
    </row>
    <row r="27" spans="1:6">
      <c r="A27" s="9" t="str">
        <f>IF($F$2&lt;25," ","h24=")</f>
        <v xml:space="preserve"> </v>
      </c>
      <c r="B27" s="1"/>
      <c r="C27" s="1" t="str">
        <f>IF($D$2&lt;24," ","В24=")</f>
        <v xml:space="preserve"> </v>
      </c>
      <c r="D27" s="7"/>
      <c r="E27" s="1" t="str">
        <f t="shared" si="2"/>
        <v/>
      </c>
      <c r="F27" s="1" t="str">
        <f>IF(C27=" ","",$F$2)</f>
        <v/>
      </c>
    </row>
    <row r="28" spans="1:6" ht="15" customHeight="1">
      <c r="A28" s="9" t="str">
        <f>IF($F$2&lt;26," ","h25=")</f>
        <v xml:space="preserve"> </v>
      </c>
      <c r="B28" s="1"/>
      <c r="C28" s="1" t="str">
        <f>IF($D$2&lt;25," ","В25=")</f>
        <v xml:space="preserve"> </v>
      </c>
      <c r="D28" s="7"/>
      <c r="E28" s="1" t="str">
        <f t="shared" si="2"/>
        <v/>
      </c>
      <c r="F28" s="1" t="str">
        <f>IF(C28=" ","",$F$2)</f>
        <v/>
      </c>
    </row>
    <row r="29" spans="1:6" ht="15" customHeight="1">
      <c r="A29" s="9" t="str">
        <f>IF($F$2&lt;27," ","h26=")</f>
        <v xml:space="preserve"> </v>
      </c>
      <c r="B29" s="1"/>
      <c r="C29" s="1" t="str">
        <f>IF($D$2&lt;26," ","В26=")</f>
        <v xml:space="preserve"> </v>
      </c>
      <c r="D29" s="7"/>
      <c r="E29" s="1" t="str">
        <f t="shared" si="2"/>
        <v/>
      </c>
      <c r="F29" s="1" t="str">
        <f>IF(C29=" ","",$F$2)</f>
        <v/>
      </c>
    </row>
    <row r="30" spans="1:6" ht="15" customHeight="1">
      <c r="A30" s="9" t="str">
        <f>IF($F$2&lt;28," ","h27=")</f>
        <v xml:space="preserve"> </v>
      </c>
      <c r="B30" s="1"/>
      <c r="C30" s="1" t="str">
        <f>IF($D$2&lt;27," ","В27=")</f>
        <v xml:space="preserve"> </v>
      </c>
      <c r="D30" s="7"/>
      <c r="E30" s="1" t="str">
        <f t="shared" si="2"/>
        <v/>
      </c>
      <c r="F30" s="1" t="str">
        <f>IF(C30=" ","",$F$2)</f>
        <v/>
      </c>
    </row>
    <row r="31" spans="1:6" ht="15" customHeight="1">
      <c r="A31" s="9" t="str">
        <f>IF($F$2&lt;29," ","h28=")</f>
        <v xml:space="preserve"> </v>
      </c>
      <c r="B31" s="1"/>
      <c r="C31" s="1" t="str">
        <f>IF($D$2&lt;28," ","В28=")</f>
        <v xml:space="preserve"> </v>
      </c>
      <c r="D31" s="7"/>
      <c r="E31" s="1" t="str">
        <f t="shared" si="2"/>
        <v/>
      </c>
      <c r="F31" s="1" t="str">
        <f>IF(C31=" ","",$F$2)</f>
        <v/>
      </c>
    </row>
    <row r="32" spans="1:6" ht="15" customHeight="1">
      <c r="A32" s="9" t="str">
        <f>IF($F$2&lt;30," ","h29=")</f>
        <v xml:space="preserve"> </v>
      </c>
      <c r="B32" s="1"/>
      <c r="C32" s="1" t="str">
        <f>IF($D$2&lt;29," ","В29=")</f>
        <v xml:space="preserve"> </v>
      </c>
      <c r="D32" s="7"/>
      <c r="E32" s="1" t="str">
        <f t="shared" si="2"/>
        <v/>
      </c>
      <c r="F32" s="1" t="str">
        <f>IF(C32=" ","",$F$2)</f>
        <v/>
      </c>
    </row>
    <row r="33" spans="1:6" ht="15.75" customHeight="1" thickBot="1">
      <c r="A33" s="10" t="str">
        <f>IF($F$2&lt;31," ","h30=")</f>
        <v xml:space="preserve"> </v>
      </c>
      <c r="B33" s="11"/>
      <c r="C33" s="12" t="str">
        <f>IF($D$2&lt;30," ","В30=")</f>
        <v xml:space="preserve"> </v>
      </c>
      <c r="D33" s="13"/>
      <c r="E33" s="12" t="str">
        <f t="shared" si="2"/>
        <v/>
      </c>
      <c r="F33" s="12" t="str">
        <f>IF(C33=" ","",$F$2)</f>
        <v/>
      </c>
    </row>
    <row r="34" spans="1:6" ht="15" customHeight="1">
      <c r="A34" s="14" t="s">
        <v>11</v>
      </c>
      <c r="B34" s="15"/>
      <c r="C34" s="15"/>
      <c r="D34" s="15"/>
      <c r="E34" s="15"/>
      <c r="F34" s="16"/>
    </row>
    <row r="35" spans="1:6">
      <c r="A35" s="6" t="s">
        <v>24</v>
      </c>
      <c r="B35" s="1">
        <v>985</v>
      </c>
      <c r="C35" s="6" t="s">
        <v>22</v>
      </c>
      <c r="D35" s="25">
        <v>743</v>
      </c>
      <c r="E35" s="6">
        <f>1313-50</f>
        <v>1263</v>
      </c>
      <c r="F35" s="6">
        <v>2</v>
      </c>
    </row>
    <row r="36" spans="1:6" ht="15" customHeight="1">
      <c r="A36" s="6" t="s">
        <v>25</v>
      </c>
      <c r="B36" s="1">
        <v>1167</v>
      </c>
      <c r="C36" s="6" t="s">
        <v>23</v>
      </c>
      <c r="D36" s="25">
        <v>569</v>
      </c>
      <c r="E36" s="6"/>
      <c r="F36" s="6"/>
    </row>
    <row r="37" spans="1:6" ht="15" customHeight="1">
      <c r="A37" s="6"/>
      <c r="B37" s="6"/>
      <c r="C37" s="6"/>
      <c r="D37" s="6"/>
      <c r="E37" s="6"/>
      <c r="F37" s="6"/>
    </row>
  </sheetData>
  <mergeCells count="3">
    <mergeCell ref="A34:F34"/>
    <mergeCell ref="C3:D3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E3" sqref="E3"/>
    </sheetView>
  </sheetViews>
  <sheetFormatPr defaultRowHeight="15"/>
  <cols>
    <col min="2" max="2" width="19.28515625" customWidth="1"/>
  </cols>
  <sheetData>
    <row r="1" spans="1:6">
      <c r="A1" s="17"/>
      <c r="B1" s="17"/>
      <c r="C1" s="17"/>
      <c r="D1" s="18" t="s">
        <v>12</v>
      </c>
      <c r="E1" s="17"/>
      <c r="F1" s="17"/>
    </row>
    <row r="2" spans="1:6">
      <c r="A2" s="27" t="s">
        <v>13</v>
      </c>
      <c r="B2" s="27" t="s">
        <v>26</v>
      </c>
      <c r="C2" s="20" t="s">
        <v>14</v>
      </c>
      <c r="D2" s="19" t="s">
        <v>15</v>
      </c>
      <c r="E2" s="19" t="s">
        <v>16</v>
      </c>
      <c r="F2" s="20" t="s">
        <v>17</v>
      </c>
    </row>
    <row r="3" spans="1:6">
      <c r="A3" s="20">
        <f>IF([1]статика!G31&lt;&gt;0,1," ")</f>
        <v>1</v>
      </c>
      <c r="B3" s="20" t="s">
        <v>27</v>
      </c>
      <c r="C3" s="21">
        <f>[1]статика!K31+28</f>
        <v>978</v>
      </c>
      <c r="D3" s="22"/>
      <c r="E3" s="23">
        <f>[1]статика!H31-22</f>
        <v>478</v>
      </c>
      <c r="F3" s="23"/>
    </row>
    <row r="4" spans="1:6">
      <c r="A4" s="20">
        <f>IF([1]статика!G32&lt;&gt;0,2," ")</f>
        <v>2</v>
      </c>
      <c r="B4" s="20" t="s">
        <v>28</v>
      </c>
      <c r="C4" s="24"/>
      <c r="D4" s="22"/>
      <c r="E4" s="23"/>
      <c r="F4" s="23"/>
    </row>
    <row r="5" spans="1:6">
      <c r="A5" s="20">
        <f>IF([1]статика!G33&lt;&gt;0,3," ")</f>
        <v>3</v>
      </c>
      <c r="B5" s="20" t="s">
        <v>29</v>
      </c>
      <c r="C5" s="24"/>
      <c r="D5" s="22"/>
      <c r="E5" s="23"/>
      <c r="F5" s="23"/>
    </row>
    <row r="6" spans="1:6">
      <c r="A6" s="20">
        <f>IF([1]статика!G34&lt;&gt;0,4," ")</f>
        <v>4</v>
      </c>
      <c r="B6" s="20" t="s">
        <v>30</v>
      </c>
      <c r="C6" s="6"/>
      <c r="D6" s="6"/>
      <c r="E6" s="6"/>
      <c r="F6" s="6"/>
    </row>
    <row r="7" spans="1:6">
      <c r="A7" s="20">
        <f>IF([1]статика!G35&lt;&gt;0,5," ")</f>
        <v>5</v>
      </c>
      <c r="B7" s="20" t="s">
        <v>31</v>
      </c>
      <c r="C7" s="6"/>
      <c r="D7" s="6"/>
      <c r="E7" s="6"/>
      <c r="F7" s="6"/>
    </row>
    <row r="8" spans="1:6">
      <c r="A8" s="20">
        <f>IF([1]статика!G36&lt;&gt;0,6," ")</f>
        <v>6</v>
      </c>
      <c r="B8" s="20" t="s">
        <v>32</v>
      </c>
      <c r="C8" s="6"/>
      <c r="D8" s="6"/>
      <c r="E8" s="6"/>
      <c r="F8" s="6"/>
    </row>
    <row r="9" spans="1:6">
      <c r="A9" s="20">
        <f>IF([1]статика!G37&lt;&gt;0,7," ")</f>
        <v>7</v>
      </c>
      <c r="B9" s="20" t="s">
        <v>33</v>
      </c>
      <c r="C9" s="6"/>
      <c r="D9" s="6"/>
      <c r="E9" s="6"/>
      <c r="F9" s="6"/>
    </row>
    <row r="10" spans="1:6">
      <c r="A10" s="20">
        <f>IF([1]статика!G38&lt;&gt;0,8," ")</f>
        <v>8</v>
      </c>
      <c r="B10" s="20" t="s">
        <v>34</v>
      </c>
      <c r="C10" s="6"/>
      <c r="D10" s="6"/>
      <c r="E10" s="6"/>
      <c r="F10" s="6"/>
    </row>
    <row r="11" spans="1:6">
      <c r="A11" s="20">
        <f>IF([1]статика!G39&lt;&gt;0,9," ")</f>
        <v>9</v>
      </c>
      <c r="B11" s="20" t="s">
        <v>35</v>
      </c>
      <c r="C11" s="6"/>
      <c r="D11" s="6"/>
      <c r="E11" s="6"/>
      <c r="F11" s="6"/>
    </row>
    <row r="12" spans="1:6">
      <c r="A12" s="20">
        <f>IF([1]статика!G40&lt;&gt;0,10," ")</f>
        <v>10</v>
      </c>
      <c r="B12" s="20" t="s">
        <v>36</v>
      </c>
      <c r="C12" s="6"/>
      <c r="D12" s="6"/>
      <c r="E12" s="6"/>
      <c r="F12" s="6"/>
    </row>
    <row r="13" spans="1:6">
      <c r="A13" s="20">
        <f>IF([1]статика!G41&lt;&gt;0,11," ")</f>
        <v>11</v>
      </c>
      <c r="B13" s="20" t="s">
        <v>37</v>
      </c>
      <c r="C13" s="6"/>
      <c r="D13" s="6"/>
      <c r="E13" s="6"/>
      <c r="F13" s="6"/>
    </row>
    <row r="14" spans="1:6">
      <c r="A14" s="20">
        <f>IF([1]статика!G42&lt;&gt;0,12," ")</f>
        <v>12</v>
      </c>
      <c r="B14" s="20" t="s">
        <v>38</v>
      </c>
      <c r="C14" s="6"/>
      <c r="D14" s="6"/>
      <c r="E14" s="6"/>
      <c r="F14" s="6"/>
    </row>
    <row r="15" spans="1:6">
      <c r="A15" s="20">
        <f>IF([1]статика!G43&lt;&gt;0,13," ")</f>
        <v>13</v>
      </c>
      <c r="B15" s="20" t="s">
        <v>39</v>
      </c>
      <c r="C15" s="6"/>
      <c r="D15" s="6"/>
      <c r="E15" s="6"/>
      <c r="F15" s="6"/>
    </row>
    <row r="16" spans="1:6">
      <c r="A16" s="20">
        <f>IF([1]статика!G44&lt;&gt;0,14," ")</f>
        <v>14</v>
      </c>
      <c r="B16" s="20"/>
      <c r="C16" s="6"/>
      <c r="D16" s="6"/>
      <c r="E16" s="6"/>
      <c r="F16" s="6"/>
    </row>
    <row r="17" spans="1:6">
      <c r="A17" s="20">
        <f>IF([1]статика!G45&lt;&gt;0,15," ")</f>
        <v>15</v>
      </c>
      <c r="B17" s="20"/>
      <c r="C17" s="6"/>
      <c r="D17" s="6"/>
      <c r="E17" s="6"/>
      <c r="F17" s="6"/>
    </row>
    <row r="18" spans="1:6">
      <c r="A18" s="20">
        <f>IF([1]статика!G46&lt;&gt;0,16," ")</f>
        <v>16</v>
      </c>
      <c r="B18" s="20"/>
      <c r="C18" s="6"/>
      <c r="D18" s="6"/>
      <c r="E18" s="6"/>
      <c r="F18" s="6"/>
    </row>
    <row r="19" spans="1:6">
      <c r="A19" s="20">
        <f>IF([1]статика!G47&lt;&gt;0,17," ")</f>
        <v>17</v>
      </c>
      <c r="B19" s="20"/>
      <c r="C19" s="6"/>
      <c r="D19" s="6"/>
      <c r="E19" s="6"/>
      <c r="F19" s="6"/>
    </row>
    <row r="20" spans="1:6">
      <c r="A20" s="20">
        <f>IF([1]статика!G48&lt;&gt;0,18," ")</f>
        <v>18</v>
      </c>
      <c r="B20" s="20"/>
      <c r="C20" s="6"/>
      <c r="D20" s="6"/>
      <c r="E20" s="6"/>
      <c r="F20" s="6"/>
    </row>
    <row r="21" spans="1:6">
      <c r="A21" s="20">
        <f>IF([1]статика!G49&lt;&gt;0,19," ")</f>
        <v>19</v>
      </c>
      <c r="B21" s="20"/>
      <c r="C21" s="6"/>
      <c r="D21" s="6"/>
      <c r="E21" s="6"/>
      <c r="F21" s="6"/>
    </row>
    <row r="22" spans="1:6">
      <c r="A22" s="20">
        <f>IF([1]статика!G50&lt;&gt;0,20," ")</f>
        <v>20</v>
      </c>
      <c r="B22" s="20"/>
      <c r="C22" s="6"/>
      <c r="D22" s="6"/>
      <c r="E22" s="6"/>
      <c r="F22" s="6"/>
    </row>
    <row r="23" spans="1:6">
      <c r="A23" s="20">
        <f>IF([1]статика!G51&lt;&gt;0,21," ")</f>
        <v>21</v>
      </c>
      <c r="B23" s="20"/>
      <c r="C23" s="6"/>
      <c r="D23" s="6"/>
      <c r="E23" s="6"/>
      <c r="F23" s="6"/>
    </row>
    <row r="24" spans="1:6">
      <c r="A24" s="20">
        <f>IF([1]статика!G52&lt;&gt;0,22," ")</f>
        <v>22</v>
      </c>
      <c r="B24" s="20"/>
      <c r="C24" s="6"/>
      <c r="D24" s="6"/>
      <c r="E24" s="6"/>
      <c r="F24" s="6"/>
    </row>
    <row r="25" spans="1:6">
      <c r="A25" s="20">
        <f>IF([1]статика!G53&lt;&gt;0,23," ")</f>
        <v>23</v>
      </c>
      <c r="B25" s="20"/>
      <c r="C25" s="6"/>
      <c r="D25" s="6"/>
      <c r="E25" s="6"/>
      <c r="F25" s="6"/>
    </row>
    <row r="26" spans="1:6">
      <c r="A26" s="20">
        <f>IF([1]статика!G54&lt;&gt;0,24," ")</f>
        <v>24</v>
      </c>
      <c r="B26" s="20"/>
      <c r="C26" s="6"/>
      <c r="D26" s="6"/>
      <c r="E26" s="6"/>
      <c r="F26" s="6"/>
    </row>
    <row r="27" spans="1:6">
      <c r="A27" s="20">
        <f>IF([1]статика!G55&lt;&gt;0,25," ")</f>
        <v>25</v>
      </c>
      <c r="B27" s="20"/>
      <c r="C27" s="6"/>
      <c r="D27" s="6"/>
      <c r="E27" s="6"/>
      <c r="F27" s="6"/>
    </row>
    <row r="28" spans="1:6">
      <c r="A28" s="20">
        <f>IF([1]статика!G56&lt;&gt;0,26," ")</f>
        <v>26</v>
      </c>
      <c r="B28" s="20"/>
      <c r="C28" s="6"/>
      <c r="D28" s="6"/>
      <c r="E28" s="6"/>
      <c r="F28" s="6"/>
    </row>
    <row r="29" spans="1:6">
      <c r="A29" s="20">
        <f>IF([1]статика!G57&lt;&gt;0,27," ")</f>
        <v>27</v>
      </c>
      <c r="B29" s="20"/>
      <c r="C29" s="6"/>
      <c r="D29" s="6"/>
      <c r="E29" s="6"/>
      <c r="F29" s="6"/>
    </row>
    <row r="30" spans="1:6">
      <c r="A30" s="20">
        <f>IF([1]статика!G58&lt;&gt;0,28," ")</f>
        <v>28</v>
      </c>
      <c r="B30" s="20"/>
      <c r="C30" s="6"/>
      <c r="D30" s="6"/>
      <c r="E30" s="6"/>
      <c r="F30" s="6"/>
    </row>
    <row r="31" spans="1:6">
      <c r="A31" s="20">
        <f>IF([1]статика!G59&lt;&gt;0,29," ")</f>
        <v>29</v>
      </c>
      <c r="B31" s="20"/>
      <c r="C31" s="6"/>
      <c r="D31" s="6"/>
      <c r="E31" s="6"/>
      <c r="F31" s="6"/>
    </row>
    <row r="32" spans="1:6">
      <c r="A32" s="20">
        <f>IF([1]статика!G60&lt;&gt;0,30," ")</f>
        <v>30</v>
      </c>
      <c r="B32" s="20"/>
      <c r="C32" s="6"/>
      <c r="D32" s="6"/>
      <c r="E32" s="6"/>
      <c r="F3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профиль</vt:lpstr>
      <vt:lpstr>заполнение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konstruktor3</cp:lastModifiedBy>
  <dcterms:created xsi:type="dcterms:W3CDTF">2015-08-12T11:23:53Z</dcterms:created>
  <dcterms:modified xsi:type="dcterms:W3CDTF">2015-08-12T12:48:39Z</dcterms:modified>
</cp:coreProperties>
</file>