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115" windowHeight="7995"/>
  </bookViews>
  <sheets>
    <sheet name="профиль" sheetId="1" r:id="rId1"/>
    <sheet name="заполнение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E4" i="2"/>
  <c r="D4"/>
  <c r="C4"/>
  <c r="C34" i="1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A10" l="1"/>
  <c r="E10"/>
  <c r="A11"/>
  <c r="E11"/>
  <c r="A12"/>
  <c r="E12"/>
  <c r="A13"/>
  <c r="E13"/>
  <c r="A14"/>
  <c r="E14"/>
  <c r="A15"/>
  <c r="E15"/>
  <c r="F15"/>
  <c r="A16"/>
  <c r="E16"/>
  <c r="F16"/>
  <c r="A17"/>
  <c r="E17"/>
  <c r="F17"/>
  <c r="A18"/>
  <c r="E18"/>
  <c r="F18"/>
  <c r="A19"/>
  <c r="E19"/>
  <c r="F19"/>
  <c r="A20"/>
  <c r="E20"/>
  <c r="F20"/>
  <c r="A21"/>
  <c r="E21"/>
  <c r="F21"/>
  <c r="A22"/>
  <c r="E22"/>
  <c r="F22"/>
  <c r="A23"/>
  <c r="E23"/>
  <c r="F23"/>
  <c r="A24"/>
  <c r="E24"/>
  <c r="F24"/>
  <c r="A25"/>
  <c r="E25"/>
  <c r="F25"/>
  <c r="A26"/>
  <c r="E26"/>
  <c r="F26"/>
  <c r="A27"/>
  <c r="E27"/>
  <c r="F27"/>
  <c r="A28"/>
  <c r="E28"/>
  <c r="F28"/>
  <c r="A29"/>
  <c r="E29"/>
  <c r="F29"/>
  <c r="A30"/>
  <c r="E30"/>
  <c r="F30"/>
  <c r="A31"/>
  <c r="E31"/>
  <c r="F31"/>
  <c r="A32"/>
  <c r="E32"/>
  <c r="F32"/>
  <c r="A33"/>
  <c r="E33"/>
  <c r="F33"/>
  <c r="A34"/>
  <c r="E34"/>
  <c r="F34"/>
  <c r="A9"/>
  <c r="A7"/>
  <c r="A8"/>
  <c r="E36"/>
  <c r="F6"/>
  <c r="F7"/>
  <c r="F8"/>
  <c r="F5"/>
  <c r="A33" i="2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E9" i="1"/>
  <c r="E8"/>
  <c r="E7"/>
  <c r="E6"/>
  <c r="E5"/>
</calcChain>
</file>

<file path=xl/sharedStrings.xml><?xml version="1.0" encoding="utf-8"?>
<sst xmlns="http://schemas.openxmlformats.org/spreadsheetml/2006/main" count="104" uniqueCount="85">
  <si>
    <t>№</t>
  </si>
  <si>
    <t>Н, м</t>
  </si>
  <si>
    <t>В, м</t>
  </si>
  <si>
    <t>кол-во</t>
  </si>
  <si>
    <t>шаг ригилей</t>
  </si>
  <si>
    <t>шаг стоек</t>
  </si>
  <si>
    <t>длина ригеля</t>
  </si>
  <si>
    <t>h1=</t>
  </si>
  <si>
    <t>В1=</t>
  </si>
  <si>
    <t>h2=</t>
  </si>
  <si>
    <t>В2=</t>
  </si>
  <si>
    <t>дополнительные ригели и стойки</t>
  </si>
  <si>
    <t>Заполнение В1</t>
  </si>
  <si>
    <t>№ п/п</t>
  </si>
  <si>
    <t>В-3</t>
  </si>
  <si>
    <t>Кол-во витражей</t>
  </si>
  <si>
    <t>Кол. Стоек на один витраж, шт</t>
  </si>
  <si>
    <t>Кол ригелей на один витраж, шт</t>
  </si>
  <si>
    <t>В2доп1</t>
  </si>
  <si>
    <t>В2доп2</t>
  </si>
  <si>
    <t>h1доп1</t>
  </si>
  <si>
    <t>Обозначение</t>
  </si>
  <si>
    <t>Г1</t>
  </si>
  <si>
    <t>Г2</t>
  </si>
  <si>
    <t>Г3</t>
  </si>
  <si>
    <t>Г4</t>
  </si>
  <si>
    <t>Г5</t>
  </si>
  <si>
    <t>Г6</t>
  </si>
  <si>
    <t>Г7</t>
  </si>
  <si>
    <t>Г8</t>
  </si>
  <si>
    <t>Г9</t>
  </si>
  <si>
    <t>Г10</t>
  </si>
  <si>
    <t>Г11</t>
  </si>
  <si>
    <t>Г12</t>
  </si>
  <si>
    <t>Г13</t>
  </si>
  <si>
    <t>h1доп2</t>
  </si>
  <si>
    <t>Размеры заполнения</t>
  </si>
  <si>
    <t>длина L</t>
  </si>
  <si>
    <t>высота H</t>
  </si>
  <si>
    <t>кол-во К</t>
  </si>
  <si>
    <t>L1=</t>
  </si>
  <si>
    <t>B1-22</t>
  </si>
  <si>
    <t>H1=</t>
  </si>
  <si>
    <t>L2=</t>
  </si>
  <si>
    <t>Как определяются размеры заполнения</t>
  </si>
  <si>
    <t>h1-22</t>
  </si>
  <si>
    <t>L3=</t>
  </si>
  <si>
    <t>L4=</t>
  </si>
  <si>
    <t>L5=</t>
  </si>
  <si>
    <t>L6=</t>
  </si>
  <si>
    <t>L7=</t>
  </si>
  <si>
    <t>L8=</t>
  </si>
  <si>
    <t>L9=</t>
  </si>
  <si>
    <t>L10=</t>
  </si>
  <si>
    <t>L11=</t>
  </si>
  <si>
    <t>L12=</t>
  </si>
  <si>
    <t>L13=</t>
  </si>
  <si>
    <t>L14=</t>
  </si>
  <si>
    <t>L15=</t>
  </si>
  <si>
    <t>B2-В2доп2-22</t>
  </si>
  <si>
    <t>H2=</t>
  </si>
  <si>
    <t>H3=</t>
  </si>
  <si>
    <t>H4=</t>
  </si>
  <si>
    <t>H5=</t>
  </si>
  <si>
    <t>H6=</t>
  </si>
  <si>
    <t>H7=</t>
  </si>
  <si>
    <t>H8=</t>
  </si>
  <si>
    <t>H9=</t>
  </si>
  <si>
    <t>H10=</t>
  </si>
  <si>
    <t>H11=</t>
  </si>
  <si>
    <t>H12=</t>
  </si>
  <si>
    <t>H13=</t>
  </si>
  <si>
    <t>h2-22</t>
  </si>
  <si>
    <t>h3-22</t>
  </si>
  <si>
    <t>h1-h1доп1-22</t>
  </si>
  <si>
    <t>h1-h1доп2-22</t>
  </si>
  <si>
    <t>B2-В2доп1-22</t>
  </si>
  <si>
    <t>B2-22</t>
  </si>
  <si>
    <t>B3-22</t>
  </si>
  <si>
    <t>B4-22</t>
  </si>
  <si>
    <t>H14=</t>
  </si>
  <si>
    <t>H15=</t>
  </si>
  <si>
    <t>Г14</t>
  </si>
  <si>
    <t>Г15</t>
  </si>
  <si>
    <t>Таблица стоек и ригелей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</si>
</sst>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4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3</xdr:row>
      <xdr:rowOff>0</xdr:rowOff>
    </xdr:from>
    <xdr:to>
      <xdr:col>17</xdr:col>
      <xdr:colOff>581025</xdr:colOff>
      <xdr:row>35</xdr:row>
      <xdr:rowOff>85576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390525"/>
          <a:ext cx="7010400" cy="632445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9;&#1085;&#1086;&#1077;/&#1088;.&#1092;/&#1052;&#1086;&#1085;&#1090;&#1072;&#107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"/>
      <sheetName val="монтаж"/>
      <sheetName val="статика"/>
      <sheetName val="табл"/>
      <sheetName val="заполнение"/>
    </sheetNames>
    <sheetDataSet>
      <sheetData sheetId="0"/>
      <sheetData sheetId="1"/>
      <sheetData sheetId="2">
        <row r="31">
          <cell r="G31" t="str">
            <v>h1=</v>
          </cell>
        </row>
        <row r="32">
          <cell r="G32" t="str">
            <v>h2=</v>
          </cell>
        </row>
        <row r="33">
          <cell r="G33" t="str">
            <v>h3=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  <row r="46">
          <cell r="G46" t="str">
            <v xml:space="preserve"> </v>
          </cell>
        </row>
        <row r="47">
          <cell r="G47" t="str">
            <v xml:space="preserve"> </v>
          </cell>
        </row>
        <row r="48">
          <cell r="G48" t="str">
            <v xml:space="preserve"> </v>
          </cell>
        </row>
        <row r="49">
          <cell r="G49" t="str">
            <v xml:space="preserve"> </v>
          </cell>
        </row>
        <row r="50">
          <cell r="G50" t="str">
            <v xml:space="preserve"> </v>
          </cell>
        </row>
        <row r="51">
          <cell r="G51" t="str">
            <v xml:space="preserve"> </v>
          </cell>
        </row>
        <row r="52">
          <cell r="G52" t="str">
            <v xml:space="preserve"> </v>
          </cell>
        </row>
        <row r="53">
          <cell r="G53" t="str">
            <v xml:space="preserve"> </v>
          </cell>
        </row>
        <row r="54">
          <cell r="G54" t="str">
            <v xml:space="preserve"> </v>
          </cell>
        </row>
        <row r="55">
          <cell r="G55" t="str">
            <v xml:space="preserve"> </v>
          </cell>
        </row>
        <row r="56">
          <cell r="G56" t="str">
            <v xml:space="preserve"> </v>
          </cell>
        </row>
        <row r="57">
          <cell r="G57" t="str">
            <v xml:space="preserve"> </v>
          </cell>
        </row>
        <row r="58">
          <cell r="G58" t="str">
            <v xml:space="preserve"> </v>
          </cell>
        </row>
        <row r="59">
          <cell r="G59" t="str">
            <v xml:space="preserve"> </v>
          </cell>
        </row>
        <row r="60">
          <cell r="G60" t="str">
            <v xml:space="preserve"> 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F5" sqref="F5"/>
    </sheetView>
  </sheetViews>
  <sheetFormatPr defaultRowHeight="15"/>
  <cols>
    <col min="2" max="2" width="12.7109375" customWidth="1"/>
    <col min="4" max="4" width="10.28515625" customWidth="1"/>
  </cols>
  <sheetData>
    <row r="1" spans="1:8">
      <c r="A1" s="20" t="s">
        <v>0</v>
      </c>
      <c r="B1" s="21" t="s">
        <v>15</v>
      </c>
      <c r="C1" s="20" t="s">
        <v>1</v>
      </c>
      <c r="D1" s="19" t="s">
        <v>16</v>
      </c>
      <c r="E1" s="20" t="s">
        <v>2</v>
      </c>
      <c r="F1" s="19" t="s">
        <v>17</v>
      </c>
    </row>
    <row r="2" spans="1:8">
      <c r="A2" s="1" t="s">
        <v>14</v>
      </c>
      <c r="B2" s="1">
        <v>2</v>
      </c>
      <c r="C2" s="1">
        <v>4.9800000000000004</v>
      </c>
      <c r="D2" s="1">
        <v>5</v>
      </c>
      <c r="E2" s="1">
        <v>5.3</v>
      </c>
      <c r="F2" s="1">
        <v>4</v>
      </c>
    </row>
    <row r="3" spans="1:8" ht="30.75" customHeight="1">
      <c r="A3" s="22"/>
      <c r="B3" s="24" t="s">
        <v>84</v>
      </c>
      <c r="C3" s="22"/>
      <c r="D3" s="22"/>
      <c r="E3" s="22"/>
      <c r="F3" s="22"/>
      <c r="G3" s="23"/>
      <c r="H3" s="23"/>
    </row>
    <row r="4" spans="1:8">
      <c r="A4" s="17" t="s">
        <v>4</v>
      </c>
      <c r="B4" s="17"/>
      <c r="C4" s="18" t="s">
        <v>5</v>
      </c>
      <c r="D4" s="18"/>
      <c r="E4" s="19" t="s">
        <v>6</v>
      </c>
      <c r="F4" s="20" t="s">
        <v>3</v>
      </c>
    </row>
    <row r="5" spans="1:8">
      <c r="A5" s="4" t="s">
        <v>7</v>
      </c>
      <c r="B5" s="1">
        <v>2155</v>
      </c>
      <c r="C5" s="1" t="s">
        <v>8</v>
      </c>
      <c r="D5" s="3">
        <v>1313</v>
      </c>
      <c r="E5" s="1">
        <f>D5-50</f>
        <v>1263</v>
      </c>
      <c r="F5" s="1">
        <f>$F$2*$B$2</f>
        <v>8</v>
      </c>
    </row>
    <row r="6" spans="1:8">
      <c r="A6" s="4" t="s">
        <v>9</v>
      </c>
      <c r="B6" s="1">
        <v>645</v>
      </c>
      <c r="C6" s="1" t="s">
        <v>10</v>
      </c>
      <c r="D6" s="3">
        <v>1313</v>
      </c>
      <c r="E6" s="1">
        <f>D6-50</f>
        <v>1263</v>
      </c>
      <c r="F6" s="1">
        <f t="shared" ref="F6:F8" si="0">$F$2*$B$2</f>
        <v>8</v>
      </c>
    </row>
    <row r="7" spans="1:8">
      <c r="A7" s="5" t="str">
        <f>IF($F$2&lt;4," ","h3=")</f>
        <v>h3=</v>
      </c>
      <c r="B7" s="1">
        <v>2155</v>
      </c>
      <c r="C7" s="1" t="str">
        <f>IF($D$2&lt;4," ","В3=")</f>
        <v>В3=</v>
      </c>
      <c r="D7" s="3">
        <v>1313</v>
      </c>
      <c r="E7" s="1">
        <f t="shared" ref="E7:E14" si="1">IF(D7="","",D7-50)</f>
        <v>1263</v>
      </c>
      <c r="F7" s="1">
        <f t="shared" si="0"/>
        <v>8</v>
      </c>
    </row>
    <row r="8" spans="1:8">
      <c r="A8" s="5" t="str">
        <f>IF($F$2&lt;5," ","h4=")</f>
        <v xml:space="preserve"> </v>
      </c>
      <c r="B8" s="1"/>
      <c r="C8" s="1" t="str">
        <f>IF($D$2&lt;5," ","В4=")</f>
        <v>В4=</v>
      </c>
      <c r="D8" s="3">
        <v>1313</v>
      </c>
      <c r="E8" s="1">
        <f t="shared" si="1"/>
        <v>1263</v>
      </c>
      <c r="F8" s="1">
        <f t="shared" si="0"/>
        <v>8</v>
      </c>
    </row>
    <row r="9" spans="1:8">
      <c r="A9" s="5" t="str">
        <f>IF($F$2&lt;6," ","h5=")</f>
        <v xml:space="preserve"> </v>
      </c>
      <c r="B9" s="1"/>
      <c r="C9" s="1" t="str">
        <f>IF($D$2&lt;6," ","В5=")</f>
        <v xml:space="preserve"> </v>
      </c>
      <c r="D9" s="3"/>
      <c r="E9" s="1" t="str">
        <f t="shared" si="1"/>
        <v/>
      </c>
      <c r="F9" s="1"/>
    </row>
    <row r="10" spans="1:8">
      <c r="A10" s="5" t="str">
        <f>IF($F$2&lt;7," ","h6=")</f>
        <v xml:space="preserve"> </v>
      </c>
      <c r="B10" s="1"/>
      <c r="C10" s="1" t="str">
        <f>IF($D$2&lt;7," ","В6=")</f>
        <v xml:space="preserve"> </v>
      </c>
      <c r="D10" s="3"/>
      <c r="E10" s="1" t="str">
        <f t="shared" si="1"/>
        <v/>
      </c>
      <c r="F10" s="1"/>
    </row>
    <row r="11" spans="1:8">
      <c r="A11" s="5" t="str">
        <f>IF($F$2&lt;8," ","h7=")</f>
        <v xml:space="preserve"> </v>
      </c>
      <c r="B11" s="1"/>
      <c r="C11" s="1" t="str">
        <f>IF($D$2&lt;8," ","В7=")</f>
        <v xml:space="preserve"> </v>
      </c>
      <c r="D11" s="3"/>
      <c r="E11" s="1" t="str">
        <f t="shared" si="1"/>
        <v/>
      </c>
      <c r="F11" s="1"/>
    </row>
    <row r="12" spans="1:8">
      <c r="A12" s="5" t="str">
        <f>IF($F$2&lt;9," ","h8=")</f>
        <v xml:space="preserve"> </v>
      </c>
      <c r="B12" s="1"/>
      <c r="C12" s="1" t="str">
        <f>IF($D$2&lt;9," ","В8=")</f>
        <v xml:space="preserve"> </v>
      </c>
      <c r="D12" s="3"/>
      <c r="E12" s="1" t="str">
        <f t="shared" si="1"/>
        <v/>
      </c>
      <c r="F12" s="1"/>
    </row>
    <row r="13" spans="1:8">
      <c r="A13" s="5" t="str">
        <f>IF($F$2&lt;10," ","h9=")</f>
        <v xml:space="preserve"> </v>
      </c>
      <c r="B13" s="1"/>
      <c r="C13" s="1" t="str">
        <f>IF($D$2&lt;10," ","В9=")</f>
        <v xml:space="preserve"> </v>
      </c>
      <c r="D13" s="3"/>
      <c r="E13" s="1" t="str">
        <f t="shared" si="1"/>
        <v/>
      </c>
      <c r="F13" s="1"/>
    </row>
    <row r="14" spans="1:8">
      <c r="A14" s="5" t="str">
        <f>IF($F$2&lt;11," ","h10=")</f>
        <v xml:space="preserve"> </v>
      </c>
      <c r="B14" s="1"/>
      <c r="C14" s="1" t="str">
        <f>IF($D$2&lt;11," ","В10=")</f>
        <v xml:space="preserve"> </v>
      </c>
      <c r="D14" s="3"/>
      <c r="E14" s="1" t="str">
        <f t="shared" si="1"/>
        <v/>
      </c>
      <c r="F14" s="1"/>
    </row>
    <row r="15" spans="1:8">
      <c r="A15" s="5" t="str">
        <f>IF($F$2&lt;12," ","h11=")</f>
        <v xml:space="preserve"> </v>
      </c>
      <c r="B15" s="1"/>
      <c r="C15" s="1" t="str">
        <f>IF($D$2&lt;12," ","В11=")</f>
        <v xml:space="preserve"> </v>
      </c>
      <c r="D15" s="3"/>
      <c r="E15" s="1" t="str">
        <f>IF(D15="","",D15-50)</f>
        <v/>
      </c>
      <c r="F15" s="1" t="str">
        <f t="shared" ref="F15:F34" si="2">IF(C15=" ","",$F$2)</f>
        <v/>
      </c>
    </row>
    <row r="16" spans="1:8">
      <c r="A16" s="5" t="str">
        <f>IF($F$2&lt;13," ","h12=")</f>
        <v xml:space="preserve"> </v>
      </c>
      <c r="B16" s="1"/>
      <c r="C16" s="1" t="str">
        <f>IF($D$2&lt;13," ","В12=")</f>
        <v xml:space="preserve"> </v>
      </c>
      <c r="D16" s="3"/>
      <c r="E16" s="1" t="str">
        <f t="shared" ref="E16:E34" si="3">IF(D16="","",D16-50)</f>
        <v/>
      </c>
      <c r="F16" s="1" t="str">
        <f t="shared" si="2"/>
        <v/>
      </c>
    </row>
    <row r="17" spans="1:6">
      <c r="A17" s="5" t="str">
        <f>IF($F$2&lt;14," ","h13=")</f>
        <v xml:space="preserve"> </v>
      </c>
      <c r="B17" s="1"/>
      <c r="C17" s="1" t="str">
        <f>IF($D$2&lt;14," ","В13=")</f>
        <v xml:space="preserve"> </v>
      </c>
      <c r="D17" s="3"/>
      <c r="E17" s="1" t="str">
        <f t="shared" si="3"/>
        <v/>
      </c>
      <c r="F17" s="1" t="str">
        <f t="shared" si="2"/>
        <v/>
      </c>
    </row>
    <row r="18" spans="1:6">
      <c r="A18" s="5" t="str">
        <f>IF($F$2&lt;15," ","h14=")</f>
        <v xml:space="preserve"> </v>
      </c>
      <c r="B18" s="1"/>
      <c r="C18" s="1" t="str">
        <f>IF($D$2&lt;15," ","В14=")</f>
        <v xml:space="preserve"> </v>
      </c>
      <c r="D18" s="3"/>
      <c r="E18" s="1" t="str">
        <f t="shared" si="3"/>
        <v/>
      </c>
      <c r="F18" s="1" t="str">
        <f t="shared" si="2"/>
        <v/>
      </c>
    </row>
    <row r="19" spans="1:6">
      <c r="A19" s="5" t="str">
        <f>IF($F$2&lt;16," ","h15=")</f>
        <v xml:space="preserve"> </v>
      </c>
      <c r="B19" s="1"/>
      <c r="C19" s="1" t="str">
        <f>IF($D$2&lt;16," ","В15=")</f>
        <v xml:space="preserve"> </v>
      </c>
      <c r="D19" s="3"/>
      <c r="E19" s="1" t="str">
        <f t="shared" si="3"/>
        <v/>
      </c>
      <c r="F19" s="1" t="str">
        <f t="shared" si="2"/>
        <v/>
      </c>
    </row>
    <row r="20" spans="1:6" ht="25.5" customHeight="1">
      <c r="A20" s="5" t="str">
        <f>IF($F$2&lt;17," ","h16=")</f>
        <v xml:space="preserve"> </v>
      </c>
      <c r="B20" s="1"/>
      <c r="C20" s="1" t="str">
        <f>IF($D$2&lt;17," ","В16=")</f>
        <v xml:space="preserve"> </v>
      </c>
      <c r="D20" s="3"/>
      <c r="E20" s="1" t="str">
        <f t="shared" si="3"/>
        <v/>
      </c>
      <c r="F20" s="1" t="str">
        <f t="shared" si="2"/>
        <v/>
      </c>
    </row>
    <row r="21" spans="1:6">
      <c r="A21" s="5" t="str">
        <f>IF($F$2&lt;18," ","h17=")</f>
        <v xml:space="preserve"> </v>
      </c>
      <c r="B21" s="1"/>
      <c r="C21" s="1" t="str">
        <f>IF($D$2&lt;18," ","В17=")</f>
        <v xml:space="preserve"> </v>
      </c>
      <c r="D21" s="3"/>
      <c r="E21" s="1" t="str">
        <f t="shared" si="3"/>
        <v/>
      </c>
      <c r="F21" s="1" t="str">
        <f t="shared" si="2"/>
        <v/>
      </c>
    </row>
    <row r="22" spans="1:6" ht="15" customHeight="1">
      <c r="A22" s="5" t="str">
        <f>IF($F$2&lt;19," ","h18=")</f>
        <v xml:space="preserve"> </v>
      </c>
      <c r="B22" s="1"/>
      <c r="C22" s="1" t="str">
        <f>IF($D$2&lt;19," ","В18=")</f>
        <v xml:space="preserve"> </v>
      </c>
      <c r="D22" s="3"/>
      <c r="E22" s="1" t="str">
        <f t="shared" si="3"/>
        <v/>
      </c>
      <c r="F22" s="1" t="str">
        <f t="shared" si="2"/>
        <v/>
      </c>
    </row>
    <row r="23" spans="1:6">
      <c r="A23" s="5" t="str">
        <f>IF($F$2&lt;20," ","h19=")</f>
        <v xml:space="preserve"> </v>
      </c>
      <c r="B23" s="1"/>
      <c r="C23" s="1" t="str">
        <f>IF($D$2&lt;20," ","В19=")</f>
        <v xml:space="preserve"> </v>
      </c>
      <c r="D23" s="3"/>
      <c r="E23" s="1" t="str">
        <f t="shared" si="3"/>
        <v/>
      </c>
      <c r="F23" s="1" t="str">
        <f t="shared" si="2"/>
        <v/>
      </c>
    </row>
    <row r="24" spans="1:6">
      <c r="A24" s="5" t="str">
        <f>IF($F$2&lt;21," ","h20=")</f>
        <v xml:space="preserve"> </v>
      </c>
      <c r="B24" s="1"/>
      <c r="C24" s="1" t="str">
        <f>IF($D$2&lt;21," ","В20=")</f>
        <v xml:space="preserve"> </v>
      </c>
      <c r="D24" s="3"/>
      <c r="E24" s="1" t="str">
        <f t="shared" si="3"/>
        <v/>
      </c>
      <c r="F24" s="1" t="str">
        <f t="shared" si="2"/>
        <v/>
      </c>
    </row>
    <row r="25" spans="1:6">
      <c r="A25" s="5" t="str">
        <f>IF($F$2&lt;22," ","h21=")</f>
        <v xml:space="preserve"> </v>
      </c>
      <c r="B25" s="1"/>
      <c r="C25" s="1" t="str">
        <f>IF($D$2&lt;22," ","В21=")</f>
        <v xml:space="preserve"> </v>
      </c>
      <c r="D25" s="3"/>
      <c r="E25" s="1" t="str">
        <f t="shared" si="3"/>
        <v/>
      </c>
      <c r="F25" s="1" t="str">
        <f t="shared" si="2"/>
        <v/>
      </c>
    </row>
    <row r="26" spans="1:6">
      <c r="A26" s="5" t="str">
        <f>IF($F$2&lt;23," ","h22=")</f>
        <v xml:space="preserve"> </v>
      </c>
      <c r="B26" s="1"/>
      <c r="C26" s="1" t="str">
        <f>IF($D$2&lt;23," ","В22=")</f>
        <v xml:space="preserve"> </v>
      </c>
      <c r="D26" s="3"/>
      <c r="E26" s="1" t="str">
        <f t="shared" si="3"/>
        <v/>
      </c>
      <c r="F26" s="1" t="str">
        <f t="shared" si="2"/>
        <v/>
      </c>
    </row>
    <row r="27" spans="1:6">
      <c r="A27" s="5" t="str">
        <f>IF($F$2&lt;24," ","h23=")</f>
        <v xml:space="preserve"> </v>
      </c>
      <c r="B27" s="1"/>
      <c r="C27" s="1" t="str">
        <f>IF($D$2&lt;24," ","В23=")</f>
        <v xml:space="preserve"> </v>
      </c>
      <c r="D27" s="3"/>
      <c r="E27" s="1" t="str">
        <f t="shared" si="3"/>
        <v/>
      </c>
      <c r="F27" s="1" t="str">
        <f t="shared" si="2"/>
        <v/>
      </c>
    </row>
    <row r="28" spans="1:6">
      <c r="A28" s="5" t="str">
        <f>IF($F$2&lt;25," ","h24=")</f>
        <v xml:space="preserve"> </v>
      </c>
      <c r="B28" s="1"/>
      <c r="C28" s="1" t="str">
        <f>IF($D$2&lt;25," ","В24=")</f>
        <v xml:space="preserve"> </v>
      </c>
      <c r="D28" s="3"/>
      <c r="E28" s="1" t="str">
        <f t="shared" si="3"/>
        <v/>
      </c>
      <c r="F28" s="1" t="str">
        <f t="shared" si="2"/>
        <v/>
      </c>
    </row>
    <row r="29" spans="1:6" ht="15" customHeight="1">
      <c r="A29" s="5" t="str">
        <f>IF($F$2&lt;26," ","h25=")</f>
        <v xml:space="preserve"> </v>
      </c>
      <c r="B29" s="1"/>
      <c r="C29" s="1" t="str">
        <f>IF($D$2&lt;26," ","В25=")</f>
        <v xml:space="preserve"> </v>
      </c>
      <c r="D29" s="3"/>
      <c r="E29" s="1" t="str">
        <f t="shared" si="3"/>
        <v/>
      </c>
      <c r="F29" s="1" t="str">
        <f t="shared" si="2"/>
        <v/>
      </c>
    </row>
    <row r="30" spans="1:6" ht="15" customHeight="1">
      <c r="A30" s="5" t="str">
        <f>IF($F$2&lt;27," ","h26=")</f>
        <v xml:space="preserve"> </v>
      </c>
      <c r="B30" s="1"/>
      <c r="C30" s="1" t="str">
        <f>IF($D$2&lt;27," ","В26=")</f>
        <v xml:space="preserve"> </v>
      </c>
      <c r="D30" s="3"/>
      <c r="E30" s="1" t="str">
        <f t="shared" si="3"/>
        <v/>
      </c>
      <c r="F30" s="1" t="str">
        <f t="shared" si="2"/>
        <v/>
      </c>
    </row>
    <row r="31" spans="1:6" ht="15" customHeight="1">
      <c r="A31" s="5" t="str">
        <f>IF($F$2&lt;28," ","h27=")</f>
        <v xml:space="preserve"> </v>
      </c>
      <c r="B31" s="1"/>
      <c r="C31" s="1" t="str">
        <f>IF($D$2&lt;28," ","В27=")</f>
        <v xml:space="preserve"> </v>
      </c>
      <c r="D31" s="3"/>
      <c r="E31" s="1" t="str">
        <f t="shared" si="3"/>
        <v/>
      </c>
      <c r="F31" s="1" t="str">
        <f t="shared" si="2"/>
        <v/>
      </c>
    </row>
    <row r="32" spans="1:6" ht="15" customHeight="1">
      <c r="A32" s="5" t="str">
        <f>IF($F$2&lt;29," ","h28=")</f>
        <v xml:space="preserve"> </v>
      </c>
      <c r="B32" s="1"/>
      <c r="C32" s="1" t="str">
        <f>IF($D$2&lt;29," ","В28=")</f>
        <v xml:space="preserve"> </v>
      </c>
      <c r="D32" s="3"/>
      <c r="E32" s="1" t="str">
        <f t="shared" si="3"/>
        <v/>
      </c>
      <c r="F32" s="1" t="str">
        <f t="shared" si="2"/>
        <v/>
      </c>
    </row>
    <row r="33" spans="1:6" ht="15" customHeight="1">
      <c r="A33" s="5" t="str">
        <f>IF($F$2&lt;30," ","h29=")</f>
        <v xml:space="preserve"> </v>
      </c>
      <c r="B33" s="1"/>
      <c r="C33" s="1" t="str">
        <f>IF($D$2&lt;30," ","В29=")</f>
        <v xml:space="preserve"> </v>
      </c>
      <c r="D33" s="3"/>
      <c r="E33" s="1" t="str">
        <f t="shared" si="3"/>
        <v/>
      </c>
      <c r="F33" s="1" t="str">
        <f t="shared" si="2"/>
        <v/>
      </c>
    </row>
    <row r="34" spans="1:6" ht="15.75" customHeight="1">
      <c r="A34" s="28" t="str">
        <f>IF($F$2&lt;31," ","h30=")</f>
        <v xml:space="preserve"> </v>
      </c>
      <c r="B34" s="1"/>
      <c r="C34" s="1" t="str">
        <f>IF($D$2&lt;31," ","В30=")</f>
        <v xml:space="preserve"> </v>
      </c>
      <c r="D34" s="1"/>
      <c r="E34" s="1" t="str">
        <f t="shared" si="3"/>
        <v/>
      </c>
      <c r="F34" s="1" t="str">
        <f t="shared" si="2"/>
        <v/>
      </c>
    </row>
    <row r="35" spans="1:6" ht="15" customHeight="1">
      <c r="A35" s="25" t="s">
        <v>11</v>
      </c>
      <c r="B35" s="26"/>
      <c r="C35" s="26"/>
      <c r="D35" s="26"/>
      <c r="E35" s="26"/>
      <c r="F35" s="27"/>
    </row>
    <row r="36" spans="1:6">
      <c r="A36" s="2" t="s">
        <v>20</v>
      </c>
      <c r="B36" s="1">
        <v>985</v>
      </c>
      <c r="C36" s="2" t="s">
        <v>18</v>
      </c>
      <c r="D36" s="11">
        <v>743</v>
      </c>
      <c r="E36" s="2">
        <f>1313-50</f>
        <v>1263</v>
      </c>
      <c r="F36" s="2">
        <v>2</v>
      </c>
    </row>
    <row r="37" spans="1:6" ht="15" customHeight="1">
      <c r="A37" s="2" t="s">
        <v>35</v>
      </c>
      <c r="B37" s="1">
        <v>1167</v>
      </c>
      <c r="C37" s="2" t="s">
        <v>19</v>
      </c>
      <c r="D37" s="11">
        <v>569</v>
      </c>
      <c r="E37" s="2"/>
      <c r="F37" s="2">
        <v>2</v>
      </c>
    </row>
    <row r="38" spans="1:6" ht="15" customHeight="1">
      <c r="A38" s="2"/>
      <c r="B38" s="2"/>
      <c r="C38" s="2"/>
      <c r="D38" s="2"/>
      <c r="E38" s="2"/>
      <c r="F38" s="2"/>
    </row>
  </sheetData>
  <mergeCells count="3">
    <mergeCell ref="A35:F35"/>
    <mergeCell ref="C4:D4"/>
    <mergeCell ref="A4:B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G16" sqref="G16"/>
    </sheetView>
  </sheetViews>
  <sheetFormatPr defaultRowHeight="15"/>
  <cols>
    <col min="2" max="2" width="19.28515625" customWidth="1"/>
    <col min="3" max="3" width="11.140625" customWidth="1"/>
    <col min="4" max="4" width="10.85546875" customWidth="1"/>
    <col min="7" max="7" width="13.7109375" customWidth="1"/>
    <col min="9" max="9" width="13.7109375" customWidth="1"/>
  </cols>
  <sheetData>
    <row r="1" spans="1:9">
      <c r="C1" s="6" t="s">
        <v>12</v>
      </c>
    </row>
    <row r="2" spans="1:9">
      <c r="A2" s="12" t="s">
        <v>13</v>
      </c>
      <c r="B2" s="12" t="s">
        <v>21</v>
      </c>
      <c r="C2" s="13" t="s">
        <v>36</v>
      </c>
      <c r="D2" s="13"/>
      <c r="E2" s="15" t="s">
        <v>39</v>
      </c>
    </row>
    <row r="3" spans="1:9">
      <c r="A3" s="12"/>
      <c r="B3" s="12"/>
      <c r="C3" s="14" t="s">
        <v>37</v>
      </c>
      <c r="D3" s="14" t="s">
        <v>38</v>
      </c>
      <c r="E3" s="16"/>
      <c r="F3" t="s">
        <v>44</v>
      </c>
    </row>
    <row r="4" spans="1:9">
      <c r="A4" s="7">
        <f>IF([1]статика!G31&lt;&gt;0,1," ")</f>
        <v>1</v>
      </c>
      <c r="B4" s="7" t="s">
        <v>22</v>
      </c>
      <c r="C4" s="8">
        <f>профиль!D5-22</f>
        <v>1291</v>
      </c>
      <c r="D4" s="9">
        <f>профиль!B5-22</f>
        <v>2133</v>
      </c>
      <c r="E4" s="9">
        <f>1*профиль!$B$2</f>
        <v>2</v>
      </c>
      <c r="F4" t="s">
        <v>40</v>
      </c>
      <c r="G4" t="s">
        <v>41</v>
      </c>
      <c r="H4" t="s">
        <v>42</v>
      </c>
      <c r="I4" t="s">
        <v>45</v>
      </c>
    </row>
    <row r="5" spans="1:9">
      <c r="A5" s="7">
        <f>IF([1]статика!G32&lt;&gt;0,2," ")</f>
        <v>2</v>
      </c>
      <c r="B5" s="7" t="s">
        <v>23</v>
      </c>
      <c r="C5" s="10"/>
      <c r="D5" s="9"/>
      <c r="E5" s="9"/>
      <c r="F5" t="s">
        <v>43</v>
      </c>
      <c r="G5" t="s">
        <v>41</v>
      </c>
      <c r="H5" t="s">
        <v>60</v>
      </c>
      <c r="I5" t="s">
        <v>72</v>
      </c>
    </row>
    <row r="6" spans="1:9">
      <c r="A6" s="7">
        <f>IF([1]статика!G33&lt;&gt;0,3," ")</f>
        <v>3</v>
      </c>
      <c r="B6" s="7" t="s">
        <v>24</v>
      </c>
      <c r="C6" s="10"/>
      <c r="D6" s="9"/>
      <c r="E6" s="9"/>
      <c r="F6" t="s">
        <v>46</v>
      </c>
      <c r="G6" t="s">
        <v>41</v>
      </c>
      <c r="H6" t="s">
        <v>61</v>
      </c>
      <c r="I6" t="s">
        <v>73</v>
      </c>
    </row>
    <row r="7" spans="1:9">
      <c r="A7" s="7">
        <f>IF([1]статика!G34&lt;&gt;0,4," ")</f>
        <v>4</v>
      </c>
      <c r="B7" s="7" t="s">
        <v>25</v>
      </c>
      <c r="C7" s="2"/>
      <c r="D7" s="2"/>
      <c r="E7" s="9"/>
      <c r="F7" t="s">
        <v>47</v>
      </c>
      <c r="G7" t="s">
        <v>59</v>
      </c>
      <c r="H7" t="s">
        <v>62</v>
      </c>
      <c r="I7" t="s">
        <v>75</v>
      </c>
    </row>
    <row r="8" spans="1:9">
      <c r="A8" s="7">
        <f>IF([1]статика!G35&lt;&gt;0,5," ")</f>
        <v>5</v>
      </c>
      <c r="B8" s="7" t="s">
        <v>26</v>
      </c>
      <c r="C8" s="2"/>
      <c r="D8" s="2"/>
      <c r="E8" s="9"/>
      <c r="F8" t="s">
        <v>48</v>
      </c>
      <c r="G8" t="s">
        <v>76</v>
      </c>
      <c r="H8" t="s">
        <v>63</v>
      </c>
      <c r="I8" t="s">
        <v>75</v>
      </c>
    </row>
    <row r="9" spans="1:9">
      <c r="A9" s="7">
        <f>IF([1]статика!G36&lt;&gt;0,6," ")</f>
        <v>6</v>
      </c>
      <c r="B9" s="7" t="s">
        <v>27</v>
      </c>
      <c r="C9" s="2"/>
      <c r="D9" s="2"/>
      <c r="E9" s="9"/>
      <c r="F9" t="s">
        <v>49</v>
      </c>
      <c r="G9" t="s">
        <v>77</v>
      </c>
      <c r="H9" t="s">
        <v>64</v>
      </c>
      <c r="I9" t="s">
        <v>74</v>
      </c>
    </row>
    <row r="10" spans="1:9">
      <c r="A10" s="7">
        <f>IF([1]статика!G37&lt;&gt;0,7," ")</f>
        <v>7</v>
      </c>
      <c r="B10" s="7" t="s">
        <v>28</v>
      </c>
      <c r="C10" s="2"/>
      <c r="D10" s="2"/>
      <c r="E10" s="9"/>
      <c r="F10" t="s">
        <v>50</v>
      </c>
      <c r="G10" t="s">
        <v>77</v>
      </c>
      <c r="H10" t="s">
        <v>65</v>
      </c>
      <c r="I10" t="s">
        <v>72</v>
      </c>
    </row>
    <row r="11" spans="1:9">
      <c r="A11" s="7">
        <f>IF([1]статика!G38&lt;&gt;0,8," ")</f>
        <v>8</v>
      </c>
      <c r="B11" s="7" t="s">
        <v>29</v>
      </c>
      <c r="C11" s="2"/>
      <c r="D11" s="2"/>
      <c r="E11" s="9"/>
      <c r="F11" t="s">
        <v>51</v>
      </c>
      <c r="G11" t="s">
        <v>77</v>
      </c>
      <c r="H11" t="s">
        <v>66</v>
      </c>
      <c r="I11" t="s">
        <v>73</v>
      </c>
    </row>
    <row r="12" spans="1:9">
      <c r="A12" s="7">
        <f>IF([1]статика!G39&lt;&gt;0,9," ")</f>
        <v>9</v>
      </c>
      <c r="B12" s="7" t="s">
        <v>30</v>
      </c>
      <c r="C12" s="2"/>
      <c r="D12" s="2"/>
      <c r="E12" s="9"/>
      <c r="F12" t="s">
        <v>52</v>
      </c>
      <c r="G12" t="s">
        <v>78</v>
      </c>
      <c r="H12" t="s">
        <v>67</v>
      </c>
      <c r="I12" t="s">
        <v>75</v>
      </c>
    </row>
    <row r="13" spans="1:9">
      <c r="A13" s="7">
        <f>IF([1]статика!G40&lt;&gt;0,10," ")</f>
        <v>10</v>
      </c>
      <c r="B13" s="7" t="s">
        <v>31</v>
      </c>
      <c r="C13" s="2"/>
      <c r="D13" s="2"/>
      <c r="E13" s="9"/>
      <c r="F13" t="s">
        <v>53</v>
      </c>
      <c r="G13" t="s">
        <v>78</v>
      </c>
      <c r="H13" t="s">
        <v>68</v>
      </c>
      <c r="I13" t="s">
        <v>74</v>
      </c>
    </row>
    <row r="14" spans="1:9">
      <c r="A14" s="7">
        <f>IF([1]статика!G41&lt;&gt;0,11," ")</f>
        <v>11</v>
      </c>
      <c r="B14" s="7" t="s">
        <v>32</v>
      </c>
      <c r="C14" s="2"/>
      <c r="D14" s="2"/>
      <c r="E14" s="9"/>
      <c r="F14" t="s">
        <v>54</v>
      </c>
      <c r="G14" t="s">
        <v>78</v>
      </c>
      <c r="H14" t="s">
        <v>69</v>
      </c>
      <c r="I14" t="s">
        <v>72</v>
      </c>
    </row>
    <row r="15" spans="1:9">
      <c r="A15" s="7">
        <f>IF([1]статика!G42&lt;&gt;0,12," ")</f>
        <v>12</v>
      </c>
      <c r="B15" s="7" t="s">
        <v>33</v>
      </c>
      <c r="C15" s="2"/>
      <c r="D15" s="2"/>
      <c r="E15" s="9"/>
      <c r="F15" t="s">
        <v>55</v>
      </c>
      <c r="G15" t="s">
        <v>78</v>
      </c>
      <c r="H15" t="s">
        <v>70</v>
      </c>
      <c r="I15" t="s">
        <v>73</v>
      </c>
    </row>
    <row r="16" spans="1:9">
      <c r="A16" s="7">
        <f>IF([1]статика!G43&lt;&gt;0,13," ")</f>
        <v>13</v>
      </c>
      <c r="B16" s="7" t="s">
        <v>34</v>
      </c>
      <c r="C16" s="2"/>
      <c r="D16" s="2"/>
      <c r="E16" s="9"/>
      <c r="F16" t="s">
        <v>56</v>
      </c>
      <c r="G16" t="s">
        <v>79</v>
      </c>
      <c r="H16" t="s">
        <v>71</v>
      </c>
      <c r="I16" t="s">
        <v>45</v>
      </c>
    </row>
    <row r="17" spans="1:9">
      <c r="A17" s="7">
        <f>IF([1]статика!G44&lt;&gt;0,14," ")</f>
        <v>14</v>
      </c>
      <c r="B17" s="7" t="s">
        <v>82</v>
      </c>
      <c r="C17" s="2"/>
      <c r="D17" s="2"/>
      <c r="E17" s="9"/>
      <c r="F17" t="s">
        <v>57</v>
      </c>
      <c r="G17" t="s">
        <v>79</v>
      </c>
      <c r="H17" t="s">
        <v>80</v>
      </c>
      <c r="I17" t="s">
        <v>72</v>
      </c>
    </row>
    <row r="18" spans="1:9">
      <c r="A18" s="7">
        <f>IF([1]статика!G45&lt;&gt;0,15," ")</f>
        <v>15</v>
      </c>
      <c r="B18" s="7" t="s">
        <v>83</v>
      </c>
      <c r="C18" s="2"/>
      <c r="D18" s="2"/>
      <c r="E18" s="9"/>
      <c r="F18" t="s">
        <v>58</v>
      </c>
      <c r="G18" t="s">
        <v>79</v>
      </c>
      <c r="H18" t="s">
        <v>81</v>
      </c>
      <c r="I18" t="s">
        <v>73</v>
      </c>
    </row>
    <row r="19" spans="1:9">
      <c r="A19" s="7">
        <f>IF([1]статика!G46&lt;&gt;0,16," ")</f>
        <v>16</v>
      </c>
      <c r="B19" s="7"/>
      <c r="C19" s="2"/>
      <c r="D19" s="2"/>
      <c r="E19" s="2"/>
    </row>
    <row r="20" spans="1:9">
      <c r="A20" s="7">
        <f>IF([1]статика!G47&lt;&gt;0,17," ")</f>
        <v>17</v>
      </c>
      <c r="B20" s="7"/>
      <c r="C20" s="2"/>
      <c r="D20" s="2"/>
      <c r="E20" s="2"/>
    </row>
    <row r="21" spans="1:9">
      <c r="A21" s="7">
        <f>IF([1]статика!G48&lt;&gt;0,18," ")</f>
        <v>18</v>
      </c>
      <c r="B21" s="7"/>
      <c r="C21" s="2"/>
      <c r="D21" s="2"/>
      <c r="E21" s="2"/>
    </row>
    <row r="22" spans="1:9">
      <c r="A22" s="7">
        <f>IF([1]статика!G49&lt;&gt;0,19," ")</f>
        <v>19</v>
      </c>
      <c r="B22" s="7"/>
      <c r="C22" s="2"/>
      <c r="D22" s="2"/>
      <c r="E22" s="2"/>
    </row>
    <row r="23" spans="1:9">
      <c r="A23" s="7">
        <f>IF([1]статика!G50&lt;&gt;0,20," ")</f>
        <v>20</v>
      </c>
      <c r="B23" s="7"/>
      <c r="C23" s="2"/>
      <c r="D23" s="2"/>
      <c r="E23" s="2"/>
    </row>
    <row r="24" spans="1:9">
      <c r="A24" s="7">
        <f>IF([1]статика!G51&lt;&gt;0,21," ")</f>
        <v>21</v>
      </c>
      <c r="B24" s="7"/>
      <c r="C24" s="2"/>
      <c r="D24" s="2"/>
      <c r="E24" s="2"/>
    </row>
    <row r="25" spans="1:9">
      <c r="A25" s="7">
        <f>IF([1]статика!G52&lt;&gt;0,22," ")</f>
        <v>22</v>
      </c>
      <c r="B25" s="7"/>
      <c r="C25" s="2"/>
      <c r="D25" s="2"/>
      <c r="E25" s="2"/>
    </row>
    <row r="26" spans="1:9">
      <c r="A26" s="7">
        <f>IF([1]статика!G53&lt;&gt;0,23," ")</f>
        <v>23</v>
      </c>
      <c r="B26" s="7"/>
      <c r="C26" s="2"/>
      <c r="D26" s="2"/>
      <c r="E26" s="2"/>
    </row>
    <row r="27" spans="1:9">
      <c r="A27" s="7">
        <f>IF([1]статика!G54&lt;&gt;0,24," ")</f>
        <v>24</v>
      </c>
      <c r="B27" s="7"/>
      <c r="C27" s="2"/>
      <c r="D27" s="2"/>
      <c r="E27" s="2"/>
    </row>
    <row r="28" spans="1:9">
      <c r="A28" s="7">
        <f>IF([1]статика!G55&lt;&gt;0,25," ")</f>
        <v>25</v>
      </c>
      <c r="B28" s="7"/>
      <c r="C28" s="2"/>
      <c r="D28" s="2"/>
      <c r="E28" s="2"/>
    </row>
    <row r="29" spans="1:9">
      <c r="A29" s="7">
        <f>IF([1]статика!G56&lt;&gt;0,26," ")</f>
        <v>26</v>
      </c>
      <c r="B29" s="7"/>
      <c r="C29" s="2"/>
      <c r="D29" s="2"/>
      <c r="E29" s="2"/>
    </row>
    <row r="30" spans="1:9">
      <c r="A30" s="7">
        <f>IF([1]статика!G57&lt;&gt;0,27," ")</f>
        <v>27</v>
      </c>
      <c r="B30" s="7"/>
      <c r="C30" s="2"/>
      <c r="D30" s="2"/>
      <c r="E30" s="2"/>
    </row>
    <row r="31" spans="1:9">
      <c r="A31" s="7">
        <f>IF([1]статика!G58&lt;&gt;0,28," ")</f>
        <v>28</v>
      </c>
      <c r="B31" s="7"/>
      <c r="C31" s="2"/>
      <c r="D31" s="2"/>
      <c r="E31" s="2"/>
    </row>
    <row r="32" spans="1:9">
      <c r="A32" s="7">
        <f>IF([1]статика!G59&lt;&gt;0,29," ")</f>
        <v>29</v>
      </c>
      <c r="B32" s="7"/>
      <c r="C32" s="2"/>
      <c r="D32" s="2"/>
      <c r="E32" s="2"/>
    </row>
    <row r="33" spans="1:5">
      <c r="A33" s="7">
        <f>IF([1]статика!G60&lt;&gt;0,30," ")</f>
        <v>30</v>
      </c>
      <c r="B33" s="7"/>
      <c r="C33" s="2"/>
      <c r="D33" s="2"/>
      <c r="E33" s="2"/>
    </row>
  </sheetData>
  <mergeCells count="4">
    <mergeCell ref="A2:A3"/>
    <mergeCell ref="B2:B3"/>
    <mergeCell ref="C2:D2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профиль</vt:lpstr>
      <vt:lpstr>заполнение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konstruktor3</dc:creator>
  <cp:lastModifiedBy>konstruktor3</cp:lastModifiedBy>
  <dcterms:created xsi:type="dcterms:W3CDTF">2015-08-12T11:23:53Z</dcterms:created>
  <dcterms:modified xsi:type="dcterms:W3CDTF">2015-08-19T07:07:54Z</dcterms:modified>
</cp:coreProperties>
</file>