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BO100" i="3" l="1"/>
  <c r="BN100" i="3"/>
  <c r="BM100" i="3"/>
  <c r="BQ100" i="3" s="1"/>
  <c r="BL100" i="3"/>
  <c r="BP100" i="3" s="1"/>
  <c r="BI100" i="3"/>
  <c r="BH100" i="3"/>
  <c r="BG100" i="3"/>
  <c r="BK100" i="3" s="1"/>
  <c r="BF100" i="3"/>
  <c r="BJ100" i="3" s="1"/>
  <c r="AT100" i="3"/>
  <c r="Y100" i="3"/>
  <c r="S100" i="3"/>
  <c r="Q100" i="3"/>
  <c r="O100" i="3"/>
  <c r="BO99" i="3"/>
  <c r="BN99" i="3"/>
  <c r="BM99" i="3"/>
  <c r="BQ99" i="3" s="1"/>
  <c r="BL99" i="3"/>
  <c r="BP99" i="3" s="1"/>
  <c r="BI99" i="3"/>
  <c r="BH99" i="3"/>
  <c r="BG99" i="3"/>
  <c r="BK99" i="3" s="1"/>
  <c r="BF99" i="3"/>
  <c r="BJ99" i="3" s="1"/>
  <c r="AT99" i="3"/>
  <c r="Y99" i="3"/>
  <c r="S99" i="3"/>
  <c r="Q99" i="3"/>
  <c r="O99" i="3"/>
  <c r="BO98" i="3"/>
  <c r="BN98" i="3"/>
  <c r="BM98" i="3"/>
  <c r="BQ98" i="3" s="1"/>
  <c r="BL98" i="3"/>
  <c r="BP98" i="3" s="1"/>
  <c r="BI98" i="3"/>
  <c r="BH98" i="3"/>
  <c r="BG98" i="3"/>
  <c r="BK98" i="3" s="1"/>
  <c r="BF98" i="3"/>
  <c r="BJ98" i="3" s="1"/>
  <c r="AU98" i="3"/>
  <c r="AT98" i="3"/>
  <c r="Y98" i="3"/>
  <c r="S98" i="3"/>
  <c r="Q98" i="3"/>
  <c r="O98" i="3"/>
  <c r="BO97" i="3"/>
  <c r="BN97" i="3"/>
  <c r="BM97" i="3"/>
  <c r="BQ97" i="3" s="1"/>
  <c r="BL97" i="3"/>
  <c r="BP97" i="3" s="1"/>
  <c r="BI97" i="3"/>
  <c r="BH97" i="3"/>
  <c r="BG97" i="3"/>
  <c r="BK97" i="3" s="1"/>
  <c r="BF97" i="3"/>
  <c r="BJ97" i="3" s="1"/>
  <c r="AT97" i="3"/>
  <c r="Y97" i="3"/>
  <c r="S97" i="3"/>
  <c r="Q97" i="3"/>
  <c r="O97" i="3"/>
  <c r="BO96" i="3"/>
  <c r="BN96" i="3"/>
  <c r="BM96" i="3"/>
  <c r="BQ96" i="3" s="1"/>
  <c r="BL96" i="3"/>
  <c r="BP96" i="3" s="1"/>
  <c r="BI96" i="3"/>
  <c r="BH96" i="3"/>
  <c r="BG96" i="3"/>
  <c r="BK96" i="3" s="1"/>
  <c r="BF96" i="3"/>
  <c r="BJ96" i="3" s="1"/>
  <c r="AT96" i="3"/>
  <c r="Y96" i="3"/>
  <c r="S96" i="3"/>
  <c r="Q96" i="3"/>
  <c r="O96" i="3"/>
  <c r="BO95" i="3"/>
  <c r="BN95" i="3"/>
  <c r="BM95" i="3"/>
  <c r="BQ95" i="3" s="1"/>
  <c r="BL95" i="3"/>
  <c r="BP95" i="3" s="1"/>
  <c r="BI95" i="3"/>
  <c r="BH95" i="3"/>
  <c r="BG95" i="3"/>
  <c r="BK95" i="3" s="1"/>
  <c r="BF95" i="3"/>
  <c r="BJ95" i="3" s="1"/>
  <c r="AT95" i="3"/>
  <c r="Y95" i="3"/>
  <c r="S95" i="3"/>
  <c r="Q95" i="3"/>
  <c r="O95" i="3"/>
  <c r="BO94" i="3"/>
  <c r="BN94" i="3"/>
  <c r="BM94" i="3"/>
  <c r="BQ94" i="3" s="1"/>
  <c r="BL94" i="3"/>
  <c r="BP94" i="3" s="1"/>
  <c r="BI94" i="3"/>
  <c r="BH94" i="3"/>
  <c r="BG94" i="3"/>
  <c r="BK94" i="3" s="1"/>
  <c r="BF94" i="3"/>
  <c r="BJ94" i="3" s="1"/>
  <c r="AT94" i="3"/>
  <c r="Y94" i="3"/>
  <c r="S94" i="3"/>
  <c r="Q94" i="3"/>
  <c r="O94" i="3"/>
  <c r="BO93" i="3"/>
  <c r="BN93" i="3"/>
  <c r="BM93" i="3"/>
  <c r="BQ93" i="3" s="1"/>
  <c r="BL93" i="3"/>
  <c r="BP93" i="3" s="1"/>
  <c r="BI93" i="3"/>
  <c r="BH93" i="3"/>
  <c r="BG93" i="3"/>
  <c r="BK93" i="3" s="1"/>
  <c r="BF93" i="3"/>
  <c r="BJ93" i="3" s="1"/>
  <c r="AT93" i="3"/>
  <c r="Y93" i="3"/>
  <c r="S93" i="3"/>
  <c r="Q93" i="3"/>
  <c r="O93" i="3"/>
  <c r="BO92" i="3"/>
  <c r="BN92" i="3"/>
  <c r="BM92" i="3"/>
  <c r="BQ92" i="3" s="1"/>
  <c r="BL92" i="3"/>
  <c r="BP92" i="3" s="1"/>
  <c r="BI92" i="3"/>
  <c r="BH92" i="3"/>
  <c r="BG92" i="3"/>
  <c r="BK92" i="3" s="1"/>
  <c r="BF92" i="3"/>
  <c r="BJ92" i="3" s="1"/>
  <c r="AT92" i="3"/>
  <c r="Y92" i="3"/>
  <c r="S92" i="3"/>
  <c r="Q92" i="3"/>
  <c r="O92" i="3"/>
  <c r="BO91" i="3"/>
  <c r="BN91" i="3"/>
  <c r="BM91" i="3"/>
  <c r="BQ91" i="3" s="1"/>
  <c r="BL91" i="3"/>
  <c r="BP91" i="3" s="1"/>
  <c r="BI91" i="3"/>
  <c r="BH91" i="3"/>
  <c r="BG91" i="3"/>
  <c r="BK91" i="3" s="1"/>
  <c r="BF91" i="3"/>
  <c r="BJ91" i="3" s="1"/>
  <c r="AT91" i="3"/>
  <c r="Y91" i="3"/>
  <c r="S91" i="3"/>
  <c r="Q91" i="3"/>
  <c r="O91" i="3"/>
  <c r="BO90" i="3"/>
  <c r="BN90" i="3"/>
  <c r="BM90" i="3"/>
  <c r="BQ90" i="3" s="1"/>
  <c r="BL90" i="3"/>
  <c r="BP90" i="3" s="1"/>
  <c r="BI90" i="3"/>
  <c r="BH90" i="3"/>
  <c r="BG90" i="3"/>
  <c r="BK90" i="3" s="1"/>
  <c r="BF90" i="3"/>
  <c r="BJ90" i="3" s="1"/>
  <c r="AT90" i="3"/>
  <c r="Y90" i="3"/>
  <c r="S90" i="3"/>
  <c r="Q90" i="3"/>
  <c r="O90" i="3"/>
  <c r="BO89" i="3"/>
  <c r="BN89" i="3"/>
  <c r="BM89" i="3"/>
  <c r="BQ89" i="3" s="1"/>
  <c r="BL89" i="3"/>
  <c r="BP89" i="3" s="1"/>
  <c r="BI89" i="3"/>
  <c r="BH89" i="3"/>
  <c r="BG89" i="3"/>
  <c r="BK89" i="3" s="1"/>
  <c r="BF89" i="3"/>
  <c r="BJ89" i="3" s="1"/>
  <c r="AT89" i="3"/>
  <c r="Y89" i="3"/>
  <c r="S89" i="3"/>
  <c r="Q89" i="3"/>
  <c r="O89" i="3"/>
  <c r="BO88" i="3"/>
  <c r="BN88" i="3"/>
  <c r="BM88" i="3"/>
  <c r="BQ88" i="3" s="1"/>
  <c r="BL88" i="3"/>
  <c r="BP88" i="3" s="1"/>
  <c r="BI88" i="3"/>
  <c r="BH88" i="3"/>
  <c r="BG88" i="3"/>
  <c r="BK88" i="3" s="1"/>
  <c r="BF88" i="3"/>
  <c r="BJ88" i="3" s="1"/>
  <c r="AT88" i="3"/>
  <c r="Y88" i="3"/>
  <c r="S88" i="3"/>
  <c r="Q88" i="3"/>
  <c r="O88" i="3"/>
  <c r="BO87" i="3"/>
  <c r="BN87" i="3"/>
  <c r="BM87" i="3"/>
  <c r="BQ87" i="3" s="1"/>
  <c r="BL87" i="3"/>
  <c r="BP87" i="3" s="1"/>
  <c r="BI87" i="3"/>
  <c r="BH87" i="3"/>
  <c r="BG87" i="3"/>
  <c r="BK87" i="3" s="1"/>
  <c r="BF87" i="3"/>
  <c r="BJ87" i="3" s="1"/>
  <c r="AT87" i="3"/>
  <c r="Y87" i="3"/>
  <c r="S87" i="3"/>
  <c r="Q87" i="3"/>
  <c r="O87" i="3"/>
  <c r="BO86" i="3"/>
  <c r="BN86" i="3"/>
  <c r="BM86" i="3"/>
  <c r="BQ86" i="3" s="1"/>
  <c r="BL86" i="3"/>
  <c r="BP86" i="3" s="1"/>
  <c r="BI86" i="3"/>
  <c r="BH86" i="3"/>
  <c r="BG86" i="3"/>
  <c r="BK86" i="3" s="1"/>
  <c r="BF86" i="3"/>
  <c r="BJ86" i="3" s="1"/>
  <c r="AT86" i="3"/>
  <c r="Y86" i="3"/>
  <c r="S86" i="3"/>
  <c r="Q86" i="3"/>
  <c r="O86" i="3"/>
  <c r="BO85" i="3"/>
  <c r="BN85" i="3"/>
  <c r="BM85" i="3"/>
  <c r="BQ85" i="3" s="1"/>
  <c r="BL85" i="3"/>
  <c r="BP85" i="3" s="1"/>
  <c r="BI85" i="3"/>
  <c r="BH85" i="3"/>
  <c r="BG85" i="3"/>
  <c r="BK85" i="3" s="1"/>
  <c r="BF85" i="3"/>
  <c r="BJ85" i="3" s="1"/>
  <c r="AT85" i="3"/>
  <c r="Y85" i="3"/>
  <c r="S85" i="3"/>
  <c r="Q85" i="3"/>
  <c r="O85" i="3"/>
  <c r="BO84" i="3"/>
  <c r="BN84" i="3"/>
  <c r="BM84" i="3"/>
  <c r="BQ84" i="3" s="1"/>
  <c r="BL84" i="3"/>
  <c r="BP84" i="3" s="1"/>
  <c r="BI84" i="3"/>
  <c r="BH84" i="3"/>
  <c r="BG84" i="3"/>
  <c r="BK84" i="3" s="1"/>
  <c r="BF84" i="3"/>
  <c r="BJ84" i="3" s="1"/>
  <c r="AT84" i="3"/>
  <c r="Y84" i="3"/>
  <c r="S84" i="3"/>
  <c r="Q84" i="3"/>
  <c r="O84" i="3"/>
  <c r="BO83" i="3"/>
  <c r="BN83" i="3"/>
  <c r="BM83" i="3"/>
  <c r="BQ83" i="3" s="1"/>
  <c r="BL83" i="3"/>
  <c r="BP83" i="3" s="1"/>
  <c r="BI83" i="3"/>
  <c r="BH83" i="3"/>
  <c r="BG83" i="3"/>
  <c r="BK83" i="3" s="1"/>
  <c r="BF83" i="3"/>
  <c r="BJ83" i="3" s="1"/>
  <c r="AT83" i="3"/>
  <c r="Y83" i="3"/>
  <c r="S83" i="3"/>
  <c r="Q83" i="3"/>
  <c r="O83" i="3"/>
  <c r="BO82" i="3"/>
  <c r="BN82" i="3"/>
  <c r="BM82" i="3"/>
  <c r="BQ82" i="3" s="1"/>
  <c r="BL82" i="3"/>
  <c r="BP82" i="3" s="1"/>
  <c r="BI82" i="3"/>
  <c r="BH82" i="3"/>
  <c r="BG82" i="3"/>
  <c r="BK82" i="3" s="1"/>
  <c r="BF82" i="3"/>
  <c r="BJ82" i="3" s="1"/>
  <c r="AT82" i="3"/>
  <c r="Y82" i="3"/>
  <c r="S82" i="3"/>
  <c r="Q82" i="3"/>
  <c r="O82" i="3"/>
  <c r="BO81" i="3"/>
  <c r="BN81" i="3"/>
  <c r="BM81" i="3"/>
  <c r="BQ81" i="3" s="1"/>
  <c r="BL81" i="3"/>
  <c r="BP81" i="3" s="1"/>
  <c r="BI81" i="3"/>
  <c r="BH81" i="3"/>
  <c r="BG81" i="3"/>
  <c r="BK81" i="3" s="1"/>
  <c r="BF81" i="3"/>
  <c r="BJ81" i="3" s="1"/>
  <c r="AT81" i="3"/>
  <c r="Y81" i="3"/>
  <c r="S81" i="3"/>
  <c r="Q81" i="3"/>
  <c r="O81" i="3"/>
  <c r="BO80" i="3"/>
  <c r="BN80" i="3"/>
  <c r="BM80" i="3"/>
  <c r="BQ80" i="3" s="1"/>
  <c r="BL80" i="3"/>
  <c r="BP80" i="3" s="1"/>
  <c r="BI80" i="3"/>
  <c r="BH80" i="3"/>
  <c r="BG80" i="3"/>
  <c r="BK80" i="3" s="1"/>
  <c r="BF80" i="3"/>
  <c r="BJ80" i="3" s="1"/>
  <c r="AT80" i="3"/>
  <c r="Y80" i="3"/>
  <c r="S80" i="3"/>
  <c r="Q80" i="3"/>
  <c r="O80" i="3"/>
  <c r="BO79" i="3"/>
  <c r="BN79" i="3"/>
  <c r="BM79" i="3"/>
  <c r="BQ79" i="3" s="1"/>
  <c r="BL79" i="3"/>
  <c r="BP79" i="3" s="1"/>
  <c r="BI79" i="3"/>
  <c r="BH79" i="3"/>
  <c r="BG79" i="3"/>
  <c r="BK79" i="3" s="1"/>
  <c r="BF79" i="3"/>
  <c r="BJ79" i="3" s="1"/>
  <c r="AT79" i="3"/>
  <c r="Y79" i="3"/>
  <c r="S79" i="3"/>
  <c r="Q79" i="3"/>
  <c r="O79" i="3"/>
  <c r="BO78" i="3"/>
  <c r="BN78" i="3"/>
  <c r="BM78" i="3"/>
  <c r="BQ78" i="3" s="1"/>
  <c r="BL78" i="3"/>
  <c r="BP78" i="3" s="1"/>
  <c r="BI78" i="3"/>
  <c r="BH78" i="3"/>
  <c r="BG78" i="3"/>
  <c r="BK78" i="3" s="1"/>
  <c r="BF78" i="3"/>
  <c r="BJ78" i="3" s="1"/>
  <c r="AU78" i="3"/>
  <c r="AT78" i="3"/>
  <c r="Y78" i="3"/>
  <c r="S78" i="3"/>
  <c r="Q78" i="3"/>
  <c r="O78" i="3"/>
  <c r="BQ77" i="3"/>
  <c r="BO77" i="3"/>
  <c r="BN77" i="3"/>
  <c r="BM77" i="3"/>
  <c r="BL77" i="3"/>
  <c r="BP77" i="3" s="1"/>
  <c r="BI77" i="3"/>
  <c r="BH77" i="3"/>
  <c r="BG77" i="3"/>
  <c r="BK77" i="3" s="1"/>
  <c r="BF77" i="3"/>
  <c r="BJ77" i="3" s="1"/>
  <c r="AT77" i="3"/>
  <c r="Y77" i="3"/>
  <c r="S77" i="3"/>
  <c r="Q77" i="3"/>
  <c r="O77" i="3"/>
  <c r="BO76" i="3"/>
  <c r="BN76" i="3"/>
  <c r="BM76" i="3"/>
  <c r="BQ76" i="3" s="1"/>
  <c r="BL76" i="3"/>
  <c r="BP76" i="3" s="1"/>
  <c r="BI76" i="3"/>
  <c r="BH76" i="3"/>
  <c r="BG76" i="3"/>
  <c r="BK76" i="3" s="1"/>
  <c r="BF76" i="3"/>
  <c r="BJ76" i="3" s="1"/>
  <c r="AT76" i="3"/>
  <c r="Y76" i="3"/>
  <c r="S76" i="3"/>
  <c r="Q76" i="3"/>
  <c r="O76" i="3"/>
  <c r="BO75" i="3"/>
  <c r="BN75" i="3"/>
  <c r="BM75" i="3"/>
  <c r="BQ75" i="3" s="1"/>
  <c r="BL75" i="3"/>
  <c r="BP75" i="3" s="1"/>
  <c r="BI75" i="3"/>
  <c r="BH75" i="3"/>
  <c r="BG75" i="3"/>
  <c r="BK75" i="3" s="1"/>
  <c r="BF75" i="3"/>
  <c r="BJ75" i="3" s="1"/>
  <c r="AU75" i="3"/>
  <c r="AT75" i="3"/>
  <c r="Y75" i="3"/>
  <c r="S75" i="3"/>
  <c r="Q75" i="3"/>
  <c r="O75" i="3"/>
  <c r="BO74" i="3"/>
  <c r="BN74" i="3"/>
  <c r="BM74" i="3"/>
  <c r="BQ74" i="3" s="1"/>
  <c r="BL74" i="3"/>
  <c r="BP74" i="3" s="1"/>
  <c r="BI74" i="3"/>
  <c r="BH74" i="3"/>
  <c r="BG74" i="3"/>
  <c r="BK74" i="3" s="1"/>
  <c r="BF74" i="3"/>
  <c r="BJ74" i="3" s="1"/>
  <c r="AT74" i="3"/>
  <c r="Y74" i="3"/>
  <c r="S74" i="3"/>
  <c r="Q74" i="3"/>
  <c r="O74" i="3"/>
  <c r="BO73" i="3"/>
  <c r="BN73" i="3"/>
  <c r="BM73" i="3"/>
  <c r="BQ73" i="3" s="1"/>
  <c r="BL73" i="3"/>
  <c r="BP73" i="3" s="1"/>
  <c r="BI73" i="3"/>
  <c r="BH73" i="3"/>
  <c r="BG73" i="3"/>
  <c r="BK73" i="3" s="1"/>
  <c r="BF73" i="3"/>
  <c r="BJ73" i="3" s="1"/>
  <c r="AT73" i="3"/>
  <c r="Y73" i="3"/>
  <c r="S73" i="3"/>
  <c r="Q73" i="3"/>
  <c r="O73" i="3"/>
  <c r="BO72" i="3"/>
  <c r="BN72" i="3"/>
  <c r="BM72" i="3"/>
  <c r="BQ72" i="3" s="1"/>
  <c r="BL72" i="3"/>
  <c r="BP72" i="3" s="1"/>
  <c r="BI72" i="3"/>
  <c r="BH72" i="3"/>
  <c r="BG72" i="3"/>
  <c r="BK72" i="3" s="1"/>
  <c r="BF72" i="3"/>
  <c r="BJ72" i="3" s="1"/>
  <c r="AT72" i="3"/>
  <c r="Y72" i="3"/>
  <c r="S72" i="3"/>
  <c r="Q72" i="3"/>
  <c r="O72" i="3"/>
  <c r="BO71" i="3"/>
  <c r="BN71" i="3"/>
  <c r="BM71" i="3"/>
  <c r="BQ71" i="3" s="1"/>
  <c r="BL71" i="3"/>
  <c r="BP71" i="3" s="1"/>
  <c r="BI71" i="3"/>
  <c r="BH71" i="3"/>
  <c r="BG71" i="3"/>
  <c r="BK71" i="3" s="1"/>
  <c r="BF71" i="3"/>
  <c r="BJ71" i="3" s="1"/>
  <c r="AT71" i="3"/>
  <c r="Y71" i="3"/>
  <c r="S71" i="3"/>
  <c r="Q71" i="3"/>
  <c r="O71" i="3"/>
  <c r="BO70" i="3"/>
  <c r="BN70" i="3"/>
  <c r="BM70" i="3"/>
  <c r="BQ70" i="3" s="1"/>
  <c r="BL70" i="3"/>
  <c r="BP70" i="3" s="1"/>
  <c r="BI70" i="3"/>
  <c r="BH70" i="3"/>
  <c r="BG70" i="3"/>
  <c r="BK70" i="3" s="1"/>
  <c r="BF70" i="3"/>
  <c r="BJ70" i="3" s="1"/>
  <c r="AT70" i="3"/>
  <c r="Y70" i="3"/>
  <c r="S70" i="3"/>
  <c r="Q70" i="3"/>
  <c r="O70" i="3"/>
  <c r="BO69" i="3"/>
  <c r="BN69" i="3"/>
  <c r="BM69" i="3"/>
  <c r="BQ69" i="3" s="1"/>
  <c r="BL69" i="3"/>
  <c r="BP69" i="3" s="1"/>
  <c r="BI69" i="3"/>
  <c r="BH69" i="3"/>
  <c r="BG69" i="3"/>
  <c r="BK69" i="3" s="1"/>
  <c r="BF69" i="3"/>
  <c r="BJ69" i="3" s="1"/>
  <c r="AT69" i="3"/>
  <c r="Y69" i="3"/>
  <c r="S69" i="3"/>
  <c r="Q69" i="3"/>
  <c r="O69" i="3"/>
  <c r="BO68" i="3"/>
  <c r="BN68" i="3"/>
  <c r="BM68" i="3"/>
  <c r="BQ68" i="3" s="1"/>
  <c r="BL68" i="3"/>
  <c r="BP68" i="3" s="1"/>
  <c r="BI68" i="3"/>
  <c r="BH68" i="3"/>
  <c r="BG68" i="3"/>
  <c r="BK68" i="3" s="1"/>
  <c r="BF68" i="3"/>
  <c r="BJ68" i="3" s="1"/>
  <c r="AT68" i="3"/>
  <c r="Y68" i="3"/>
  <c r="S68" i="3"/>
  <c r="Q68" i="3"/>
  <c r="O68" i="3"/>
  <c r="BO67" i="3"/>
  <c r="BN67" i="3"/>
  <c r="BM67" i="3"/>
  <c r="BQ67" i="3" s="1"/>
  <c r="BL67" i="3"/>
  <c r="BP67" i="3" s="1"/>
  <c r="BI67" i="3"/>
  <c r="BH67" i="3"/>
  <c r="BG67" i="3"/>
  <c r="BK67" i="3" s="1"/>
  <c r="BF67" i="3"/>
  <c r="BJ67" i="3" s="1"/>
  <c r="AT67" i="3"/>
  <c r="Y67" i="3"/>
  <c r="S67" i="3"/>
  <c r="Q67" i="3"/>
  <c r="O67" i="3"/>
  <c r="BO66" i="3"/>
  <c r="BN66" i="3"/>
  <c r="BM66" i="3"/>
  <c r="BQ66" i="3" s="1"/>
  <c r="BL66" i="3"/>
  <c r="BP66" i="3" s="1"/>
  <c r="BI66" i="3"/>
  <c r="BH66" i="3"/>
  <c r="BG66" i="3"/>
  <c r="BK66" i="3" s="1"/>
  <c r="BF66" i="3"/>
  <c r="BJ66" i="3" s="1"/>
  <c r="AT66" i="3"/>
  <c r="Y66" i="3"/>
  <c r="S66" i="3"/>
  <c r="Q66" i="3"/>
  <c r="O66" i="3"/>
  <c r="BO65" i="3"/>
  <c r="BN65" i="3"/>
  <c r="BM65" i="3"/>
  <c r="BQ65" i="3" s="1"/>
  <c r="BL65" i="3"/>
  <c r="BP65" i="3" s="1"/>
  <c r="BI65" i="3"/>
  <c r="BH65" i="3"/>
  <c r="BG65" i="3"/>
  <c r="BK65" i="3" s="1"/>
  <c r="BF65" i="3"/>
  <c r="BJ65" i="3" s="1"/>
  <c r="AT65" i="3"/>
  <c r="Y65" i="3"/>
  <c r="S65" i="3"/>
  <c r="Q65" i="3"/>
  <c r="O65" i="3"/>
  <c r="BO64" i="3"/>
  <c r="BN64" i="3"/>
  <c r="BM64" i="3"/>
  <c r="BQ64" i="3" s="1"/>
  <c r="BL64" i="3"/>
  <c r="BP64" i="3" s="1"/>
  <c r="BI64" i="3"/>
  <c r="BH64" i="3"/>
  <c r="BG64" i="3"/>
  <c r="BK64" i="3" s="1"/>
  <c r="BF64" i="3"/>
  <c r="BJ64" i="3" s="1"/>
  <c r="AU64" i="3"/>
  <c r="AT64" i="3"/>
  <c r="Y64" i="3"/>
  <c r="S64" i="3"/>
  <c r="Q64" i="3"/>
  <c r="O64" i="3"/>
  <c r="BO63" i="3"/>
  <c r="BN63" i="3"/>
  <c r="BM63" i="3"/>
  <c r="BQ63" i="3" s="1"/>
  <c r="BL63" i="3"/>
  <c r="BP63" i="3" s="1"/>
  <c r="BI63" i="3"/>
  <c r="BH63" i="3"/>
  <c r="BG63" i="3"/>
  <c r="BK63" i="3" s="1"/>
  <c r="BF63" i="3"/>
  <c r="BJ63" i="3" s="1"/>
  <c r="AT63" i="3"/>
  <c r="Y63" i="3"/>
  <c r="S63" i="3"/>
  <c r="Q63" i="3"/>
  <c r="O63" i="3"/>
  <c r="BO62" i="3"/>
  <c r="BN62" i="3"/>
  <c r="BM62" i="3"/>
  <c r="BQ62" i="3" s="1"/>
  <c r="BL62" i="3"/>
  <c r="BP62" i="3" s="1"/>
  <c r="BI62" i="3"/>
  <c r="BH62" i="3"/>
  <c r="BG62" i="3"/>
  <c r="BK62" i="3" s="1"/>
  <c r="BF62" i="3"/>
  <c r="BJ62" i="3" s="1"/>
  <c r="AT62" i="3"/>
  <c r="Y62" i="3"/>
  <c r="S62" i="3"/>
  <c r="Q62" i="3"/>
  <c r="O62" i="3"/>
  <c r="BO61" i="3"/>
  <c r="BN61" i="3"/>
  <c r="BM61" i="3"/>
  <c r="BQ61" i="3" s="1"/>
  <c r="BL61" i="3"/>
  <c r="BP61" i="3" s="1"/>
  <c r="BI61" i="3"/>
  <c r="BH61" i="3"/>
  <c r="BG61" i="3"/>
  <c r="BK61" i="3" s="1"/>
  <c r="BF61" i="3"/>
  <c r="BJ61" i="3" s="1"/>
  <c r="AU61" i="3"/>
  <c r="AT61" i="3"/>
  <c r="Y61" i="3"/>
  <c r="S61" i="3"/>
  <c r="Q61" i="3"/>
  <c r="O61" i="3"/>
  <c r="BO60" i="3"/>
  <c r="BN60" i="3"/>
  <c r="BM60" i="3"/>
  <c r="BQ60" i="3" s="1"/>
  <c r="BL60" i="3"/>
  <c r="BP60" i="3" s="1"/>
  <c r="BI60" i="3"/>
  <c r="BH60" i="3"/>
  <c r="BG60" i="3"/>
  <c r="BK60" i="3" s="1"/>
  <c r="BF60" i="3"/>
  <c r="BJ60" i="3" s="1"/>
  <c r="AT60" i="3"/>
  <c r="Y60" i="3"/>
  <c r="S60" i="3"/>
  <c r="Q60" i="3"/>
  <c r="O60" i="3"/>
  <c r="BO59" i="3"/>
  <c r="BN59" i="3"/>
  <c r="BM59" i="3"/>
  <c r="BQ59" i="3" s="1"/>
  <c r="BL59" i="3"/>
  <c r="BP59" i="3" s="1"/>
  <c r="BI59" i="3"/>
  <c r="BH59" i="3"/>
  <c r="BG59" i="3"/>
  <c r="BK59" i="3" s="1"/>
  <c r="BF59" i="3"/>
  <c r="BJ59" i="3" s="1"/>
  <c r="AT59" i="3"/>
  <c r="Y59" i="3"/>
  <c r="S59" i="3"/>
  <c r="Q59" i="3"/>
  <c r="O59" i="3"/>
  <c r="BO58" i="3"/>
  <c r="BN58" i="3"/>
  <c r="BM58" i="3"/>
  <c r="BQ58" i="3" s="1"/>
  <c r="BL58" i="3"/>
  <c r="BP58" i="3" s="1"/>
  <c r="BI58" i="3"/>
  <c r="BH58" i="3"/>
  <c r="BG58" i="3"/>
  <c r="BK58" i="3" s="1"/>
  <c r="BF58" i="3"/>
  <c r="BJ58" i="3" s="1"/>
  <c r="AT58" i="3"/>
  <c r="Y58" i="3"/>
  <c r="S58" i="3"/>
  <c r="Q58" i="3"/>
  <c r="O58" i="3"/>
  <c r="BO57" i="3"/>
  <c r="BN57" i="3"/>
  <c r="BM57" i="3"/>
  <c r="BQ57" i="3" s="1"/>
  <c r="BL57" i="3"/>
  <c r="BP57" i="3" s="1"/>
  <c r="BI57" i="3"/>
  <c r="BH57" i="3"/>
  <c r="BG57" i="3"/>
  <c r="BK57" i="3" s="1"/>
  <c r="BF57" i="3"/>
  <c r="BJ57" i="3" s="1"/>
  <c r="AT57" i="3"/>
  <c r="Y57" i="3"/>
  <c r="S57" i="3"/>
  <c r="Q57" i="3"/>
  <c r="O57" i="3"/>
  <c r="BO56" i="3"/>
  <c r="BN56" i="3"/>
  <c r="BM56" i="3"/>
  <c r="BQ56" i="3" s="1"/>
  <c r="BL56" i="3"/>
  <c r="BP56" i="3" s="1"/>
  <c r="BI56" i="3"/>
  <c r="BH56" i="3"/>
  <c r="BG56" i="3"/>
  <c r="BK56" i="3" s="1"/>
  <c r="BF56" i="3"/>
  <c r="BJ56" i="3" s="1"/>
  <c r="AT56" i="3"/>
  <c r="Y56" i="3"/>
  <c r="S56" i="3"/>
  <c r="Q56" i="3"/>
  <c r="O56" i="3"/>
  <c r="BO55" i="3"/>
  <c r="BN55" i="3"/>
  <c r="BM55" i="3"/>
  <c r="BQ55" i="3" s="1"/>
  <c r="BL55" i="3"/>
  <c r="BP55" i="3" s="1"/>
  <c r="BI55" i="3"/>
  <c r="BH55" i="3"/>
  <c r="BG55" i="3"/>
  <c r="BK55" i="3" s="1"/>
  <c r="BF55" i="3"/>
  <c r="BJ55" i="3" s="1"/>
  <c r="AT55" i="3"/>
  <c r="Y55" i="3"/>
  <c r="S55" i="3"/>
  <c r="Q55" i="3"/>
  <c r="O55" i="3"/>
  <c r="BO54" i="3"/>
  <c r="BN54" i="3"/>
  <c r="BM54" i="3"/>
  <c r="BQ54" i="3" s="1"/>
  <c r="BL54" i="3"/>
  <c r="BP54" i="3" s="1"/>
  <c r="BI54" i="3"/>
  <c r="BH54" i="3"/>
  <c r="BG54" i="3"/>
  <c r="BK54" i="3" s="1"/>
  <c r="BF54" i="3"/>
  <c r="BJ54" i="3" s="1"/>
  <c r="AT54" i="3"/>
  <c r="Y54" i="3"/>
  <c r="S54" i="3"/>
  <c r="Q54" i="3"/>
  <c r="O54" i="3"/>
  <c r="BO53" i="3"/>
  <c r="BN53" i="3"/>
  <c r="BM53" i="3"/>
  <c r="BQ53" i="3" s="1"/>
  <c r="BL53" i="3"/>
  <c r="BP53" i="3" s="1"/>
  <c r="BI53" i="3"/>
  <c r="BH53" i="3"/>
  <c r="BG53" i="3"/>
  <c r="BK53" i="3" s="1"/>
  <c r="BF53" i="3"/>
  <c r="BJ53" i="3" s="1"/>
  <c r="AT53" i="3"/>
  <c r="Y53" i="3"/>
  <c r="S53" i="3"/>
  <c r="Q53" i="3"/>
  <c r="O53" i="3"/>
  <c r="BO52" i="3"/>
  <c r="BN52" i="3"/>
  <c r="BM52" i="3"/>
  <c r="BQ52" i="3" s="1"/>
  <c r="BL52" i="3"/>
  <c r="BP52" i="3" s="1"/>
  <c r="BI52" i="3"/>
  <c r="BH52" i="3"/>
  <c r="BG52" i="3"/>
  <c r="BK52" i="3" s="1"/>
  <c r="BF52" i="3"/>
  <c r="BJ52" i="3" s="1"/>
  <c r="AT52" i="3"/>
  <c r="Y52" i="3"/>
  <c r="S52" i="3"/>
  <c r="Q52" i="3"/>
  <c r="O52" i="3"/>
  <c r="BO51" i="3"/>
  <c r="BN51" i="3"/>
  <c r="BM51" i="3"/>
  <c r="BQ51" i="3" s="1"/>
  <c r="BL51" i="3"/>
  <c r="BP51" i="3" s="1"/>
  <c r="BI51" i="3"/>
  <c r="BH51" i="3"/>
  <c r="BG51" i="3"/>
  <c r="BK51" i="3" s="1"/>
  <c r="BF51" i="3"/>
  <c r="BJ51" i="3" s="1"/>
  <c r="AT51" i="3"/>
  <c r="Y51" i="3"/>
  <c r="S51" i="3"/>
  <c r="Q51" i="3"/>
  <c r="O51" i="3"/>
  <c r="BO50" i="3"/>
  <c r="BN50" i="3"/>
  <c r="BM50" i="3"/>
  <c r="BQ50" i="3" s="1"/>
  <c r="BL50" i="3"/>
  <c r="BP50" i="3" s="1"/>
  <c r="BI50" i="3"/>
  <c r="BH50" i="3"/>
  <c r="BG50" i="3"/>
  <c r="BK50" i="3" s="1"/>
  <c r="BF50" i="3"/>
  <c r="BJ50" i="3" s="1"/>
  <c r="AT50" i="3"/>
  <c r="Y50" i="3"/>
  <c r="S50" i="3"/>
  <c r="Q50" i="3"/>
  <c r="O50" i="3"/>
  <c r="BO49" i="3"/>
  <c r="BN49" i="3"/>
  <c r="BM49" i="3"/>
  <c r="BQ49" i="3" s="1"/>
  <c r="BL49" i="3"/>
  <c r="BP49" i="3" s="1"/>
  <c r="BI49" i="3"/>
  <c r="BH49" i="3"/>
  <c r="BG49" i="3"/>
  <c r="BK49" i="3" s="1"/>
  <c r="BF49" i="3"/>
  <c r="BJ49" i="3" s="1"/>
  <c r="AT49" i="3"/>
  <c r="Y49" i="3"/>
  <c r="S49" i="3"/>
  <c r="Q49" i="3"/>
  <c r="O49" i="3"/>
  <c r="BO48" i="3"/>
  <c r="BN48" i="3"/>
  <c r="BM48" i="3"/>
  <c r="BQ48" i="3" s="1"/>
  <c r="BL48" i="3"/>
  <c r="BP48" i="3" s="1"/>
  <c r="BI48" i="3"/>
  <c r="BH48" i="3"/>
  <c r="BG48" i="3"/>
  <c r="BK48" i="3" s="1"/>
  <c r="BF48" i="3"/>
  <c r="BJ48" i="3" s="1"/>
  <c r="AT48" i="3"/>
  <c r="Y48" i="3"/>
  <c r="S48" i="3"/>
  <c r="Q48" i="3"/>
  <c r="O48" i="3"/>
  <c r="BO47" i="3"/>
  <c r="BN47" i="3"/>
  <c r="BM47" i="3"/>
  <c r="BQ47" i="3" s="1"/>
  <c r="BL47" i="3"/>
  <c r="BP47" i="3" s="1"/>
  <c r="BI47" i="3"/>
  <c r="BH47" i="3"/>
  <c r="BG47" i="3"/>
  <c r="BK47" i="3" s="1"/>
  <c r="BF47" i="3"/>
  <c r="BJ47" i="3" s="1"/>
  <c r="AT47" i="3"/>
  <c r="Y47" i="3"/>
  <c r="S47" i="3"/>
  <c r="Q47" i="3"/>
  <c r="O47" i="3"/>
  <c r="BO46" i="3"/>
  <c r="BN46" i="3"/>
  <c r="BM46" i="3"/>
  <c r="BQ46" i="3" s="1"/>
  <c r="BL46" i="3"/>
  <c r="BP46" i="3" s="1"/>
  <c r="BI46" i="3"/>
  <c r="BH46" i="3"/>
  <c r="BG46" i="3"/>
  <c r="BK46" i="3" s="1"/>
  <c r="BF46" i="3"/>
  <c r="BJ46" i="3" s="1"/>
  <c r="AT46" i="3"/>
  <c r="Y46" i="3"/>
  <c r="S46" i="3"/>
  <c r="Q46" i="3"/>
  <c r="O46" i="3"/>
  <c r="BO45" i="3"/>
  <c r="BN45" i="3"/>
  <c r="BM45" i="3"/>
  <c r="BQ45" i="3" s="1"/>
  <c r="BL45" i="3"/>
  <c r="BP45" i="3" s="1"/>
  <c r="BI45" i="3"/>
  <c r="BH45" i="3"/>
  <c r="BG45" i="3"/>
  <c r="BK45" i="3" s="1"/>
  <c r="BF45" i="3"/>
  <c r="BJ45" i="3" s="1"/>
  <c r="AT45" i="3"/>
  <c r="Y45" i="3"/>
  <c r="S45" i="3"/>
  <c r="Q45" i="3"/>
  <c r="O45" i="3"/>
  <c r="BO44" i="3"/>
  <c r="BN44" i="3"/>
  <c r="BM44" i="3"/>
  <c r="BQ44" i="3" s="1"/>
  <c r="BL44" i="3"/>
  <c r="BP44" i="3" s="1"/>
  <c r="BI44" i="3"/>
  <c r="BH44" i="3"/>
  <c r="BG44" i="3"/>
  <c r="BK44" i="3" s="1"/>
  <c r="BF44" i="3"/>
  <c r="BJ44" i="3" s="1"/>
  <c r="AT44" i="3"/>
  <c r="Y44" i="3"/>
  <c r="S44" i="3"/>
  <c r="Q44" i="3"/>
  <c r="O44" i="3"/>
  <c r="CN43" i="3"/>
  <c r="CM43" i="3"/>
  <c r="CL43" i="3"/>
  <c r="CO43" i="3" s="1"/>
  <c r="CJ43" i="3"/>
  <c r="CG43" i="3"/>
  <c r="CH43" i="3" s="1"/>
  <c r="BO43" i="3"/>
  <c r="BN43" i="3"/>
  <c r="BM43" i="3"/>
  <c r="BQ43" i="3" s="1"/>
  <c r="BL43" i="3"/>
  <c r="BP43" i="3" s="1"/>
  <c r="BI43" i="3"/>
  <c r="BH43" i="3"/>
  <c r="BG43" i="3"/>
  <c r="BK43" i="3" s="1"/>
  <c r="BF43" i="3"/>
  <c r="BJ43" i="3" s="1"/>
  <c r="AT43" i="3"/>
  <c r="Y43" i="3"/>
  <c r="S43" i="3"/>
  <c r="Q43" i="3"/>
  <c r="O43" i="3"/>
  <c r="BO42" i="3"/>
  <c r="BN42" i="3"/>
  <c r="BM42" i="3"/>
  <c r="BQ42" i="3" s="1"/>
  <c r="BL42" i="3"/>
  <c r="BP42" i="3" s="1"/>
  <c r="BI42" i="3"/>
  <c r="BH42" i="3"/>
  <c r="BG42" i="3"/>
  <c r="BK42" i="3" s="1"/>
  <c r="BF42" i="3"/>
  <c r="BJ42" i="3" s="1"/>
  <c r="AT42" i="3"/>
  <c r="Y42" i="3"/>
  <c r="S42" i="3"/>
  <c r="Q42" i="3"/>
  <c r="O42" i="3"/>
  <c r="CF41" i="3"/>
  <c r="BO41" i="3"/>
  <c r="BN41" i="3"/>
  <c r="BM41" i="3"/>
  <c r="BQ41" i="3" s="1"/>
  <c r="BL41" i="3"/>
  <c r="BP41" i="3" s="1"/>
  <c r="BI41" i="3"/>
  <c r="BH41" i="3"/>
  <c r="BG41" i="3"/>
  <c r="BK41" i="3" s="1"/>
  <c r="BF41" i="3"/>
  <c r="BJ41" i="3" s="1"/>
  <c r="AT41" i="3"/>
  <c r="Y41" i="3"/>
  <c r="S41" i="3"/>
  <c r="Q41" i="3"/>
  <c r="O41" i="3"/>
  <c r="BO40" i="3"/>
  <c r="BN40" i="3"/>
  <c r="BM40" i="3"/>
  <c r="BQ40" i="3" s="1"/>
  <c r="BL40" i="3"/>
  <c r="BP40" i="3" s="1"/>
  <c r="BI40" i="3"/>
  <c r="BH40" i="3"/>
  <c r="BG40" i="3"/>
  <c r="BK40" i="3" s="1"/>
  <c r="BF40" i="3"/>
  <c r="BJ40" i="3" s="1"/>
  <c r="AT40" i="3"/>
  <c r="Y40" i="3"/>
  <c r="S40" i="3"/>
  <c r="Q40" i="3"/>
  <c r="O40" i="3"/>
  <c r="CN39" i="3"/>
  <c r="CM39" i="3"/>
  <c r="CL39" i="3"/>
  <c r="CO39" i="3" s="1"/>
  <c r="CJ39" i="3"/>
  <c r="CG39" i="3"/>
  <c r="CH39" i="3" s="1"/>
  <c r="BO39" i="3"/>
  <c r="BN39" i="3"/>
  <c r="BM39" i="3"/>
  <c r="BQ39" i="3" s="1"/>
  <c r="BL39" i="3"/>
  <c r="BP39" i="3" s="1"/>
  <c r="BI39" i="3"/>
  <c r="BH39" i="3"/>
  <c r="BG39" i="3"/>
  <c r="BK39" i="3" s="1"/>
  <c r="BF39" i="3"/>
  <c r="BJ39" i="3" s="1"/>
  <c r="AT39" i="3"/>
  <c r="Y39" i="3"/>
  <c r="S39" i="3"/>
  <c r="Q39" i="3"/>
  <c r="O39" i="3"/>
  <c r="BO38" i="3"/>
  <c r="BN38" i="3"/>
  <c r="BM38" i="3"/>
  <c r="BQ38" i="3" s="1"/>
  <c r="BL38" i="3"/>
  <c r="BP38" i="3" s="1"/>
  <c r="BI38" i="3"/>
  <c r="BH38" i="3"/>
  <c r="BG38" i="3"/>
  <c r="BK38" i="3" s="1"/>
  <c r="BF38" i="3"/>
  <c r="BJ38" i="3" s="1"/>
  <c r="AT38" i="3"/>
  <c r="Y38" i="3"/>
  <c r="S38" i="3"/>
  <c r="Q38" i="3"/>
  <c r="O38" i="3"/>
  <c r="CF37" i="3"/>
  <c r="BO37" i="3"/>
  <c r="BN37" i="3"/>
  <c r="BM37" i="3"/>
  <c r="BQ37" i="3" s="1"/>
  <c r="BL37" i="3"/>
  <c r="BP37" i="3" s="1"/>
  <c r="BI37" i="3"/>
  <c r="BH37" i="3"/>
  <c r="BG37" i="3"/>
  <c r="BK37" i="3" s="1"/>
  <c r="BF37" i="3"/>
  <c r="BJ37" i="3" s="1"/>
  <c r="AT37" i="3"/>
  <c r="Y37" i="3"/>
  <c r="S37" i="3"/>
  <c r="Q37" i="3"/>
  <c r="O37" i="3"/>
  <c r="BO36" i="3"/>
  <c r="BN36" i="3"/>
  <c r="BM36" i="3"/>
  <c r="BQ36" i="3" s="1"/>
  <c r="BL36" i="3"/>
  <c r="BP36" i="3" s="1"/>
  <c r="BI36" i="3"/>
  <c r="BH36" i="3"/>
  <c r="BG36" i="3"/>
  <c r="BK36" i="3" s="1"/>
  <c r="BF36" i="3"/>
  <c r="BJ36" i="3" s="1"/>
  <c r="AT36" i="3"/>
  <c r="Y36" i="3"/>
  <c r="S36" i="3"/>
  <c r="Q36" i="3"/>
  <c r="O36" i="3"/>
  <c r="CN35" i="3"/>
  <c r="CM35" i="3"/>
  <c r="CL35" i="3"/>
  <c r="CO35" i="3" s="1"/>
  <c r="CJ35" i="3"/>
  <c r="CG35" i="3"/>
  <c r="CH35" i="3" s="1"/>
  <c r="BO35" i="3"/>
  <c r="BN35" i="3"/>
  <c r="BM35" i="3"/>
  <c r="BQ35" i="3" s="1"/>
  <c r="BL35" i="3"/>
  <c r="BP35" i="3" s="1"/>
  <c r="BI35" i="3"/>
  <c r="BH35" i="3"/>
  <c r="BG35" i="3"/>
  <c r="BK35" i="3" s="1"/>
  <c r="BF35" i="3"/>
  <c r="BJ35" i="3" s="1"/>
  <c r="AT35" i="3"/>
  <c r="Y35" i="3"/>
  <c r="S35" i="3"/>
  <c r="Q35" i="3"/>
  <c r="O35" i="3"/>
  <c r="BO34" i="3"/>
  <c r="BN34" i="3"/>
  <c r="BM34" i="3"/>
  <c r="BQ34" i="3" s="1"/>
  <c r="BL34" i="3"/>
  <c r="BP34" i="3" s="1"/>
  <c r="BI34" i="3"/>
  <c r="BH34" i="3"/>
  <c r="BG34" i="3"/>
  <c r="BK34" i="3" s="1"/>
  <c r="BF34" i="3"/>
  <c r="BJ34" i="3" s="1"/>
  <c r="AT34" i="3"/>
  <c r="Y34" i="3"/>
  <c r="S34" i="3"/>
  <c r="Q34" i="3"/>
  <c r="O34" i="3"/>
  <c r="CF33" i="3"/>
  <c r="BO33" i="3"/>
  <c r="BN33" i="3"/>
  <c r="BM33" i="3"/>
  <c r="BQ33" i="3" s="1"/>
  <c r="BL33" i="3"/>
  <c r="BP33" i="3" s="1"/>
  <c r="BI33" i="3"/>
  <c r="BH33" i="3"/>
  <c r="BG33" i="3"/>
  <c r="BK33" i="3" s="1"/>
  <c r="BF33" i="3"/>
  <c r="BJ33" i="3" s="1"/>
  <c r="AT33" i="3"/>
  <c r="Y33" i="3"/>
  <c r="S33" i="3"/>
  <c r="Q33" i="3"/>
  <c r="O33" i="3"/>
  <c r="BO32" i="3"/>
  <c r="BN32" i="3"/>
  <c r="BM32" i="3"/>
  <c r="BQ32" i="3" s="1"/>
  <c r="BL32" i="3"/>
  <c r="BP32" i="3" s="1"/>
  <c r="BI32" i="3"/>
  <c r="BH32" i="3"/>
  <c r="BG32" i="3"/>
  <c r="BK32" i="3" s="1"/>
  <c r="BF32" i="3"/>
  <c r="BJ32" i="3" s="1"/>
  <c r="AT32" i="3"/>
  <c r="Y32" i="3"/>
  <c r="S32" i="3"/>
  <c r="Q32" i="3"/>
  <c r="O32" i="3"/>
  <c r="CN31" i="3"/>
  <c r="CM31" i="3"/>
  <c r="CL31" i="3"/>
  <c r="CO31" i="3" s="1"/>
  <c r="CJ31" i="3"/>
  <c r="CG31" i="3"/>
  <c r="CH31" i="3" s="1"/>
  <c r="BO31" i="3"/>
  <c r="BN31" i="3"/>
  <c r="BM31" i="3"/>
  <c r="BQ31" i="3" s="1"/>
  <c r="BL31" i="3"/>
  <c r="BP31" i="3" s="1"/>
  <c r="BI31" i="3"/>
  <c r="BH31" i="3"/>
  <c r="BG31" i="3"/>
  <c r="BK31" i="3" s="1"/>
  <c r="BF31" i="3"/>
  <c r="BJ31" i="3" s="1"/>
  <c r="AU31" i="3"/>
  <c r="AT31" i="3"/>
  <c r="Y31" i="3"/>
  <c r="S31" i="3"/>
  <c r="Q31" i="3"/>
  <c r="O31" i="3"/>
  <c r="BO30" i="3"/>
  <c r="BN30" i="3"/>
  <c r="BM30" i="3"/>
  <c r="BQ30" i="3" s="1"/>
  <c r="BL30" i="3"/>
  <c r="BP30" i="3" s="1"/>
  <c r="BI30" i="3"/>
  <c r="BH30" i="3"/>
  <c r="BG30" i="3"/>
  <c r="BK30" i="3" s="1"/>
  <c r="BF30" i="3"/>
  <c r="BJ30" i="3" s="1"/>
  <c r="AT30" i="3"/>
  <c r="Y30" i="3"/>
  <c r="T30" i="3"/>
  <c r="S30" i="3"/>
  <c r="Q30" i="3"/>
  <c r="O30" i="3"/>
  <c r="CF29" i="3"/>
  <c r="BO29" i="3"/>
  <c r="BN29" i="3"/>
  <c r="BM29" i="3"/>
  <c r="BQ29" i="3" s="1"/>
  <c r="BL29" i="3"/>
  <c r="BP29" i="3" s="1"/>
  <c r="BI29" i="3"/>
  <c r="BH29" i="3"/>
  <c r="BG29" i="3"/>
  <c r="BK29" i="3" s="1"/>
  <c r="BF29" i="3"/>
  <c r="BJ29" i="3" s="1"/>
  <c r="AT29" i="3"/>
  <c r="Y29" i="3"/>
  <c r="T29" i="3"/>
  <c r="S29" i="3"/>
  <c r="Q29" i="3"/>
  <c r="O29" i="3"/>
  <c r="CG28" i="3"/>
  <c r="BO28" i="3"/>
  <c r="BN28" i="3"/>
  <c r="BM28" i="3"/>
  <c r="BQ28" i="3" s="1"/>
  <c r="BL28" i="3"/>
  <c r="BP28" i="3" s="1"/>
  <c r="BI28" i="3"/>
  <c r="BH28" i="3"/>
  <c r="BG28" i="3"/>
  <c r="BK28" i="3" s="1"/>
  <c r="BF28" i="3"/>
  <c r="BJ28" i="3" s="1"/>
  <c r="AU28" i="3"/>
  <c r="AT28" i="3"/>
  <c r="Y28" i="3"/>
  <c r="T28" i="3"/>
  <c r="S28" i="3"/>
  <c r="Q28" i="3"/>
  <c r="O28" i="3"/>
  <c r="CG27" i="3"/>
  <c r="CH27" i="3" s="1"/>
  <c r="BO27" i="3"/>
  <c r="BN27" i="3"/>
  <c r="BM27" i="3"/>
  <c r="BQ27" i="3" s="1"/>
  <c r="BL27" i="3"/>
  <c r="BP27" i="3" s="1"/>
  <c r="BI27" i="3"/>
  <c r="BH27" i="3"/>
  <c r="BG27" i="3"/>
  <c r="BK27" i="3" s="1"/>
  <c r="BF27" i="3"/>
  <c r="BJ27" i="3" s="1"/>
  <c r="AT27" i="3"/>
  <c r="Y27" i="3"/>
  <c r="T27" i="3"/>
  <c r="S27" i="3"/>
  <c r="Q27" i="3"/>
  <c r="O27" i="3"/>
  <c r="AT26" i="3"/>
  <c r="Y26" i="3"/>
  <c r="T26" i="3"/>
  <c r="S26" i="3"/>
  <c r="Q26" i="3"/>
  <c r="O26" i="3"/>
  <c r="AT25" i="3"/>
  <c r="Y25" i="3"/>
  <c r="T25" i="3"/>
  <c r="S25" i="3"/>
  <c r="Q25" i="3"/>
  <c r="O25" i="3"/>
  <c r="AT24" i="3"/>
  <c r="Y24" i="3"/>
  <c r="T24" i="3"/>
  <c r="S24" i="3"/>
  <c r="Q24" i="3"/>
  <c r="O24" i="3"/>
  <c r="AT23" i="3"/>
  <c r="Y23" i="3"/>
  <c r="T23" i="3"/>
  <c r="S23" i="3"/>
  <c r="Q23" i="3"/>
  <c r="O23" i="3"/>
  <c r="AT22" i="3"/>
  <c r="Y22" i="3"/>
  <c r="T22" i="3"/>
  <c r="S22" i="3"/>
  <c r="Q22" i="3"/>
  <c r="O22" i="3"/>
  <c r="AT21" i="3"/>
  <c r="Y21" i="3"/>
  <c r="T21" i="3"/>
  <c r="S21" i="3"/>
  <c r="Q21" i="3"/>
  <c r="O21" i="3"/>
  <c r="AT20" i="3"/>
  <c r="Y20" i="3"/>
  <c r="T20" i="3"/>
  <c r="S20" i="3"/>
  <c r="Q20" i="3"/>
  <c r="O20" i="3"/>
  <c r="AT19" i="3"/>
  <c r="Y19" i="3"/>
  <c r="T19" i="3"/>
  <c r="S19" i="3"/>
  <c r="Q19" i="3"/>
  <c r="O19" i="3"/>
  <c r="AT18" i="3"/>
  <c r="Y18" i="3"/>
  <c r="T18" i="3"/>
  <c r="S18" i="3"/>
  <c r="Q18" i="3"/>
  <c r="O18" i="3"/>
  <c r="AT17" i="3"/>
  <c r="Y17" i="3"/>
  <c r="T17" i="3"/>
  <c r="S17" i="3"/>
  <c r="Q17" i="3"/>
  <c r="O17" i="3"/>
  <c r="AT16" i="3"/>
  <c r="Y16" i="3"/>
  <c r="T16" i="3"/>
  <c r="S16" i="3"/>
  <c r="Q16" i="3"/>
  <c r="O16" i="3"/>
  <c r="AT15" i="3"/>
  <c r="Y15" i="3"/>
  <c r="T15" i="3"/>
  <c r="S15" i="3"/>
  <c r="Q15" i="3"/>
  <c r="O15" i="3"/>
  <c r="AT14" i="3"/>
  <c r="B13" i="3"/>
  <c r="Y11" i="3"/>
  <c r="CG30" i="3" l="1"/>
  <c r="CG29" i="3"/>
  <c r="AM100" i="3"/>
  <c r="AP100" i="3" s="1"/>
  <c r="AU99" i="3"/>
  <c r="AU100" i="3" s="1"/>
  <c r="AM99" i="3"/>
  <c r="AP99" i="3" s="1"/>
  <c r="AM98" i="3"/>
  <c r="AP98" i="3" s="1"/>
  <c r="AM96" i="3"/>
  <c r="AP96" i="3" s="1"/>
  <c r="AM94" i="3"/>
  <c r="AP94" i="3" s="1"/>
  <c r="AM92" i="3"/>
  <c r="AP92" i="3" s="1"/>
  <c r="AM97" i="3"/>
  <c r="AP97" i="3" s="1"/>
  <c r="AM95" i="3"/>
  <c r="AP95" i="3" s="1"/>
  <c r="AM93" i="3"/>
  <c r="AP93" i="3" s="1"/>
  <c r="AM91" i="3"/>
  <c r="AP91" i="3" s="1"/>
  <c r="AM90" i="3"/>
  <c r="AP90" i="3" s="1"/>
  <c r="AM89" i="3"/>
  <c r="AP89" i="3" s="1"/>
  <c r="AM86" i="3"/>
  <c r="AP86" i="3" s="1"/>
  <c r="AM84" i="3"/>
  <c r="AP84" i="3" s="1"/>
  <c r="AM82" i="3"/>
  <c r="AP82" i="3" s="1"/>
  <c r="AM80" i="3"/>
  <c r="AP80" i="3" s="1"/>
  <c r="AM88" i="3"/>
  <c r="AP88" i="3" s="1"/>
  <c r="AM87" i="3"/>
  <c r="AP87" i="3" s="1"/>
  <c r="AM85" i="3"/>
  <c r="AP85" i="3" s="1"/>
  <c r="AM83" i="3"/>
  <c r="AP83" i="3" s="1"/>
  <c r="AM81" i="3"/>
  <c r="AP81" i="3" s="1"/>
  <c r="AM79" i="3"/>
  <c r="AP79" i="3" s="1"/>
  <c r="AM78" i="3"/>
  <c r="AP78" i="3" s="1"/>
  <c r="AM77" i="3"/>
  <c r="AP77" i="3" s="1"/>
  <c r="AU76" i="3"/>
  <c r="AU77" i="3" s="1"/>
  <c r="AM76" i="3"/>
  <c r="AP76" i="3" s="1"/>
  <c r="AM75" i="3"/>
  <c r="AP75" i="3" s="1"/>
  <c r="AM73" i="3"/>
  <c r="AP73" i="3" s="1"/>
  <c r="AM71" i="3"/>
  <c r="AP71" i="3" s="1"/>
  <c r="AM69" i="3"/>
  <c r="AP69" i="3" s="1"/>
  <c r="AM67" i="3"/>
  <c r="AP67" i="3" s="1"/>
  <c r="AM65" i="3"/>
  <c r="AP65" i="3" s="1"/>
  <c r="AM64" i="3"/>
  <c r="AP64" i="3" s="1"/>
  <c r="AM63" i="3"/>
  <c r="AP63" i="3" s="1"/>
  <c r="AU62" i="3"/>
  <c r="AU63" i="3" s="1"/>
  <c r="AM62" i="3"/>
  <c r="AP62" i="3" s="1"/>
  <c r="AM61" i="3"/>
  <c r="AP61" i="3" s="1"/>
  <c r="AM59" i="3"/>
  <c r="AP59" i="3" s="1"/>
  <c r="AM57" i="3"/>
  <c r="AP57" i="3" s="1"/>
  <c r="AM56" i="3"/>
  <c r="AP56" i="3" s="1"/>
  <c r="AM55" i="3"/>
  <c r="AP55" i="3" s="1"/>
  <c r="AM74" i="3"/>
  <c r="AP74" i="3" s="1"/>
  <c r="AM72" i="3"/>
  <c r="AP72" i="3" s="1"/>
  <c r="AM70" i="3"/>
  <c r="AP70" i="3" s="1"/>
  <c r="AM68" i="3"/>
  <c r="AP68" i="3" s="1"/>
  <c r="AM66" i="3"/>
  <c r="AP66" i="3" s="1"/>
  <c r="AM60" i="3"/>
  <c r="AP60" i="3" s="1"/>
  <c r="AM58" i="3"/>
  <c r="AP58" i="3" s="1"/>
  <c r="AM54" i="3"/>
  <c r="AP54" i="3" s="1"/>
  <c r="AM52" i="3"/>
  <c r="AP52" i="3" s="1"/>
  <c r="AM50" i="3"/>
  <c r="AP50" i="3" s="1"/>
  <c r="W51" i="3" s="1"/>
  <c r="AM48" i="3"/>
  <c r="AP48" i="3" s="1"/>
  <c r="AM46" i="3"/>
  <c r="AP46" i="3" s="1"/>
  <c r="AM44" i="3"/>
  <c r="AP44" i="3" s="1"/>
  <c r="AM42" i="3"/>
  <c r="AP42" i="3" s="1"/>
  <c r="AM41" i="3"/>
  <c r="AP41" i="3" s="1"/>
  <c r="AM39" i="3"/>
  <c r="AP39" i="3" s="1"/>
  <c r="AM36" i="3"/>
  <c r="AP36" i="3" s="1"/>
  <c r="AM34" i="3"/>
  <c r="AP34" i="3" s="1"/>
  <c r="AM33" i="3"/>
  <c r="AP33" i="3" s="1"/>
  <c r="AM53" i="3"/>
  <c r="AP53" i="3" s="1"/>
  <c r="AM51" i="3"/>
  <c r="AP51" i="3" s="1"/>
  <c r="W52" i="3" s="1"/>
  <c r="AM49" i="3"/>
  <c r="AP49" i="3" s="1"/>
  <c r="AM47" i="3"/>
  <c r="AP47" i="3" s="1"/>
  <c r="AM45" i="3"/>
  <c r="AP45" i="3" s="1"/>
  <c r="AM43" i="3"/>
  <c r="AP43" i="3" s="1"/>
  <c r="AM40" i="3"/>
  <c r="AP40" i="3" s="1"/>
  <c r="AM38" i="3"/>
  <c r="AP38" i="3" s="1"/>
  <c r="AM37" i="3"/>
  <c r="AP37" i="3" s="1"/>
  <c r="AM35" i="3"/>
  <c r="AP35" i="3" s="1"/>
  <c r="AM32" i="3"/>
  <c r="AP32" i="3" s="1"/>
  <c r="AL97" i="3"/>
  <c r="AO97" i="3" s="1"/>
  <c r="AL95" i="3"/>
  <c r="AO95" i="3" s="1"/>
  <c r="AL93" i="3"/>
  <c r="AO93" i="3" s="1"/>
  <c r="AL91" i="3"/>
  <c r="AO91" i="3" s="1"/>
  <c r="AL100" i="3"/>
  <c r="AO100" i="3" s="1"/>
  <c r="AL99" i="3"/>
  <c r="AO99" i="3" s="1"/>
  <c r="AL98" i="3"/>
  <c r="AO98" i="3" s="1"/>
  <c r="AL96" i="3"/>
  <c r="AO96" i="3" s="1"/>
  <c r="AL94" i="3"/>
  <c r="AO94" i="3" s="1"/>
  <c r="AL92" i="3"/>
  <c r="AO92" i="3" s="1"/>
  <c r="AL88" i="3"/>
  <c r="AO88" i="3" s="1"/>
  <c r="AL87" i="3"/>
  <c r="AO87" i="3" s="1"/>
  <c r="AL85" i="3"/>
  <c r="AO85" i="3" s="1"/>
  <c r="AL83" i="3"/>
  <c r="AO83" i="3" s="1"/>
  <c r="AL81" i="3"/>
  <c r="AO81" i="3" s="1"/>
  <c r="AL79" i="3"/>
  <c r="AO79" i="3" s="1"/>
  <c r="AL78" i="3"/>
  <c r="AO78" i="3" s="1"/>
  <c r="AL90" i="3"/>
  <c r="AO90" i="3" s="1"/>
  <c r="AL89" i="3"/>
  <c r="AO89" i="3" s="1"/>
  <c r="AL86" i="3"/>
  <c r="AO86" i="3" s="1"/>
  <c r="AL84" i="3"/>
  <c r="AO84" i="3" s="1"/>
  <c r="AL82" i="3"/>
  <c r="AO82" i="3" s="1"/>
  <c r="AL80" i="3"/>
  <c r="AO80" i="3" s="1"/>
  <c r="AL74" i="3"/>
  <c r="AO74" i="3" s="1"/>
  <c r="AL72" i="3"/>
  <c r="AO72" i="3" s="1"/>
  <c r="AL70" i="3"/>
  <c r="AO70" i="3" s="1"/>
  <c r="AL68" i="3"/>
  <c r="AO68" i="3" s="1"/>
  <c r="AL66" i="3"/>
  <c r="AO66" i="3" s="1"/>
  <c r="AL60" i="3"/>
  <c r="AO60" i="3" s="1"/>
  <c r="AL58" i="3"/>
  <c r="AO58" i="3" s="1"/>
  <c r="AL77" i="3"/>
  <c r="AO77" i="3" s="1"/>
  <c r="AL76" i="3"/>
  <c r="AO76" i="3" s="1"/>
  <c r="AL75" i="3"/>
  <c r="AO75" i="3" s="1"/>
  <c r="AL73" i="3"/>
  <c r="AO73" i="3" s="1"/>
  <c r="AL71" i="3"/>
  <c r="AO71" i="3" s="1"/>
  <c r="AL69" i="3"/>
  <c r="AO69" i="3" s="1"/>
  <c r="AL67" i="3"/>
  <c r="AO67" i="3" s="1"/>
  <c r="AL65" i="3"/>
  <c r="AO65" i="3" s="1"/>
  <c r="AL64" i="3"/>
  <c r="AO64" i="3" s="1"/>
  <c r="AL63" i="3"/>
  <c r="AO63" i="3" s="1"/>
  <c r="AL62" i="3"/>
  <c r="AO62" i="3" s="1"/>
  <c r="AL61" i="3"/>
  <c r="AO61" i="3" s="1"/>
  <c r="AL59" i="3"/>
  <c r="AO59" i="3" s="1"/>
  <c r="AL57" i="3"/>
  <c r="AO57" i="3" s="1"/>
  <c r="AL56" i="3"/>
  <c r="AO56" i="3" s="1"/>
  <c r="AL55" i="3"/>
  <c r="AO55" i="3" s="1"/>
  <c r="AL54" i="3"/>
  <c r="AO54" i="3" s="1"/>
  <c r="AL53" i="3"/>
  <c r="AO53" i="3" s="1"/>
  <c r="AL51" i="3"/>
  <c r="AO51" i="3" s="1"/>
  <c r="AL49" i="3"/>
  <c r="AO49" i="3" s="1"/>
  <c r="AL47" i="3"/>
  <c r="AO47" i="3" s="1"/>
  <c r="AL45" i="3"/>
  <c r="AO45" i="3" s="1"/>
  <c r="AL43" i="3"/>
  <c r="AO43" i="3" s="1"/>
  <c r="AL40" i="3"/>
  <c r="AO40" i="3" s="1"/>
  <c r="CI39" i="3"/>
  <c r="AL38" i="3"/>
  <c r="AO38" i="3" s="1"/>
  <c r="AL37" i="3"/>
  <c r="AO37" i="3" s="1"/>
  <c r="AL35" i="3"/>
  <c r="AO35" i="3" s="1"/>
  <c r="AL32" i="3"/>
  <c r="AO32" i="3" s="1"/>
  <c r="CI31" i="3"/>
  <c r="AL52" i="3"/>
  <c r="AO52" i="3" s="1"/>
  <c r="AL50" i="3"/>
  <c r="AO50" i="3" s="1"/>
  <c r="AL48" i="3"/>
  <c r="AO48" i="3" s="1"/>
  <c r="AL46" i="3"/>
  <c r="AO46" i="3" s="1"/>
  <c r="AL44" i="3"/>
  <c r="AO44" i="3" s="1"/>
  <c r="CI43" i="3"/>
  <c r="AL42" i="3"/>
  <c r="AO42" i="3" s="1"/>
  <c r="AL41" i="3"/>
  <c r="AO41" i="3" s="1"/>
  <c r="AL39" i="3"/>
  <c r="AO39" i="3" s="1"/>
  <c r="AL36" i="3"/>
  <c r="AO36" i="3" s="1"/>
  <c r="CI35" i="3"/>
  <c r="AL34" i="3"/>
  <c r="AO34" i="3" s="1"/>
  <c r="AL33" i="3"/>
  <c r="AO33" i="3" s="1"/>
  <c r="AM15" i="3"/>
  <c r="AP15" i="3" s="1"/>
  <c r="AM16" i="3"/>
  <c r="AP16" i="3" s="1"/>
  <c r="AM17" i="3"/>
  <c r="AP17" i="3" s="1"/>
  <c r="AM18" i="3"/>
  <c r="AP18" i="3" s="1"/>
  <c r="AM19" i="3"/>
  <c r="AP19" i="3" s="1"/>
  <c r="AM20" i="3"/>
  <c r="AP20" i="3" s="1"/>
  <c r="AM21" i="3"/>
  <c r="AP21" i="3" s="1"/>
  <c r="AM22" i="3"/>
  <c r="AP22" i="3" s="1"/>
  <c r="AL23" i="3"/>
  <c r="AO23" i="3" s="1"/>
  <c r="AN23" i="3"/>
  <c r="AQ23" i="3" s="1"/>
  <c r="AM24" i="3"/>
  <c r="AP24" i="3" s="1"/>
  <c r="AL25" i="3"/>
  <c r="AO25" i="3" s="1"/>
  <c r="AN25" i="3"/>
  <c r="AQ25" i="3" s="1"/>
  <c r="AM26" i="3"/>
  <c r="AP26" i="3" s="1"/>
  <c r="AM27" i="3"/>
  <c r="AP27" i="3" s="1"/>
  <c r="CI27" i="3"/>
  <c r="AL28" i="3"/>
  <c r="AO28" i="3" s="1"/>
  <c r="AN28" i="3"/>
  <c r="AQ28" i="3" s="1"/>
  <c r="AL29" i="3"/>
  <c r="AO29" i="3" s="1"/>
  <c r="AN29" i="3"/>
  <c r="AQ29" i="3" s="1"/>
  <c r="AM30" i="3"/>
  <c r="AP30" i="3" s="1"/>
  <c r="AL31" i="3"/>
  <c r="AO31" i="3" s="1"/>
  <c r="AW14" i="3"/>
  <c r="Y12" i="3" s="1"/>
  <c r="AL15" i="3"/>
  <c r="AO15" i="3" s="1"/>
  <c r="AN15" i="3"/>
  <c r="AQ15" i="3" s="1"/>
  <c r="AL16" i="3"/>
  <c r="AO16" i="3" s="1"/>
  <c r="AN16" i="3"/>
  <c r="AQ16" i="3" s="1"/>
  <c r="AL17" i="3"/>
  <c r="AO17" i="3" s="1"/>
  <c r="AN17" i="3"/>
  <c r="AQ17" i="3" s="1"/>
  <c r="AL18" i="3"/>
  <c r="AO18" i="3" s="1"/>
  <c r="AN18" i="3"/>
  <c r="AQ18" i="3" s="1"/>
  <c r="AL19" i="3"/>
  <c r="AO19" i="3" s="1"/>
  <c r="AN19" i="3"/>
  <c r="AQ19" i="3" s="1"/>
  <c r="AL20" i="3"/>
  <c r="AO20" i="3" s="1"/>
  <c r="AN20" i="3"/>
  <c r="AQ20" i="3" s="1"/>
  <c r="AL21" i="3"/>
  <c r="AO21" i="3" s="1"/>
  <c r="AN21" i="3"/>
  <c r="AQ21" i="3" s="1"/>
  <c r="AL22" i="3"/>
  <c r="AO22" i="3" s="1"/>
  <c r="AN22" i="3"/>
  <c r="AQ22" i="3" s="1"/>
  <c r="AM23" i="3"/>
  <c r="AP23" i="3" s="1"/>
  <c r="AL24" i="3"/>
  <c r="AO24" i="3" s="1"/>
  <c r="AN24" i="3"/>
  <c r="AQ24" i="3" s="1"/>
  <c r="AM25" i="3"/>
  <c r="AP25" i="3" s="1"/>
  <c r="AL26" i="3"/>
  <c r="AO26" i="3" s="1"/>
  <c r="AN26" i="3"/>
  <c r="AQ26" i="3" s="1"/>
  <c r="AL27" i="3"/>
  <c r="AO27" i="3" s="1"/>
  <c r="AN27" i="3"/>
  <c r="AQ27" i="3" s="1"/>
  <c r="CJ27" i="3"/>
  <c r="AM28" i="3"/>
  <c r="AP28" i="3" s="1"/>
  <c r="AM29" i="3"/>
  <c r="AP29" i="3" s="1"/>
  <c r="AU29" i="3"/>
  <c r="AU30" i="3" s="1"/>
  <c r="AL30" i="3"/>
  <c r="AO30" i="3" s="1"/>
  <c r="AN30" i="3"/>
  <c r="AQ30" i="3" s="1"/>
  <c r="AM31" i="3"/>
  <c r="AP31" i="3" s="1"/>
  <c r="W34" i="3" l="1"/>
  <c r="W33" i="3"/>
  <c r="W32" i="3"/>
  <c r="W31" i="3"/>
  <c r="W50" i="3"/>
  <c r="W48" i="3"/>
  <c r="W46" i="3"/>
  <c r="W44" i="3"/>
  <c r="W49" i="3"/>
  <c r="W47" i="3"/>
  <c r="W45" i="3"/>
  <c r="W55" i="3"/>
  <c r="W54" i="3"/>
  <c r="W53" i="3"/>
  <c r="W75" i="3"/>
  <c r="W73" i="3"/>
  <c r="W71" i="3"/>
  <c r="W69" i="3"/>
  <c r="W67" i="3"/>
  <c r="W74" i="3"/>
  <c r="W72" i="3"/>
  <c r="W70" i="3"/>
  <c r="W68" i="3"/>
  <c r="W86" i="3"/>
  <c r="W84" i="3"/>
  <c r="W88" i="3"/>
  <c r="W87" i="3"/>
  <c r="W85" i="3"/>
  <c r="W82" i="3"/>
  <c r="W83" i="3"/>
  <c r="W81" i="3"/>
  <c r="W100" i="3"/>
  <c r="W99" i="3"/>
  <c r="W98" i="3"/>
  <c r="W96" i="3"/>
  <c r="W94" i="3"/>
  <c r="W97" i="3"/>
  <c r="W95" i="3"/>
  <c r="W93" i="3"/>
  <c r="X31" i="3"/>
  <c r="V31" i="3"/>
  <c r="W42" i="3"/>
  <c r="W41" i="3"/>
  <c r="W39" i="3"/>
  <c r="W36" i="3"/>
  <c r="W43" i="3"/>
  <c r="W40" i="3"/>
  <c r="W38" i="3"/>
  <c r="W37" i="3"/>
  <c r="W35" i="3"/>
  <c r="W57" i="3"/>
  <c r="W56" i="3"/>
  <c r="W65" i="3"/>
  <c r="W64" i="3"/>
  <c r="W63" i="3"/>
  <c r="W62" i="3"/>
  <c r="W61" i="3"/>
  <c r="W59" i="3"/>
  <c r="W66" i="3"/>
  <c r="W60" i="3"/>
  <c r="W58" i="3"/>
  <c r="W80" i="3"/>
  <c r="W79" i="3"/>
  <c r="W78" i="3"/>
  <c r="W77" i="3"/>
  <c r="W76" i="3"/>
  <c r="W92" i="3"/>
  <c r="W91" i="3"/>
  <c r="W90" i="3"/>
  <c r="W89" i="3"/>
  <c r="T31" i="3" l="1"/>
  <c r="AN31" i="3" l="1"/>
  <c r="AQ31" i="3" s="1"/>
  <c r="X32" i="3" l="1"/>
  <c r="V32" i="3"/>
  <c r="X34" i="3"/>
  <c r="V34" i="3"/>
  <c r="T34" i="3" s="1"/>
  <c r="X33" i="3"/>
  <c r="V33" i="3"/>
  <c r="T33" i="3" s="1"/>
  <c r="T32" i="3" l="1"/>
  <c r="AN32" i="3" l="1"/>
  <c r="AQ32" i="3" s="1"/>
  <c r="AN33" i="3"/>
  <c r="AQ33" i="3" s="1"/>
  <c r="AN34" i="3"/>
  <c r="AQ34" i="3" s="1"/>
  <c r="X43" i="3" l="1"/>
  <c r="V43" i="3"/>
  <c r="T43" i="3" s="1"/>
  <c r="X40" i="3"/>
  <c r="V40" i="3"/>
  <c r="T40" i="3" s="1"/>
  <c r="X38" i="3"/>
  <c r="V38" i="3"/>
  <c r="T38" i="3" s="1"/>
  <c r="X37" i="3"/>
  <c r="V37" i="3"/>
  <c r="T37" i="3" s="1"/>
  <c r="X35" i="3"/>
  <c r="V35" i="3"/>
  <c r="X42" i="3"/>
  <c r="V42" i="3"/>
  <c r="T42" i="3" s="1"/>
  <c r="X41" i="3"/>
  <c r="V41" i="3"/>
  <c r="T41" i="3" s="1"/>
  <c r="X39" i="3"/>
  <c r="V39" i="3"/>
  <c r="T39" i="3" s="1"/>
  <c r="X36" i="3"/>
  <c r="V36" i="3"/>
  <c r="T36" i="3" s="1"/>
  <c r="T35" i="3" l="1"/>
  <c r="AN43" i="3" l="1"/>
  <c r="AQ43" i="3" s="1"/>
  <c r="AN39" i="3"/>
  <c r="AQ39" i="3" s="1"/>
  <c r="AN38" i="3"/>
  <c r="AQ38" i="3" s="1"/>
  <c r="AN42" i="3"/>
  <c r="AQ42" i="3" s="1"/>
  <c r="AN40" i="3"/>
  <c r="AQ40" i="3" s="1"/>
  <c r="AN36" i="3"/>
  <c r="AQ36" i="3" s="1"/>
  <c r="AN37" i="3"/>
  <c r="AQ37" i="3" s="1"/>
  <c r="AN41" i="3"/>
  <c r="AQ41" i="3" s="1"/>
  <c r="AN35" i="3"/>
  <c r="AQ35" i="3" s="1"/>
  <c r="X49" i="3" l="1"/>
  <c r="V49" i="3"/>
  <c r="T49" i="3" s="1"/>
  <c r="X47" i="3"/>
  <c r="V47" i="3"/>
  <c r="T47" i="3" s="1"/>
  <c r="X45" i="3"/>
  <c r="V45" i="3"/>
  <c r="T45" i="3" s="1"/>
  <c r="X50" i="3"/>
  <c r="V50" i="3"/>
  <c r="T50" i="3" s="1"/>
  <c r="X48" i="3"/>
  <c r="V48" i="3"/>
  <c r="T48" i="3" s="1"/>
  <c r="X46" i="3"/>
  <c r="V46" i="3"/>
  <c r="T46" i="3" s="1"/>
  <c r="X44" i="3"/>
  <c r="V44" i="3"/>
  <c r="T44" i="3" l="1"/>
  <c r="AN48" i="3" l="1"/>
  <c r="AQ48" i="3" s="1"/>
  <c r="AN49" i="3"/>
  <c r="AQ49" i="3" s="1"/>
  <c r="AN46" i="3"/>
  <c r="AQ46" i="3" s="1"/>
  <c r="AN47" i="3"/>
  <c r="AQ47" i="3" s="1"/>
  <c r="AN45" i="3"/>
  <c r="AQ45" i="3" s="1"/>
  <c r="AN50" i="3"/>
  <c r="AQ50" i="3" s="1"/>
  <c r="AN44" i="3"/>
  <c r="AQ44" i="3" s="1"/>
  <c r="X51" i="3" l="1"/>
  <c r="V51" i="3"/>
  <c r="T51" i="3" l="1"/>
  <c r="AN51" i="3" s="1"/>
  <c r="AQ51" i="3" s="1"/>
  <c r="X52" i="3" l="1"/>
  <c r="V52" i="3"/>
  <c r="T52" i="3" s="1"/>
  <c r="AN52" i="3" s="1"/>
  <c r="AQ52" i="3" s="1"/>
  <c r="X55" i="3" l="1"/>
  <c r="V55" i="3"/>
  <c r="T55" i="3" s="1"/>
  <c r="X54" i="3"/>
  <c r="V54" i="3"/>
  <c r="T54" i="3" s="1"/>
  <c r="X53" i="3"/>
  <c r="V53" i="3"/>
  <c r="T53" i="3" s="1"/>
  <c r="AN53" i="3" s="1"/>
  <c r="AQ53" i="3" s="1"/>
  <c r="AN54" i="3" l="1"/>
  <c r="AQ54" i="3" s="1"/>
  <c r="AN55" i="3"/>
  <c r="AQ55" i="3" s="1"/>
  <c r="X57" i="3" l="1"/>
  <c r="V57" i="3"/>
  <c r="T57" i="3" s="1"/>
  <c r="X56" i="3"/>
  <c r="V56" i="3"/>
  <c r="T56" i="3" s="1"/>
  <c r="AN56" i="3" s="1"/>
  <c r="AQ56" i="3" s="1"/>
  <c r="AN57" i="3" l="1"/>
  <c r="AQ57" i="3" s="1"/>
  <c r="X66" i="3" l="1"/>
  <c r="V66" i="3"/>
  <c r="T66" i="3" s="1"/>
  <c r="X60" i="3"/>
  <c r="V60" i="3"/>
  <c r="T60" i="3" s="1"/>
  <c r="X58" i="3"/>
  <c r="V58" i="3"/>
  <c r="T58" i="3" s="1"/>
  <c r="AN58" i="3" s="1"/>
  <c r="AQ58" i="3" s="1"/>
  <c r="X65" i="3"/>
  <c r="V65" i="3"/>
  <c r="T65" i="3" s="1"/>
  <c r="X64" i="3"/>
  <c r="V64" i="3"/>
  <c r="T64" i="3" s="1"/>
  <c r="X63" i="3"/>
  <c r="V63" i="3"/>
  <c r="T63" i="3" s="1"/>
  <c r="X62" i="3"/>
  <c r="V62" i="3"/>
  <c r="T62" i="3" s="1"/>
  <c r="X61" i="3"/>
  <c r="V61" i="3"/>
  <c r="T61" i="3" s="1"/>
  <c r="AN61" i="3" s="1"/>
  <c r="AQ61" i="3" s="1"/>
  <c r="X59" i="3"/>
  <c r="V59" i="3"/>
  <c r="T59" i="3" s="1"/>
  <c r="AN59" i="3" s="1"/>
  <c r="AQ59" i="3" s="1"/>
  <c r="AN63" i="3" l="1"/>
  <c r="AQ63" i="3" s="1"/>
  <c r="AN65" i="3"/>
  <c r="AQ65" i="3" s="1"/>
  <c r="AN60" i="3"/>
  <c r="AQ60" i="3" s="1"/>
  <c r="AN66" i="3"/>
  <c r="AQ66" i="3" s="1"/>
  <c r="AN62" i="3"/>
  <c r="AQ62" i="3" s="1"/>
  <c r="AN64" i="3"/>
  <c r="AQ64" i="3" s="1"/>
  <c r="X74" i="3" l="1"/>
  <c r="V74" i="3"/>
  <c r="T74" i="3" s="1"/>
  <c r="X72" i="3"/>
  <c r="V72" i="3"/>
  <c r="T72" i="3" s="1"/>
  <c r="X70" i="3"/>
  <c r="V70" i="3"/>
  <c r="T70" i="3" s="1"/>
  <c r="X68" i="3"/>
  <c r="V68" i="3"/>
  <c r="T68" i="3" s="1"/>
  <c r="X75" i="3"/>
  <c r="V75" i="3"/>
  <c r="T75" i="3" s="1"/>
  <c r="X73" i="3"/>
  <c r="V73" i="3"/>
  <c r="T73" i="3" s="1"/>
  <c r="X71" i="3"/>
  <c r="V71" i="3"/>
  <c r="T71" i="3" s="1"/>
  <c r="X69" i="3"/>
  <c r="V69" i="3"/>
  <c r="T69" i="3" s="1"/>
  <c r="X67" i="3"/>
  <c r="V67" i="3"/>
  <c r="T67" i="3" s="1"/>
  <c r="AN67" i="3" s="1"/>
  <c r="AQ67" i="3" s="1"/>
  <c r="AN71" i="3" l="1"/>
  <c r="AQ71" i="3" s="1"/>
  <c r="AN75" i="3"/>
  <c r="AQ75" i="3" s="1"/>
  <c r="AN68" i="3"/>
  <c r="AQ68" i="3" s="1"/>
  <c r="AN70" i="3"/>
  <c r="AQ70" i="3" s="1"/>
  <c r="AN72" i="3"/>
  <c r="AQ72" i="3" s="1"/>
  <c r="AN74" i="3"/>
  <c r="AQ74" i="3" s="1"/>
  <c r="AN69" i="3"/>
  <c r="AQ69" i="3" s="1"/>
  <c r="AN73" i="3"/>
  <c r="AQ73" i="3" s="1"/>
  <c r="X79" i="3" l="1"/>
  <c r="V79" i="3"/>
  <c r="T79" i="3" s="1"/>
  <c r="X78" i="3"/>
  <c r="V78" i="3"/>
  <c r="T78" i="3" s="1"/>
  <c r="X80" i="3"/>
  <c r="V80" i="3"/>
  <c r="T80" i="3" s="1"/>
  <c r="X77" i="3"/>
  <c r="V77" i="3"/>
  <c r="T77" i="3" s="1"/>
  <c r="X76" i="3"/>
  <c r="V76" i="3"/>
  <c r="T76" i="3" s="1"/>
  <c r="AN76" i="3" s="1"/>
  <c r="AQ76" i="3" s="1"/>
  <c r="AN80" i="3" l="1"/>
  <c r="AQ80" i="3" s="1"/>
  <c r="AN78" i="3"/>
  <c r="AQ78" i="3" s="1"/>
  <c r="AN79" i="3"/>
  <c r="AQ79" i="3" s="1"/>
  <c r="AN77" i="3"/>
  <c r="AQ77" i="3" s="1"/>
  <c r="X83" i="3" l="1"/>
  <c r="V83" i="3"/>
  <c r="T83" i="3" s="1"/>
  <c r="X81" i="3"/>
  <c r="V81" i="3"/>
  <c r="T81" i="3" s="1"/>
  <c r="AN81" i="3" s="1"/>
  <c r="AQ81" i="3" s="1"/>
  <c r="X82" i="3"/>
  <c r="V82" i="3"/>
  <c r="T82" i="3" s="1"/>
  <c r="AN82" i="3" s="1"/>
  <c r="AQ82" i="3" s="1"/>
  <c r="AN83" i="3" l="1"/>
  <c r="AQ83" i="3" s="1"/>
  <c r="X88" i="3" l="1"/>
  <c r="V88" i="3"/>
  <c r="T88" i="3" s="1"/>
  <c r="X87" i="3"/>
  <c r="V87" i="3"/>
  <c r="T87" i="3" s="1"/>
  <c r="X85" i="3"/>
  <c r="V85" i="3"/>
  <c r="T85" i="3" s="1"/>
  <c r="X86" i="3"/>
  <c r="V86" i="3"/>
  <c r="T86" i="3" s="1"/>
  <c r="X84" i="3"/>
  <c r="V84" i="3"/>
  <c r="T84" i="3" s="1"/>
  <c r="AN84" i="3" s="1"/>
  <c r="AQ84" i="3" s="1"/>
  <c r="AN85" i="3" l="1"/>
  <c r="AQ85" i="3" s="1"/>
  <c r="AN87" i="3"/>
  <c r="AQ87" i="3" s="1"/>
  <c r="AN88" i="3"/>
  <c r="AQ88" i="3" s="1"/>
  <c r="AN86" i="3"/>
  <c r="AQ86" i="3" s="1"/>
  <c r="X91" i="3" l="1"/>
  <c r="V91" i="3"/>
  <c r="T91" i="3" s="1"/>
  <c r="X92" i="3"/>
  <c r="V92" i="3"/>
  <c r="T92" i="3" s="1"/>
  <c r="V90" i="3"/>
  <c r="T90" i="3" s="1"/>
  <c r="V89" i="3"/>
  <c r="T89" i="3" s="1"/>
  <c r="AN89" i="3" s="1"/>
  <c r="AQ89" i="3" s="1"/>
  <c r="X90" i="3"/>
  <c r="X89" i="3"/>
  <c r="AN92" i="3" l="1"/>
  <c r="AQ92" i="3" s="1"/>
  <c r="AN91" i="3"/>
  <c r="AQ91" i="3" s="1"/>
  <c r="AN90" i="3"/>
  <c r="AQ90" i="3" s="1"/>
  <c r="X97" i="3" l="1"/>
  <c r="V97" i="3"/>
  <c r="T97" i="3" s="1"/>
  <c r="X95" i="3"/>
  <c r="V95" i="3"/>
  <c r="T95" i="3" s="1"/>
  <c r="X93" i="3"/>
  <c r="V93" i="3"/>
  <c r="T93" i="3" s="1"/>
  <c r="AN93" i="3" s="1"/>
  <c r="AQ93" i="3" s="1"/>
  <c r="X100" i="3"/>
  <c r="V100" i="3"/>
  <c r="X99" i="3"/>
  <c r="V99" i="3"/>
  <c r="T99" i="3" s="1"/>
  <c r="X98" i="3"/>
  <c r="V98" i="3"/>
  <c r="T98" i="3" s="1"/>
  <c r="X96" i="3"/>
  <c r="V96" i="3"/>
  <c r="T96" i="3" s="1"/>
  <c r="AN96" i="3" s="1"/>
  <c r="AQ96" i="3" s="1"/>
  <c r="X94" i="3"/>
  <c r="V94" i="3"/>
  <c r="T94" i="3" s="1"/>
  <c r="AN94" i="3" s="1"/>
  <c r="AQ94" i="3" s="1"/>
  <c r="AN98" i="3" l="1"/>
  <c r="AQ98" i="3" s="1"/>
  <c r="AN95" i="3"/>
  <c r="AQ95" i="3" s="1"/>
  <c r="AN97" i="3"/>
  <c r="AQ97" i="3" s="1"/>
  <c r="AN99" i="3"/>
  <c r="AQ99" i="3" s="1"/>
  <c r="T100" i="3"/>
  <c r="AU56" i="3"/>
  <c r="CM27" i="3"/>
  <c r="CN27" i="3"/>
  <c r="AU90" i="3"/>
  <c r="AW25" i="3"/>
  <c r="BB25" i="3" s="1"/>
  <c r="AW22" i="3"/>
  <c r="BC25" i="3" s="1"/>
  <c r="BD25" i="3" s="1"/>
  <c r="BE25" i="3" s="1"/>
  <c r="AU53" i="3"/>
  <c r="AU87" i="3"/>
  <c r="AU88" i="3" l="1"/>
  <c r="AU89" i="3" s="1"/>
  <c r="CL27" i="3"/>
  <c r="CK39" i="3"/>
  <c r="CK43" i="3"/>
  <c r="AU54" i="3"/>
  <c r="AU55" i="3" s="1"/>
  <c r="CK27" i="3"/>
  <c r="AN100" i="3"/>
  <c r="AQ100" i="3" s="1"/>
  <c r="AW23" i="3"/>
  <c r="CK35" i="3"/>
  <c r="CK31" i="3"/>
  <c r="BA25" i="3" l="1"/>
  <c r="AZ25" i="3" s="1"/>
  <c r="AW24" i="3"/>
  <c r="AX12" i="3"/>
  <c r="CP43" i="3"/>
  <c r="CP35" i="3"/>
  <c r="CP39" i="3"/>
  <c r="CP31" i="3"/>
  <c r="CO27" i="3"/>
</calcChain>
</file>

<file path=xl/sharedStrings.xml><?xml version="1.0" encoding="utf-8"?>
<sst xmlns="http://schemas.openxmlformats.org/spreadsheetml/2006/main" count="162" uniqueCount="80">
  <si>
    <t>всего ставок---&gt;</t>
  </si>
  <si>
    <t xml:space="preserve">Банк в </t>
  </si>
  <si>
    <t>Начальный Банк----&gt;</t>
  </si>
  <si>
    <t>банк наигран</t>
  </si>
  <si>
    <t>ОБЩИЙ ROI--&gt;</t>
  </si>
  <si>
    <t>Доход в динамике</t>
  </si>
  <si>
    <t xml:space="preserve">реальном </t>
  </si>
  <si>
    <t>Фикс флет</t>
  </si>
  <si>
    <t xml:space="preserve">прогресивн флет </t>
  </si>
  <si>
    <t>времени</t>
  </si>
  <si>
    <t>ВПР</t>
  </si>
  <si>
    <t>Флет фиксированный&gt;</t>
  </si>
  <si>
    <t>прогр флетом</t>
  </si>
  <si>
    <t>прогр флет</t>
  </si>
  <si>
    <t>фикс флет</t>
  </si>
  <si>
    <t>Доход фикс флетом</t>
  </si>
  <si>
    <t>1\7</t>
  </si>
  <si>
    <t>0-0</t>
  </si>
  <si>
    <t>Под сумм доход</t>
  </si>
  <si>
    <t>Под Сумм ROI</t>
  </si>
  <si>
    <t>3-0</t>
  </si>
  <si>
    <t>3\2</t>
  </si>
  <si>
    <t>0-1</t>
  </si>
  <si>
    <t>ставок сделано</t>
  </si>
  <si>
    <t>НА ЛИСТЕ1</t>
  </si>
  <si>
    <t>сумм</t>
  </si>
  <si>
    <t>Сред</t>
  </si>
  <si>
    <t>Сумм</t>
  </si>
  <si>
    <t>Доход прогрес флетом</t>
  </si>
  <si>
    <t xml:space="preserve">Общий </t>
  </si>
  <si>
    <t xml:space="preserve">сумма </t>
  </si>
  <si>
    <t>доход</t>
  </si>
  <si>
    <t>ROI</t>
  </si>
  <si>
    <t>1-0</t>
  </si>
  <si>
    <t>ROI прог флетом</t>
  </si>
  <si>
    <t>%от Б</t>
  </si>
  <si>
    <t>ставок</t>
  </si>
  <si>
    <t>сделано</t>
  </si>
  <si>
    <t>в мес</t>
  </si>
  <si>
    <t>в день</t>
  </si>
  <si>
    <t>Вверх</t>
  </si>
  <si>
    <t>Вниз</t>
  </si>
  <si>
    <t xml:space="preserve">Сумма </t>
  </si>
  <si>
    <t>Диапазон</t>
  </si>
  <si>
    <t>средн. Коэфициент</t>
  </si>
  <si>
    <t>Победы</t>
  </si>
  <si>
    <t>Проигрыши</t>
  </si>
  <si>
    <t>доход общ</t>
  </si>
  <si>
    <t>доход \мес</t>
  </si>
  <si>
    <t>ROI/мес</t>
  </si>
  <si>
    <t>ROI/общ</t>
  </si>
  <si>
    <t>4\3</t>
  </si>
  <si>
    <t>динамич флет</t>
  </si>
  <si>
    <t>4-0</t>
  </si>
  <si>
    <t>Отрезок 1</t>
  </si>
  <si>
    <t>Трен4</t>
  </si>
  <si>
    <t>5\4</t>
  </si>
  <si>
    <t>6\5</t>
  </si>
  <si>
    <t>7\6</t>
  </si>
  <si>
    <t>0-3</t>
  </si>
  <si>
    <t>8\7</t>
  </si>
  <si>
    <t>0-2</t>
  </si>
  <si>
    <t>9\1</t>
  </si>
  <si>
    <t>10\2</t>
  </si>
  <si>
    <t>11\3</t>
  </si>
  <si>
    <t>S-S</t>
  </si>
  <si>
    <t>12\4</t>
  </si>
  <si>
    <t>14\6</t>
  </si>
  <si>
    <t>2-0</t>
  </si>
  <si>
    <t>Отрезок 2</t>
  </si>
  <si>
    <t>15\7</t>
  </si>
  <si>
    <t>17\2</t>
  </si>
  <si>
    <t>18\3</t>
  </si>
  <si>
    <t>19\4</t>
  </si>
  <si>
    <t>20\5</t>
  </si>
  <si>
    <t>21\6</t>
  </si>
  <si>
    <t>Отрезок 3</t>
  </si>
  <si>
    <t>В столбце V опредляется значение… Умножением AQ на ВПР столбца Z</t>
  </si>
  <si>
    <t>Мне нужно брать в расчёт(формулой, что в столбце V) аж 12 ВПР сразу! Столбцы Z AA AB AC AD AE AF AG AH AI AJ AK</t>
  </si>
  <si>
    <t>Как реализовать?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</si>
</sst>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color rgb="FF0070C0"/>
      <name val="Arial"/>
      <family val="2"/>
      <charset val="204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rgb="FF0070C0"/>
      <name val="Arial"/>
      <family val="2"/>
      <charset val="204"/>
    </font>
    <font>
      <sz val="9"/>
      <color rgb="FF0070C0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9" tint="-0.249977111117893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0" xfId="0" applyFill="1"/>
    <xf numFmtId="9" fontId="0" fillId="0" borderId="0" xfId="0" applyNumberFormat="1" applyFill="1"/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17" fontId="0" fillId="0" borderId="0" xfId="0" applyNumberFormat="1" applyFill="1" applyAlignment="1">
      <alignment horizontal="left"/>
    </xf>
    <xf numFmtId="17" fontId="7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left"/>
    </xf>
    <xf numFmtId="0" fontId="7" fillId="0" borderId="0" xfId="0" applyFont="1"/>
    <xf numFmtId="0" fontId="6" fillId="0" borderId="0" xfId="0" applyFont="1"/>
    <xf numFmtId="0" fontId="1" fillId="0" borderId="0" xfId="0" applyFont="1"/>
    <xf numFmtId="0" fontId="12" fillId="0" borderId="0" xfId="0" applyFont="1" applyFill="1" applyAlignment="1">
      <alignment horizontal="center"/>
    </xf>
    <xf numFmtId="9" fontId="12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0" fontId="6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8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9" fontId="12" fillId="0" borderId="0" xfId="0" applyNumberFormat="1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5" fillId="5" borderId="0" xfId="0" applyFont="1" applyFill="1"/>
    <xf numFmtId="0" fontId="15" fillId="6" borderId="0" xfId="0" applyFont="1" applyFill="1"/>
    <xf numFmtId="0" fontId="14" fillId="0" borderId="0" xfId="0" applyFont="1" applyFill="1"/>
    <xf numFmtId="0" fontId="15" fillId="0" borderId="0" xfId="0" applyFont="1" applyFill="1"/>
    <xf numFmtId="0" fontId="12" fillId="0" borderId="0" xfId="0" applyFont="1"/>
    <xf numFmtId="9" fontId="12" fillId="7" borderId="0" xfId="0" applyNumberFormat="1" applyFont="1" applyFill="1"/>
    <xf numFmtId="0" fontId="0" fillId="0" borderId="0" xfId="0" applyAlignment="1">
      <alignment vertical="center" wrapText="1"/>
    </xf>
    <xf numFmtId="0" fontId="4" fillId="5" borderId="0" xfId="0" applyFont="1" applyFill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" fontId="0" fillId="0" borderId="0" xfId="0" applyNumberFormat="1" applyAlignment="1">
      <alignment vertical="center" wrapText="1"/>
    </xf>
    <xf numFmtId="20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16" fillId="0" borderId="0" xfId="0" applyFont="1" applyFill="1" applyAlignment="1">
      <alignment horizontal="center"/>
    </xf>
    <xf numFmtId="0" fontId="6" fillId="8" borderId="0" xfId="0" applyFont="1" applyFill="1"/>
    <xf numFmtId="0" fontId="16" fillId="8" borderId="0" xfId="0" applyFont="1" applyFill="1"/>
    <xf numFmtId="0" fontId="0" fillId="7" borderId="0" xfId="0" applyFill="1"/>
    <xf numFmtId="0" fontId="16" fillId="0" borderId="0" xfId="0" applyFont="1"/>
    <xf numFmtId="164" fontId="17" fillId="0" borderId="0" xfId="0" applyNumberFormat="1" applyFont="1" applyFill="1"/>
    <xf numFmtId="0" fontId="6" fillId="0" borderId="0" xfId="0" applyFont="1" applyFill="1"/>
    <xf numFmtId="0" fontId="16" fillId="0" borderId="0" xfId="0" applyFont="1" applyFill="1"/>
    <xf numFmtId="1" fontId="0" fillId="0" borderId="0" xfId="0" applyNumberFormat="1"/>
    <xf numFmtId="0" fontId="8" fillId="0" borderId="0" xfId="0" applyFont="1" applyFill="1" applyAlignment="1"/>
    <xf numFmtId="0" fontId="9" fillId="0" borderId="0" xfId="0" applyFont="1" applyFill="1"/>
    <xf numFmtId="0" fontId="0" fillId="8" borderId="0" xfId="0" applyFill="1"/>
    <xf numFmtId="0" fontId="18" fillId="6" borderId="0" xfId="0" applyFont="1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3" borderId="0" xfId="0" applyFill="1"/>
    <xf numFmtId="0" fontId="0" fillId="13" borderId="0" xfId="0" applyFill="1"/>
    <xf numFmtId="0" fontId="3" fillId="0" borderId="0" xfId="0" applyFont="1"/>
    <xf numFmtId="2" fontId="16" fillId="0" borderId="0" xfId="0" applyNumberFormat="1" applyFont="1" applyFill="1"/>
    <xf numFmtId="0" fontId="0" fillId="8" borderId="0" xfId="0" applyFill="1" applyAlignment="1">
      <alignment horizontal="center"/>
    </xf>
    <xf numFmtId="2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9" fontId="0" fillId="0" borderId="0" xfId="0" applyNumberFormat="1" applyFont="1" applyFill="1"/>
    <xf numFmtId="164" fontId="0" fillId="0" borderId="0" xfId="0" applyNumberFormat="1"/>
    <xf numFmtId="0" fontId="20" fillId="0" borderId="0" xfId="0" applyFont="1" applyFill="1"/>
    <xf numFmtId="0" fontId="20" fillId="8" borderId="0" xfId="0" applyFon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5" borderId="0" xfId="0" applyFill="1"/>
    <xf numFmtId="0" fontId="8" fillId="0" borderId="0" xfId="0" applyFont="1" applyAlignment="1"/>
    <xf numFmtId="0" fontId="21" fillId="0" borderId="0" xfId="0" applyFont="1"/>
    <xf numFmtId="0" fontId="2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0" fillId="14" borderId="0" xfId="0" applyFill="1"/>
    <xf numFmtId="0" fontId="0" fillId="14" borderId="0" xfId="0" applyFill="1" applyAlignment="1">
      <alignment horizontal="center"/>
    </xf>
    <xf numFmtId="0" fontId="0" fillId="15" borderId="0" xfId="0" applyFill="1"/>
    <xf numFmtId="0" fontId="0" fillId="15" borderId="0" xfId="0" applyFill="1" applyAlignment="1">
      <alignment horizontal="center"/>
    </xf>
    <xf numFmtId="0" fontId="22" fillId="0" borderId="0" xfId="0" applyFont="1" applyFill="1" applyAlignment="1">
      <alignment horizontal="left"/>
    </xf>
    <xf numFmtId="0" fontId="22" fillId="0" borderId="0" xfId="0" applyFont="1"/>
    <xf numFmtId="0" fontId="23" fillId="0" borderId="0" xfId="0" applyFont="1" applyAlignment="1">
      <alignment vertical="center" wrapText="1"/>
    </xf>
    <xf numFmtId="0" fontId="21" fillId="0" borderId="0" xfId="0" applyFont="1" applyFill="1" applyAlignment="1">
      <alignment horizontal="left"/>
    </xf>
    <xf numFmtId="0" fontId="4" fillId="0" borderId="0" xfId="0" applyFont="1" applyAlignment="1">
      <alignment vertical="center" wrapText="1"/>
    </xf>
  </cellXfs>
  <cellStyles count="1">
    <cellStyle name="Обычный" xfId="0" builtinId="0"/>
  </cellStyles>
  <dxfs count="17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  <dxf>
      <fill>
        <patternFill>
          <bgColor rgb="FFFF4B4B"/>
        </patternFill>
      </fill>
    </dxf>
    <dxf>
      <fill>
        <patternFill>
          <bgColor rgb="FF0097CC"/>
        </patternFill>
      </fill>
    </dxf>
    <dxf>
      <fill>
        <patternFill>
          <bgColor rgb="FF00B0F0"/>
        </patternFill>
      </fill>
    </dxf>
    <dxf>
      <fill>
        <patternFill>
          <bgColor rgb="FF47B0FF"/>
        </patternFill>
      </fill>
    </dxf>
    <dxf>
      <fill>
        <patternFill>
          <bgColor rgb="FFB9EDFF"/>
        </patternFill>
      </fill>
    </dxf>
    <dxf>
      <fill>
        <patternFill>
          <bgColor rgb="FFDA0043"/>
        </patternFill>
      </fill>
    </dxf>
    <dxf>
      <fill>
        <patternFill>
          <bgColor rgb="FFFF154D"/>
        </patternFill>
      </fill>
    </dxf>
    <dxf>
      <fill>
        <patternFill>
          <bgColor rgb="FFFFD5D5"/>
        </patternFill>
      </fill>
    </dxf>
    <dxf>
      <fill>
        <patternFill>
          <bgColor rgb="FFFF8B8B"/>
        </patternFill>
      </fill>
    </dxf>
    <dxf>
      <fill>
        <patternFill>
          <bgColor rgb="FFFF4B4B"/>
        </patternFill>
      </fill>
    </dxf>
    <dxf>
      <fill>
        <patternFill>
          <bgColor rgb="FF0097CC"/>
        </patternFill>
      </fill>
    </dxf>
    <dxf>
      <fill>
        <patternFill>
          <bgColor rgb="FF00B0F0"/>
        </patternFill>
      </fill>
    </dxf>
    <dxf>
      <fill>
        <patternFill>
          <bgColor rgb="FF47B0FF"/>
        </patternFill>
      </fill>
    </dxf>
    <dxf>
      <fill>
        <patternFill>
          <bgColor rgb="FFB9EDFF"/>
        </patternFill>
      </fill>
    </dxf>
    <dxf>
      <fill>
        <patternFill>
          <bgColor rgb="FFDA0043"/>
        </patternFill>
      </fill>
    </dxf>
    <dxf>
      <fill>
        <patternFill>
          <bgColor rgb="FFFF154D"/>
        </patternFill>
      </fill>
    </dxf>
    <dxf>
      <fill>
        <patternFill>
          <bgColor rgb="FFFFD5D5"/>
        </patternFill>
      </fill>
    </dxf>
    <dxf>
      <fill>
        <patternFill>
          <bgColor rgb="FFFF8B8B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D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69FF"/>
        </patternFill>
      </fill>
    </dxf>
    <dxf>
      <fill>
        <patternFill>
          <bgColor rgb="FFF600F6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0"/>
  <sheetViews>
    <sheetView tabSelected="1" topLeftCell="S1" workbookViewId="0">
      <selection activeCell="U31" sqref="U31"/>
    </sheetView>
  </sheetViews>
  <sheetFormatPr defaultRowHeight="15" x14ac:dyDescent="0.25"/>
  <cols>
    <col min="1" max="18" width="9.140625" hidden="1" customWidth="1"/>
    <col min="21" max="24" width="7.42578125" customWidth="1"/>
    <col min="25" max="25" width="7" customWidth="1"/>
    <col min="26" max="37" width="5.7109375" customWidth="1"/>
  </cols>
  <sheetData>
    <row r="1" spans="1:69" s="1" customFormat="1" ht="12" customHeight="1" x14ac:dyDescent="0.25">
      <c r="D1" s="2"/>
      <c r="E1" s="3"/>
      <c r="F1" s="3"/>
      <c r="G1" s="97"/>
      <c r="H1" s="3"/>
      <c r="I1" s="3"/>
      <c r="J1" s="3"/>
      <c r="K1" s="3"/>
      <c r="L1" s="3"/>
      <c r="M1" s="3"/>
      <c r="N1" s="3"/>
      <c r="O1" s="3"/>
      <c r="P1" s="100"/>
      <c r="Q1" s="3"/>
      <c r="R1" s="3"/>
      <c r="S1" s="4"/>
      <c r="T1" s="3"/>
      <c r="U1" s="5"/>
      <c r="V1" s="6" t="s">
        <v>77</v>
      </c>
      <c r="W1" s="5"/>
      <c r="X1" s="6"/>
      <c r="Y1" s="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  <c r="AM1" s="7"/>
      <c r="AN1" s="3"/>
      <c r="AO1" s="3"/>
      <c r="AP1" s="7"/>
      <c r="AQ1" s="3"/>
      <c r="AR1" s="8"/>
      <c r="AS1" s="9"/>
      <c r="AT1" s="10"/>
      <c r="AV1" s="9"/>
      <c r="AW1" s="9"/>
      <c r="AX1" s="9"/>
      <c r="AY1" s="9"/>
      <c r="AZ1" s="9"/>
      <c r="BA1" s="9"/>
      <c r="BB1" s="9"/>
      <c r="BC1" s="9"/>
      <c r="BD1" s="9"/>
      <c r="BE1" s="9"/>
      <c r="BJ1" s="9"/>
      <c r="BK1" s="9"/>
    </row>
    <row r="2" spans="1:69" s="1" customFormat="1" ht="12" customHeight="1" x14ac:dyDescent="0.25">
      <c r="D2" s="2"/>
      <c r="E2" s="3"/>
      <c r="F2" s="3"/>
      <c r="G2" s="97"/>
      <c r="H2" s="3"/>
      <c r="I2" s="2"/>
      <c r="J2" s="3"/>
      <c r="K2" s="3"/>
      <c r="L2" s="3"/>
      <c r="M2" s="3"/>
      <c r="N2" s="3"/>
      <c r="O2" s="3"/>
      <c r="P2" s="100"/>
      <c r="Q2" s="2"/>
      <c r="R2" s="3"/>
      <c r="S2" s="11"/>
      <c r="T2" s="2"/>
      <c r="U2" s="5"/>
      <c r="V2" s="6" t="s">
        <v>78</v>
      </c>
      <c r="W2" s="5"/>
      <c r="X2" s="6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"/>
      <c r="AM2" s="7"/>
      <c r="AN2" s="3"/>
      <c r="AO2" s="3"/>
      <c r="AP2" s="7"/>
      <c r="AQ2" s="3"/>
      <c r="AR2" s="2"/>
      <c r="AS2" s="9"/>
      <c r="AT2" s="10"/>
      <c r="AV2" s="9"/>
      <c r="AW2" s="9"/>
      <c r="AX2" s="9"/>
      <c r="AY2" s="9"/>
      <c r="AZ2" s="9"/>
      <c r="BA2" s="9"/>
      <c r="BB2" s="9"/>
      <c r="BC2" s="9"/>
      <c r="BD2" s="9"/>
      <c r="BE2" s="9"/>
      <c r="BJ2" s="9"/>
      <c r="BK2" s="9"/>
    </row>
    <row r="3" spans="1:69" s="1" customFormat="1" ht="12" customHeight="1" x14ac:dyDescent="0.25">
      <c r="D3" s="12"/>
      <c r="E3" s="3"/>
      <c r="F3" s="3"/>
      <c r="G3" s="97"/>
      <c r="H3" s="3"/>
      <c r="I3" s="3"/>
      <c r="J3" s="3"/>
      <c r="K3" s="3"/>
      <c r="L3" s="3"/>
      <c r="M3" s="3"/>
      <c r="N3" s="3"/>
      <c r="O3" s="3"/>
      <c r="P3" s="100"/>
      <c r="Q3" s="13"/>
      <c r="R3" s="12"/>
      <c r="S3" s="14"/>
      <c r="T3" s="3"/>
      <c r="U3" s="5"/>
      <c r="V3" s="6" t="s">
        <v>79</v>
      </c>
      <c r="W3" s="5"/>
      <c r="X3" s="6"/>
      <c r="Y3" s="3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7"/>
      <c r="AN3" s="12"/>
      <c r="AO3" s="3"/>
      <c r="AP3" s="7"/>
      <c r="AQ3" s="3"/>
      <c r="AR3" s="8"/>
      <c r="AS3" s="9"/>
      <c r="AT3" s="10"/>
      <c r="AV3" s="9"/>
      <c r="AW3" s="9"/>
      <c r="AX3" s="9"/>
      <c r="AY3" s="9"/>
      <c r="AZ3" s="9"/>
      <c r="BA3" s="9"/>
      <c r="BB3" s="9"/>
      <c r="BC3" s="9"/>
      <c r="BD3" s="9"/>
      <c r="BE3" s="9"/>
      <c r="BJ3" s="9"/>
      <c r="BK3" s="9"/>
    </row>
    <row r="4" spans="1:69" s="1" customFormat="1" ht="12" customHeight="1" x14ac:dyDescent="0.25">
      <c r="D4" s="12"/>
      <c r="E4" s="3"/>
      <c r="F4" s="3"/>
      <c r="G4" s="97"/>
      <c r="H4" s="3"/>
      <c r="I4" s="12"/>
      <c r="J4" s="3"/>
      <c r="K4" s="3"/>
      <c r="L4" s="3"/>
      <c r="M4" s="3"/>
      <c r="N4" s="3"/>
      <c r="O4" s="3"/>
      <c r="P4" s="100"/>
      <c r="Q4" s="12"/>
      <c r="R4" s="3"/>
      <c r="S4" s="11"/>
      <c r="T4" s="12"/>
      <c r="U4" s="5"/>
      <c r="V4" s="6"/>
      <c r="W4" s="5"/>
      <c r="X4" s="6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7"/>
      <c r="AN4" s="3"/>
      <c r="AO4" s="3"/>
      <c r="AP4" s="7"/>
      <c r="AQ4" s="3"/>
      <c r="AR4" s="8"/>
      <c r="AS4" s="9"/>
      <c r="AT4" s="10"/>
      <c r="AV4" s="9"/>
      <c r="AW4" s="9"/>
      <c r="AX4" s="9"/>
      <c r="AY4" s="9"/>
      <c r="AZ4" s="9"/>
      <c r="BA4" s="9"/>
      <c r="BB4" s="9"/>
      <c r="BC4" s="9"/>
      <c r="BD4" s="9"/>
      <c r="BE4" s="9"/>
      <c r="BJ4" s="9"/>
      <c r="BK4" s="9"/>
    </row>
    <row r="5" spans="1:69" s="1" customFormat="1" ht="12" customHeight="1" x14ac:dyDescent="0.25">
      <c r="A5" s="15"/>
      <c r="D5" s="3"/>
      <c r="E5" s="3"/>
      <c r="F5" s="3"/>
      <c r="G5" s="97"/>
      <c r="H5" s="3"/>
      <c r="I5" s="3"/>
      <c r="J5" s="3"/>
      <c r="K5" s="3"/>
      <c r="L5" s="3"/>
      <c r="M5" s="3"/>
      <c r="N5" s="3"/>
      <c r="O5" s="3"/>
      <c r="P5" s="100"/>
      <c r="Q5" s="3"/>
      <c r="R5" s="3"/>
      <c r="S5" s="11"/>
      <c r="T5" s="3"/>
      <c r="U5" s="5"/>
      <c r="V5" s="6"/>
      <c r="W5" s="5"/>
      <c r="X5" s="6"/>
      <c r="Y5" s="3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3"/>
      <c r="AM5" s="7"/>
      <c r="AN5" s="3"/>
      <c r="AO5" s="3"/>
      <c r="AP5" s="7"/>
      <c r="AQ5" s="3"/>
      <c r="AR5" s="8"/>
      <c r="AS5" s="9"/>
      <c r="AT5" s="10"/>
      <c r="AV5" s="9"/>
      <c r="AW5" s="9"/>
      <c r="AX5" s="9"/>
      <c r="AY5" s="9"/>
      <c r="AZ5" s="9"/>
      <c r="BA5" s="9"/>
      <c r="BB5" s="9"/>
      <c r="BC5" s="9"/>
      <c r="BD5" s="9"/>
      <c r="BE5" s="9"/>
      <c r="BJ5" s="9"/>
      <c r="BK5" s="9"/>
    </row>
    <row r="6" spans="1:69" s="1" customFormat="1" ht="12" customHeight="1" x14ac:dyDescent="0.25">
      <c r="A6" s="15"/>
      <c r="D6" s="3"/>
      <c r="E6" s="3"/>
      <c r="F6" s="3"/>
      <c r="G6" s="97"/>
      <c r="H6" s="3"/>
      <c r="I6" s="12"/>
      <c r="J6" s="3"/>
      <c r="K6" s="3"/>
      <c r="L6" s="3"/>
      <c r="M6" s="3"/>
      <c r="N6" s="3"/>
      <c r="O6" s="3"/>
      <c r="P6" s="100"/>
      <c r="Q6" s="16"/>
      <c r="R6" s="3"/>
      <c r="S6" s="11"/>
      <c r="T6" s="16"/>
      <c r="U6" s="5"/>
      <c r="V6" s="6"/>
      <c r="W6" s="5"/>
      <c r="X6" s="6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7"/>
      <c r="AN6" s="3"/>
      <c r="AO6" s="3"/>
      <c r="AP6" s="7"/>
      <c r="AQ6" s="3"/>
      <c r="AR6" s="8"/>
      <c r="AS6" s="9"/>
      <c r="AT6" s="10"/>
      <c r="AV6" s="9"/>
      <c r="AW6" s="9"/>
      <c r="AX6" s="9"/>
      <c r="AY6" s="9"/>
      <c r="AZ6" s="9"/>
      <c r="BA6" s="9"/>
      <c r="BB6" s="9"/>
      <c r="BC6" s="9"/>
      <c r="BD6" s="9"/>
      <c r="BE6" s="9"/>
      <c r="BJ6" s="9"/>
      <c r="BK6" s="9"/>
    </row>
    <row r="7" spans="1:69" s="1" customFormat="1" ht="12" customHeight="1" x14ac:dyDescent="0.25">
      <c r="A7" s="15"/>
      <c r="D7" s="3"/>
      <c r="E7" s="3"/>
      <c r="F7" s="3"/>
      <c r="G7" s="97"/>
      <c r="H7" s="3"/>
      <c r="I7" s="3"/>
      <c r="J7" s="3"/>
      <c r="K7" s="3"/>
      <c r="L7" s="3"/>
      <c r="M7" s="3"/>
      <c r="N7" s="3"/>
      <c r="O7" s="3"/>
      <c r="P7" s="100"/>
      <c r="Q7" s="3"/>
      <c r="R7" s="3"/>
      <c r="S7" s="11"/>
      <c r="T7" s="3"/>
      <c r="U7" s="11"/>
      <c r="V7" s="3"/>
      <c r="W7" s="11"/>
      <c r="X7" s="3"/>
      <c r="Y7" s="3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3"/>
      <c r="AM7" s="7"/>
      <c r="AN7" s="3"/>
      <c r="AO7" s="3"/>
      <c r="AP7" s="7"/>
      <c r="AQ7" s="3"/>
      <c r="AR7" s="17"/>
      <c r="AS7" s="9"/>
      <c r="AT7" s="10"/>
      <c r="AV7" s="9"/>
      <c r="AW7" s="9"/>
      <c r="AX7" s="9"/>
      <c r="AY7" s="9"/>
      <c r="AZ7" s="9"/>
      <c r="BA7" s="9"/>
      <c r="BB7" s="9"/>
      <c r="BC7" s="9"/>
      <c r="BD7" s="9"/>
      <c r="BE7" s="9"/>
      <c r="BJ7" s="9"/>
      <c r="BK7" s="9"/>
    </row>
    <row r="8" spans="1:69" s="1" customFormat="1" ht="12" customHeight="1" x14ac:dyDescent="0.25">
      <c r="A8" s="15"/>
      <c r="D8" s="16"/>
      <c r="E8" s="3"/>
      <c r="F8" s="3"/>
      <c r="G8" s="97"/>
      <c r="H8" s="3"/>
      <c r="I8" s="16"/>
      <c r="J8" s="3"/>
      <c r="K8" s="3"/>
      <c r="L8" s="3"/>
      <c r="M8" s="3"/>
      <c r="N8" s="3"/>
      <c r="O8" s="3"/>
      <c r="P8" s="100"/>
      <c r="Q8" s="3"/>
      <c r="R8" s="3"/>
      <c r="S8" s="11"/>
      <c r="T8" s="3"/>
      <c r="U8" s="11"/>
      <c r="V8" s="3"/>
      <c r="W8" s="11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7"/>
      <c r="AN8" s="3"/>
      <c r="AO8" s="3"/>
      <c r="AP8" s="7"/>
      <c r="AQ8" s="3"/>
      <c r="AR8" s="8"/>
      <c r="AS8" s="9"/>
      <c r="AT8" s="10"/>
      <c r="AV8" s="9"/>
      <c r="AW8" s="9"/>
      <c r="AX8" s="9"/>
      <c r="AY8" s="9"/>
      <c r="AZ8" s="9"/>
      <c r="BA8" s="9"/>
      <c r="BB8" s="9"/>
      <c r="BC8" s="9"/>
      <c r="BD8" s="9"/>
      <c r="BE8" s="9"/>
      <c r="BJ8" s="9"/>
      <c r="BK8" s="9"/>
    </row>
    <row r="9" spans="1:69" s="1" customFormat="1" ht="12" customHeight="1" x14ac:dyDescent="0.25">
      <c r="A9" s="15"/>
      <c r="D9" s="3"/>
      <c r="E9" s="3"/>
      <c r="F9" s="12"/>
      <c r="G9" s="97"/>
      <c r="H9" s="13"/>
      <c r="I9" s="3"/>
      <c r="J9" s="3"/>
      <c r="K9" s="3"/>
      <c r="L9" s="3"/>
      <c r="M9" s="3"/>
      <c r="N9" s="3"/>
      <c r="O9" s="3"/>
      <c r="P9" s="100"/>
      <c r="Q9" s="3"/>
      <c r="R9" s="3"/>
      <c r="S9" s="11"/>
      <c r="T9" s="3"/>
      <c r="U9" s="18"/>
      <c r="V9" s="13"/>
      <c r="W9" s="18"/>
      <c r="X9" s="1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7"/>
      <c r="AN9" s="3"/>
      <c r="AO9" s="3"/>
      <c r="AP9" s="7"/>
      <c r="AQ9" s="3"/>
      <c r="AR9" s="8"/>
      <c r="AS9" s="9"/>
      <c r="AT9" s="10"/>
      <c r="AV9" s="9"/>
      <c r="AW9" s="9"/>
      <c r="AX9" s="9"/>
      <c r="AY9" s="9"/>
      <c r="AZ9" s="9"/>
      <c r="BA9" s="9"/>
      <c r="BB9" s="9"/>
      <c r="BC9" s="9"/>
      <c r="BD9" s="9"/>
      <c r="BE9" s="9"/>
      <c r="BJ9" s="9"/>
      <c r="BK9" s="9"/>
    </row>
    <row r="10" spans="1:69" s="1" customFormat="1" ht="12" customHeight="1" x14ac:dyDescent="0.25">
      <c r="A10" s="15"/>
      <c r="D10" s="3"/>
      <c r="E10" s="12"/>
      <c r="F10" s="12"/>
      <c r="G10" s="97"/>
      <c r="H10" s="13"/>
      <c r="I10" s="3"/>
      <c r="J10" s="12"/>
      <c r="K10" s="3"/>
      <c r="L10" s="3"/>
      <c r="M10" s="3"/>
      <c r="N10" s="3"/>
      <c r="O10" s="3"/>
      <c r="P10" s="100"/>
      <c r="Q10" s="3"/>
      <c r="R10" s="3"/>
      <c r="S10" s="11"/>
      <c r="T10" s="3"/>
      <c r="U10" s="7"/>
      <c r="W10" s="7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12"/>
      <c r="AM10" s="7"/>
      <c r="AN10" s="3"/>
      <c r="AO10" s="3"/>
      <c r="AP10" s="7"/>
      <c r="AQ10" s="3"/>
      <c r="AR10" s="8"/>
      <c r="AS10" s="9"/>
      <c r="AT10" s="10"/>
      <c r="AV10" s="9"/>
      <c r="AW10" s="9"/>
      <c r="AX10" s="9"/>
      <c r="AY10" s="9"/>
      <c r="AZ10" s="9"/>
      <c r="BA10" s="9"/>
      <c r="BB10" s="9"/>
      <c r="BC10" s="9"/>
      <c r="BD10" s="9"/>
      <c r="BE10" s="9"/>
      <c r="BJ10" s="9"/>
      <c r="BK10" s="9"/>
    </row>
    <row r="11" spans="1:69" s="20" customFormat="1" ht="12" customHeight="1" x14ac:dyDescent="0.25">
      <c r="A11" s="19"/>
      <c r="B11" s="9"/>
      <c r="C11"/>
      <c r="D11"/>
      <c r="E11"/>
      <c r="F11"/>
      <c r="G11" s="98"/>
      <c r="H11"/>
      <c r="I11"/>
      <c r="J11"/>
      <c r="K11"/>
      <c r="L11"/>
      <c r="M11"/>
      <c r="N11"/>
      <c r="P11" s="90"/>
      <c r="Q11" s="21">
        <v>0</v>
      </c>
      <c r="R11" s="3"/>
      <c r="S11" s="22"/>
      <c r="U11" s="23"/>
      <c r="V11" s="24" t="s">
        <v>0</v>
      </c>
      <c r="W11" s="23"/>
      <c r="X11" s="24"/>
      <c r="Y11" s="20">
        <f>COUNTIF(P:P,"=0")+COUNTIF(P:P,"=1")</f>
        <v>86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/>
      <c r="AM11" s="26"/>
      <c r="AN11"/>
      <c r="AO11" s="27" t="s">
        <v>1</v>
      </c>
      <c r="AP11" s="27" t="s">
        <v>1</v>
      </c>
      <c r="AQ11" s="27" t="s">
        <v>1</v>
      </c>
      <c r="AR11" s="28"/>
      <c r="AT11" s="29"/>
      <c r="AV11" t="s">
        <v>2</v>
      </c>
      <c r="AW11">
        <v>10000</v>
      </c>
      <c r="AX11" t="s">
        <v>3</v>
      </c>
      <c r="AY11"/>
      <c r="AZ11"/>
      <c r="BC11"/>
      <c r="BD11"/>
      <c r="BF11"/>
      <c r="BG11"/>
      <c r="BH11"/>
      <c r="BI11"/>
      <c r="BL11"/>
      <c r="BM11"/>
      <c r="BN11"/>
      <c r="BO11"/>
      <c r="BP11"/>
      <c r="BQ11"/>
    </row>
    <row r="12" spans="1:69" s="20" customFormat="1" ht="12" customHeight="1" x14ac:dyDescent="0.25">
      <c r="A12" s="19"/>
      <c r="B12" s="9"/>
      <c r="C12"/>
      <c r="D12"/>
      <c r="E12"/>
      <c r="F12"/>
      <c r="G12" s="98"/>
      <c r="H12"/>
      <c r="I12"/>
      <c r="J12"/>
      <c r="K12"/>
      <c r="L12"/>
      <c r="M12"/>
      <c r="N12"/>
      <c r="P12" s="90"/>
      <c r="Q12" s="30">
        <v>1</v>
      </c>
      <c r="R12" s="3"/>
      <c r="S12" s="22"/>
      <c r="U12" s="31" t="s">
        <v>4</v>
      </c>
      <c r="V12" s="32" t="s">
        <v>4</v>
      </c>
      <c r="W12" s="31" t="s">
        <v>4</v>
      </c>
      <c r="X12" s="32" t="s">
        <v>4</v>
      </c>
      <c r="Y12" s="33">
        <f>ROUNDUP($AW$14/Y11,5)*100/$AW$13</f>
        <v>7.7674499999999993</v>
      </c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t="s">
        <v>5</v>
      </c>
      <c r="AM12" s="26"/>
      <c r="AN12"/>
      <c r="AO12" s="27" t="s">
        <v>6</v>
      </c>
      <c r="AP12" s="27" t="s">
        <v>6</v>
      </c>
      <c r="AQ12" s="27" t="s">
        <v>6</v>
      </c>
      <c r="AR12" s="28"/>
      <c r="AT12" s="29"/>
      <c r="AV12"/>
      <c r="AW12"/>
      <c r="AX12">
        <f>AW11+AW23</f>
        <v>11233.25</v>
      </c>
      <c r="AY12"/>
      <c r="AZ12"/>
      <c r="BC12"/>
      <c r="BD12"/>
      <c r="BF12"/>
      <c r="BG12"/>
      <c r="BH12"/>
      <c r="BI12"/>
      <c r="BL12"/>
      <c r="BM12"/>
      <c r="BN12"/>
      <c r="BO12"/>
      <c r="BP12"/>
      <c r="BQ12"/>
    </row>
    <row r="13" spans="1:69" s="20" customFormat="1" ht="12" customHeight="1" x14ac:dyDescent="0.25">
      <c r="A13" s="19"/>
      <c r="B13" s="9">
        <f ca="1">RAND()</f>
        <v>0.30252049082656374</v>
      </c>
      <c r="C13"/>
      <c r="D13"/>
      <c r="E13"/>
      <c r="F13"/>
      <c r="G13" s="98"/>
      <c r="H13"/>
      <c r="I13"/>
      <c r="J13"/>
      <c r="K13"/>
      <c r="L13"/>
      <c r="M13"/>
      <c r="N13"/>
      <c r="P13" s="90"/>
      <c r="R13" s="34"/>
      <c r="S13" s="35"/>
      <c r="T13" s="35"/>
      <c r="V13" s="36"/>
      <c r="W13" s="34"/>
      <c r="X13" s="36"/>
      <c r="Y13" s="35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27" t="s">
        <v>7</v>
      </c>
      <c r="AM13" s="27" t="s">
        <v>8</v>
      </c>
      <c r="AN13" s="27" t="s">
        <v>8</v>
      </c>
      <c r="AO13" s="27" t="s">
        <v>9</v>
      </c>
      <c r="AP13" s="27" t="s">
        <v>9</v>
      </c>
      <c r="AQ13" s="27" t="s">
        <v>9</v>
      </c>
      <c r="AR13" s="28"/>
      <c r="AS13" s="28" t="s">
        <v>10</v>
      </c>
      <c r="AT13" s="38"/>
      <c r="AV13" s="39" t="s">
        <v>11</v>
      </c>
      <c r="AW13" s="9">
        <v>100</v>
      </c>
      <c r="AX13"/>
      <c r="AY13"/>
      <c r="AZ13"/>
      <c r="BC13"/>
      <c r="BD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20" customFormat="1" ht="12" customHeight="1" x14ac:dyDescent="0.25">
      <c r="A14" s="19"/>
      <c r="B14" s="9"/>
      <c r="C14"/>
      <c r="D14"/>
      <c r="E14"/>
      <c r="F14"/>
      <c r="G14" s="98"/>
      <c r="H14"/>
      <c r="I14"/>
      <c r="J14"/>
      <c r="K14"/>
      <c r="L14"/>
      <c r="M14"/>
      <c r="N14"/>
      <c r="P14" s="90"/>
      <c r="Q14" s="40"/>
      <c r="R14" s="41"/>
      <c r="S14" s="42" t="s">
        <v>12</v>
      </c>
      <c r="T14" s="43" t="s">
        <v>12</v>
      </c>
      <c r="U14" s="44" t="s">
        <v>13</v>
      </c>
      <c r="V14" s="45" t="s">
        <v>13</v>
      </c>
      <c r="W14" s="44" t="s">
        <v>13</v>
      </c>
      <c r="X14" s="45" t="s">
        <v>13</v>
      </c>
      <c r="Y14" s="45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45" t="s">
        <v>14</v>
      </c>
      <c r="AM14" s="42" t="s">
        <v>13</v>
      </c>
      <c r="AN14" s="43" t="s">
        <v>13</v>
      </c>
      <c r="AO14" s="45" t="s">
        <v>14</v>
      </c>
      <c r="AP14" s="42" t="s">
        <v>13</v>
      </c>
      <c r="AQ14" s="43" t="s">
        <v>13</v>
      </c>
      <c r="AR14" s="28"/>
      <c r="AS14" s="46">
        <v>-100</v>
      </c>
      <c r="AT14" s="47">
        <f t="shared" ref="AT14:AT77" si="0">AW27</f>
        <v>0.05</v>
      </c>
      <c r="AV14" t="s">
        <v>15</v>
      </c>
      <c r="AW14">
        <f>SUM(Y15:Y8892)</f>
        <v>668</v>
      </c>
      <c r="AX14"/>
      <c r="AY14"/>
      <c r="AZ14"/>
      <c r="BC14"/>
      <c r="BD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20" customFormat="1" ht="12" customHeight="1" x14ac:dyDescent="0.25">
      <c r="A15" s="48">
        <v>1</v>
      </c>
      <c r="B15" s="49" t="s">
        <v>16</v>
      </c>
      <c r="C15" s="50"/>
      <c r="D15" s="51">
        <v>52</v>
      </c>
      <c r="E15" s="51">
        <v>25</v>
      </c>
      <c r="F15" s="48">
        <v>23</v>
      </c>
      <c r="G15" s="99"/>
      <c r="H15" s="19">
        <v>2</v>
      </c>
      <c r="I15" s="48">
        <v>3.5</v>
      </c>
      <c r="J15" s="48">
        <v>3.85</v>
      </c>
      <c r="K15" s="48">
        <v>44</v>
      </c>
      <c r="L15" s="48">
        <v>56</v>
      </c>
      <c r="M15" s="52">
        <v>42036</v>
      </c>
      <c r="N15" s="53">
        <v>0.47916666666666669</v>
      </c>
      <c r="O15" s="1">
        <f t="shared" ref="O15:O78" si="1">IF(G15=1,D15,F15)</f>
        <v>23</v>
      </c>
      <c r="P15" s="101">
        <v>0</v>
      </c>
      <c r="Q15" s="19">
        <f t="shared" ref="Q15:Q78" si="2">IF(G15=1,H15,J15)</f>
        <v>3.85</v>
      </c>
      <c r="R15" s="54">
        <v>2</v>
      </c>
      <c r="S15" s="7">
        <f t="shared" ref="S15:S78" si="3">P15*R15*U15-U15</f>
        <v>0</v>
      </c>
      <c r="T15" s="55">
        <f t="shared" ref="T15:T78" si="4">P15*R15*V15-V15</f>
        <v>0</v>
      </c>
      <c r="U15" s="56"/>
      <c r="V15" s="57"/>
      <c r="W15" s="56"/>
      <c r="X15" s="57"/>
      <c r="Y15" s="9">
        <f t="shared" ref="Y15:Y78" si="5">P15*R15*$AW$13-$AW$13</f>
        <v>-100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>
        <f>SUM($Y$15:Y15)</f>
        <v>-100</v>
      </c>
      <c r="AM15" s="26">
        <f>ROUND(SUM(S$15:$S15),0)</f>
        <v>0</v>
      </c>
      <c r="AN15" s="59">
        <f>ROUND(SUM($T$15:T15),0)</f>
        <v>0</v>
      </c>
      <c r="AO15">
        <f t="shared" ref="AO15:AQ78" si="6">$AW$11+AL15</f>
        <v>9900</v>
      </c>
      <c r="AP15" s="26">
        <f t="shared" si="6"/>
        <v>10000</v>
      </c>
      <c r="AQ15" s="59">
        <f t="shared" si="6"/>
        <v>10000</v>
      </c>
      <c r="AR15" s="60">
        <v>42064</v>
      </c>
      <c r="AS15" s="46">
        <v>-99</v>
      </c>
      <c r="AT15" s="47">
        <f t="shared" si="0"/>
        <v>0.05</v>
      </c>
      <c r="AV15" s="39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20" customFormat="1" ht="12" customHeight="1" x14ac:dyDescent="0.25">
      <c r="A16" s="48">
        <v>2</v>
      </c>
      <c r="B16" s="1"/>
      <c r="C16" s="50"/>
      <c r="D16" s="51">
        <v>50</v>
      </c>
      <c r="E16" s="51">
        <v>27</v>
      </c>
      <c r="F16" s="48">
        <v>23</v>
      </c>
      <c r="G16" s="99"/>
      <c r="H16" s="19">
        <v>2.0499999999999998</v>
      </c>
      <c r="I16" s="48">
        <v>3.25</v>
      </c>
      <c r="J16" s="48">
        <v>3.45</v>
      </c>
      <c r="K16" s="48">
        <v>47</v>
      </c>
      <c r="L16" s="48">
        <v>53</v>
      </c>
      <c r="M16" s="52">
        <v>42039</v>
      </c>
      <c r="N16" s="53">
        <v>0.47916666666666669</v>
      </c>
      <c r="O16" s="1">
        <f t="shared" si="1"/>
        <v>23</v>
      </c>
      <c r="P16" s="101">
        <v>1</v>
      </c>
      <c r="Q16" s="19">
        <f t="shared" si="2"/>
        <v>3.45</v>
      </c>
      <c r="R16" s="54">
        <v>2.0499999999999998</v>
      </c>
      <c r="S16" s="7">
        <f t="shared" si="3"/>
        <v>0</v>
      </c>
      <c r="T16" s="55">
        <f t="shared" si="4"/>
        <v>0</v>
      </c>
      <c r="U16" s="61"/>
      <c r="V16" s="62"/>
      <c r="W16" s="61"/>
      <c r="X16" s="62"/>
      <c r="Y16" s="9">
        <f t="shared" si="5"/>
        <v>104.99999999999997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>
        <f>SUM($Y$15:Y16)</f>
        <v>4.9999999999999716</v>
      </c>
      <c r="AM16" s="26">
        <f>ROUND(SUM(S$15:$S16),0)</f>
        <v>0</v>
      </c>
      <c r="AN16" s="59">
        <f>ROUND(SUM($T$15:T16),0)</f>
        <v>0</v>
      </c>
      <c r="AO16">
        <f t="shared" si="6"/>
        <v>10005</v>
      </c>
      <c r="AP16" s="26">
        <f t="shared" si="6"/>
        <v>10000</v>
      </c>
      <c r="AQ16" s="59">
        <f t="shared" si="6"/>
        <v>10000</v>
      </c>
      <c r="AR16" s="60">
        <v>42064</v>
      </c>
      <c r="AS16" s="46">
        <v>-98</v>
      </c>
      <c r="AT16" s="47">
        <f t="shared" si="0"/>
        <v>0.05</v>
      </c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96" s="20" customFormat="1" ht="12" customHeight="1" x14ac:dyDescent="0.25">
      <c r="A17" s="48">
        <v>3</v>
      </c>
      <c r="B17" s="1"/>
      <c r="C17" s="50"/>
      <c r="D17" s="51">
        <v>68</v>
      </c>
      <c r="E17" s="51">
        <v>21</v>
      </c>
      <c r="F17" s="48">
        <v>11</v>
      </c>
      <c r="G17" s="99"/>
      <c r="H17" s="19">
        <v>2.2000000000000002</v>
      </c>
      <c r="I17" s="48">
        <v>3.25</v>
      </c>
      <c r="J17" s="48">
        <v>3.1</v>
      </c>
      <c r="K17" s="48">
        <v>39</v>
      </c>
      <c r="L17" s="48">
        <v>61</v>
      </c>
      <c r="M17" s="52">
        <v>42036</v>
      </c>
      <c r="N17" s="53">
        <v>0.52083333333333337</v>
      </c>
      <c r="O17" s="1">
        <f t="shared" si="1"/>
        <v>11</v>
      </c>
      <c r="P17" s="101">
        <v>0</v>
      </c>
      <c r="Q17" s="19">
        <f t="shared" si="2"/>
        <v>3.1</v>
      </c>
      <c r="R17" s="54">
        <v>2.2000000000000002</v>
      </c>
      <c r="S17" s="7">
        <f t="shared" si="3"/>
        <v>0</v>
      </c>
      <c r="T17" s="55">
        <f t="shared" si="4"/>
        <v>0</v>
      </c>
      <c r="U17" s="61"/>
      <c r="V17" s="62"/>
      <c r="W17" s="61"/>
      <c r="X17" s="62"/>
      <c r="Y17" s="9">
        <f t="shared" si="5"/>
        <v>-100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0</v>
      </c>
      <c r="AL17">
        <f>SUM($Y$15:Y17)</f>
        <v>-95.000000000000028</v>
      </c>
      <c r="AM17" s="26">
        <f>ROUND(SUM(S$15:$S17),0)</f>
        <v>0</v>
      </c>
      <c r="AN17" s="59">
        <f>ROUND(SUM($T$15:T17),0)</f>
        <v>0</v>
      </c>
      <c r="AO17">
        <f t="shared" si="6"/>
        <v>9905</v>
      </c>
      <c r="AP17" s="26">
        <f t="shared" si="6"/>
        <v>10000</v>
      </c>
      <c r="AQ17" s="59">
        <f t="shared" si="6"/>
        <v>10000</v>
      </c>
      <c r="AR17" s="60">
        <v>42064</v>
      </c>
      <c r="AS17" s="46">
        <v>-97</v>
      </c>
      <c r="AT17" s="47">
        <f t="shared" si="0"/>
        <v>0.05</v>
      </c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</row>
    <row r="18" spans="1:96" s="20" customFormat="1" ht="12" customHeight="1" x14ac:dyDescent="0.25">
      <c r="A18" s="48">
        <v>4</v>
      </c>
      <c r="B18" s="1"/>
      <c r="C18" s="50"/>
      <c r="D18" s="51">
        <v>55</v>
      </c>
      <c r="E18" s="51">
        <v>25</v>
      </c>
      <c r="F18" s="48">
        <v>20</v>
      </c>
      <c r="G18" s="99"/>
      <c r="H18" s="19">
        <v>2</v>
      </c>
      <c r="I18" s="48">
        <v>3.32</v>
      </c>
      <c r="J18" s="48">
        <v>3.6</v>
      </c>
      <c r="K18" s="48">
        <v>47</v>
      </c>
      <c r="L18" s="48">
        <v>53</v>
      </c>
      <c r="M18" s="48" t="s">
        <v>17</v>
      </c>
      <c r="N18" s="53">
        <v>0.52083333333333337</v>
      </c>
      <c r="O18" s="1">
        <f t="shared" si="1"/>
        <v>20</v>
      </c>
      <c r="P18" s="101">
        <v>0</v>
      </c>
      <c r="Q18" s="19">
        <f t="shared" si="2"/>
        <v>3.6</v>
      </c>
      <c r="R18" s="54">
        <v>2</v>
      </c>
      <c r="S18" s="7">
        <f t="shared" si="3"/>
        <v>0</v>
      </c>
      <c r="T18" s="55">
        <f t="shared" si="4"/>
        <v>0</v>
      </c>
      <c r="U18" s="61"/>
      <c r="V18" s="62"/>
      <c r="W18" s="61"/>
      <c r="X18" s="62"/>
      <c r="Y18" s="9">
        <f t="shared" si="5"/>
        <v>-100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>
        <f>SUM($Y$15:Y18)</f>
        <v>-195.00000000000003</v>
      </c>
      <c r="AM18" s="26">
        <f>ROUND(SUM(S$15:$S18),0)</f>
        <v>0</v>
      </c>
      <c r="AN18" s="59">
        <f>ROUND(SUM($T$15:T18),0)</f>
        <v>0</v>
      </c>
      <c r="AO18">
        <f t="shared" si="6"/>
        <v>9805</v>
      </c>
      <c r="AP18" s="26">
        <f t="shared" si="6"/>
        <v>10000</v>
      </c>
      <c r="AQ18" s="59">
        <f t="shared" si="6"/>
        <v>10000</v>
      </c>
      <c r="AR18" s="60">
        <v>42064</v>
      </c>
      <c r="AS18" s="46">
        <v>-96</v>
      </c>
      <c r="AT18" s="47">
        <f t="shared" si="0"/>
        <v>0.05</v>
      </c>
      <c r="AU18"/>
      <c r="AV18"/>
      <c r="AW18" s="9" t="s">
        <v>18</v>
      </c>
      <c r="AX18" s="1"/>
      <c r="AY18" s="9">
        <v>0.01</v>
      </c>
      <c r="AZ18" s="10">
        <v>0</v>
      </c>
      <c r="BB18"/>
      <c r="BC18"/>
      <c r="BD18"/>
      <c r="BE18"/>
      <c r="BF18"/>
      <c r="BG18"/>
      <c r="BH18"/>
      <c r="BI18"/>
      <c r="BJ18"/>
      <c r="BK18"/>
      <c r="BL18"/>
      <c r="BM18"/>
      <c r="BN18"/>
      <c r="BO18" s="9"/>
      <c r="BP18" s="9"/>
      <c r="BQ18" s="9"/>
      <c r="BR18"/>
      <c r="BS18"/>
      <c r="BT18"/>
      <c r="BU18"/>
      <c r="BV18"/>
    </row>
    <row r="19" spans="1:96" s="20" customFormat="1" ht="12" customHeight="1" x14ac:dyDescent="0.25">
      <c r="A19" s="48">
        <v>5</v>
      </c>
      <c r="B19" s="1"/>
      <c r="C19" s="50"/>
      <c r="D19" s="51">
        <v>73</v>
      </c>
      <c r="E19" s="51">
        <v>20</v>
      </c>
      <c r="F19" s="48">
        <v>7</v>
      </c>
      <c r="G19" s="99"/>
      <c r="H19" s="19">
        <v>2.25</v>
      </c>
      <c r="I19" s="48">
        <v>3.25</v>
      </c>
      <c r="J19" s="48">
        <v>2.95</v>
      </c>
      <c r="K19" s="48">
        <v>45</v>
      </c>
      <c r="L19" s="48">
        <v>55</v>
      </c>
      <c r="M19" s="52">
        <v>42006</v>
      </c>
      <c r="N19" s="53">
        <v>0.78819444444444453</v>
      </c>
      <c r="O19" s="1">
        <f t="shared" si="1"/>
        <v>7</v>
      </c>
      <c r="P19" s="101">
        <v>1</v>
      </c>
      <c r="Q19" s="19">
        <f t="shared" si="2"/>
        <v>2.95</v>
      </c>
      <c r="R19" s="54">
        <v>2.25</v>
      </c>
      <c r="S19" s="7">
        <f t="shared" si="3"/>
        <v>0</v>
      </c>
      <c r="T19" s="55">
        <f t="shared" si="4"/>
        <v>0</v>
      </c>
      <c r="U19" s="61"/>
      <c r="V19" s="62"/>
      <c r="W19" s="61"/>
      <c r="X19" s="62"/>
      <c r="Y19" s="9">
        <f t="shared" si="5"/>
        <v>125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>
        <f>SUM($Y$15:Y19)</f>
        <v>-70.000000000000028</v>
      </c>
      <c r="AM19" s="26">
        <f>ROUND(SUM(S$15:$S19),0)</f>
        <v>0</v>
      </c>
      <c r="AN19" s="59">
        <f>ROUND(SUM($T$15:T19),0)</f>
        <v>0</v>
      </c>
      <c r="AO19">
        <f t="shared" si="6"/>
        <v>9930</v>
      </c>
      <c r="AP19" s="26">
        <f t="shared" si="6"/>
        <v>10000</v>
      </c>
      <c r="AQ19" s="59">
        <f t="shared" si="6"/>
        <v>10000</v>
      </c>
      <c r="AR19" s="60">
        <v>42064</v>
      </c>
      <c r="AS19" s="46">
        <v>-95</v>
      </c>
      <c r="AT19" s="47">
        <f t="shared" si="0"/>
        <v>0.05</v>
      </c>
      <c r="AU19"/>
      <c r="AV19" s="1"/>
      <c r="AW19" s="9" t="s">
        <v>19</v>
      </c>
      <c r="AX19" s="1"/>
      <c r="AY19" s="9">
        <v>3</v>
      </c>
      <c r="AZ19" s="10">
        <v>0.05</v>
      </c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</row>
    <row r="20" spans="1:96" s="20" customFormat="1" ht="12" customHeight="1" x14ac:dyDescent="0.25">
      <c r="A20" s="48">
        <v>6</v>
      </c>
      <c r="B20" s="1"/>
      <c r="C20" s="50"/>
      <c r="D20" s="51">
        <v>10</v>
      </c>
      <c r="E20" s="51">
        <v>27</v>
      </c>
      <c r="F20" s="48">
        <v>63</v>
      </c>
      <c r="G20" s="99"/>
      <c r="H20" s="19">
        <v>2.4</v>
      </c>
      <c r="I20" s="48">
        <v>3.35</v>
      </c>
      <c r="J20" s="48">
        <v>2.6</v>
      </c>
      <c r="K20" s="48">
        <v>33</v>
      </c>
      <c r="L20" s="48">
        <v>67</v>
      </c>
      <c r="M20" s="52">
        <v>42005</v>
      </c>
      <c r="N20" s="53">
        <v>0.79166666666666663</v>
      </c>
      <c r="O20" s="1">
        <f t="shared" si="1"/>
        <v>63</v>
      </c>
      <c r="P20" s="101">
        <v>0</v>
      </c>
      <c r="Q20" s="19">
        <f t="shared" si="2"/>
        <v>2.6</v>
      </c>
      <c r="R20" s="54">
        <v>2.6</v>
      </c>
      <c r="S20" s="7">
        <f t="shared" si="3"/>
        <v>0</v>
      </c>
      <c r="T20" s="55">
        <f t="shared" si="4"/>
        <v>0</v>
      </c>
      <c r="U20" s="61"/>
      <c r="V20" s="62"/>
      <c r="W20" s="61"/>
      <c r="X20" s="62"/>
      <c r="Y20" s="9">
        <f t="shared" si="5"/>
        <v>-100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>
        <f>SUM($Y$15:Y20)</f>
        <v>-170.00000000000003</v>
      </c>
      <c r="AM20" s="26">
        <f>ROUND(SUM(S$15:$S20),0)</f>
        <v>0</v>
      </c>
      <c r="AN20" s="59">
        <f>ROUND(SUM($T$15:T20),0)</f>
        <v>0</v>
      </c>
      <c r="AO20">
        <f t="shared" si="6"/>
        <v>9830</v>
      </c>
      <c r="AP20" s="26">
        <f t="shared" si="6"/>
        <v>10000</v>
      </c>
      <c r="AQ20" s="59">
        <f t="shared" si="6"/>
        <v>10000</v>
      </c>
      <c r="AR20" s="60">
        <v>42064</v>
      </c>
      <c r="AS20" s="46">
        <v>-94</v>
      </c>
      <c r="AT20" s="47">
        <f t="shared" si="0"/>
        <v>0.05</v>
      </c>
      <c r="AU20"/>
      <c r="AV20" s="3"/>
      <c r="AW20" s="1"/>
      <c r="AX20" s="1"/>
      <c r="AY20" s="1"/>
      <c r="AZ20" s="9"/>
      <c r="BA20"/>
      <c r="BB20"/>
      <c r="BC20" s="9"/>
      <c r="BD20" s="1"/>
      <c r="BE20" s="1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</row>
    <row r="21" spans="1:96" s="20" customFormat="1" ht="12" customHeight="1" x14ac:dyDescent="0.25">
      <c r="A21" s="48">
        <v>7</v>
      </c>
      <c r="B21" s="1"/>
      <c r="C21" s="50"/>
      <c r="D21" s="51">
        <v>66</v>
      </c>
      <c r="E21" s="51">
        <v>21</v>
      </c>
      <c r="F21" s="48">
        <v>13</v>
      </c>
      <c r="G21" s="99"/>
      <c r="H21" s="19">
        <v>2.25</v>
      </c>
      <c r="I21" s="48">
        <v>3.05</v>
      </c>
      <c r="J21" s="48">
        <v>3.3</v>
      </c>
      <c r="K21" s="48">
        <v>44</v>
      </c>
      <c r="L21" s="48">
        <v>56</v>
      </c>
      <c r="M21" s="48" t="s">
        <v>20</v>
      </c>
      <c r="N21" s="53">
        <v>0.95833333333333337</v>
      </c>
      <c r="O21" s="1">
        <f t="shared" si="1"/>
        <v>13</v>
      </c>
      <c r="P21" s="101">
        <v>1</v>
      </c>
      <c r="Q21" s="19">
        <f t="shared" si="2"/>
        <v>3.3</v>
      </c>
      <c r="R21" s="54">
        <v>2.25</v>
      </c>
      <c r="S21" s="7">
        <f t="shared" si="3"/>
        <v>0</v>
      </c>
      <c r="T21" s="55">
        <f t="shared" si="4"/>
        <v>0</v>
      </c>
      <c r="U21" s="61"/>
      <c r="V21" s="62"/>
      <c r="W21" s="61"/>
      <c r="X21" s="62"/>
      <c r="Y21" s="9">
        <f t="shared" si="5"/>
        <v>125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>
        <f>SUM($Y$15:Y21)</f>
        <v>-45.000000000000028</v>
      </c>
      <c r="AM21" s="26">
        <f>ROUND(SUM(S$15:$S21),0)</f>
        <v>0</v>
      </c>
      <c r="AN21" s="59">
        <f>ROUND(SUM($T$15:T21),0)</f>
        <v>0</v>
      </c>
      <c r="AO21">
        <f t="shared" si="6"/>
        <v>9955</v>
      </c>
      <c r="AP21" s="26">
        <f t="shared" si="6"/>
        <v>10000</v>
      </c>
      <c r="AQ21" s="59">
        <f t="shared" si="6"/>
        <v>10000</v>
      </c>
      <c r="AR21" s="60">
        <v>42064</v>
      </c>
      <c r="AS21" s="46">
        <v>-93</v>
      </c>
      <c r="AT21" s="47">
        <f t="shared" si="0"/>
        <v>0.05</v>
      </c>
      <c r="AU21"/>
      <c r="AV21" s="61"/>
      <c r="AW21" s="9"/>
      <c r="AX21" s="9"/>
      <c r="AY21" s="9"/>
      <c r="AZ21" s="9"/>
      <c r="BA21"/>
      <c r="BB21"/>
      <c r="BC21" s="9"/>
      <c r="BD21" s="9"/>
      <c r="BE21" s="9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</row>
    <row r="22" spans="1:96" s="20" customFormat="1" ht="12" customHeight="1" x14ac:dyDescent="0.25">
      <c r="A22" s="48">
        <v>8</v>
      </c>
      <c r="B22" s="49" t="s">
        <v>21</v>
      </c>
      <c r="C22" s="50"/>
      <c r="D22" s="51">
        <v>19</v>
      </c>
      <c r="E22" s="51">
        <v>28</v>
      </c>
      <c r="F22" s="48">
        <v>53</v>
      </c>
      <c r="G22" s="99"/>
      <c r="H22" s="19">
        <v>2.1</v>
      </c>
      <c r="I22" s="48">
        <v>3.18</v>
      </c>
      <c r="J22" s="48">
        <v>3.3</v>
      </c>
      <c r="K22" s="48">
        <v>50</v>
      </c>
      <c r="L22" s="48">
        <v>50</v>
      </c>
      <c r="M22" s="48" t="s">
        <v>22</v>
      </c>
      <c r="N22" s="53">
        <v>0.54166666666666663</v>
      </c>
      <c r="O22" s="1">
        <f t="shared" si="1"/>
        <v>53</v>
      </c>
      <c r="P22" s="101">
        <v>1</v>
      </c>
      <c r="Q22" s="19">
        <f t="shared" si="2"/>
        <v>3.3</v>
      </c>
      <c r="R22" s="54">
        <v>3.3</v>
      </c>
      <c r="S22" s="7">
        <f t="shared" si="3"/>
        <v>0</v>
      </c>
      <c r="T22" s="55">
        <f t="shared" si="4"/>
        <v>0</v>
      </c>
      <c r="U22" s="61"/>
      <c r="V22" s="62"/>
      <c r="W22" s="61"/>
      <c r="X22" s="62"/>
      <c r="Y22" s="9">
        <f t="shared" si="5"/>
        <v>230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58">
        <v>0</v>
      </c>
      <c r="AI22" s="58">
        <v>0</v>
      </c>
      <c r="AJ22" s="58">
        <v>0</v>
      </c>
      <c r="AK22" s="58">
        <v>0</v>
      </c>
      <c r="AL22">
        <f>SUM($Y$15:Y22)</f>
        <v>184.99999999999997</v>
      </c>
      <c r="AM22" s="26">
        <f>ROUND(SUM(S$15:$S22),0)</f>
        <v>0</v>
      </c>
      <c r="AN22" s="59">
        <f>ROUND(SUM($T$15:T22),0)</f>
        <v>0</v>
      </c>
      <c r="AO22">
        <f t="shared" si="6"/>
        <v>10185</v>
      </c>
      <c r="AP22" s="26">
        <f t="shared" si="6"/>
        <v>10000</v>
      </c>
      <c r="AQ22" s="59">
        <f t="shared" si="6"/>
        <v>10000</v>
      </c>
      <c r="AR22" s="60">
        <v>42064</v>
      </c>
      <c r="AS22" s="46">
        <v>-92</v>
      </c>
      <c r="AT22" s="47">
        <f t="shared" si="0"/>
        <v>0.05</v>
      </c>
      <c r="AU22"/>
      <c r="AV22"/>
      <c r="AW22">
        <f>COUNTIF($V$15:$V$404,"&gt;0")</f>
        <v>24</v>
      </c>
      <c r="AX22" s="63"/>
      <c r="AY22"/>
      <c r="AZ22" s="1"/>
      <c r="BA22" s="2" t="s">
        <v>24</v>
      </c>
      <c r="BB22" s="64"/>
      <c r="BC22" s="65"/>
      <c r="BD22" s="64"/>
      <c r="BE22" s="64"/>
      <c r="BF22" t="s">
        <v>25</v>
      </c>
      <c r="BG22" t="s">
        <v>25</v>
      </c>
      <c r="BH22" t="s">
        <v>26</v>
      </c>
      <c r="BI22" t="s">
        <v>26</v>
      </c>
      <c r="BJ22"/>
      <c r="BK22"/>
      <c r="BL22" t="s">
        <v>27</v>
      </c>
      <c r="BM22" t="s">
        <v>27</v>
      </c>
      <c r="BN22" t="s">
        <v>26</v>
      </c>
      <c r="BO22" t="s">
        <v>26</v>
      </c>
      <c r="BP22"/>
      <c r="BQ22"/>
      <c r="BR22"/>
      <c r="BS22"/>
      <c r="BT22"/>
      <c r="BU22"/>
      <c r="BV22"/>
    </row>
    <row r="23" spans="1:96" s="20" customFormat="1" ht="12" customHeight="1" x14ac:dyDescent="0.25">
      <c r="A23" s="48">
        <v>9</v>
      </c>
      <c r="B23" s="1"/>
      <c r="C23" s="50"/>
      <c r="D23" s="51">
        <v>77</v>
      </c>
      <c r="E23" s="51">
        <v>19</v>
      </c>
      <c r="F23" s="48">
        <v>4</v>
      </c>
      <c r="G23" s="99"/>
      <c r="H23" s="19">
        <v>2.2000000000000002</v>
      </c>
      <c r="I23" s="48">
        <v>2.98</v>
      </c>
      <c r="J23" s="48">
        <v>3.3</v>
      </c>
      <c r="K23" s="48">
        <v>35</v>
      </c>
      <c r="L23" s="48">
        <v>65</v>
      </c>
      <c r="M23" s="48" t="s">
        <v>17</v>
      </c>
      <c r="N23" s="53">
        <v>0.70833333333333337</v>
      </c>
      <c r="O23" s="1">
        <f t="shared" si="1"/>
        <v>4</v>
      </c>
      <c r="P23" s="101">
        <v>0</v>
      </c>
      <c r="Q23" s="19">
        <f t="shared" si="2"/>
        <v>3.3</v>
      </c>
      <c r="R23" s="54">
        <v>2.2000000000000002</v>
      </c>
      <c r="S23" s="7">
        <f t="shared" si="3"/>
        <v>0</v>
      </c>
      <c r="T23" s="55">
        <f t="shared" si="4"/>
        <v>0</v>
      </c>
      <c r="U23" s="61"/>
      <c r="V23" s="62"/>
      <c r="W23" s="61"/>
      <c r="X23" s="62"/>
      <c r="Y23" s="9">
        <f t="shared" si="5"/>
        <v>-100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>
        <f>SUM($Y$15:Y23)</f>
        <v>84.999999999999972</v>
      </c>
      <c r="AM23" s="26">
        <f>ROUND(SUM(S$15:$S23),0)</f>
        <v>0</v>
      </c>
      <c r="AN23" s="59">
        <f>ROUND(SUM($T$15:T23),0)</f>
        <v>0</v>
      </c>
      <c r="AO23">
        <f t="shared" si="6"/>
        <v>10085</v>
      </c>
      <c r="AP23" s="26">
        <f t="shared" si="6"/>
        <v>10000</v>
      </c>
      <c r="AQ23" s="59">
        <f t="shared" si="6"/>
        <v>10000</v>
      </c>
      <c r="AR23" s="60">
        <v>42064</v>
      </c>
      <c r="AS23" s="46">
        <v>-91</v>
      </c>
      <c r="AT23" s="47">
        <f t="shared" si="0"/>
        <v>0.05</v>
      </c>
      <c r="AU23"/>
      <c r="AV23" t="s">
        <v>28</v>
      </c>
      <c r="AW23" s="66">
        <f>SUM($T:$T)</f>
        <v>1233.2500000000002</v>
      </c>
      <c r="AX23"/>
      <c r="AY23"/>
      <c r="AZ23" s="65"/>
      <c r="BA23" s="64" t="s">
        <v>29</v>
      </c>
      <c r="BB23" s="65" t="s">
        <v>30</v>
      </c>
      <c r="BC23" s="12"/>
      <c r="BD23" s="12"/>
      <c r="BE23" s="12"/>
      <c r="BF23" t="s">
        <v>31</v>
      </c>
      <c r="BG23" t="s">
        <v>31</v>
      </c>
      <c r="BH23" t="s">
        <v>31</v>
      </c>
      <c r="BI23" t="s">
        <v>31</v>
      </c>
      <c r="BJ23"/>
      <c r="BK23"/>
      <c r="BL23"/>
      <c r="BM23"/>
      <c r="BN23"/>
      <c r="BO23"/>
      <c r="BP23"/>
      <c r="BQ23"/>
      <c r="BR23"/>
      <c r="BS23"/>
      <c r="BT23"/>
      <c r="BU23"/>
      <c r="BV23"/>
    </row>
    <row r="24" spans="1:96" s="20" customFormat="1" ht="12" customHeight="1" x14ac:dyDescent="0.25">
      <c r="A24" s="48">
        <v>10</v>
      </c>
      <c r="B24" s="1"/>
      <c r="C24" s="50"/>
      <c r="D24" s="51">
        <v>53</v>
      </c>
      <c r="E24" s="51">
        <v>25</v>
      </c>
      <c r="F24" s="48">
        <v>22</v>
      </c>
      <c r="G24" s="99"/>
      <c r="H24" s="19">
        <v>2.08</v>
      </c>
      <c r="I24" s="48">
        <v>3.3</v>
      </c>
      <c r="J24" s="48">
        <v>3.59</v>
      </c>
      <c r="K24" s="48">
        <v>49</v>
      </c>
      <c r="L24" s="48">
        <v>51</v>
      </c>
      <c r="M24" s="48" t="s">
        <v>33</v>
      </c>
      <c r="N24" s="53">
        <v>0.82291666666666663</v>
      </c>
      <c r="O24" s="1">
        <f t="shared" si="1"/>
        <v>22</v>
      </c>
      <c r="P24" s="101">
        <v>1</v>
      </c>
      <c r="Q24" s="19">
        <f t="shared" si="2"/>
        <v>3.59</v>
      </c>
      <c r="R24" s="54">
        <v>2.08</v>
      </c>
      <c r="S24" s="7">
        <f t="shared" si="3"/>
        <v>0</v>
      </c>
      <c r="T24" s="55">
        <f t="shared" si="4"/>
        <v>0</v>
      </c>
      <c r="U24" s="61"/>
      <c r="V24" s="62"/>
      <c r="W24" s="61"/>
      <c r="X24" s="62"/>
      <c r="Y24" s="9">
        <f t="shared" si="5"/>
        <v>108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>
        <f>SUM($Y$15:Y24)</f>
        <v>192.99999999999997</v>
      </c>
      <c r="AM24" s="26">
        <f>ROUND(SUM(S$15:$S24),0)</f>
        <v>0</v>
      </c>
      <c r="AN24" s="59">
        <f>ROUND(SUM($T$15:T24),0)</f>
        <v>0</v>
      </c>
      <c r="AO24">
        <f t="shared" si="6"/>
        <v>10193</v>
      </c>
      <c r="AP24" s="26">
        <f t="shared" si="6"/>
        <v>10000</v>
      </c>
      <c r="AQ24" s="59">
        <f t="shared" si="6"/>
        <v>10000</v>
      </c>
      <c r="AR24" s="60">
        <v>42064</v>
      </c>
      <c r="AS24" s="46">
        <v>-90</v>
      </c>
      <c r="AT24" s="47">
        <f t="shared" si="0"/>
        <v>0.05</v>
      </c>
      <c r="AU24"/>
      <c r="AV24" s="67" t="s">
        <v>34</v>
      </c>
      <c r="AW24" s="33">
        <f>AW23/AW25*100</f>
        <v>11.534324728769176</v>
      </c>
      <c r="AX24"/>
      <c r="AY24" t="s">
        <v>35</v>
      </c>
      <c r="AZ24" s="64" t="s">
        <v>32</v>
      </c>
      <c r="BA24" s="64" t="s">
        <v>31</v>
      </c>
      <c r="BB24" s="65"/>
      <c r="BC24" s="12" t="s">
        <v>37</v>
      </c>
      <c r="BD24" s="9" t="s">
        <v>38</v>
      </c>
      <c r="BE24" s="1" t="s">
        <v>39</v>
      </c>
      <c r="BF24" s="68" t="s">
        <v>40</v>
      </c>
      <c r="BG24" s="68" t="s">
        <v>41</v>
      </c>
      <c r="BH24" s="69" t="s">
        <v>40</v>
      </c>
      <c r="BI24" s="69" t="s">
        <v>41</v>
      </c>
      <c r="BJ24" s="70" t="s">
        <v>40</v>
      </c>
      <c r="BK24" s="70" t="s">
        <v>41</v>
      </c>
      <c r="BL24" s="71" t="s">
        <v>40</v>
      </c>
      <c r="BM24" s="71" t="s">
        <v>41</v>
      </c>
      <c r="BN24" s="72" t="s">
        <v>40</v>
      </c>
      <c r="BO24" s="72" t="s">
        <v>41</v>
      </c>
      <c r="BP24" s="73" t="s">
        <v>40</v>
      </c>
      <c r="BQ24" s="73" t="s">
        <v>41</v>
      </c>
      <c r="BR24"/>
      <c r="BS24"/>
      <c r="BT24" s="1"/>
      <c r="BU24" s="1"/>
      <c r="BV24"/>
      <c r="CD24"/>
      <c r="CE24"/>
      <c r="CF24" s="1"/>
      <c r="CG24" s="1"/>
      <c r="CH24" s="1"/>
      <c r="CI24" s="1"/>
      <c r="CJ24" s="1"/>
      <c r="CK24" s="1"/>
      <c r="CL24" s="1"/>
      <c r="CM24"/>
      <c r="CN24" s="74" t="s">
        <v>42</v>
      </c>
      <c r="CO24"/>
      <c r="CP24"/>
      <c r="CQ24"/>
      <c r="CR24" s="1"/>
    </row>
    <row r="25" spans="1:96" s="20" customFormat="1" ht="12" customHeight="1" x14ac:dyDescent="0.25">
      <c r="A25" s="48">
        <v>11</v>
      </c>
      <c r="B25" s="1"/>
      <c r="C25" s="50"/>
      <c r="D25" s="51">
        <v>75</v>
      </c>
      <c r="E25" s="51">
        <v>20</v>
      </c>
      <c r="F25" s="48">
        <v>5</v>
      </c>
      <c r="G25" s="99"/>
      <c r="H25" s="19">
        <v>2.2599999999999998</v>
      </c>
      <c r="I25" s="48">
        <v>3.34</v>
      </c>
      <c r="J25" s="48">
        <v>3.09</v>
      </c>
      <c r="K25" s="48">
        <v>37</v>
      </c>
      <c r="L25" s="48">
        <v>63</v>
      </c>
      <c r="M25" s="48" t="s">
        <v>33</v>
      </c>
      <c r="N25" s="53">
        <v>0.82291666666666663</v>
      </c>
      <c r="O25" s="1">
        <f t="shared" si="1"/>
        <v>5</v>
      </c>
      <c r="P25" s="101">
        <v>1</v>
      </c>
      <c r="Q25" s="19">
        <f t="shared" si="2"/>
        <v>3.09</v>
      </c>
      <c r="R25" s="54">
        <v>2.2599999999999998</v>
      </c>
      <c r="S25" s="7">
        <f t="shared" si="3"/>
        <v>0</v>
      </c>
      <c r="T25" s="55">
        <f t="shared" si="4"/>
        <v>0</v>
      </c>
      <c r="U25" s="61"/>
      <c r="V25" s="62"/>
      <c r="W25" s="61"/>
      <c r="X25" s="62"/>
      <c r="Y25" s="9">
        <f t="shared" si="5"/>
        <v>125.99999999999997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>
        <f>SUM($Y$15:Y25)</f>
        <v>318.99999999999994</v>
      </c>
      <c r="AM25" s="26">
        <f>ROUND(SUM(S$15:$S25),0)</f>
        <v>0</v>
      </c>
      <c r="AN25" s="59">
        <f>ROUND(SUM($T$15:T25),0)</f>
        <v>0</v>
      </c>
      <c r="AO25">
        <f t="shared" si="6"/>
        <v>10319</v>
      </c>
      <c r="AP25" s="26">
        <f t="shared" si="6"/>
        <v>10000</v>
      </c>
      <c r="AQ25" s="59">
        <f t="shared" si="6"/>
        <v>10000</v>
      </c>
      <c r="AR25" s="60">
        <v>42064</v>
      </c>
      <c r="AS25" s="46">
        <v>-89</v>
      </c>
      <c r="AT25" s="47">
        <f t="shared" si="0"/>
        <v>0.05</v>
      </c>
      <c r="AU25"/>
      <c r="AV25"/>
      <c r="AW25" s="75">
        <f>SUM($V$15:$V$404)</f>
        <v>10692</v>
      </c>
      <c r="AX25" t="s">
        <v>43</v>
      </c>
      <c r="AY25" s="20">
        <v>8</v>
      </c>
      <c r="AZ25" s="33">
        <f>BA25/BB25*100</f>
        <v>11.534324728769176</v>
      </c>
      <c r="BA25" s="76">
        <f>$AW$23</f>
        <v>1233.2500000000002</v>
      </c>
      <c r="BB25" s="77">
        <f>$AW$25</f>
        <v>10692</v>
      </c>
      <c r="BC25" s="78">
        <f>$AW$22</f>
        <v>24</v>
      </c>
      <c r="BD25" s="79">
        <f>BC25/12</f>
        <v>2</v>
      </c>
      <c r="BE25" s="1">
        <f>BD25/30</f>
        <v>6.6666666666666666E-2</v>
      </c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CD25" s="74" t="s">
        <v>44</v>
      </c>
      <c r="CE25" s="74" t="s">
        <v>45</v>
      </c>
      <c r="CF25" s="74" t="s">
        <v>46</v>
      </c>
      <c r="CG25" s="41" t="s">
        <v>32</v>
      </c>
      <c r="CH25"/>
      <c r="CI25" s="74" t="s">
        <v>47</v>
      </c>
      <c r="CJ25" s="74" t="s">
        <v>48</v>
      </c>
      <c r="CK25" s="80" t="s">
        <v>47</v>
      </c>
      <c r="CL25" s="80" t="s">
        <v>48</v>
      </c>
      <c r="CM25" t="s">
        <v>23</v>
      </c>
      <c r="CN25" s="80" t="s">
        <v>36</v>
      </c>
      <c r="CO25" s="81" t="s">
        <v>49</v>
      </c>
      <c r="CP25" s="81" t="s">
        <v>50</v>
      </c>
      <c r="CQ25"/>
      <c r="CR25" s="1"/>
    </row>
    <row r="26" spans="1:96" s="20" customFormat="1" ht="12" customHeight="1" x14ac:dyDescent="0.25">
      <c r="A26" s="48">
        <v>12</v>
      </c>
      <c r="B26" s="49" t="s">
        <v>51</v>
      </c>
      <c r="C26" s="50"/>
      <c r="D26" s="51">
        <v>61</v>
      </c>
      <c r="E26" s="51">
        <v>23</v>
      </c>
      <c r="F26" s="48">
        <v>16</v>
      </c>
      <c r="G26" s="99"/>
      <c r="H26" s="19">
        <v>2.2000000000000002</v>
      </c>
      <c r="I26" s="48">
        <v>3.25</v>
      </c>
      <c r="J26" s="48">
        <v>3.25</v>
      </c>
      <c r="K26" s="48">
        <v>48</v>
      </c>
      <c r="L26" s="48">
        <v>52</v>
      </c>
      <c r="M26" s="52">
        <v>42007</v>
      </c>
      <c r="N26" s="53">
        <v>0.125</v>
      </c>
      <c r="O26" s="1">
        <f t="shared" si="1"/>
        <v>16</v>
      </c>
      <c r="P26" s="101">
        <v>1</v>
      </c>
      <c r="Q26" s="19">
        <f t="shared" si="2"/>
        <v>3.25</v>
      </c>
      <c r="R26" s="54">
        <v>2.2000000000000002</v>
      </c>
      <c r="S26" s="7">
        <f t="shared" si="3"/>
        <v>0</v>
      </c>
      <c r="T26" s="55">
        <f t="shared" si="4"/>
        <v>0</v>
      </c>
      <c r="U26" s="61"/>
      <c r="V26" s="62"/>
      <c r="W26" s="61"/>
      <c r="X26" s="62"/>
      <c r="Y26" s="9">
        <f t="shared" si="5"/>
        <v>120.00000000000003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>
        <f>SUM($Y$15:Y26)</f>
        <v>439</v>
      </c>
      <c r="AM26" s="26">
        <f>ROUND(SUM(S$15:$S26),0)</f>
        <v>0</v>
      </c>
      <c r="AN26" s="59">
        <f>ROUND(SUM($T$15:T26),0)</f>
        <v>0</v>
      </c>
      <c r="AO26">
        <f t="shared" si="6"/>
        <v>10439</v>
      </c>
      <c r="AP26" s="26">
        <f t="shared" si="6"/>
        <v>10000</v>
      </c>
      <c r="AQ26" s="59">
        <f t="shared" si="6"/>
        <v>10000</v>
      </c>
      <c r="AR26" s="60">
        <v>42064</v>
      </c>
      <c r="AS26" s="46">
        <v>-88</v>
      </c>
      <c r="AT26" s="47">
        <f t="shared" si="0"/>
        <v>0.05</v>
      </c>
      <c r="AU26"/>
      <c r="AV26"/>
      <c r="AW26" s="82"/>
      <c r="AX26"/>
      <c r="AY26"/>
      <c r="AZ26"/>
      <c r="BA26"/>
      <c r="BC26" s="1"/>
      <c r="BD26"/>
      <c r="BE26"/>
      <c r="BF26"/>
      <c r="BG26"/>
      <c r="BH26"/>
      <c r="BI26" s="1"/>
      <c r="BJ26"/>
      <c r="BK26"/>
      <c r="BL26"/>
      <c r="BM26"/>
      <c r="BN26"/>
      <c r="BO26"/>
      <c r="BP26"/>
      <c r="BQ26"/>
      <c r="BR26"/>
      <c r="BS26"/>
      <c r="BT26"/>
      <c r="BU26"/>
      <c r="BV26"/>
      <c r="CD26" s="83">
        <v>42064</v>
      </c>
      <c r="CE26"/>
      <c r="CF26"/>
      <c r="CG26"/>
      <c r="CH26"/>
      <c r="CI26" t="s">
        <v>7</v>
      </c>
      <c r="CJ26"/>
      <c r="CK26" s="84" t="s">
        <v>52</v>
      </c>
      <c r="CL26" s="84"/>
      <c r="CM26"/>
      <c r="CN26" s="84"/>
      <c r="CO26" s="84"/>
      <c r="CP26" s="84"/>
      <c r="CQ26"/>
      <c r="CR26" s="1"/>
    </row>
    <row r="27" spans="1:96" s="20" customFormat="1" ht="12" customHeight="1" x14ac:dyDescent="0.25">
      <c r="A27" s="48">
        <v>13</v>
      </c>
      <c r="B27" s="1"/>
      <c r="C27" s="50"/>
      <c r="D27" s="51">
        <v>54</v>
      </c>
      <c r="E27" s="51">
        <v>24</v>
      </c>
      <c r="F27" s="48">
        <v>22</v>
      </c>
      <c r="G27" s="99"/>
      <c r="H27" s="19">
        <v>3.45</v>
      </c>
      <c r="I27" s="48">
        <v>3.45</v>
      </c>
      <c r="J27" s="48">
        <v>1.9</v>
      </c>
      <c r="K27" s="48">
        <v>41</v>
      </c>
      <c r="L27" s="48">
        <v>59</v>
      </c>
      <c r="M27" s="48" t="s">
        <v>53</v>
      </c>
      <c r="N27" s="53">
        <v>0.5</v>
      </c>
      <c r="O27" s="1">
        <f t="shared" si="1"/>
        <v>22</v>
      </c>
      <c r="P27" s="101">
        <v>1</v>
      </c>
      <c r="Q27" s="19">
        <f t="shared" si="2"/>
        <v>1.9</v>
      </c>
      <c r="R27" s="54">
        <v>3.45</v>
      </c>
      <c r="S27" s="7">
        <f t="shared" si="3"/>
        <v>0</v>
      </c>
      <c r="T27" s="55">
        <f t="shared" si="4"/>
        <v>0</v>
      </c>
      <c r="U27" s="61"/>
      <c r="V27" s="62"/>
      <c r="W27" s="61"/>
      <c r="X27" s="62"/>
      <c r="Y27" s="9">
        <f t="shared" si="5"/>
        <v>245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>
        <f>SUM($Y$15:Y27)</f>
        <v>684</v>
      </c>
      <c r="AM27" s="26">
        <f>ROUND(SUM(S$15:$S27),0)</f>
        <v>0</v>
      </c>
      <c r="AN27" s="59">
        <f>ROUND(SUM($T$15:T27),0)</f>
        <v>0</v>
      </c>
      <c r="AO27">
        <f t="shared" si="6"/>
        <v>10684</v>
      </c>
      <c r="AP27" s="26">
        <f t="shared" si="6"/>
        <v>10000</v>
      </c>
      <c r="AQ27" s="59">
        <f t="shared" si="6"/>
        <v>10000</v>
      </c>
      <c r="AR27" s="60">
        <v>42064</v>
      </c>
      <c r="AS27" s="46">
        <v>-87</v>
      </c>
      <c r="AT27" s="47">
        <f t="shared" si="0"/>
        <v>0.05</v>
      </c>
      <c r="AU27"/>
      <c r="AV27" s="20">
        <v>-100</v>
      </c>
      <c r="AW27" s="82">
        <v>0.05</v>
      </c>
      <c r="AX27" s="20">
        <v>-100</v>
      </c>
      <c r="AY27" s="20">
        <v>8</v>
      </c>
      <c r="AZ27" s="33">
        <v>-2.5056650562230116</v>
      </c>
      <c r="BA27" s="1">
        <v>-586.05000000000018</v>
      </c>
      <c r="BB27" s="20">
        <v>23389</v>
      </c>
      <c r="BC27" s="1">
        <v>39</v>
      </c>
      <c r="BD27" s="20">
        <v>3.25</v>
      </c>
      <c r="BE27" s="20">
        <v>0.10833333333333334</v>
      </c>
      <c r="BF27">
        <f>SUM(BA27:$BA$61)</f>
        <v>1548.5500000000002</v>
      </c>
      <c r="BG27">
        <f>SUM($BA$27:BA27)</f>
        <v>-586.05000000000018</v>
      </c>
      <c r="BH27">
        <f>AVERAGE(BA27:$BA$61)</f>
        <v>44.244285714285716</v>
      </c>
      <c r="BI27" s="1">
        <f>AVERAGE($BA$27:BA27)</f>
        <v>-586.05000000000018</v>
      </c>
      <c r="BJ27">
        <f t="shared" ref="BJ27:BJ90" si="7">IF(BF27&lt;=0,0,BF27*BH27/10000)</f>
        <v>6.8514488642857145</v>
      </c>
      <c r="BK27">
        <f t="shared" ref="BK27:BK90" si="8">IF(BG27&lt;=0,0,(BG27*BI27)/10000)</f>
        <v>0</v>
      </c>
      <c r="BL27">
        <f>SUM(AZ27:$AZ$61)</f>
        <v>317.48987024687449</v>
      </c>
      <c r="BM27">
        <f>SUM($AZ$27:AZ27)</f>
        <v>-2.5056650562230116</v>
      </c>
      <c r="BN27">
        <f>AVERAGE(AZ27:$AZ$61)</f>
        <v>28.862715476988591</v>
      </c>
      <c r="BO27">
        <f>AVERAGE($AZ$27:AZ27)</f>
        <v>-2.5056650562230116</v>
      </c>
      <c r="BP27">
        <f t="shared" ref="BP27:BQ62" si="9">IF(BL27&lt;=0,0,BL27*BN27)</f>
        <v>9163.6197917615646</v>
      </c>
      <c r="BQ27">
        <f t="shared" si="9"/>
        <v>0</v>
      </c>
      <c r="BR27" t="s">
        <v>54</v>
      </c>
      <c r="BS27"/>
      <c r="BT27"/>
      <c r="BU27"/>
      <c r="BV27"/>
      <c r="CD27">
        <v>2.4358823529411762</v>
      </c>
      <c r="CE27" s="72">
        <v>51</v>
      </c>
      <c r="CF27" s="21">
        <v>67</v>
      </c>
      <c r="CG27" s="33">
        <f>ROUNDUP(((CD27*100-100)*CE27+(CF27*-100))/((CE27+CF27)*100)*100,5)</f>
        <v>5.2796699999999994</v>
      </c>
      <c r="CH27" s="79">
        <f>(CE27+CF27)*CG27</f>
        <v>623.00105999999994</v>
      </c>
      <c r="CI27">
        <f>ROUND(SUM($Y$15:$Y$132),0)</f>
        <v>668</v>
      </c>
      <c r="CJ27">
        <f>ROUND(SUM($Y$15:$Y$132),0)</f>
        <v>668</v>
      </c>
      <c r="CK27" s="85">
        <f>ROUND(SUM($T$15:$T$132),0)</f>
        <v>1233</v>
      </c>
      <c r="CL27" s="84">
        <f>ROUND(SUM($T$15:$T$132),0)</f>
        <v>1233</v>
      </c>
      <c r="CM27">
        <f>COUNTIF($V15:$V132,"&gt;0")</f>
        <v>24</v>
      </c>
      <c r="CN27" s="84">
        <f>SUM($V$15:$V$132)</f>
        <v>10692</v>
      </c>
      <c r="CO27" s="33">
        <f>CL27/CN27*100</f>
        <v>11.531986531986533</v>
      </c>
      <c r="CP27" s="84"/>
      <c r="CQ27" s="9" t="s">
        <v>55</v>
      </c>
      <c r="CR27" s="1"/>
    </row>
    <row r="28" spans="1:96" s="20" customFormat="1" ht="12" customHeight="1" x14ac:dyDescent="0.25">
      <c r="A28" s="48">
        <v>14</v>
      </c>
      <c r="B28" s="1"/>
      <c r="C28" s="50"/>
      <c r="D28" s="51">
        <v>72</v>
      </c>
      <c r="E28" s="51">
        <v>20</v>
      </c>
      <c r="F28" s="48">
        <v>8</v>
      </c>
      <c r="G28" s="99"/>
      <c r="H28" s="19">
        <v>3.4</v>
      </c>
      <c r="I28" s="48">
        <v>3.25</v>
      </c>
      <c r="J28" s="48">
        <v>2</v>
      </c>
      <c r="K28" s="48">
        <v>40</v>
      </c>
      <c r="L28" s="48">
        <v>60</v>
      </c>
      <c r="M28" s="48" t="s">
        <v>17</v>
      </c>
      <c r="N28" s="53">
        <v>0.64583333333333337</v>
      </c>
      <c r="O28" s="1">
        <f t="shared" si="1"/>
        <v>8</v>
      </c>
      <c r="P28" s="101">
        <v>0</v>
      </c>
      <c r="Q28" s="19">
        <f t="shared" si="2"/>
        <v>2</v>
      </c>
      <c r="R28" s="54">
        <v>3.4</v>
      </c>
      <c r="S28" s="7">
        <f t="shared" si="3"/>
        <v>0</v>
      </c>
      <c r="T28" s="55">
        <f t="shared" si="4"/>
        <v>0</v>
      </c>
      <c r="U28" s="61"/>
      <c r="V28" s="62"/>
      <c r="W28" s="61"/>
      <c r="X28" s="62"/>
      <c r="Y28" s="9">
        <f t="shared" si="5"/>
        <v>-100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0</v>
      </c>
      <c r="AJ28" s="58">
        <v>0</v>
      </c>
      <c r="AK28" s="58">
        <v>0</v>
      </c>
      <c r="AL28">
        <f>SUM($Y$15:Y28)</f>
        <v>584</v>
      </c>
      <c r="AM28" s="26">
        <f>ROUND(SUM(S$15:$S28),0)</f>
        <v>0</v>
      </c>
      <c r="AN28" s="59">
        <f>ROUND(SUM($T$15:T28),0)</f>
        <v>0</v>
      </c>
      <c r="AO28">
        <f t="shared" si="6"/>
        <v>10584</v>
      </c>
      <c r="AP28" s="26">
        <f t="shared" si="6"/>
        <v>10000</v>
      </c>
      <c r="AQ28" s="59">
        <f t="shared" si="6"/>
        <v>10000</v>
      </c>
      <c r="AR28" s="60">
        <v>42064</v>
      </c>
      <c r="AS28" s="46">
        <v>-86</v>
      </c>
      <c r="AT28" s="47">
        <f t="shared" si="0"/>
        <v>0.05</v>
      </c>
      <c r="AU28">
        <f>COUNTIF($U$15:$U$404,"&gt;0")+COUNTIF($U$15:$U$404,"&lt;0")</f>
        <v>21</v>
      </c>
      <c r="AV28" s="20">
        <v>-99</v>
      </c>
      <c r="AW28" s="82">
        <v>0.05</v>
      </c>
      <c r="AX28" s="20">
        <v>-99</v>
      </c>
      <c r="AY28" s="20">
        <v>8</v>
      </c>
      <c r="AZ28" s="33"/>
      <c r="BA28" s="86">
        <v>0</v>
      </c>
      <c r="BB28" s="87">
        <v>0</v>
      </c>
      <c r="BC28" s="86">
        <v>0</v>
      </c>
      <c r="BD28" s="87">
        <v>0</v>
      </c>
      <c r="BE28" s="87">
        <v>0</v>
      </c>
      <c r="BF28">
        <f>SUM(BA28:$BA$61)</f>
        <v>2134.6000000000008</v>
      </c>
      <c r="BG28">
        <f>SUM($BA$27:BA28)</f>
        <v>-586.05000000000018</v>
      </c>
      <c r="BH28">
        <f>AVERAGE(BA28:$BA$61)</f>
        <v>62.782352941176498</v>
      </c>
      <c r="BI28" s="1">
        <f>AVERAGE($BA$27:BA28)</f>
        <v>-293.02500000000009</v>
      </c>
      <c r="BJ28">
        <f t="shared" si="7"/>
        <v>13.40152105882354</v>
      </c>
      <c r="BK28">
        <f t="shared" si="8"/>
        <v>0</v>
      </c>
      <c r="BL28">
        <f>SUM(AZ28:$AZ$61)</f>
        <v>319.99553530309748</v>
      </c>
      <c r="BM28">
        <f>SUM($AZ$27:AZ28)</f>
        <v>-2.5056650562230116</v>
      </c>
      <c r="BN28">
        <f>AVERAGE(AZ28:$AZ$61)</f>
        <v>31.999553530309747</v>
      </c>
      <c r="BO28">
        <f>AVERAGE($AZ$27:AZ28)</f>
        <v>-2.5056650562230116</v>
      </c>
      <c r="BP28">
        <f t="shared" si="9"/>
        <v>10239.714261391591</v>
      </c>
      <c r="BQ28">
        <f t="shared" si="9"/>
        <v>0</v>
      </c>
      <c r="BR28"/>
      <c r="BS28"/>
      <c r="BT28"/>
      <c r="BU28"/>
      <c r="BV28"/>
      <c r="CD28"/>
      <c r="CE28"/>
      <c r="CF28"/>
      <c r="CG28">
        <f xml:space="preserve"> ((CD27-1)*CE27-CF27)*100/(CE27+CF27)</f>
        <v>5.2796610169491442</v>
      </c>
      <c r="CH28"/>
      <c r="CI28"/>
      <c r="CJ28"/>
      <c r="CK28" s="84"/>
      <c r="CL28" s="84"/>
      <c r="CM28"/>
      <c r="CN28" s="84"/>
      <c r="CO28" s="84"/>
      <c r="CP28" s="84"/>
      <c r="CQ28"/>
      <c r="CR28" s="1"/>
    </row>
    <row r="29" spans="1:96" s="20" customFormat="1" ht="12" customHeight="1" x14ac:dyDescent="0.25">
      <c r="A29" s="48">
        <v>15</v>
      </c>
      <c r="B29" s="1"/>
      <c r="C29" s="50"/>
      <c r="D29" s="51">
        <v>74</v>
      </c>
      <c r="E29" s="51">
        <v>20</v>
      </c>
      <c r="F29" s="48">
        <v>6</v>
      </c>
      <c r="G29" s="99"/>
      <c r="H29" s="19">
        <v>3.5</v>
      </c>
      <c r="I29" s="48">
        <v>3.3</v>
      </c>
      <c r="J29" s="48">
        <v>2.0499999999999998</v>
      </c>
      <c r="K29" s="48">
        <v>45</v>
      </c>
      <c r="L29" s="48">
        <v>55</v>
      </c>
      <c r="M29" s="48" t="s">
        <v>22</v>
      </c>
      <c r="N29" s="53">
        <v>0.79166666666666663</v>
      </c>
      <c r="O29" s="1">
        <f t="shared" si="1"/>
        <v>6</v>
      </c>
      <c r="P29" s="101">
        <v>0</v>
      </c>
      <c r="Q29" s="19">
        <f t="shared" si="2"/>
        <v>2.0499999999999998</v>
      </c>
      <c r="R29" s="54">
        <v>3.5</v>
      </c>
      <c r="S29" s="7">
        <f t="shared" si="3"/>
        <v>0</v>
      </c>
      <c r="T29" s="55">
        <f t="shared" si="4"/>
        <v>0</v>
      </c>
      <c r="U29" s="61"/>
      <c r="V29" s="62"/>
      <c r="W29" s="61"/>
      <c r="X29" s="62"/>
      <c r="Y29" s="9">
        <f t="shared" si="5"/>
        <v>-100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>
        <f>SUM($Y$15:Y29)</f>
        <v>484</v>
      </c>
      <c r="AM29" s="26">
        <f>ROUND(SUM(S$15:$S29),0)</f>
        <v>0</v>
      </c>
      <c r="AN29" s="59">
        <f>ROUND(SUM($T$15:T29),0)</f>
        <v>0</v>
      </c>
      <c r="AO29">
        <f t="shared" si="6"/>
        <v>10484</v>
      </c>
      <c r="AP29" s="26">
        <f t="shared" si="6"/>
        <v>10000</v>
      </c>
      <c r="AQ29" s="59">
        <f t="shared" si="6"/>
        <v>10000</v>
      </c>
      <c r="AR29" s="60">
        <v>42064</v>
      </c>
      <c r="AS29" s="46">
        <v>-85</v>
      </c>
      <c r="AT29" s="47">
        <f t="shared" si="0"/>
        <v>0.05</v>
      </c>
      <c r="AU29" s="88">
        <f>SUM($S:$S)</f>
        <v>2556.8000000000002</v>
      </c>
      <c r="AV29" s="20">
        <v>-98</v>
      </c>
      <c r="AW29" s="82">
        <v>0.05</v>
      </c>
      <c r="AX29" s="20">
        <v>-98</v>
      </c>
      <c r="AY29" s="20">
        <v>8</v>
      </c>
      <c r="AZ29" s="33"/>
      <c r="BA29" s="86">
        <v>0</v>
      </c>
      <c r="BB29" s="87">
        <v>0</v>
      </c>
      <c r="BC29" s="86">
        <v>0</v>
      </c>
      <c r="BD29" s="87">
        <v>0</v>
      </c>
      <c r="BE29" s="87">
        <v>0</v>
      </c>
      <c r="BF29">
        <f>SUM(BA29:$BA$61)</f>
        <v>2134.6000000000008</v>
      </c>
      <c r="BG29">
        <f>SUM($BA$27:BA29)</f>
        <v>-586.05000000000018</v>
      </c>
      <c r="BH29">
        <f>AVERAGE(BA29:$BA$61)</f>
        <v>64.684848484848516</v>
      </c>
      <c r="BI29" s="1">
        <f>AVERAGE($BA$27:BA29)</f>
        <v>-195.35000000000005</v>
      </c>
      <c r="BJ29">
        <f t="shared" si="7"/>
        <v>13.807627757575771</v>
      </c>
      <c r="BK29">
        <f t="shared" si="8"/>
        <v>0</v>
      </c>
      <c r="BL29">
        <f>SUM(AZ29:$AZ$61)</f>
        <v>319.99553530309748</v>
      </c>
      <c r="BM29">
        <f>SUM($AZ$27:AZ29)</f>
        <v>-2.5056650562230116</v>
      </c>
      <c r="BN29">
        <f>AVERAGE(AZ29:$AZ$61)</f>
        <v>31.999553530309747</v>
      </c>
      <c r="BO29">
        <f>AVERAGE($AZ$27:AZ29)</f>
        <v>-2.5056650562230116</v>
      </c>
      <c r="BP29">
        <f t="shared" si="9"/>
        <v>10239.714261391591</v>
      </c>
      <c r="BQ29">
        <f t="shared" si="9"/>
        <v>0</v>
      </c>
      <c r="BR29"/>
      <c r="BS29"/>
      <c r="BT29"/>
      <c r="BU29"/>
      <c r="BV29"/>
      <c r="CD29"/>
      <c r="CE29"/>
      <c r="CF29" s="89">
        <f>CE27+CF27</f>
        <v>118</v>
      </c>
      <c r="CG29">
        <f>CH27/CF29</f>
        <v>5.2796699999999994</v>
      </c>
      <c r="CH29"/>
      <c r="CI29"/>
      <c r="CJ29"/>
      <c r="CK29" s="84"/>
      <c r="CL29" s="84"/>
      <c r="CM29"/>
      <c r="CN29" s="84"/>
      <c r="CO29" s="84"/>
      <c r="CP29" s="84"/>
      <c r="CQ29"/>
      <c r="CR29" s="1"/>
    </row>
    <row r="30" spans="1:96" s="20" customFormat="1" ht="12" customHeight="1" x14ac:dyDescent="0.25">
      <c r="A30" s="48">
        <v>16</v>
      </c>
      <c r="B30" s="1"/>
      <c r="C30" s="50"/>
      <c r="D30" s="51">
        <v>75</v>
      </c>
      <c r="E30" s="51">
        <v>20</v>
      </c>
      <c r="F30" s="48">
        <v>5</v>
      </c>
      <c r="G30" s="99"/>
      <c r="H30" s="19">
        <v>3.05</v>
      </c>
      <c r="I30" s="48">
        <v>3.25</v>
      </c>
      <c r="J30" s="48">
        <v>2.4</v>
      </c>
      <c r="K30" s="48">
        <v>38</v>
      </c>
      <c r="L30" s="48">
        <v>62</v>
      </c>
      <c r="M30" s="52">
        <v>42006</v>
      </c>
      <c r="N30" s="53">
        <v>0.82291666666666663</v>
      </c>
      <c r="O30" s="1">
        <f t="shared" si="1"/>
        <v>5</v>
      </c>
      <c r="P30" s="101">
        <v>1</v>
      </c>
      <c r="Q30" s="19">
        <f t="shared" si="2"/>
        <v>2.4</v>
      </c>
      <c r="R30" s="54">
        <v>3.05</v>
      </c>
      <c r="S30" s="7">
        <f t="shared" si="3"/>
        <v>0</v>
      </c>
      <c r="T30" s="55">
        <f t="shared" si="4"/>
        <v>0</v>
      </c>
      <c r="U30" s="61"/>
      <c r="V30" s="62"/>
      <c r="W30" s="61"/>
      <c r="X30" s="62"/>
      <c r="Y30" s="9">
        <f t="shared" si="5"/>
        <v>205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>
        <f>SUM($Y$15:Y30)</f>
        <v>689</v>
      </c>
      <c r="AM30" s="26">
        <f>ROUND(SUM(S$15:$S30),0)</f>
        <v>0</v>
      </c>
      <c r="AN30" s="59">
        <f>ROUND(SUM($T$15:T30),0)</f>
        <v>0</v>
      </c>
      <c r="AO30">
        <f t="shared" si="6"/>
        <v>10689</v>
      </c>
      <c r="AP30" s="26">
        <f t="shared" si="6"/>
        <v>10000</v>
      </c>
      <c r="AQ30" s="59">
        <f t="shared" si="6"/>
        <v>10000</v>
      </c>
      <c r="AR30" s="60">
        <v>42064</v>
      </c>
      <c r="AS30" s="46">
        <v>-84</v>
      </c>
      <c r="AT30" s="47">
        <f t="shared" si="0"/>
        <v>0.05</v>
      </c>
      <c r="AU30" s="33">
        <f>AU29/AU31*100</f>
        <v>22.761506276150627</v>
      </c>
      <c r="AV30" s="20">
        <v>-97</v>
      </c>
      <c r="AW30" s="82">
        <v>0.05</v>
      </c>
      <c r="AX30" s="20">
        <v>-97</v>
      </c>
      <c r="AY30" s="20">
        <v>8</v>
      </c>
      <c r="AZ30" s="33"/>
      <c r="BA30" s="86">
        <v>0</v>
      </c>
      <c r="BB30" s="87">
        <v>0</v>
      </c>
      <c r="BC30" s="86">
        <v>0</v>
      </c>
      <c r="BD30" s="87">
        <v>0</v>
      </c>
      <c r="BE30" s="87">
        <v>0</v>
      </c>
      <c r="BF30">
        <f>SUM(BA30:$BA$61)</f>
        <v>2134.6000000000008</v>
      </c>
      <c r="BG30">
        <f>SUM($BA$27:BA30)</f>
        <v>-586.05000000000018</v>
      </c>
      <c r="BH30">
        <f>AVERAGE(BA30:$BA$61)</f>
        <v>66.706250000000026</v>
      </c>
      <c r="BI30" s="1">
        <f>AVERAGE($BA$27:BA30)</f>
        <v>-146.51250000000005</v>
      </c>
      <c r="BJ30">
        <f t="shared" si="7"/>
        <v>14.239116125000011</v>
      </c>
      <c r="BK30">
        <f t="shared" si="8"/>
        <v>0</v>
      </c>
      <c r="BL30">
        <f>SUM(AZ30:$AZ$61)</f>
        <v>319.99553530309748</v>
      </c>
      <c r="BM30">
        <f>SUM($AZ$27:AZ30)</f>
        <v>-2.5056650562230116</v>
      </c>
      <c r="BN30">
        <f>AVERAGE(AZ30:$AZ$61)</f>
        <v>31.999553530309747</v>
      </c>
      <c r="BO30">
        <f>AVERAGE($AZ$27:AZ30)</f>
        <v>-2.5056650562230116</v>
      </c>
      <c r="BP30">
        <f t="shared" si="9"/>
        <v>10239.714261391591</v>
      </c>
      <c r="BQ30">
        <f t="shared" si="9"/>
        <v>0</v>
      </c>
      <c r="BR30"/>
      <c r="BS30"/>
      <c r="BT30"/>
      <c r="BU30"/>
      <c r="BV30"/>
      <c r="CD30" s="83">
        <v>42095</v>
      </c>
      <c r="CE30"/>
      <c r="CF30"/>
      <c r="CG30">
        <f>CH27/17700*100</f>
        <v>3.5197799999999995</v>
      </c>
      <c r="CH30"/>
      <c r="CI30"/>
      <c r="CJ30"/>
      <c r="CK30" s="84"/>
      <c r="CL30" s="84"/>
      <c r="CM30"/>
      <c r="CN30" s="84"/>
      <c r="CO30" s="84"/>
      <c r="CP30" s="84"/>
      <c r="CQ30"/>
      <c r="CR30" s="1"/>
    </row>
    <row r="31" spans="1:96" s="20" customFormat="1" ht="12" customHeight="1" x14ac:dyDescent="0.25">
      <c r="A31" s="48">
        <v>1</v>
      </c>
      <c r="B31" s="49" t="s">
        <v>56</v>
      </c>
      <c r="C31" s="50"/>
      <c r="D31" s="51">
        <v>19</v>
      </c>
      <c r="E31" s="51">
        <v>27</v>
      </c>
      <c r="F31" s="48">
        <v>54</v>
      </c>
      <c r="G31" s="99"/>
      <c r="H31" s="19">
        <v>1.9</v>
      </c>
      <c r="I31" s="48">
        <v>3.25</v>
      </c>
      <c r="J31" s="48">
        <v>3.7</v>
      </c>
      <c r="K31" s="48">
        <v>48</v>
      </c>
      <c r="L31" s="48">
        <v>52</v>
      </c>
      <c r="M31" s="48" t="s">
        <v>17</v>
      </c>
      <c r="N31" s="53">
        <v>4.1666666666666664E-2</v>
      </c>
      <c r="O31" s="1">
        <f t="shared" si="1"/>
        <v>54</v>
      </c>
      <c r="P31" s="101">
        <v>0</v>
      </c>
      <c r="Q31" s="19">
        <f t="shared" si="2"/>
        <v>3.7</v>
      </c>
      <c r="R31" s="54">
        <v>3.7</v>
      </c>
      <c r="S31" s="7">
        <f t="shared" si="3"/>
        <v>0</v>
      </c>
      <c r="T31" s="55">
        <f t="shared" si="4"/>
        <v>-500</v>
      </c>
      <c r="U31" s="61">
        <v>0</v>
      </c>
      <c r="V31" s="62">
        <f>ROUND($AQ$30*VLOOKUP(Z31,$AS$14:$AT$100,2,1),0)</f>
        <v>500</v>
      </c>
      <c r="W31" s="61">
        <f>ROUND($AP$30*VLOOKUP(AM31,$AS$14:$AT$392,2,1),0)</f>
        <v>0</v>
      </c>
      <c r="X31" s="62">
        <f>ROUND($AQ$30*VLOOKUP(AM31,$AS$14:$AT$392,2,1),0)</f>
        <v>0</v>
      </c>
      <c r="Y31" s="9">
        <f t="shared" si="5"/>
        <v>-100</v>
      </c>
      <c r="Z31" s="58">
        <v>-100</v>
      </c>
      <c r="AA31" s="58">
        <v>-100</v>
      </c>
      <c r="AB31" s="58">
        <v>-100</v>
      </c>
      <c r="AC31" s="58">
        <v>-100</v>
      </c>
      <c r="AD31" s="58">
        <v>-100</v>
      </c>
      <c r="AE31" s="58">
        <v>-100</v>
      </c>
      <c r="AF31" s="58">
        <v>-100</v>
      </c>
      <c r="AG31" s="58">
        <v>-100</v>
      </c>
      <c r="AH31" s="58">
        <v>-100</v>
      </c>
      <c r="AI31" s="58">
        <v>-100</v>
      </c>
      <c r="AJ31" s="58">
        <v>-100</v>
      </c>
      <c r="AK31" s="58">
        <v>-100</v>
      </c>
      <c r="AL31">
        <f>SUM($Y$15:Y31)</f>
        <v>589</v>
      </c>
      <c r="AM31" s="26">
        <f>ROUND(SUM(S$15:$S31),0)</f>
        <v>0</v>
      </c>
      <c r="AN31" s="59">
        <f>ROUND(SUM($T$15:T31),0)</f>
        <v>-500</v>
      </c>
      <c r="AO31">
        <f t="shared" si="6"/>
        <v>10589</v>
      </c>
      <c r="AP31" s="26">
        <f t="shared" si="6"/>
        <v>10000</v>
      </c>
      <c r="AQ31" s="59">
        <f t="shared" si="6"/>
        <v>9500</v>
      </c>
      <c r="AR31" s="60">
        <v>42064</v>
      </c>
      <c r="AS31" s="46">
        <v>-83</v>
      </c>
      <c r="AT31" s="47">
        <f t="shared" si="0"/>
        <v>0.05</v>
      </c>
      <c r="AU31" s="75">
        <f>SUM($U$15:$U$404)</f>
        <v>11233</v>
      </c>
      <c r="AV31" s="20">
        <v>-96</v>
      </c>
      <c r="AW31" s="82">
        <v>0.05</v>
      </c>
      <c r="AX31" s="1">
        <v>-96</v>
      </c>
      <c r="AY31" s="20">
        <v>8</v>
      </c>
      <c r="AZ31" s="33"/>
      <c r="BA31" s="86">
        <v>0</v>
      </c>
      <c r="BB31" s="87">
        <v>0</v>
      </c>
      <c r="BC31" s="86">
        <v>0</v>
      </c>
      <c r="BD31" s="87">
        <v>0</v>
      </c>
      <c r="BE31" s="87">
        <v>0</v>
      </c>
      <c r="BF31">
        <f>SUM(BA31:$BA$61)</f>
        <v>2134.6000000000008</v>
      </c>
      <c r="BG31">
        <f>SUM($BA$27:BA31)</f>
        <v>-586.05000000000018</v>
      </c>
      <c r="BH31">
        <f>AVERAGE(BA31:$BA$61)</f>
        <v>68.858064516129062</v>
      </c>
      <c r="BI31" s="1">
        <f>AVERAGE($BA$27:BA31)</f>
        <v>-117.21000000000004</v>
      </c>
      <c r="BJ31">
        <f t="shared" si="7"/>
        <v>14.698442451612916</v>
      </c>
      <c r="BK31">
        <f t="shared" si="8"/>
        <v>0</v>
      </c>
      <c r="BL31">
        <f>SUM(AZ31:$AZ$61)</f>
        <v>319.99553530309748</v>
      </c>
      <c r="BM31">
        <f>SUM($AZ$27:AZ31)</f>
        <v>-2.5056650562230116</v>
      </c>
      <c r="BN31">
        <f>AVERAGE(AZ31:$AZ$61)</f>
        <v>31.999553530309747</v>
      </c>
      <c r="BO31">
        <f>AVERAGE($AZ$27:AZ31)</f>
        <v>-2.5056650562230116</v>
      </c>
      <c r="BP31">
        <f t="shared" si="9"/>
        <v>10239.714261391591</v>
      </c>
      <c r="BQ31">
        <f t="shared" si="9"/>
        <v>0</v>
      </c>
      <c r="BR31"/>
      <c r="BS31"/>
      <c r="BT31"/>
      <c r="BU31"/>
      <c r="BV31"/>
      <c r="CD31" s="90">
        <v>2.4488888888888889</v>
      </c>
      <c r="CE31" s="72">
        <v>45</v>
      </c>
      <c r="CF31" s="21">
        <v>67</v>
      </c>
      <c r="CG31" s="33">
        <f>ROUNDUP(((CD31*100-100)*CE31+(CF31*-100))/((CE31+CF31)*100)*100,5)</f>
        <v>-1.6071500000000001</v>
      </c>
      <c r="CH31" s="79">
        <f>(CE31+CF31)*CG31</f>
        <v>-180.0008</v>
      </c>
      <c r="CI31">
        <f>ROUND(SUM($Y$15:Y244),0)</f>
        <v>668</v>
      </c>
      <c r="CJ31">
        <f>ROUND(SUM($Y$133:$Y$244),0)</f>
        <v>0</v>
      </c>
      <c r="CK31" s="85">
        <f>ROUND(SUM($T$15:T244),0)</f>
        <v>1233</v>
      </c>
      <c r="CL31" s="84">
        <f>ROUND(SUM($T$133:$T$244),0)</f>
        <v>0</v>
      </c>
      <c r="CM31">
        <f>COUNTIF($V133:$V244,"&gt;0")</f>
        <v>0</v>
      </c>
      <c r="CN31" s="84">
        <f>SUM($V$133:$V$244)</f>
        <v>0</v>
      </c>
      <c r="CO31" s="33" t="e">
        <f>CL31/CN31*100</f>
        <v>#DIV/0!</v>
      </c>
      <c r="CP31" s="33">
        <f>(CL27+CL31)/(CN27+CN31)*100</f>
        <v>11.531986531986533</v>
      </c>
      <c r="CQ31" s="9" t="s">
        <v>55</v>
      </c>
      <c r="CR31" s="1"/>
    </row>
    <row r="32" spans="1:96" s="20" customFormat="1" ht="12" customHeight="1" x14ac:dyDescent="0.25">
      <c r="A32" s="48">
        <v>2</v>
      </c>
      <c r="B32" s="49" t="s">
        <v>57</v>
      </c>
      <c r="C32" s="50"/>
      <c r="D32" s="51">
        <v>73</v>
      </c>
      <c r="E32" s="51">
        <v>20</v>
      </c>
      <c r="F32" s="48">
        <v>7</v>
      </c>
      <c r="G32" s="99"/>
      <c r="H32" s="19">
        <v>2.25</v>
      </c>
      <c r="I32" s="48">
        <v>2.97</v>
      </c>
      <c r="J32" s="48">
        <v>3.36</v>
      </c>
      <c r="K32" s="48">
        <v>40</v>
      </c>
      <c r="L32" s="48">
        <v>60</v>
      </c>
      <c r="M32" s="48" t="s">
        <v>17</v>
      </c>
      <c r="N32" s="53">
        <v>0.79166666666666663</v>
      </c>
      <c r="O32" s="1">
        <f t="shared" si="1"/>
        <v>7</v>
      </c>
      <c r="P32" s="101">
        <v>0</v>
      </c>
      <c r="Q32" s="19">
        <f t="shared" si="2"/>
        <v>3.36</v>
      </c>
      <c r="R32" s="54">
        <v>2.25</v>
      </c>
      <c r="S32" s="7">
        <f t="shared" si="3"/>
        <v>0</v>
      </c>
      <c r="T32" s="55">
        <f t="shared" si="4"/>
        <v>0</v>
      </c>
      <c r="U32" s="61">
        <v>0</v>
      </c>
      <c r="V32" s="62">
        <f>ROUND($AQ$31*VLOOKUP(Z32,$AS$14:$AT$100,2,1),0)</f>
        <v>0</v>
      </c>
      <c r="W32" s="61">
        <f>ROUND($AP$31*VLOOKUP(AM32,$AS$14:$AT$392,2,1),0)</f>
        <v>0</v>
      </c>
      <c r="X32" s="62">
        <f>ROUND($AQ$31*VLOOKUP(AM32,$AS$14:$AT$392,2,1),0)</f>
        <v>0</v>
      </c>
      <c r="Y32" s="9">
        <f t="shared" si="5"/>
        <v>-100</v>
      </c>
      <c r="Z32" s="58">
        <v>104.99999999999997</v>
      </c>
      <c r="AA32" s="58">
        <v>104.99999999999997</v>
      </c>
      <c r="AB32" s="58">
        <v>104.99999999999997</v>
      </c>
      <c r="AC32" s="58">
        <v>104.99999999999997</v>
      </c>
      <c r="AD32" s="58">
        <v>104.99999999999997</v>
      </c>
      <c r="AE32" s="58">
        <v>104.99999999999997</v>
      </c>
      <c r="AF32" s="58">
        <v>104.99999999999997</v>
      </c>
      <c r="AG32" s="58">
        <v>104.99999999999997</v>
      </c>
      <c r="AH32" s="58">
        <v>104.99999999999997</v>
      </c>
      <c r="AI32" s="58">
        <v>104.99999999999997</v>
      </c>
      <c r="AJ32" s="58">
        <v>104.99999999999997</v>
      </c>
      <c r="AK32" s="58">
        <v>104.99999999999997</v>
      </c>
      <c r="AL32">
        <f>SUM($Y$15:Y32)</f>
        <v>489</v>
      </c>
      <c r="AM32" s="26">
        <f>ROUND(SUM(S$15:$S32),0)</f>
        <v>0</v>
      </c>
      <c r="AN32" s="59">
        <f>ROUND(SUM($T$15:T32),0)</f>
        <v>-500</v>
      </c>
      <c r="AO32">
        <f t="shared" si="6"/>
        <v>10489</v>
      </c>
      <c r="AP32" s="26">
        <f t="shared" si="6"/>
        <v>10000</v>
      </c>
      <c r="AQ32" s="59">
        <f t="shared" si="6"/>
        <v>9500</v>
      </c>
      <c r="AR32" s="60">
        <v>42064</v>
      </c>
      <c r="AS32" s="46">
        <v>-82</v>
      </c>
      <c r="AT32" s="47">
        <f t="shared" si="0"/>
        <v>0.05</v>
      </c>
      <c r="AU32"/>
      <c r="AV32" s="20">
        <v>-95</v>
      </c>
      <c r="AW32" s="82">
        <v>0.05</v>
      </c>
      <c r="AX32" s="1">
        <v>-95</v>
      </c>
      <c r="AY32" s="20">
        <v>8</v>
      </c>
      <c r="AZ32" s="33"/>
      <c r="BA32" s="86">
        <v>0</v>
      </c>
      <c r="BB32" s="86">
        <v>0</v>
      </c>
      <c r="BC32" s="86">
        <v>0</v>
      </c>
      <c r="BD32" s="87">
        <v>0</v>
      </c>
      <c r="BE32" s="87">
        <v>0</v>
      </c>
      <c r="BF32">
        <f>SUM(BA32:$BA$61)</f>
        <v>2134.6000000000008</v>
      </c>
      <c r="BG32">
        <f>SUM($BA$27:BA32)</f>
        <v>-586.05000000000018</v>
      </c>
      <c r="BH32">
        <f>AVERAGE(BA32:$BA$61)</f>
        <v>71.153333333333364</v>
      </c>
      <c r="BI32" s="1">
        <f>AVERAGE($BA$27:BA32)</f>
        <v>-97.675000000000026</v>
      </c>
      <c r="BJ32">
        <f t="shared" si="7"/>
        <v>15.188390533333344</v>
      </c>
      <c r="BK32">
        <f t="shared" si="8"/>
        <v>0</v>
      </c>
      <c r="BL32">
        <f>SUM(AZ32:$AZ$61)</f>
        <v>319.99553530309748</v>
      </c>
      <c r="BM32">
        <f>SUM($AZ$27:AZ32)</f>
        <v>-2.5056650562230116</v>
      </c>
      <c r="BN32">
        <f>AVERAGE(AZ32:$AZ$61)</f>
        <v>31.999553530309747</v>
      </c>
      <c r="BO32">
        <f>AVERAGE($AZ$27:AZ32)</f>
        <v>-2.5056650562230116</v>
      </c>
      <c r="BP32">
        <f t="shared" si="9"/>
        <v>10239.714261391591</v>
      </c>
      <c r="BQ32">
        <f t="shared" si="9"/>
        <v>0</v>
      </c>
      <c r="BR32"/>
      <c r="BS32"/>
      <c r="BT32"/>
      <c r="BU32"/>
      <c r="BV32"/>
      <c r="CD32" s="90"/>
      <c r="CE32" s="89"/>
      <c r="CF32" s="89"/>
      <c r="CG32" s="89"/>
      <c r="CH32" s="90"/>
      <c r="CI32"/>
      <c r="CJ32"/>
      <c r="CK32" s="84"/>
      <c r="CL32" s="84"/>
      <c r="CM32"/>
      <c r="CN32" s="84"/>
      <c r="CO32" s="84"/>
      <c r="CP32" s="84"/>
      <c r="CQ32"/>
      <c r="CR32" s="1"/>
    </row>
    <row r="33" spans="1:96" s="20" customFormat="1" ht="12" customHeight="1" x14ac:dyDescent="0.25">
      <c r="A33" s="48">
        <v>3</v>
      </c>
      <c r="B33" s="1"/>
      <c r="C33" s="50"/>
      <c r="D33" s="51">
        <v>67</v>
      </c>
      <c r="E33" s="51">
        <v>22</v>
      </c>
      <c r="F33" s="48">
        <v>11</v>
      </c>
      <c r="G33" s="99"/>
      <c r="H33" s="19">
        <v>2.2599999999999998</v>
      </c>
      <c r="I33" s="48">
        <v>3.36</v>
      </c>
      <c r="J33" s="48">
        <v>2.91</v>
      </c>
      <c r="K33" s="48">
        <v>40</v>
      </c>
      <c r="L33" s="48">
        <v>60</v>
      </c>
      <c r="M33" s="48" t="s">
        <v>22</v>
      </c>
      <c r="N33" s="53">
        <v>0.81597222222222221</v>
      </c>
      <c r="O33" s="1">
        <f t="shared" si="1"/>
        <v>11</v>
      </c>
      <c r="P33" s="101">
        <v>0</v>
      </c>
      <c r="Q33" s="19">
        <f t="shared" si="2"/>
        <v>2.91</v>
      </c>
      <c r="R33" s="54">
        <v>2.2599999999999998</v>
      </c>
      <c r="S33" s="7">
        <f t="shared" si="3"/>
        <v>0</v>
      </c>
      <c r="T33" s="55">
        <f t="shared" si="4"/>
        <v>-475</v>
      </c>
      <c r="U33" s="61">
        <v>0</v>
      </c>
      <c r="V33" s="62">
        <f>ROUND($AQ$31*VLOOKUP(Z33,$AS$14:$AT$100,2,1),0)</f>
        <v>475</v>
      </c>
      <c r="W33" s="61">
        <f>ROUND($AP$31*VLOOKUP(AM33,$AS$14:$AT$392,2,1),0)</f>
        <v>0</v>
      </c>
      <c r="X33" s="62">
        <f>ROUND($AQ$31*VLOOKUP(AM33,$AS$14:$AT$392,2,1),0)</f>
        <v>0</v>
      </c>
      <c r="Y33" s="9">
        <f t="shared" si="5"/>
        <v>-100</v>
      </c>
      <c r="Z33" s="58">
        <v>-100</v>
      </c>
      <c r="AA33" s="58">
        <v>-100</v>
      </c>
      <c r="AB33" s="58">
        <v>-100</v>
      </c>
      <c r="AC33" s="58">
        <v>-100</v>
      </c>
      <c r="AD33" s="58">
        <v>-100</v>
      </c>
      <c r="AE33" s="58">
        <v>-100</v>
      </c>
      <c r="AF33" s="58">
        <v>-100</v>
      </c>
      <c r="AG33" s="58">
        <v>-100</v>
      </c>
      <c r="AH33" s="58">
        <v>-100</v>
      </c>
      <c r="AI33" s="58">
        <v>-100</v>
      </c>
      <c r="AJ33" s="58">
        <v>-100</v>
      </c>
      <c r="AK33" s="58">
        <v>-100</v>
      </c>
      <c r="AL33">
        <f>SUM($Y$15:Y33)</f>
        <v>389</v>
      </c>
      <c r="AM33" s="26">
        <f>ROUND(SUM(S$15:$S33),0)</f>
        <v>0</v>
      </c>
      <c r="AN33" s="59">
        <f>ROUND(SUM($T$15:T33),0)</f>
        <v>-975</v>
      </c>
      <c r="AO33">
        <f t="shared" si="6"/>
        <v>10389</v>
      </c>
      <c r="AP33" s="26">
        <f t="shared" si="6"/>
        <v>10000</v>
      </c>
      <c r="AQ33" s="59">
        <f t="shared" si="6"/>
        <v>9025</v>
      </c>
      <c r="AR33" s="60">
        <v>42064</v>
      </c>
      <c r="AS33" s="46">
        <v>-81</v>
      </c>
      <c r="AT33" s="47">
        <f t="shared" si="0"/>
        <v>0.05</v>
      </c>
      <c r="AV33" s="20">
        <v>-94</v>
      </c>
      <c r="AW33" s="82">
        <v>0.05</v>
      </c>
      <c r="AX33" s="1">
        <v>-94</v>
      </c>
      <c r="AY33" s="20">
        <v>8</v>
      </c>
      <c r="AZ33" s="33"/>
      <c r="BA33" s="86">
        <v>0</v>
      </c>
      <c r="BB33" s="86">
        <v>0</v>
      </c>
      <c r="BC33" s="86">
        <v>0</v>
      </c>
      <c r="BD33" s="87">
        <v>0</v>
      </c>
      <c r="BE33" s="87">
        <v>0</v>
      </c>
      <c r="BF33">
        <f>SUM(BA33:$BA$61)</f>
        <v>2134.6000000000008</v>
      </c>
      <c r="BG33">
        <f>SUM($BA$27:BA33)</f>
        <v>-586.05000000000018</v>
      </c>
      <c r="BH33">
        <f>AVERAGE(BA33:$BA$61)</f>
        <v>73.606896551724162</v>
      </c>
      <c r="BI33" s="1">
        <f>AVERAGE($BA$27:BA33)</f>
        <v>-83.721428571428604</v>
      </c>
      <c r="BJ33">
        <f t="shared" si="7"/>
        <v>15.712128137931044</v>
      </c>
      <c r="BK33">
        <f t="shared" si="8"/>
        <v>0</v>
      </c>
      <c r="BL33">
        <f>SUM(AZ33:$AZ$61)</f>
        <v>319.99553530309748</v>
      </c>
      <c r="BM33">
        <f>SUM($AZ$27:AZ33)</f>
        <v>-2.5056650562230116</v>
      </c>
      <c r="BN33">
        <f>AVERAGE(AZ33:$AZ$61)</f>
        <v>31.999553530309747</v>
      </c>
      <c r="BO33">
        <f>AVERAGE($AZ$27:AZ33)</f>
        <v>-2.5056650562230116</v>
      </c>
      <c r="BP33">
        <f t="shared" si="9"/>
        <v>10239.714261391591</v>
      </c>
      <c r="BQ33">
        <f t="shared" si="9"/>
        <v>0</v>
      </c>
      <c r="BS33"/>
      <c r="BT33"/>
      <c r="BU33"/>
      <c r="BV33"/>
      <c r="CD33"/>
      <c r="CE33"/>
      <c r="CF33" s="89">
        <f>CE31+CF31</f>
        <v>112</v>
      </c>
      <c r="CG33"/>
      <c r="CH33"/>
      <c r="CI33"/>
      <c r="CJ33"/>
      <c r="CK33" s="84"/>
      <c r="CL33" s="84"/>
      <c r="CM33"/>
      <c r="CN33" s="84"/>
      <c r="CO33" s="84"/>
      <c r="CP33" s="84"/>
      <c r="CQ33"/>
      <c r="CR33" s="1"/>
    </row>
    <row r="34" spans="1:96" s="20" customFormat="1" ht="12" customHeight="1" x14ac:dyDescent="0.25">
      <c r="A34" s="48">
        <v>4</v>
      </c>
      <c r="B34" s="1"/>
      <c r="C34" s="50"/>
      <c r="D34" s="51">
        <v>54</v>
      </c>
      <c r="E34" s="51">
        <v>24</v>
      </c>
      <c r="F34" s="48">
        <v>22</v>
      </c>
      <c r="G34" s="99"/>
      <c r="H34" s="19">
        <v>3.68</v>
      </c>
      <c r="I34" s="48">
        <v>3.53</v>
      </c>
      <c r="J34" s="48">
        <v>1.95</v>
      </c>
      <c r="K34" s="48">
        <v>44</v>
      </c>
      <c r="L34" s="48">
        <v>56</v>
      </c>
      <c r="M34" s="52">
        <v>42125</v>
      </c>
      <c r="N34" s="53">
        <v>0.82291666666666663</v>
      </c>
      <c r="O34" s="1">
        <f t="shared" si="1"/>
        <v>22</v>
      </c>
      <c r="P34" s="101">
        <v>0</v>
      </c>
      <c r="Q34" s="19">
        <f t="shared" si="2"/>
        <v>1.95</v>
      </c>
      <c r="R34" s="54">
        <v>3.68</v>
      </c>
      <c r="S34" s="7">
        <f t="shared" si="3"/>
        <v>0</v>
      </c>
      <c r="T34" s="55">
        <f t="shared" si="4"/>
        <v>-475</v>
      </c>
      <c r="U34" s="61">
        <v>0</v>
      </c>
      <c r="V34" s="62">
        <f>ROUND($AQ$31*VLOOKUP(Z34,$AS$14:$AT$100,2,1),0)</f>
        <v>475</v>
      </c>
      <c r="W34" s="61">
        <f>ROUND($AP$31*VLOOKUP(AM34,$AS$14:$AT$392,2,1),0)</f>
        <v>0</v>
      </c>
      <c r="X34" s="62">
        <f>ROUND($AQ$31*VLOOKUP(AM34,$AS$14:$AT$392,2,1),0)</f>
        <v>0</v>
      </c>
      <c r="Y34" s="9">
        <f t="shared" si="5"/>
        <v>-100</v>
      </c>
      <c r="Z34" s="58">
        <v>-100</v>
      </c>
      <c r="AA34" s="58">
        <v>-100</v>
      </c>
      <c r="AB34" s="58">
        <v>-100</v>
      </c>
      <c r="AC34" s="58">
        <v>-100</v>
      </c>
      <c r="AD34" s="58">
        <v>-100</v>
      </c>
      <c r="AE34" s="58">
        <v>-100</v>
      </c>
      <c r="AF34" s="58">
        <v>-100</v>
      </c>
      <c r="AG34" s="58">
        <v>-100</v>
      </c>
      <c r="AH34" s="58">
        <v>-100</v>
      </c>
      <c r="AI34" s="58">
        <v>-100</v>
      </c>
      <c r="AJ34" s="58">
        <v>-100</v>
      </c>
      <c r="AK34" s="58">
        <v>-100</v>
      </c>
      <c r="AL34">
        <f>SUM($Y$15:Y34)</f>
        <v>289</v>
      </c>
      <c r="AM34" s="26">
        <f>ROUND(SUM(S$15:$S34),0)</f>
        <v>0</v>
      </c>
      <c r="AN34" s="59">
        <f>ROUND(SUM($T$15:T34),0)</f>
        <v>-1450</v>
      </c>
      <c r="AO34">
        <f t="shared" si="6"/>
        <v>10289</v>
      </c>
      <c r="AP34" s="26">
        <f t="shared" si="6"/>
        <v>10000</v>
      </c>
      <c r="AQ34" s="59">
        <f t="shared" si="6"/>
        <v>8550</v>
      </c>
      <c r="AR34" s="60">
        <v>42064</v>
      </c>
      <c r="AS34" s="46">
        <v>-80</v>
      </c>
      <c r="AT34" s="47">
        <f t="shared" si="0"/>
        <v>0.05</v>
      </c>
      <c r="AV34" s="20">
        <v>-93</v>
      </c>
      <c r="AW34" s="82">
        <v>0.05</v>
      </c>
      <c r="AX34" s="1">
        <v>-93</v>
      </c>
      <c r="AY34" s="20">
        <v>8</v>
      </c>
      <c r="AZ34" s="33"/>
      <c r="BA34" s="86">
        <v>0</v>
      </c>
      <c r="BB34" s="86">
        <v>0</v>
      </c>
      <c r="BC34" s="86">
        <v>0</v>
      </c>
      <c r="BD34" s="87">
        <v>0</v>
      </c>
      <c r="BE34" s="87">
        <v>0</v>
      </c>
      <c r="BF34">
        <f>SUM(BA34:$BA$61)</f>
        <v>2134.6000000000008</v>
      </c>
      <c r="BG34">
        <f>SUM($BA$27:BA34)</f>
        <v>-586.05000000000018</v>
      </c>
      <c r="BH34">
        <f>AVERAGE(BA34:$BA$61)</f>
        <v>76.235714285714309</v>
      </c>
      <c r="BI34" s="1">
        <f>AVERAGE($BA$27:BA34)</f>
        <v>-73.256250000000023</v>
      </c>
      <c r="BJ34">
        <f t="shared" si="7"/>
        <v>16.273275571428584</v>
      </c>
      <c r="BK34">
        <f t="shared" si="8"/>
        <v>0</v>
      </c>
      <c r="BL34">
        <f>SUM(AZ34:$AZ$61)</f>
        <v>319.99553530309748</v>
      </c>
      <c r="BM34">
        <f>SUM($AZ$27:AZ34)</f>
        <v>-2.5056650562230116</v>
      </c>
      <c r="BN34">
        <f>AVERAGE(AZ34:$AZ$61)</f>
        <v>31.999553530309747</v>
      </c>
      <c r="BO34">
        <f>AVERAGE($AZ$27:AZ34)</f>
        <v>-2.5056650562230116</v>
      </c>
      <c r="BP34">
        <f t="shared" si="9"/>
        <v>10239.714261391591</v>
      </c>
      <c r="BQ34">
        <f t="shared" si="9"/>
        <v>0</v>
      </c>
      <c r="BS34"/>
      <c r="BT34"/>
      <c r="BU34"/>
      <c r="BV34"/>
      <c r="CD34" s="83">
        <v>42125</v>
      </c>
      <c r="CE34"/>
      <c r="CF34"/>
      <c r="CG34"/>
      <c r="CH34"/>
      <c r="CI34"/>
      <c r="CJ34"/>
      <c r="CK34" s="84"/>
      <c r="CL34" s="84"/>
      <c r="CM34"/>
      <c r="CN34" s="84"/>
      <c r="CO34" s="84"/>
      <c r="CP34" s="84"/>
      <c r="CQ34"/>
      <c r="CR34" s="1"/>
    </row>
    <row r="35" spans="1:96" s="20" customFormat="1" ht="12" customHeight="1" x14ac:dyDescent="0.25">
      <c r="A35" s="48">
        <v>5</v>
      </c>
      <c r="B35" s="49" t="s">
        <v>58</v>
      </c>
      <c r="C35" s="50"/>
      <c r="D35" s="51">
        <v>53</v>
      </c>
      <c r="E35" s="51">
        <v>26</v>
      </c>
      <c r="F35" s="48">
        <v>21</v>
      </c>
      <c r="G35" s="99"/>
      <c r="H35" s="19">
        <v>2.09</v>
      </c>
      <c r="I35" s="48">
        <v>3.05</v>
      </c>
      <c r="J35" s="48">
        <v>3.55</v>
      </c>
      <c r="K35" s="48">
        <v>47</v>
      </c>
      <c r="L35" s="48">
        <v>53</v>
      </c>
      <c r="M35" s="48" t="s">
        <v>33</v>
      </c>
      <c r="N35" s="53">
        <v>0.58333333333333337</v>
      </c>
      <c r="O35" s="1">
        <f t="shared" si="1"/>
        <v>21</v>
      </c>
      <c r="P35" s="101">
        <v>1</v>
      </c>
      <c r="Q35" s="19">
        <f t="shared" si="2"/>
        <v>3.55</v>
      </c>
      <c r="R35" s="54">
        <v>2.09</v>
      </c>
      <c r="S35" s="7">
        <f t="shared" si="3"/>
        <v>0</v>
      </c>
      <c r="T35" s="55">
        <f t="shared" si="4"/>
        <v>0</v>
      </c>
      <c r="U35" s="61">
        <v>0</v>
      </c>
      <c r="V35" s="62">
        <f>ROUND($AQ$34*VLOOKUP(Z35,$AS$14:$AT$100,2,1),0)</f>
        <v>0</v>
      </c>
      <c r="W35" s="61">
        <f>ROUND($AP$34*VLOOKUP(AM35,$AS$14:$AT$392,2,1),0)</f>
        <v>0</v>
      </c>
      <c r="X35" s="62">
        <f>ROUND($AQ$34*VLOOKUP(AM35,$AS$14:$AT$392,2,1),0)</f>
        <v>0</v>
      </c>
      <c r="Y35" s="9">
        <f t="shared" si="5"/>
        <v>109</v>
      </c>
      <c r="Z35" s="58">
        <v>125</v>
      </c>
      <c r="AA35" s="58">
        <v>125</v>
      </c>
      <c r="AB35" s="58">
        <v>125</v>
      </c>
      <c r="AC35" s="58">
        <v>125</v>
      </c>
      <c r="AD35" s="58">
        <v>125</v>
      </c>
      <c r="AE35" s="58">
        <v>125</v>
      </c>
      <c r="AF35" s="58">
        <v>125</v>
      </c>
      <c r="AG35" s="58">
        <v>125</v>
      </c>
      <c r="AH35" s="58">
        <v>125</v>
      </c>
      <c r="AI35" s="58">
        <v>125</v>
      </c>
      <c r="AJ35" s="58">
        <v>125</v>
      </c>
      <c r="AK35" s="58">
        <v>125</v>
      </c>
      <c r="AL35">
        <f>SUM($Y$15:Y35)</f>
        <v>398</v>
      </c>
      <c r="AM35" s="26">
        <f>ROUND(SUM(S$15:$S35),0)</f>
        <v>0</v>
      </c>
      <c r="AN35" s="59">
        <f>ROUND(SUM($T$15:T35),0)</f>
        <v>-1450</v>
      </c>
      <c r="AO35">
        <f t="shared" si="6"/>
        <v>10398</v>
      </c>
      <c r="AP35" s="26">
        <f t="shared" si="6"/>
        <v>10000</v>
      </c>
      <c r="AQ35" s="59">
        <f t="shared" si="6"/>
        <v>8550</v>
      </c>
      <c r="AR35" s="60">
        <v>42064</v>
      </c>
      <c r="AS35" s="46">
        <v>-79</v>
      </c>
      <c r="AT35" s="47">
        <f t="shared" si="0"/>
        <v>0.05</v>
      </c>
      <c r="AV35" s="20">
        <v>-92</v>
      </c>
      <c r="AW35" s="82">
        <v>0.05</v>
      </c>
      <c r="AX35" s="1">
        <v>-92</v>
      </c>
      <c r="AY35" s="20">
        <v>8</v>
      </c>
      <c r="AZ35" s="33"/>
      <c r="BA35" s="86">
        <v>0</v>
      </c>
      <c r="BB35" s="86">
        <v>0</v>
      </c>
      <c r="BC35" s="86">
        <v>0</v>
      </c>
      <c r="BD35" s="87">
        <v>0</v>
      </c>
      <c r="BE35" s="87">
        <v>0</v>
      </c>
      <c r="BF35">
        <f>SUM(BA35:$BA$61)</f>
        <v>2134.6000000000008</v>
      </c>
      <c r="BG35">
        <f>SUM($BA$27:BA35)</f>
        <v>-586.05000000000018</v>
      </c>
      <c r="BH35">
        <f>AVERAGE(BA35:$BA$61)</f>
        <v>79.059259259259292</v>
      </c>
      <c r="BI35" s="1">
        <f>AVERAGE($BA$27:BA35)</f>
        <v>-65.116666666666688</v>
      </c>
      <c r="BJ35">
        <f t="shared" si="7"/>
        <v>16.875989481481493</v>
      </c>
      <c r="BK35">
        <f t="shared" si="8"/>
        <v>0</v>
      </c>
      <c r="BL35">
        <f>SUM(AZ35:$AZ$61)</f>
        <v>319.99553530309748</v>
      </c>
      <c r="BM35">
        <f>SUM($AZ$27:AZ35)</f>
        <v>-2.5056650562230116</v>
      </c>
      <c r="BN35">
        <f>AVERAGE(AZ35:$AZ$61)</f>
        <v>31.999553530309747</v>
      </c>
      <c r="BO35">
        <f>AVERAGE($AZ$27:AZ35)</f>
        <v>-2.5056650562230116</v>
      </c>
      <c r="BP35">
        <f t="shared" si="9"/>
        <v>10239.714261391591</v>
      </c>
      <c r="BQ35">
        <f t="shared" si="9"/>
        <v>0</v>
      </c>
      <c r="BS35"/>
      <c r="BT35"/>
      <c r="BU35"/>
      <c r="BV35"/>
      <c r="CD35" s="90">
        <v>2.9103448275862074</v>
      </c>
      <c r="CE35" s="72">
        <v>58</v>
      </c>
      <c r="CF35" s="21">
        <v>84</v>
      </c>
      <c r="CG35" s="33">
        <f>ROUNDUP(((CD35*100-100)*CE35+(CF35*-100))/((CE35+CF35)*100)*100,5)</f>
        <v>18.873239999999999</v>
      </c>
      <c r="CH35" s="79">
        <f>(CE35+CF35)*CG35</f>
        <v>2680.0000799999998</v>
      </c>
      <c r="CI35">
        <f>ROUND(SUM($Y$15:Y386),0)</f>
        <v>668</v>
      </c>
      <c r="CJ35">
        <f>ROUND(SUM($Y$245:$Y$386),0)</f>
        <v>0</v>
      </c>
      <c r="CK35" s="85">
        <f>ROUND(SUM($T$15:T386),0)</f>
        <v>1233</v>
      </c>
      <c r="CL35" s="84">
        <f>ROUND(SUM($T$245:$T$386),0)</f>
        <v>0</v>
      </c>
      <c r="CM35">
        <f>COUNTIF($V245:$V386,"&gt;0")</f>
        <v>0</v>
      </c>
      <c r="CN35" s="84">
        <f>SUM($V$245:$V$386)</f>
        <v>0</v>
      </c>
      <c r="CO35" s="33" t="e">
        <f>CL35/CN35*100</f>
        <v>#DIV/0!</v>
      </c>
      <c r="CP35" s="33">
        <f>(CL27+CL31+CL35)/(CN27+CN31+CN35)*100</f>
        <v>11.531986531986533</v>
      </c>
      <c r="CQ35" s="9" t="s">
        <v>55</v>
      </c>
      <c r="CR35" s="1"/>
    </row>
    <row r="36" spans="1:96" s="1" customFormat="1" ht="12" customHeight="1" x14ac:dyDescent="0.25">
      <c r="A36" s="48">
        <v>6</v>
      </c>
      <c r="C36" s="50"/>
      <c r="D36" s="51">
        <v>68</v>
      </c>
      <c r="E36" s="51">
        <v>21</v>
      </c>
      <c r="F36" s="48">
        <v>11</v>
      </c>
      <c r="G36" s="99"/>
      <c r="H36" s="19">
        <v>4.45</v>
      </c>
      <c r="I36" s="48">
        <v>3.35</v>
      </c>
      <c r="J36" s="48">
        <v>1.75</v>
      </c>
      <c r="K36" s="48">
        <v>43</v>
      </c>
      <c r="L36" s="48">
        <v>57</v>
      </c>
      <c r="M36" s="52">
        <v>42037</v>
      </c>
      <c r="N36" s="53">
        <v>0.58333333333333337</v>
      </c>
      <c r="O36" s="1">
        <f t="shared" si="1"/>
        <v>11</v>
      </c>
      <c r="P36" s="101">
        <v>0</v>
      </c>
      <c r="Q36" s="19">
        <f t="shared" si="2"/>
        <v>1.75</v>
      </c>
      <c r="R36" s="54">
        <v>4.45</v>
      </c>
      <c r="S36" s="7">
        <f t="shared" si="3"/>
        <v>0</v>
      </c>
      <c r="T36" s="55">
        <f t="shared" si="4"/>
        <v>-428</v>
      </c>
      <c r="U36" s="61">
        <v>0</v>
      </c>
      <c r="V36" s="62">
        <f>ROUND($AQ$34*VLOOKUP(Z36,$AS$14:$AT$100,2,1),0)</f>
        <v>428</v>
      </c>
      <c r="W36" s="61">
        <f>ROUND($AP$34*VLOOKUP(AM36,$AS$14:$AT$392,2,1),0)</f>
        <v>0</v>
      </c>
      <c r="X36" s="62">
        <f>ROUND($AQ$34*VLOOKUP(AM36,$AS$14:$AT$392,2,1),0)</f>
        <v>0</v>
      </c>
      <c r="Y36" s="9">
        <f t="shared" si="5"/>
        <v>-100</v>
      </c>
      <c r="Z36" s="58">
        <v>-100</v>
      </c>
      <c r="AA36" s="58">
        <v>-100</v>
      </c>
      <c r="AB36" s="58">
        <v>-100</v>
      </c>
      <c r="AC36" s="58">
        <v>-100</v>
      </c>
      <c r="AD36" s="58">
        <v>-100</v>
      </c>
      <c r="AE36" s="58">
        <v>-100</v>
      </c>
      <c r="AF36" s="58">
        <v>-100</v>
      </c>
      <c r="AG36" s="58">
        <v>-100</v>
      </c>
      <c r="AH36" s="58">
        <v>-100</v>
      </c>
      <c r="AI36" s="58">
        <v>-100</v>
      </c>
      <c r="AJ36" s="58">
        <v>-100</v>
      </c>
      <c r="AK36" s="58">
        <v>-100</v>
      </c>
      <c r="AL36">
        <f>SUM($Y$15:Y36)</f>
        <v>298</v>
      </c>
      <c r="AM36" s="26">
        <f>ROUND(SUM(S$15:$S36),0)</f>
        <v>0</v>
      </c>
      <c r="AN36" s="59">
        <f>ROUND(SUM($T$15:T36),0)</f>
        <v>-1878</v>
      </c>
      <c r="AO36">
        <f t="shared" si="6"/>
        <v>10298</v>
      </c>
      <c r="AP36" s="26">
        <f t="shared" si="6"/>
        <v>10000</v>
      </c>
      <c r="AQ36" s="59">
        <f t="shared" si="6"/>
        <v>8122</v>
      </c>
      <c r="AR36" s="60">
        <v>42064</v>
      </c>
      <c r="AS36" s="46">
        <v>-78</v>
      </c>
      <c r="AT36" s="47">
        <f t="shared" si="0"/>
        <v>0.05</v>
      </c>
      <c r="AV36" s="20">
        <v>-91</v>
      </c>
      <c r="AW36" s="82">
        <v>0.05</v>
      </c>
      <c r="AX36" s="1">
        <v>-91</v>
      </c>
      <c r="AY36" s="20">
        <v>8</v>
      </c>
      <c r="AZ36" s="33"/>
      <c r="BA36" s="86">
        <v>0</v>
      </c>
      <c r="BB36" s="86">
        <v>0</v>
      </c>
      <c r="BC36" s="86">
        <v>0</v>
      </c>
      <c r="BD36" s="87">
        <v>0</v>
      </c>
      <c r="BE36" s="87">
        <v>0</v>
      </c>
      <c r="BF36">
        <f>SUM(BA36:$BA$61)</f>
        <v>2134.6000000000008</v>
      </c>
      <c r="BG36">
        <f>SUM($BA$27:BA36)</f>
        <v>-586.05000000000018</v>
      </c>
      <c r="BH36">
        <f>AVERAGE(BA36:$BA$61)</f>
        <v>82.100000000000037</v>
      </c>
      <c r="BI36" s="1">
        <f>AVERAGE($BA$27:BA36)</f>
        <v>-58.605000000000018</v>
      </c>
      <c r="BJ36">
        <f t="shared" si="7"/>
        <v>17.525066000000013</v>
      </c>
      <c r="BK36">
        <f t="shared" si="8"/>
        <v>0</v>
      </c>
      <c r="BL36">
        <f>SUM(AZ36:$AZ$61)</f>
        <v>319.99553530309748</v>
      </c>
      <c r="BM36">
        <f>SUM($AZ$27:AZ36)</f>
        <v>-2.5056650562230116</v>
      </c>
      <c r="BN36">
        <f>AVERAGE(AZ36:$AZ$61)</f>
        <v>31.999553530309747</v>
      </c>
      <c r="BO36">
        <f>AVERAGE($AZ$27:AZ36)</f>
        <v>-2.5056650562230116</v>
      </c>
      <c r="BP36">
        <f t="shared" si="9"/>
        <v>10239.714261391591</v>
      </c>
      <c r="BQ36">
        <f t="shared" si="9"/>
        <v>0</v>
      </c>
      <c r="CD36" s="90"/>
      <c r="CE36" s="89"/>
      <c r="CF36" s="89"/>
      <c r="CG36" s="89"/>
      <c r="CH36" s="90"/>
      <c r="CI36"/>
      <c r="CJ36"/>
      <c r="CK36" s="84"/>
      <c r="CL36" s="84"/>
      <c r="CM36"/>
      <c r="CN36" s="84"/>
      <c r="CO36" s="84"/>
      <c r="CP36" s="84"/>
      <c r="CQ36"/>
    </row>
    <row r="37" spans="1:96" s="1" customFormat="1" ht="12" customHeight="1" x14ac:dyDescent="0.25">
      <c r="A37" s="48">
        <v>7</v>
      </c>
      <c r="C37" s="50"/>
      <c r="D37" s="51">
        <v>68</v>
      </c>
      <c r="E37" s="51">
        <v>21</v>
      </c>
      <c r="F37" s="48">
        <v>11</v>
      </c>
      <c r="G37" s="99"/>
      <c r="H37" s="19">
        <v>3</v>
      </c>
      <c r="I37" s="48">
        <v>3.2</v>
      </c>
      <c r="J37" s="48">
        <v>2.2999999999999998</v>
      </c>
      <c r="K37" s="48">
        <v>40</v>
      </c>
      <c r="L37" s="48">
        <v>60</v>
      </c>
      <c r="M37" s="48" t="s">
        <v>22</v>
      </c>
      <c r="N37" s="53">
        <v>0.58333333333333337</v>
      </c>
      <c r="O37" s="1">
        <f t="shared" si="1"/>
        <v>11</v>
      </c>
      <c r="P37" s="101">
        <v>0</v>
      </c>
      <c r="Q37" s="19">
        <f t="shared" si="2"/>
        <v>2.2999999999999998</v>
      </c>
      <c r="R37" s="54">
        <v>3</v>
      </c>
      <c r="S37" s="7">
        <f t="shared" si="3"/>
        <v>0</v>
      </c>
      <c r="T37" s="55">
        <f t="shared" si="4"/>
        <v>0</v>
      </c>
      <c r="U37" s="61">
        <v>0</v>
      </c>
      <c r="V37" s="62">
        <f>ROUND($AQ$34*VLOOKUP(Z37,$AS$14:$AT$100,2,1),0)</f>
        <v>0</v>
      </c>
      <c r="W37" s="61">
        <f>ROUND($AP$34*VLOOKUP(AM37,$AS$14:$AT$392,2,1),0)</f>
        <v>0</v>
      </c>
      <c r="X37" s="62">
        <f>ROUND($AQ$34*VLOOKUP(AM37,$AS$14:$AT$392,2,1),0)</f>
        <v>0</v>
      </c>
      <c r="Y37" s="9">
        <f t="shared" si="5"/>
        <v>-100</v>
      </c>
      <c r="Z37" s="58">
        <v>125</v>
      </c>
      <c r="AA37" s="58">
        <v>125</v>
      </c>
      <c r="AB37" s="58">
        <v>125</v>
      </c>
      <c r="AC37" s="58">
        <v>125</v>
      </c>
      <c r="AD37" s="58">
        <v>125</v>
      </c>
      <c r="AE37" s="58">
        <v>125</v>
      </c>
      <c r="AF37" s="58">
        <v>125</v>
      </c>
      <c r="AG37" s="58">
        <v>125</v>
      </c>
      <c r="AH37" s="58">
        <v>125</v>
      </c>
      <c r="AI37" s="58">
        <v>125</v>
      </c>
      <c r="AJ37" s="58">
        <v>125</v>
      </c>
      <c r="AK37" s="58">
        <v>125</v>
      </c>
      <c r="AL37">
        <f>SUM($Y$15:Y37)</f>
        <v>198</v>
      </c>
      <c r="AM37" s="26">
        <f>ROUND(SUM(S$15:$S37),0)</f>
        <v>0</v>
      </c>
      <c r="AN37" s="59">
        <f>ROUND(SUM($T$15:T37),0)</f>
        <v>-1878</v>
      </c>
      <c r="AO37">
        <f t="shared" si="6"/>
        <v>10198</v>
      </c>
      <c r="AP37" s="26">
        <f t="shared" si="6"/>
        <v>10000</v>
      </c>
      <c r="AQ37" s="59">
        <f t="shared" si="6"/>
        <v>8122</v>
      </c>
      <c r="AR37" s="60">
        <v>42064</v>
      </c>
      <c r="AS37" s="46">
        <v>-77</v>
      </c>
      <c r="AT37" s="47">
        <f t="shared" si="0"/>
        <v>0.05</v>
      </c>
      <c r="AV37" s="20">
        <v>-90</v>
      </c>
      <c r="AW37" s="82">
        <v>0.05</v>
      </c>
      <c r="AX37" s="1">
        <v>-90</v>
      </c>
      <c r="AY37" s="20">
        <v>8</v>
      </c>
      <c r="AZ37" s="33"/>
      <c r="BA37" s="86">
        <v>0</v>
      </c>
      <c r="BB37" s="86">
        <v>0</v>
      </c>
      <c r="BC37" s="86">
        <v>0</v>
      </c>
      <c r="BD37" s="87">
        <v>0</v>
      </c>
      <c r="BE37" s="87">
        <v>0</v>
      </c>
      <c r="BF37">
        <f>SUM(BA37:$BA$61)</f>
        <v>2134.6000000000008</v>
      </c>
      <c r="BG37">
        <f>SUM($BA$27:BA37)</f>
        <v>-586.05000000000018</v>
      </c>
      <c r="BH37">
        <f>AVERAGE(BA37:$BA$61)</f>
        <v>85.384000000000029</v>
      </c>
      <c r="BI37" s="1">
        <f>AVERAGE($BA$27:BA37)</f>
        <v>-53.277272727272745</v>
      </c>
      <c r="BJ37">
        <f t="shared" si="7"/>
        <v>18.226068640000012</v>
      </c>
      <c r="BK37">
        <f t="shared" si="8"/>
        <v>0</v>
      </c>
      <c r="BL37">
        <f>SUM(AZ37:$AZ$61)</f>
        <v>319.99553530309748</v>
      </c>
      <c r="BM37">
        <f>SUM($AZ$27:AZ37)</f>
        <v>-2.5056650562230116</v>
      </c>
      <c r="BN37">
        <f>AVERAGE(AZ37:$AZ$61)</f>
        <v>31.999553530309747</v>
      </c>
      <c r="BO37">
        <f>AVERAGE($AZ$27:AZ37)</f>
        <v>-2.5056650562230116</v>
      </c>
      <c r="BP37">
        <f t="shared" si="9"/>
        <v>10239.714261391591</v>
      </c>
      <c r="BQ37">
        <f t="shared" si="9"/>
        <v>0</v>
      </c>
      <c r="CD37" s="90"/>
      <c r="CE37" s="89"/>
      <c r="CF37" s="89">
        <f>CE35+CF35</f>
        <v>142</v>
      </c>
      <c r="CG37" s="89"/>
      <c r="CH37" s="90"/>
      <c r="CI37"/>
      <c r="CJ37"/>
      <c r="CK37" s="84"/>
      <c r="CL37" s="84"/>
      <c r="CM37"/>
      <c r="CN37" s="84"/>
      <c r="CO37" s="84"/>
      <c r="CP37" s="84"/>
      <c r="CQ37"/>
    </row>
    <row r="38" spans="1:96" s="1" customFormat="1" ht="12" customHeight="1" x14ac:dyDescent="0.25">
      <c r="A38" s="48">
        <v>8</v>
      </c>
      <c r="C38" s="50"/>
      <c r="D38" s="51">
        <v>71</v>
      </c>
      <c r="E38" s="51">
        <v>20</v>
      </c>
      <c r="F38" s="48">
        <v>9</v>
      </c>
      <c r="G38" s="99"/>
      <c r="H38" s="19">
        <v>2.29</v>
      </c>
      <c r="I38" s="48">
        <v>3.36</v>
      </c>
      <c r="J38" s="48">
        <v>3.07</v>
      </c>
      <c r="K38" s="48">
        <v>39</v>
      </c>
      <c r="L38" s="48">
        <v>61</v>
      </c>
      <c r="M38" s="52">
        <v>42065</v>
      </c>
      <c r="N38" s="53">
        <v>0.625</v>
      </c>
      <c r="O38" s="1">
        <f t="shared" si="1"/>
        <v>9</v>
      </c>
      <c r="P38" s="101">
        <v>0</v>
      </c>
      <c r="Q38" s="19">
        <f t="shared" si="2"/>
        <v>3.07</v>
      </c>
      <c r="R38" s="54">
        <v>2.29</v>
      </c>
      <c r="S38" s="7">
        <f t="shared" si="3"/>
        <v>0</v>
      </c>
      <c r="T38" s="55">
        <f t="shared" si="4"/>
        <v>0</v>
      </c>
      <c r="U38" s="61">
        <v>0</v>
      </c>
      <c r="V38" s="62">
        <f>ROUND($AQ$34*VLOOKUP(Z38,$AS$14:$AT$100,2,1),0)</f>
        <v>0</v>
      </c>
      <c r="W38" s="61">
        <f>ROUND($AP$34*VLOOKUP(AM38,$AS$14:$AT$392,2,1),0)</f>
        <v>0</v>
      </c>
      <c r="X38" s="62">
        <f>ROUND($AQ$34*VLOOKUP(AM38,$AS$14:$AT$392,2,1),0)</f>
        <v>0</v>
      </c>
      <c r="Y38" s="9">
        <f t="shared" si="5"/>
        <v>-100</v>
      </c>
      <c r="Z38" s="58">
        <v>230</v>
      </c>
      <c r="AA38" s="58">
        <v>230</v>
      </c>
      <c r="AB38" s="58">
        <v>230</v>
      </c>
      <c r="AC38" s="58">
        <v>230</v>
      </c>
      <c r="AD38" s="58">
        <v>230</v>
      </c>
      <c r="AE38" s="58">
        <v>230</v>
      </c>
      <c r="AF38" s="58">
        <v>230</v>
      </c>
      <c r="AG38" s="58">
        <v>230</v>
      </c>
      <c r="AH38" s="58">
        <v>230</v>
      </c>
      <c r="AI38" s="58">
        <v>230</v>
      </c>
      <c r="AJ38" s="58">
        <v>230</v>
      </c>
      <c r="AK38" s="58">
        <v>230</v>
      </c>
      <c r="AL38">
        <f>SUM($Y$15:Y38)</f>
        <v>98</v>
      </c>
      <c r="AM38" s="26">
        <f>ROUND(SUM(S$15:$S38),0)</f>
        <v>0</v>
      </c>
      <c r="AN38" s="59">
        <f>ROUND(SUM($T$15:T38),0)</f>
        <v>-1878</v>
      </c>
      <c r="AO38">
        <f t="shared" si="6"/>
        <v>10098</v>
      </c>
      <c r="AP38" s="26">
        <f t="shared" si="6"/>
        <v>10000</v>
      </c>
      <c r="AQ38" s="59">
        <f t="shared" si="6"/>
        <v>8122</v>
      </c>
      <c r="AR38" s="60">
        <v>42064</v>
      </c>
      <c r="AS38" s="46">
        <v>-76</v>
      </c>
      <c r="AT38" s="47">
        <f t="shared" si="0"/>
        <v>0.05</v>
      </c>
      <c r="AV38" s="20">
        <v>-89</v>
      </c>
      <c r="AW38" s="82">
        <v>0.05</v>
      </c>
      <c r="AX38" s="1">
        <v>-89</v>
      </c>
      <c r="AY38" s="20">
        <v>8</v>
      </c>
      <c r="AZ38" s="33"/>
      <c r="BA38" s="86">
        <v>0</v>
      </c>
      <c r="BB38" s="86">
        <v>0</v>
      </c>
      <c r="BC38" s="86">
        <v>0</v>
      </c>
      <c r="BD38" s="87">
        <v>0</v>
      </c>
      <c r="BE38" s="87">
        <v>0</v>
      </c>
      <c r="BF38">
        <f>SUM(BA38:$BA$61)</f>
        <v>2134.6000000000008</v>
      </c>
      <c r="BG38">
        <f>SUM($BA$27:BA38)</f>
        <v>-586.05000000000018</v>
      </c>
      <c r="BH38">
        <f>AVERAGE(BA38:$BA$61)</f>
        <v>88.941666666666706</v>
      </c>
      <c r="BI38" s="1">
        <f>AVERAGE($BA$27:BA38)</f>
        <v>-48.837500000000013</v>
      </c>
      <c r="BJ38">
        <f t="shared" si="7"/>
        <v>18.985488166666684</v>
      </c>
      <c r="BK38">
        <f t="shared" si="8"/>
        <v>0</v>
      </c>
      <c r="BL38">
        <f>SUM(AZ38:$AZ$61)</f>
        <v>319.99553530309748</v>
      </c>
      <c r="BM38">
        <f>SUM($AZ$27:AZ38)</f>
        <v>-2.5056650562230116</v>
      </c>
      <c r="BN38">
        <f>AVERAGE(AZ38:$AZ$61)</f>
        <v>31.999553530309747</v>
      </c>
      <c r="BO38">
        <f>AVERAGE($AZ$27:AZ38)</f>
        <v>-2.5056650562230116</v>
      </c>
      <c r="BP38">
        <f t="shared" si="9"/>
        <v>10239.714261391591</v>
      </c>
      <c r="BQ38">
        <f t="shared" si="9"/>
        <v>0</v>
      </c>
      <c r="CD38" s="83">
        <v>42156</v>
      </c>
      <c r="CE38"/>
      <c r="CF38"/>
      <c r="CG38"/>
      <c r="CH38"/>
      <c r="CI38"/>
      <c r="CJ38"/>
      <c r="CK38" s="84"/>
      <c r="CL38" s="84"/>
      <c r="CM38"/>
      <c r="CN38" s="84"/>
      <c r="CO38" s="84"/>
      <c r="CP38" s="84"/>
      <c r="CQ38"/>
    </row>
    <row r="39" spans="1:96" s="1" customFormat="1" ht="12" customHeight="1" x14ac:dyDescent="0.25">
      <c r="A39" s="48">
        <v>9</v>
      </c>
      <c r="C39" s="50"/>
      <c r="D39" s="51">
        <v>53</v>
      </c>
      <c r="E39" s="51">
        <v>26</v>
      </c>
      <c r="F39" s="48">
        <v>21</v>
      </c>
      <c r="G39" s="99"/>
      <c r="H39" s="19">
        <v>2.04</v>
      </c>
      <c r="I39" s="48">
        <v>3.28</v>
      </c>
      <c r="J39" s="48">
        <v>3.75</v>
      </c>
      <c r="K39" s="48">
        <v>48</v>
      </c>
      <c r="L39" s="48">
        <v>52</v>
      </c>
      <c r="M39" s="52">
        <v>42065</v>
      </c>
      <c r="N39" s="53">
        <v>0.625</v>
      </c>
      <c r="O39" s="1">
        <f t="shared" si="1"/>
        <v>21</v>
      </c>
      <c r="P39" s="101">
        <v>0</v>
      </c>
      <c r="Q39" s="19">
        <f t="shared" si="2"/>
        <v>3.75</v>
      </c>
      <c r="R39" s="54">
        <v>2.04</v>
      </c>
      <c r="S39" s="7">
        <f t="shared" si="3"/>
        <v>0</v>
      </c>
      <c r="T39" s="55">
        <f t="shared" si="4"/>
        <v>-428</v>
      </c>
      <c r="U39" s="61">
        <v>0</v>
      </c>
      <c r="V39" s="62">
        <f>ROUND($AQ$34*VLOOKUP(Z39,$AS$14:$AT$100,2,1),0)</f>
        <v>428</v>
      </c>
      <c r="W39" s="61">
        <f>ROUND($AP$34*VLOOKUP(AM39,$AS$14:$AT$392,2,1),0)</f>
        <v>0</v>
      </c>
      <c r="X39" s="62">
        <f>ROUND($AQ$34*VLOOKUP(AM39,$AS$14:$AT$392,2,1),0)</f>
        <v>0</v>
      </c>
      <c r="Y39" s="9">
        <f t="shared" si="5"/>
        <v>-100</v>
      </c>
      <c r="Z39" s="58">
        <v>-100</v>
      </c>
      <c r="AA39" s="58">
        <v>-100</v>
      </c>
      <c r="AB39" s="58">
        <v>-100</v>
      </c>
      <c r="AC39" s="58">
        <v>-100</v>
      </c>
      <c r="AD39" s="58">
        <v>-100</v>
      </c>
      <c r="AE39" s="58">
        <v>-100</v>
      </c>
      <c r="AF39" s="58">
        <v>-100</v>
      </c>
      <c r="AG39" s="58">
        <v>-100</v>
      </c>
      <c r="AH39" s="58">
        <v>-100</v>
      </c>
      <c r="AI39" s="58">
        <v>-100</v>
      </c>
      <c r="AJ39" s="58">
        <v>-100</v>
      </c>
      <c r="AK39" s="58">
        <v>-100</v>
      </c>
      <c r="AL39">
        <f>SUM($Y$15:Y39)</f>
        <v>-2</v>
      </c>
      <c r="AM39" s="26">
        <f>ROUND(SUM(S$15:$S39),0)</f>
        <v>0</v>
      </c>
      <c r="AN39" s="59">
        <f>ROUND(SUM($T$15:T39),0)</f>
        <v>-2306</v>
      </c>
      <c r="AO39">
        <f t="shared" si="6"/>
        <v>9998</v>
      </c>
      <c r="AP39" s="26">
        <f t="shared" si="6"/>
        <v>10000</v>
      </c>
      <c r="AQ39" s="59">
        <f t="shared" si="6"/>
        <v>7694</v>
      </c>
      <c r="AR39" s="60">
        <v>42064</v>
      </c>
      <c r="AS39" s="46">
        <v>-75</v>
      </c>
      <c r="AT39" s="47">
        <f t="shared" si="0"/>
        <v>0.05</v>
      </c>
      <c r="AV39" s="20">
        <v>-88</v>
      </c>
      <c r="AW39" s="82">
        <v>0.05</v>
      </c>
      <c r="AX39" s="1">
        <v>-88</v>
      </c>
      <c r="AY39" s="20">
        <v>8</v>
      </c>
      <c r="AZ39" s="33"/>
      <c r="BA39" s="86">
        <v>0</v>
      </c>
      <c r="BB39" s="86">
        <v>0</v>
      </c>
      <c r="BC39" s="86">
        <v>0</v>
      </c>
      <c r="BD39" s="87">
        <v>0</v>
      </c>
      <c r="BE39" s="87">
        <v>0</v>
      </c>
      <c r="BF39">
        <f>SUM(BA39:$BA$61)</f>
        <v>2134.6000000000008</v>
      </c>
      <c r="BG39">
        <f>SUM($BA$27:BA39)</f>
        <v>-586.05000000000018</v>
      </c>
      <c r="BH39">
        <f>AVERAGE(BA39:$BA$61)</f>
        <v>92.808695652173952</v>
      </c>
      <c r="BI39" s="1">
        <f>AVERAGE($BA$27:BA39)</f>
        <v>-45.080769230769242</v>
      </c>
      <c r="BJ39">
        <f t="shared" si="7"/>
        <v>19.810944173913057</v>
      </c>
      <c r="BK39">
        <f t="shared" si="8"/>
        <v>0</v>
      </c>
      <c r="BL39">
        <f>SUM(AZ39:$AZ$61)</f>
        <v>319.99553530309748</v>
      </c>
      <c r="BM39">
        <f>SUM($AZ$27:AZ39)</f>
        <v>-2.5056650562230116</v>
      </c>
      <c r="BN39">
        <f>AVERAGE(AZ39:$AZ$61)</f>
        <v>31.999553530309747</v>
      </c>
      <c r="BO39">
        <f>AVERAGE($AZ$27:AZ39)</f>
        <v>-2.5056650562230116</v>
      </c>
      <c r="BP39">
        <f t="shared" si="9"/>
        <v>10239.714261391591</v>
      </c>
      <c r="BQ39">
        <f t="shared" si="9"/>
        <v>0</v>
      </c>
      <c r="CD39">
        <v>3.142105263157895</v>
      </c>
      <c r="CE39" s="72">
        <v>19</v>
      </c>
      <c r="CF39" s="21">
        <v>33</v>
      </c>
      <c r="CG39" s="33">
        <f>ROUNDUP(((CD39*100-100)*CE39+(CF39*-100))/((CE39+CF39)*100)*100,5)</f>
        <v>14.807699999999999</v>
      </c>
      <c r="CH39" s="79">
        <f>(CE39+CF39)*CG39</f>
        <v>770.0003999999999</v>
      </c>
      <c r="CI39">
        <f>ROUND(SUM($Y$15:Y404),0)</f>
        <v>668</v>
      </c>
      <c r="CJ39">
        <f>ROUND(SUM($Y$387:$Y$404),0)</f>
        <v>0</v>
      </c>
      <c r="CK39" s="85">
        <f>ROUND(SUM($T$15:T404),0)</f>
        <v>1233</v>
      </c>
      <c r="CL39" s="84">
        <f>ROUND(SUM($T$387:$T$404),0)</f>
        <v>0</v>
      </c>
      <c r="CM39">
        <f>COUNTIF($V387:$V404,"&gt;0")</f>
        <v>0</v>
      </c>
      <c r="CN39" s="84">
        <f>SUM($V$387:$V$404)</f>
        <v>0</v>
      </c>
      <c r="CO39" s="33" t="e">
        <f>CL39/CN39*100</f>
        <v>#DIV/0!</v>
      </c>
      <c r="CP39" s="33">
        <f>(CL27+CL31+CL35+CL39)/(CN27+CN31+CN35+CN39)*100</f>
        <v>11.531986531986533</v>
      </c>
      <c r="CQ39" s="9" t="s">
        <v>55</v>
      </c>
    </row>
    <row r="40" spans="1:96" s="1" customFormat="1" ht="12" customHeight="1" x14ac:dyDescent="0.25">
      <c r="A40" s="48">
        <v>10</v>
      </c>
      <c r="C40" s="50"/>
      <c r="D40" s="51">
        <v>19</v>
      </c>
      <c r="E40" s="51">
        <v>27</v>
      </c>
      <c r="F40" s="48">
        <v>54</v>
      </c>
      <c r="G40" s="99"/>
      <c r="H40" s="19">
        <v>4.37</v>
      </c>
      <c r="I40" s="48">
        <v>3.79</v>
      </c>
      <c r="J40" s="48">
        <v>1.81</v>
      </c>
      <c r="K40" s="48">
        <v>45</v>
      </c>
      <c r="L40" s="48">
        <v>55</v>
      </c>
      <c r="M40" s="52">
        <v>42036</v>
      </c>
      <c r="N40" s="53">
        <v>0.625</v>
      </c>
      <c r="O40" s="1">
        <f t="shared" si="1"/>
        <v>54</v>
      </c>
      <c r="P40" s="101">
        <v>1</v>
      </c>
      <c r="Q40" s="19">
        <f t="shared" si="2"/>
        <v>1.81</v>
      </c>
      <c r="R40" s="54">
        <v>1.81</v>
      </c>
      <c r="S40" s="7">
        <f t="shared" si="3"/>
        <v>0</v>
      </c>
      <c r="T40" s="55">
        <f t="shared" si="4"/>
        <v>0</v>
      </c>
      <c r="U40" s="61">
        <v>0</v>
      </c>
      <c r="V40" s="62">
        <f>ROUND($AQ$34*VLOOKUP(Z40,$AS$14:$AT$100,2,1),0)</f>
        <v>0</v>
      </c>
      <c r="W40" s="61">
        <f>ROUND($AP$34*VLOOKUP(AM40,$AS$14:$AT$392,2,1),0)</f>
        <v>0</v>
      </c>
      <c r="X40" s="62">
        <f>ROUND($AQ$34*VLOOKUP(AM40,$AS$14:$AT$392,2,1),0)</f>
        <v>0</v>
      </c>
      <c r="Y40" s="9">
        <f t="shared" si="5"/>
        <v>81</v>
      </c>
      <c r="Z40" s="58">
        <v>108</v>
      </c>
      <c r="AA40" s="58">
        <v>108</v>
      </c>
      <c r="AB40" s="58">
        <v>108</v>
      </c>
      <c r="AC40" s="58">
        <v>108</v>
      </c>
      <c r="AD40" s="58">
        <v>108</v>
      </c>
      <c r="AE40" s="58">
        <v>108</v>
      </c>
      <c r="AF40" s="58">
        <v>108</v>
      </c>
      <c r="AG40" s="58">
        <v>108</v>
      </c>
      <c r="AH40" s="58">
        <v>108</v>
      </c>
      <c r="AI40" s="58">
        <v>108</v>
      </c>
      <c r="AJ40" s="58">
        <v>108</v>
      </c>
      <c r="AK40" s="58">
        <v>108</v>
      </c>
      <c r="AL40">
        <f>SUM($Y$15:Y40)</f>
        <v>79</v>
      </c>
      <c r="AM40" s="26">
        <f>ROUND(SUM(S$15:$S40),0)</f>
        <v>0</v>
      </c>
      <c r="AN40" s="59">
        <f>ROUND(SUM($T$15:T40),0)</f>
        <v>-2306</v>
      </c>
      <c r="AO40">
        <f t="shared" si="6"/>
        <v>10079</v>
      </c>
      <c r="AP40" s="26">
        <f t="shared" si="6"/>
        <v>10000</v>
      </c>
      <c r="AQ40" s="59">
        <f t="shared" si="6"/>
        <v>7694</v>
      </c>
      <c r="AR40" s="60">
        <v>42064</v>
      </c>
      <c r="AS40" s="46">
        <v>-74</v>
      </c>
      <c r="AT40" s="47">
        <f t="shared" si="0"/>
        <v>0.05</v>
      </c>
      <c r="AU40" s="62"/>
      <c r="AV40" s="20">
        <v>-87</v>
      </c>
      <c r="AW40" s="82">
        <v>0.05</v>
      </c>
      <c r="AX40" s="1">
        <v>-87</v>
      </c>
      <c r="AY40" s="20">
        <v>8</v>
      </c>
      <c r="AZ40" s="33"/>
      <c r="BA40" s="86">
        <v>0</v>
      </c>
      <c r="BB40" s="86">
        <v>0</v>
      </c>
      <c r="BC40" s="86">
        <v>0</v>
      </c>
      <c r="BD40" s="87">
        <v>0</v>
      </c>
      <c r="BE40" s="87">
        <v>0</v>
      </c>
      <c r="BF40">
        <f>SUM(BA40:$BA$61)</f>
        <v>2134.6000000000008</v>
      </c>
      <c r="BG40">
        <f>SUM($BA$27:BA40)</f>
        <v>-586.05000000000018</v>
      </c>
      <c r="BH40">
        <f>AVERAGE(BA40:$BA$61)</f>
        <v>97.027272727272759</v>
      </c>
      <c r="BI40" s="1">
        <f>AVERAGE($BA$27:BA40)</f>
        <v>-41.860714285714302</v>
      </c>
      <c r="BJ40">
        <f t="shared" si="7"/>
        <v>20.711441636363649</v>
      </c>
      <c r="BK40">
        <f t="shared" si="8"/>
        <v>0</v>
      </c>
      <c r="BL40">
        <f>SUM(AZ40:$AZ$61)</f>
        <v>319.99553530309748</v>
      </c>
      <c r="BM40">
        <f>SUM($AZ$27:AZ40)</f>
        <v>-2.5056650562230116</v>
      </c>
      <c r="BN40">
        <f>AVERAGE(AZ40:$AZ$61)</f>
        <v>31.999553530309747</v>
      </c>
      <c r="BO40">
        <f>AVERAGE($AZ$27:AZ40)</f>
        <v>-2.5056650562230116</v>
      </c>
      <c r="BP40">
        <f t="shared" si="9"/>
        <v>10239.714261391591</v>
      </c>
      <c r="BQ40">
        <f t="shared" si="9"/>
        <v>0</v>
      </c>
      <c r="CD40"/>
      <c r="CE40"/>
      <c r="CF40"/>
      <c r="CG40"/>
      <c r="CH40"/>
      <c r="CI40"/>
      <c r="CK40" s="84"/>
      <c r="CL40" s="91"/>
      <c r="CM40"/>
      <c r="CN40" s="91"/>
      <c r="CO40" s="84"/>
      <c r="CP40" s="84"/>
      <c r="CQ40"/>
    </row>
    <row r="41" spans="1:96" s="1" customFormat="1" ht="12" customHeight="1" x14ac:dyDescent="0.25">
      <c r="A41" s="48">
        <v>11</v>
      </c>
      <c r="C41" s="50"/>
      <c r="D41" s="51">
        <v>66</v>
      </c>
      <c r="E41" s="51">
        <v>21</v>
      </c>
      <c r="F41" s="48">
        <v>13</v>
      </c>
      <c r="G41" s="99"/>
      <c r="H41" s="19">
        <v>3.21</v>
      </c>
      <c r="I41" s="48">
        <v>3.14</v>
      </c>
      <c r="J41" s="48">
        <v>2.1800000000000002</v>
      </c>
      <c r="K41" s="48">
        <v>41</v>
      </c>
      <c r="L41" s="48">
        <v>59</v>
      </c>
      <c r="M41" s="48" t="s">
        <v>59</v>
      </c>
      <c r="N41" s="53">
        <v>0.77083333333333337</v>
      </c>
      <c r="O41" s="1">
        <f t="shared" si="1"/>
        <v>13</v>
      </c>
      <c r="P41" s="101">
        <v>0</v>
      </c>
      <c r="Q41" s="19">
        <f t="shared" si="2"/>
        <v>2.1800000000000002</v>
      </c>
      <c r="R41" s="54">
        <v>3.21</v>
      </c>
      <c r="S41" s="7">
        <f t="shared" si="3"/>
        <v>0</v>
      </c>
      <c r="T41" s="55">
        <f t="shared" si="4"/>
        <v>0</v>
      </c>
      <c r="U41" s="61">
        <v>0</v>
      </c>
      <c r="V41" s="62">
        <f>ROUND($AQ$34*VLOOKUP(Z41,$AS$14:$AT$100,2,1),0)</f>
        <v>0</v>
      </c>
      <c r="W41" s="61">
        <f>ROUND($AP$34*VLOOKUP(AM41,$AS$14:$AT$392,2,1),0)</f>
        <v>0</v>
      </c>
      <c r="X41" s="62">
        <f>ROUND($AQ$34*VLOOKUP(AM41,$AS$14:$AT$392,2,1),0)</f>
        <v>0</v>
      </c>
      <c r="Y41" s="9">
        <f t="shared" si="5"/>
        <v>-100</v>
      </c>
      <c r="Z41" s="58">
        <v>125.99999999999997</v>
      </c>
      <c r="AA41" s="58">
        <v>125.99999999999997</v>
      </c>
      <c r="AB41" s="58">
        <v>125.99999999999997</v>
      </c>
      <c r="AC41" s="58">
        <v>125.99999999999997</v>
      </c>
      <c r="AD41" s="58">
        <v>125.99999999999997</v>
      </c>
      <c r="AE41" s="58">
        <v>125.99999999999997</v>
      </c>
      <c r="AF41" s="58">
        <v>125.99999999999997</v>
      </c>
      <c r="AG41" s="58">
        <v>125.99999999999997</v>
      </c>
      <c r="AH41" s="58">
        <v>125.99999999999997</v>
      </c>
      <c r="AI41" s="58">
        <v>125.99999999999997</v>
      </c>
      <c r="AJ41" s="58">
        <v>125.99999999999997</v>
      </c>
      <c r="AK41" s="58">
        <v>125.99999999999997</v>
      </c>
      <c r="AL41">
        <f>SUM($Y$15:Y41)</f>
        <v>-21</v>
      </c>
      <c r="AM41" s="26">
        <f>ROUND(SUM(S$15:$S41),0)</f>
        <v>0</v>
      </c>
      <c r="AN41" s="59">
        <f>ROUND(SUM($T$15:T41),0)</f>
        <v>-2306</v>
      </c>
      <c r="AO41">
        <f t="shared" si="6"/>
        <v>9979</v>
      </c>
      <c r="AP41" s="26">
        <f t="shared" si="6"/>
        <v>10000</v>
      </c>
      <c r="AQ41" s="59">
        <f t="shared" si="6"/>
        <v>7694</v>
      </c>
      <c r="AR41" s="60">
        <v>42064</v>
      </c>
      <c r="AS41" s="46">
        <v>-73</v>
      </c>
      <c r="AT41" s="47">
        <f t="shared" si="0"/>
        <v>0.05</v>
      </c>
      <c r="AU41" s="28"/>
      <c r="AV41" s="20">
        <v>-86</v>
      </c>
      <c r="AW41" s="82">
        <v>0.05</v>
      </c>
      <c r="AX41" s="1">
        <v>-86</v>
      </c>
      <c r="AY41" s="20">
        <v>8</v>
      </c>
      <c r="AZ41" s="33"/>
      <c r="BA41" s="86">
        <v>0</v>
      </c>
      <c r="BB41" s="86">
        <v>0</v>
      </c>
      <c r="BC41" s="86">
        <v>0</v>
      </c>
      <c r="BD41" s="87">
        <v>0</v>
      </c>
      <c r="BE41" s="87">
        <v>0</v>
      </c>
      <c r="BF41">
        <f>SUM(BA41:$BA$61)</f>
        <v>2134.6000000000008</v>
      </c>
      <c r="BG41">
        <f>SUM($BA$27:BA41)</f>
        <v>-586.05000000000018</v>
      </c>
      <c r="BH41">
        <f>AVERAGE(BA41:$BA$61)</f>
        <v>101.64761904761909</v>
      </c>
      <c r="BI41" s="1">
        <f>AVERAGE($BA$27:BA41)</f>
        <v>-39.070000000000014</v>
      </c>
      <c r="BJ41">
        <f t="shared" si="7"/>
        <v>21.69770076190478</v>
      </c>
      <c r="BK41">
        <f t="shared" si="8"/>
        <v>0</v>
      </c>
      <c r="BL41">
        <f>SUM(AZ41:$AZ$61)</f>
        <v>319.99553530309748</v>
      </c>
      <c r="BM41">
        <f>SUM($AZ$27:AZ41)</f>
        <v>-2.5056650562230116</v>
      </c>
      <c r="BN41">
        <f>AVERAGE(AZ41:$AZ$61)</f>
        <v>31.999553530309747</v>
      </c>
      <c r="BO41">
        <f>AVERAGE($AZ$27:AZ41)</f>
        <v>-2.5056650562230116</v>
      </c>
      <c r="BP41">
        <f t="shared" si="9"/>
        <v>10239.714261391591</v>
      </c>
      <c r="BQ41">
        <f t="shared" si="9"/>
        <v>0</v>
      </c>
      <c r="CD41"/>
      <c r="CE41"/>
      <c r="CF41" s="89">
        <f>CE39+CF39</f>
        <v>52</v>
      </c>
      <c r="CG41"/>
      <c r="CH41"/>
      <c r="CI41"/>
      <c r="CK41" s="84"/>
      <c r="CL41" s="91"/>
      <c r="CM41" s="9"/>
      <c r="CN41" s="91"/>
      <c r="CO41" s="84"/>
      <c r="CP41" s="84"/>
      <c r="CQ41"/>
    </row>
    <row r="42" spans="1:96" s="1" customFormat="1" ht="12" customHeight="1" x14ac:dyDescent="0.25">
      <c r="A42" s="48">
        <v>12</v>
      </c>
      <c r="C42" s="50"/>
      <c r="D42" s="51">
        <v>52</v>
      </c>
      <c r="E42" s="51">
        <v>26</v>
      </c>
      <c r="F42" s="48">
        <v>22</v>
      </c>
      <c r="G42" s="99"/>
      <c r="H42" s="19">
        <v>2</v>
      </c>
      <c r="I42" s="48">
        <v>3.26</v>
      </c>
      <c r="J42" s="48">
        <v>3.62</v>
      </c>
      <c r="K42" s="48">
        <v>46</v>
      </c>
      <c r="L42" s="48">
        <v>54</v>
      </c>
      <c r="M42" s="48" t="s">
        <v>17</v>
      </c>
      <c r="N42" s="53">
        <v>0.875</v>
      </c>
      <c r="O42" s="1">
        <f t="shared" si="1"/>
        <v>22</v>
      </c>
      <c r="P42" s="101">
        <v>0</v>
      </c>
      <c r="Q42" s="19">
        <f t="shared" si="2"/>
        <v>3.62</v>
      </c>
      <c r="R42" s="54">
        <v>2</v>
      </c>
      <c r="S42" s="7">
        <f t="shared" si="3"/>
        <v>0</v>
      </c>
      <c r="T42" s="55">
        <f t="shared" si="4"/>
        <v>0</v>
      </c>
      <c r="U42" s="61">
        <v>0</v>
      </c>
      <c r="V42" s="62">
        <f>ROUND($AQ$34*VLOOKUP(Z42,$AS$14:$AT$100,2,1),0)</f>
        <v>0</v>
      </c>
      <c r="W42" s="61">
        <f>ROUND($AP$34*VLOOKUP(AM42,$AS$14:$AT$392,2,1),0)</f>
        <v>0</v>
      </c>
      <c r="X42" s="62">
        <f>ROUND($AQ$34*VLOOKUP(AM42,$AS$14:$AT$392,2,1),0)</f>
        <v>0</v>
      </c>
      <c r="Y42" s="9">
        <f t="shared" si="5"/>
        <v>-100</v>
      </c>
      <c r="Z42" s="58">
        <v>120.00000000000003</v>
      </c>
      <c r="AA42" s="58">
        <v>120.00000000000003</v>
      </c>
      <c r="AB42" s="58">
        <v>120.00000000000003</v>
      </c>
      <c r="AC42" s="58">
        <v>120.00000000000003</v>
      </c>
      <c r="AD42" s="58">
        <v>120.00000000000003</v>
      </c>
      <c r="AE42" s="58">
        <v>120.00000000000003</v>
      </c>
      <c r="AF42" s="58">
        <v>120.00000000000003</v>
      </c>
      <c r="AG42" s="58">
        <v>120.00000000000003</v>
      </c>
      <c r="AH42" s="58">
        <v>120.00000000000003</v>
      </c>
      <c r="AI42" s="58">
        <v>120.00000000000003</v>
      </c>
      <c r="AJ42" s="58">
        <v>120.00000000000003</v>
      </c>
      <c r="AK42" s="58">
        <v>120.00000000000003</v>
      </c>
      <c r="AL42">
        <f>SUM($Y$15:Y42)</f>
        <v>-121</v>
      </c>
      <c r="AM42" s="26">
        <f>ROUND(SUM(S$15:$S42),0)</f>
        <v>0</v>
      </c>
      <c r="AN42" s="59">
        <f>ROUND(SUM($T$15:T42),0)</f>
        <v>-2306</v>
      </c>
      <c r="AO42">
        <f t="shared" si="6"/>
        <v>9879</v>
      </c>
      <c r="AP42" s="26">
        <f t="shared" si="6"/>
        <v>10000</v>
      </c>
      <c r="AQ42" s="59">
        <f t="shared" si="6"/>
        <v>7694</v>
      </c>
      <c r="AR42" s="60">
        <v>42064</v>
      </c>
      <c r="AS42" s="46">
        <v>-72</v>
      </c>
      <c r="AT42" s="47">
        <f t="shared" si="0"/>
        <v>0.05</v>
      </c>
      <c r="AV42" s="20">
        <v>-85</v>
      </c>
      <c r="AW42" s="82">
        <v>0.05</v>
      </c>
      <c r="AX42" s="1">
        <v>-85</v>
      </c>
      <c r="AY42" s="20">
        <v>8</v>
      </c>
      <c r="AZ42" s="33"/>
      <c r="BA42" s="86">
        <v>0</v>
      </c>
      <c r="BB42" s="86">
        <v>0</v>
      </c>
      <c r="BC42" s="86">
        <v>0</v>
      </c>
      <c r="BD42" s="87">
        <v>0</v>
      </c>
      <c r="BE42" s="87">
        <v>0</v>
      </c>
      <c r="BF42">
        <f>SUM(BA42:$BA$61)</f>
        <v>2134.6000000000008</v>
      </c>
      <c r="BG42">
        <f>SUM($BA$27:BA42)</f>
        <v>-586.05000000000018</v>
      </c>
      <c r="BH42">
        <f>AVERAGE(BA42:$BA$61)</f>
        <v>106.73000000000005</v>
      </c>
      <c r="BI42" s="1">
        <f>AVERAGE($BA$27:BA42)</f>
        <v>-36.628125000000011</v>
      </c>
      <c r="BJ42">
        <f t="shared" si="7"/>
        <v>22.782585800000017</v>
      </c>
      <c r="BK42">
        <f t="shared" si="8"/>
        <v>0</v>
      </c>
      <c r="BL42">
        <f>SUM(AZ42:$AZ$61)</f>
        <v>319.99553530309748</v>
      </c>
      <c r="BM42">
        <f>SUM($AZ$27:AZ42)</f>
        <v>-2.5056650562230116</v>
      </c>
      <c r="BN42">
        <f>AVERAGE(AZ42:$AZ$61)</f>
        <v>31.999553530309747</v>
      </c>
      <c r="BO42">
        <f>AVERAGE($AZ$27:AZ42)</f>
        <v>-2.5056650562230116</v>
      </c>
      <c r="BP42">
        <f t="shared" si="9"/>
        <v>10239.714261391591</v>
      </c>
      <c r="BQ42">
        <f t="shared" si="9"/>
        <v>0</v>
      </c>
      <c r="CD42" s="83">
        <v>42186</v>
      </c>
      <c r="CE42"/>
      <c r="CF42"/>
      <c r="CG42"/>
      <c r="CH42"/>
      <c r="CI42"/>
      <c r="CK42" s="84"/>
      <c r="CL42" s="91"/>
      <c r="CM42" s="9"/>
      <c r="CN42" s="91"/>
      <c r="CO42" s="84"/>
      <c r="CP42" s="84"/>
      <c r="CQ42"/>
    </row>
    <row r="43" spans="1:96" s="1" customFormat="1" ht="12" customHeight="1" x14ac:dyDescent="0.25">
      <c r="A43" s="48">
        <v>13</v>
      </c>
      <c r="C43" s="50"/>
      <c r="D43" s="51">
        <v>77</v>
      </c>
      <c r="E43" s="51">
        <v>19</v>
      </c>
      <c r="F43" s="48">
        <v>4</v>
      </c>
      <c r="G43" s="99"/>
      <c r="H43" s="19">
        <v>2.25</v>
      </c>
      <c r="I43" s="48">
        <v>3.1</v>
      </c>
      <c r="J43" s="48">
        <v>3.05</v>
      </c>
      <c r="K43" s="48">
        <v>36</v>
      </c>
      <c r="L43" s="48">
        <v>64</v>
      </c>
      <c r="M43" s="52">
        <v>42005</v>
      </c>
      <c r="N43" s="53">
        <v>0.89583333333333337</v>
      </c>
      <c r="O43" s="1">
        <f t="shared" si="1"/>
        <v>4</v>
      </c>
      <c r="P43" s="101">
        <v>0</v>
      </c>
      <c r="Q43" s="19">
        <f t="shared" si="2"/>
        <v>3.05</v>
      </c>
      <c r="R43" s="54">
        <v>2.25</v>
      </c>
      <c r="S43" s="7">
        <f t="shared" si="3"/>
        <v>0</v>
      </c>
      <c r="T43" s="55">
        <f t="shared" si="4"/>
        <v>0</v>
      </c>
      <c r="U43" s="61">
        <v>0</v>
      </c>
      <c r="V43" s="62">
        <f>ROUND($AQ$34*VLOOKUP(Z43,$AS$14:$AT$100,2,1),0)</f>
        <v>0</v>
      </c>
      <c r="W43" s="61">
        <f>ROUND($AP$34*VLOOKUP(AM43,$AS$14:$AT$392,2,1),0)</f>
        <v>0</v>
      </c>
      <c r="X43" s="62">
        <f>ROUND($AQ$34*VLOOKUP(AM43,$AS$14:$AT$392,2,1),0)</f>
        <v>0</v>
      </c>
      <c r="Y43" s="9">
        <f t="shared" si="5"/>
        <v>-100</v>
      </c>
      <c r="Z43" s="58">
        <v>245</v>
      </c>
      <c r="AA43" s="58">
        <v>245</v>
      </c>
      <c r="AB43" s="58">
        <v>245</v>
      </c>
      <c r="AC43" s="58">
        <v>245</v>
      </c>
      <c r="AD43" s="58">
        <v>245</v>
      </c>
      <c r="AE43" s="58">
        <v>245</v>
      </c>
      <c r="AF43" s="58">
        <v>245</v>
      </c>
      <c r="AG43" s="58">
        <v>245</v>
      </c>
      <c r="AH43" s="58">
        <v>245</v>
      </c>
      <c r="AI43" s="58">
        <v>245</v>
      </c>
      <c r="AJ43" s="58">
        <v>245</v>
      </c>
      <c r="AK43" s="58">
        <v>245</v>
      </c>
      <c r="AL43">
        <f>SUM($Y$15:Y43)</f>
        <v>-221</v>
      </c>
      <c r="AM43" s="26">
        <f>ROUND(SUM(S$15:$S43),0)</f>
        <v>0</v>
      </c>
      <c r="AN43" s="59">
        <f>ROUND(SUM($T$15:T43),0)</f>
        <v>-2306</v>
      </c>
      <c r="AO43">
        <f t="shared" si="6"/>
        <v>9779</v>
      </c>
      <c r="AP43" s="26">
        <f t="shared" si="6"/>
        <v>10000</v>
      </c>
      <c r="AQ43" s="59">
        <f t="shared" si="6"/>
        <v>7694</v>
      </c>
      <c r="AR43" s="60">
        <v>42064</v>
      </c>
      <c r="AS43" s="46">
        <v>-71</v>
      </c>
      <c r="AT43" s="47">
        <f t="shared" si="0"/>
        <v>0.05</v>
      </c>
      <c r="AV43" s="20">
        <v>-84</v>
      </c>
      <c r="AW43" s="82">
        <v>0.05</v>
      </c>
      <c r="AX43" s="1">
        <v>-84</v>
      </c>
      <c r="AY43" s="20">
        <v>8</v>
      </c>
      <c r="AZ43" s="33"/>
      <c r="BA43" s="86">
        <v>0</v>
      </c>
      <c r="BB43" s="86">
        <v>0</v>
      </c>
      <c r="BC43" s="86">
        <v>0</v>
      </c>
      <c r="BD43" s="87">
        <v>0</v>
      </c>
      <c r="BE43" s="87">
        <v>0</v>
      </c>
      <c r="BF43">
        <f>SUM(BA43:$BA$61)</f>
        <v>2134.6000000000008</v>
      </c>
      <c r="BG43">
        <f>SUM($BA$27:BA43)</f>
        <v>-586.05000000000018</v>
      </c>
      <c r="BH43">
        <f>AVERAGE(BA43:$BA$61)</f>
        <v>112.34736842105268</v>
      </c>
      <c r="BI43" s="1">
        <f>AVERAGE($BA$27:BA43)</f>
        <v>-34.473529411764716</v>
      </c>
      <c r="BJ43">
        <f t="shared" si="7"/>
        <v>23.981669263157915</v>
      </c>
      <c r="BK43">
        <f t="shared" si="8"/>
        <v>0</v>
      </c>
      <c r="BL43">
        <f>SUM(AZ43:$AZ$61)</f>
        <v>319.99553530309748</v>
      </c>
      <c r="BM43">
        <f>SUM($AZ$27:AZ43)</f>
        <v>-2.5056650562230116</v>
      </c>
      <c r="BN43">
        <f>AVERAGE(AZ43:$AZ$61)</f>
        <v>31.999553530309747</v>
      </c>
      <c r="BO43">
        <f>AVERAGE($AZ$27:AZ43)</f>
        <v>-2.5056650562230116</v>
      </c>
      <c r="BP43">
        <f t="shared" si="9"/>
        <v>10239.714261391591</v>
      </c>
      <c r="BQ43">
        <f t="shared" si="9"/>
        <v>0</v>
      </c>
      <c r="CD43">
        <v>2.5111111111111111</v>
      </c>
      <c r="CE43" s="72">
        <v>36</v>
      </c>
      <c r="CF43" s="21">
        <v>36</v>
      </c>
      <c r="CG43" s="33">
        <f>ROUNDUP(((CD43*100-100)*CE43+(CF43*-100))/((CE43+CF43)*100)*100,5)</f>
        <v>25.55556</v>
      </c>
      <c r="CH43" s="79">
        <f>(CE43+CF43)*CG43</f>
        <v>1840.0003200000001</v>
      </c>
      <c r="CI43">
        <f>ROUND(SUM($Y$15:Y404),0)</f>
        <v>668</v>
      </c>
      <c r="CJ43" t="e">
        <f>ROUND(SUM(#REF!),0)</f>
        <v>#REF!</v>
      </c>
      <c r="CK43" s="85">
        <f>ROUND(SUM($T$15:T404),0)</f>
        <v>1233</v>
      </c>
      <c r="CL43" s="84" t="e">
        <f>ROUND(SUM(#REF!),0)</f>
        <v>#REF!</v>
      </c>
      <c r="CM43" t="e">
        <f>COUNTIF(#REF!,"&gt;0")</f>
        <v>#REF!</v>
      </c>
      <c r="CN43" s="84" t="e">
        <f>SUM(#REF!)</f>
        <v>#REF!</v>
      </c>
      <c r="CO43" s="33" t="e">
        <f>CL43/CN43*100</f>
        <v>#REF!</v>
      </c>
      <c r="CP43" s="33" t="e">
        <f>(CL27+CL31+CL35+CL39+CL43)/(CN27+CN31+CN35+CN39+CN43)*100</f>
        <v>#REF!</v>
      </c>
      <c r="CQ43" s="9" t="s">
        <v>55</v>
      </c>
    </row>
    <row r="44" spans="1:96" s="1" customFormat="1" ht="12" customHeight="1" x14ac:dyDescent="0.25">
      <c r="A44" s="48">
        <v>14</v>
      </c>
      <c r="B44" s="49" t="s">
        <v>60</v>
      </c>
      <c r="C44" s="50"/>
      <c r="D44" s="51">
        <v>71</v>
      </c>
      <c r="E44" s="51">
        <v>20</v>
      </c>
      <c r="F44" s="48">
        <v>9</v>
      </c>
      <c r="G44" s="99"/>
      <c r="H44" s="19">
        <v>2.2000000000000002</v>
      </c>
      <c r="I44" s="48">
        <v>3.25</v>
      </c>
      <c r="J44" s="48">
        <v>3.25</v>
      </c>
      <c r="K44" s="48">
        <v>38</v>
      </c>
      <c r="L44" s="48">
        <v>62</v>
      </c>
      <c r="M44" s="48" t="s">
        <v>33</v>
      </c>
      <c r="N44" s="53">
        <v>6.25E-2</v>
      </c>
      <c r="O44" s="1">
        <f t="shared" si="1"/>
        <v>9</v>
      </c>
      <c r="P44" s="101">
        <v>1</v>
      </c>
      <c r="Q44" s="19">
        <f t="shared" si="2"/>
        <v>3.25</v>
      </c>
      <c r="R44" s="54">
        <v>2.2000000000000002</v>
      </c>
      <c r="S44" s="7">
        <f t="shared" si="3"/>
        <v>0</v>
      </c>
      <c r="T44" s="55">
        <f t="shared" si="4"/>
        <v>462.00000000000011</v>
      </c>
      <c r="U44" s="61">
        <v>0</v>
      </c>
      <c r="V44" s="62">
        <f>ROUND($AQ$43*VLOOKUP(Z44,$AS$14:$AT$100,2,1),0)</f>
        <v>385</v>
      </c>
      <c r="W44" s="61">
        <f>ROUND($AP$43*VLOOKUP(AM44,$AS$14:$AT$392,2,1),0)</f>
        <v>0</v>
      </c>
      <c r="X44" s="62">
        <f>ROUND($AQ$43*VLOOKUP(AM44,$AS$14:$AT$392,2,1),0)</f>
        <v>0</v>
      </c>
      <c r="Y44" s="9">
        <f t="shared" si="5"/>
        <v>120.00000000000003</v>
      </c>
      <c r="Z44" s="58">
        <v>-100</v>
      </c>
      <c r="AA44" s="58">
        <v>-100</v>
      </c>
      <c r="AB44" s="58">
        <v>-100</v>
      </c>
      <c r="AC44" s="58">
        <v>-100</v>
      </c>
      <c r="AD44" s="58">
        <v>-100</v>
      </c>
      <c r="AE44" s="58">
        <v>-100</v>
      </c>
      <c r="AF44" s="58">
        <v>-100</v>
      </c>
      <c r="AG44" s="58">
        <v>-100</v>
      </c>
      <c r="AH44" s="58">
        <v>-100</v>
      </c>
      <c r="AI44" s="58">
        <v>-100</v>
      </c>
      <c r="AJ44" s="58">
        <v>-100</v>
      </c>
      <c r="AK44" s="58">
        <v>-100</v>
      </c>
      <c r="AL44">
        <f>SUM($Y$15:Y44)</f>
        <v>-100.99999999999997</v>
      </c>
      <c r="AM44" s="26">
        <f>ROUND(SUM(S$15:$S44),0)</f>
        <v>0</v>
      </c>
      <c r="AN44" s="59">
        <f>ROUND(SUM($T$15:T44),0)</f>
        <v>-1844</v>
      </c>
      <c r="AO44">
        <f t="shared" si="6"/>
        <v>9899</v>
      </c>
      <c r="AP44" s="26">
        <f t="shared" si="6"/>
        <v>10000</v>
      </c>
      <c r="AQ44" s="59">
        <f t="shared" si="6"/>
        <v>8156</v>
      </c>
      <c r="AR44" s="60">
        <v>42064</v>
      </c>
      <c r="AS44" s="46">
        <v>-70</v>
      </c>
      <c r="AT44" s="47">
        <f t="shared" si="0"/>
        <v>0.05</v>
      </c>
      <c r="AU44" s="92"/>
      <c r="AV44" s="20">
        <v>-83</v>
      </c>
      <c r="AW44" s="82">
        <v>0.05</v>
      </c>
      <c r="AX44" s="1">
        <v>-83</v>
      </c>
      <c r="AY44" s="20">
        <v>8</v>
      </c>
      <c r="AZ44" s="33"/>
      <c r="BA44" s="86">
        <v>0</v>
      </c>
      <c r="BB44" s="86">
        <v>0</v>
      </c>
      <c r="BC44" s="86">
        <v>0</v>
      </c>
      <c r="BD44" s="87">
        <v>0</v>
      </c>
      <c r="BE44" s="87">
        <v>0</v>
      </c>
      <c r="BF44">
        <f>SUM(BA44:$BA$61)</f>
        <v>2134.6000000000008</v>
      </c>
      <c r="BG44">
        <f>SUM($BA$27:BA44)</f>
        <v>-586.05000000000018</v>
      </c>
      <c r="BH44">
        <f>AVERAGE(BA44:$BA$61)</f>
        <v>118.58888888888893</v>
      </c>
      <c r="BI44" s="1">
        <f>AVERAGE($BA$27:BA44)</f>
        <v>-32.558333333333344</v>
      </c>
      <c r="BJ44">
        <f t="shared" si="7"/>
        <v>25.313984222222242</v>
      </c>
      <c r="BK44">
        <f t="shared" si="8"/>
        <v>0</v>
      </c>
      <c r="BL44">
        <f>SUM(AZ44:$AZ$61)</f>
        <v>319.99553530309748</v>
      </c>
      <c r="BM44">
        <f>SUM($AZ$27:AZ44)</f>
        <v>-2.5056650562230116</v>
      </c>
      <c r="BN44">
        <f>AVERAGE(AZ44:$AZ$61)</f>
        <v>31.999553530309747</v>
      </c>
      <c r="BO44">
        <f>AVERAGE($AZ$27:AZ44)</f>
        <v>-2.5056650562230116</v>
      </c>
      <c r="BP44">
        <f t="shared" si="9"/>
        <v>10239.714261391591</v>
      </c>
      <c r="BQ44">
        <f t="shared" si="9"/>
        <v>0</v>
      </c>
      <c r="CD44"/>
      <c r="CE44"/>
      <c r="CF44"/>
      <c r="CG44"/>
      <c r="CH44"/>
      <c r="CI44" s="9"/>
      <c r="CK44" s="84"/>
      <c r="CL44" s="91"/>
    </row>
    <row r="45" spans="1:96" s="1" customFormat="1" ht="12" customHeight="1" x14ac:dyDescent="0.25">
      <c r="A45" s="48">
        <v>15</v>
      </c>
      <c r="C45" s="50"/>
      <c r="D45" s="51">
        <v>77</v>
      </c>
      <c r="E45" s="51">
        <v>19</v>
      </c>
      <c r="F45" s="48">
        <v>4</v>
      </c>
      <c r="G45" s="99"/>
      <c r="H45" s="19">
        <v>2.2000000000000002</v>
      </c>
      <c r="I45" s="48">
        <v>3.25</v>
      </c>
      <c r="J45" s="48">
        <v>3.25</v>
      </c>
      <c r="K45" s="48">
        <v>35</v>
      </c>
      <c r="L45" s="48">
        <v>65</v>
      </c>
      <c r="M45" s="48" t="s">
        <v>17</v>
      </c>
      <c r="N45" s="53">
        <v>0.14583333333333334</v>
      </c>
      <c r="O45" s="1">
        <f t="shared" si="1"/>
        <v>4</v>
      </c>
      <c r="P45" s="101">
        <v>0</v>
      </c>
      <c r="Q45" s="19">
        <f t="shared" si="2"/>
        <v>3.25</v>
      </c>
      <c r="R45" s="54">
        <v>2.2000000000000002</v>
      </c>
      <c r="S45" s="7">
        <f t="shared" si="3"/>
        <v>0</v>
      </c>
      <c r="T45" s="55">
        <f t="shared" si="4"/>
        <v>-385</v>
      </c>
      <c r="U45" s="61">
        <v>0</v>
      </c>
      <c r="V45" s="62">
        <f>ROUND($AQ$43*VLOOKUP(Z45,$AS$14:$AT$100,2,1),0)</f>
        <v>385</v>
      </c>
      <c r="W45" s="61">
        <f>ROUND($AP$43*VLOOKUP(AM45,$AS$14:$AT$392,2,1),0)</f>
        <v>0</v>
      </c>
      <c r="X45" s="62">
        <f>ROUND($AQ$43*VLOOKUP(AM45,$AS$14:$AT$392,2,1),0)</f>
        <v>0</v>
      </c>
      <c r="Y45" s="9">
        <f t="shared" si="5"/>
        <v>-100</v>
      </c>
      <c r="Z45" s="58">
        <v>-100</v>
      </c>
      <c r="AA45" s="58">
        <v>-100</v>
      </c>
      <c r="AB45" s="58">
        <v>-100</v>
      </c>
      <c r="AC45" s="58">
        <v>-100</v>
      </c>
      <c r="AD45" s="58">
        <v>-100</v>
      </c>
      <c r="AE45" s="58">
        <v>-100</v>
      </c>
      <c r="AF45" s="58">
        <v>-100</v>
      </c>
      <c r="AG45" s="58">
        <v>-100</v>
      </c>
      <c r="AH45" s="58">
        <v>-100</v>
      </c>
      <c r="AI45" s="58">
        <v>-100</v>
      </c>
      <c r="AJ45" s="58">
        <v>-100</v>
      </c>
      <c r="AK45" s="58">
        <v>-100</v>
      </c>
      <c r="AL45">
        <f>SUM($Y$15:Y45)</f>
        <v>-200.99999999999997</v>
      </c>
      <c r="AM45" s="26">
        <f>ROUND(SUM(S$15:$S45),0)</f>
        <v>0</v>
      </c>
      <c r="AN45" s="59">
        <f>ROUND(SUM($T$15:T45),0)</f>
        <v>-2229</v>
      </c>
      <c r="AO45">
        <f t="shared" si="6"/>
        <v>9799</v>
      </c>
      <c r="AP45" s="26">
        <f t="shared" si="6"/>
        <v>10000</v>
      </c>
      <c r="AQ45" s="59">
        <f t="shared" si="6"/>
        <v>7771</v>
      </c>
      <c r="AR45" s="60">
        <v>42064</v>
      </c>
      <c r="AS45" s="46">
        <v>-69</v>
      </c>
      <c r="AT45" s="47">
        <f t="shared" si="0"/>
        <v>0.05</v>
      </c>
      <c r="AV45" s="20">
        <v>-82</v>
      </c>
      <c r="AW45" s="82">
        <v>0.05</v>
      </c>
      <c r="AX45" s="1">
        <v>-82</v>
      </c>
      <c r="AY45" s="20">
        <v>8</v>
      </c>
      <c r="AZ45" s="33"/>
      <c r="BA45" s="86">
        <v>0</v>
      </c>
      <c r="BB45" s="86">
        <v>0</v>
      </c>
      <c r="BC45" s="86">
        <v>0</v>
      </c>
      <c r="BD45" s="87">
        <v>0</v>
      </c>
      <c r="BE45" s="87">
        <v>0</v>
      </c>
      <c r="BF45">
        <f>SUM(BA45:$BA$61)</f>
        <v>2134.6000000000008</v>
      </c>
      <c r="BG45">
        <f>SUM($BA$27:BA45)</f>
        <v>-586.05000000000018</v>
      </c>
      <c r="BH45">
        <f>AVERAGE(BA45:$BA$61)</f>
        <v>125.564705882353</v>
      </c>
      <c r="BI45" s="1">
        <f>AVERAGE($BA$27:BA45)</f>
        <v>-30.844736842105274</v>
      </c>
      <c r="BJ45">
        <f t="shared" si="7"/>
        <v>26.803042117647081</v>
      </c>
      <c r="BK45">
        <f t="shared" si="8"/>
        <v>0</v>
      </c>
      <c r="BL45">
        <f>SUM(AZ45:$AZ$61)</f>
        <v>319.99553530309748</v>
      </c>
      <c r="BM45">
        <f>SUM($AZ$27:AZ45)</f>
        <v>-2.5056650562230116</v>
      </c>
      <c r="BN45">
        <f>AVERAGE(AZ45:$AZ$61)</f>
        <v>31.999553530309747</v>
      </c>
      <c r="BO45">
        <f>AVERAGE($AZ$27:AZ45)</f>
        <v>-2.5056650562230116</v>
      </c>
      <c r="BP45">
        <f t="shared" si="9"/>
        <v>10239.714261391591</v>
      </c>
      <c r="BQ45">
        <f t="shared" si="9"/>
        <v>0</v>
      </c>
    </row>
    <row r="46" spans="1:96" s="1" customFormat="1" ht="12" customHeight="1" x14ac:dyDescent="0.25">
      <c r="A46" s="48">
        <v>16</v>
      </c>
      <c r="C46" s="50"/>
      <c r="D46" s="51">
        <v>56</v>
      </c>
      <c r="E46" s="51">
        <v>24</v>
      </c>
      <c r="F46" s="48">
        <v>20</v>
      </c>
      <c r="G46" s="99"/>
      <c r="H46" s="19">
        <v>2.0499999999999998</v>
      </c>
      <c r="I46" s="48">
        <v>3.3</v>
      </c>
      <c r="J46" s="48">
        <v>3.4</v>
      </c>
      <c r="K46" s="48">
        <v>43</v>
      </c>
      <c r="L46" s="48">
        <v>57</v>
      </c>
      <c r="M46" s="52">
        <v>42038</v>
      </c>
      <c r="N46" s="53">
        <v>0.54166666666666663</v>
      </c>
      <c r="O46" s="1">
        <f t="shared" si="1"/>
        <v>20</v>
      </c>
      <c r="P46" s="101">
        <v>1</v>
      </c>
      <c r="Q46" s="19">
        <f t="shared" si="2"/>
        <v>3.4</v>
      </c>
      <c r="R46" s="54">
        <v>2.0499999999999998</v>
      </c>
      <c r="S46" s="7">
        <f t="shared" si="3"/>
        <v>0</v>
      </c>
      <c r="T46" s="55">
        <f t="shared" si="4"/>
        <v>0</v>
      </c>
      <c r="U46" s="61">
        <v>0</v>
      </c>
      <c r="V46" s="62">
        <f>ROUND($AQ$43*VLOOKUP(Z46,$AS$14:$AT$100,2,1),0)</f>
        <v>0</v>
      </c>
      <c r="W46" s="61">
        <f>ROUND($AP$43*VLOOKUP(AM46,$AS$14:$AT$392,2,1),0)</f>
        <v>0</v>
      </c>
      <c r="X46" s="62">
        <f>ROUND($AQ$43*VLOOKUP(AM46,$AS$14:$AT$392,2,1),0)</f>
        <v>0</v>
      </c>
      <c r="Y46" s="9">
        <f t="shared" si="5"/>
        <v>104.99999999999997</v>
      </c>
      <c r="Z46" s="58">
        <v>205</v>
      </c>
      <c r="AA46" s="58">
        <v>205</v>
      </c>
      <c r="AB46" s="58">
        <v>205</v>
      </c>
      <c r="AC46" s="58">
        <v>205</v>
      </c>
      <c r="AD46" s="58">
        <v>205</v>
      </c>
      <c r="AE46" s="58">
        <v>205</v>
      </c>
      <c r="AF46" s="58">
        <v>205</v>
      </c>
      <c r="AG46" s="58">
        <v>205</v>
      </c>
      <c r="AH46" s="58">
        <v>205</v>
      </c>
      <c r="AI46" s="58">
        <v>205</v>
      </c>
      <c r="AJ46" s="58">
        <v>205</v>
      </c>
      <c r="AK46" s="58">
        <v>205</v>
      </c>
      <c r="AL46">
        <f>SUM($Y$15:Y46)</f>
        <v>-96</v>
      </c>
      <c r="AM46" s="26">
        <f>ROUND(SUM(S$15:$S46),0)</f>
        <v>0</v>
      </c>
      <c r="AN46" s="59">
        <f>ROUND(SUM($T$15:T46),0)</f>
        <v>-2229</v>
      </c>
      <c r="AO46">
        <f t="shared" si="6"/>
        <v>9904</v>
      </c>
      <c r="AP46" s="26">
        <f t="shared" si="6"/>
        <v>10000</v>
      </c>
      <c r="AQ46" s="59">
        <f t="shared" si="6"/>
        <v>7771</v>
      </c>
      <c r="AR46" s="60">
        <v>42064</v>
      </c>
      <c r="AS46" s="46">
        <v>-68</v>
      </c>
      <c r="AT46" s="47">
        <f t="shared" si="0"/>
        <v>0.05</v>
      </c>
      <c r="AV46" s="20">
        <v>-81</v>
      </c>
      <c r="AW46" s="82">
        <v>0.05</v>
      </c>
      <c r="AX46" s="1">
        <v>-81</v>
      </c>
      <c r="AY46" s="20">
        <v>8</v>
      </c>
      <c r="AZ46" s="33"/>
      <c r="BA46" s="86">
        <v>0</v>
      </c>
      <c r="BB46" s="86">
        <v>0</v>
      </c>
      <c r="BC46" s="86">
        <v>0</v>
      </c>
      <c r="BD46" s="87">
        <v>0</v>
      </c>
      <c r="BE46" s="87">
        <v>0</v>
      </c>
      <c r="BF46">
        <f>SUM(BA46:$BA$61)</f>
        <v>2134.6000000000008</v>
      </c>
      <c r="BG46">
        <f>SUM($BA$27:BA46)</f>
        <v>-586.05000000000018</v>
      </c>
      <c r="BH46">
        <f>AVERAGE(BA46:$BA$61)</f>
        <v>133.41250000000005</v>
      </c>
      <c r="BI46" s="1">
        <f>AVERAGE($BA$27:BA46)</f>
        <v>-29.302500000000009</v>
      </c>
      <c r="BJ46">
        <f t="shared" si="7"/>
        <v>28.478232250000023</v>
      </c>
      <c r="BK46">
        <f t="shared" si="8"/>
        <v>0</v>
      </c>
      <c r="BL46">
        <f>SUM(AZ46:$AZ$61)</f>
        <v>319.99553530309748</v>
      </c>
      <c r="BM46">
        <f>SUM($AZ$27:AZ46)</f>
        <v>-2.5056650562230116</v>
      </c>
      <c r="BN46">
        <f>AVERAGE(AZ46:$AZ$61)</f>
        <v>31.999553530309747</v>
      </c>
      <c r="BO46">
        <f>AVERAGE($AZ$27:AZ46)</f>
        <v>-2.5056650562230116</v>
      </c>
      <c r="BP46">
        <f t="shared" si="9"/>
        <v>10239.714261391591</v>
      </c>
      <c r="BQ46">
        <f t="shared" si="9"/>
        <v>0</v>
      </c>
    </row>
    <row r="47" spans="1:96" s="1" customFormat="1" ht="12" customHeight="1" x14ac:dyDescent="0.25">
      <c r="A47" s="48">
        <v>1</v>
      </c>
      <c r="C47" s="50"/>
      <c r="D47" s="51">
        <v>43</v>
      </c>
      <c r="E47" s="51">
        <v>28</v>
      </c>
      <c r="F47" s="48">
        <v>29</v>
      </c>
      <c r="G47" s="99"/>
      <c r="H47" s="19">
        <v>8.6</v>
      </c>
      <c r="I47" s="48">
        <v>5.4</v>
      </c>
      <c r="J47" s="48">
        <v>1.25</v>
      </c>
      <c r="K47" s="48">
        <v>51</v>
      </c>
      <c r="L47" s="48">
        <v>49</v>
      </c>
      <c r="M47" s="48" t="s">
        <v>61</v>
      </c>
      <c r="N47" s="53">
        <v>0.5625</v>
      </c>
      <c r="O47" s="1">
        <f t="shared" si="1"/>
        <v>29</v>
      </c>
      <c r="P47" s="101">
        <v>0</v>
      </c>
      <c r="Q47" s="19">
        <f t="shared" si="2"/>
        <v>1.25</v>
      </c>
      <c r="R47" s="54">
        <v>8.6</v>
      </c>
      <c r="S47" s="7">
        <f t="shared" si="3"/>
        <v>0</v>
      </c>
      <c r="T47" s="55">
        <f t="shared" si="4"/>
        <v>-385</v>
      </c>
      <c r="U47" s="61">
        <v>0</v>
      </c>
      <c r="V47" s="62">
        <f>ROUND($AQ$43*VLOOKUP(Z47,$AS$14:$AT$100,2,1),0)</f>
        <v>385</v>
      </c>
      <c r="W47" s="61">
        <f>ROUND($AP$43*VLOOKUP(AM47,$AS$14:$AT$392,2,1),0)</f>
        <v>0</v>
      </c>
      <c r="X47" s="62">
        <f>ROUND($AQ$43*VLOOKUP(AM47,$AS$14:$AT$392,2,1),0)</f>
        <v>0</v>
      </c>
      <c r="Y47" s="9">
        <f t="shared" si="5"/>
        <v>-100</v>
      </c>
      <c r="Z47" s="58">
        <v>-100</v>
      </c>
      <c r="AA47" s="58">
        <v>-100</v>
      </c>
      <c r="AB47" s="58">
        <v>-100</v>
      </c>
      <c r="AC47" s="58">
        <v>-100</v>
      </c>
      <c r="AD47" s="58">
        <v>-100</v>
      </c>
      <c r="AE47" s="58">
        <v>-100</v>
      </c>
      <c r="AF47" s="58">
        <v>-100</v>
      </c>
      <c r="AG47" s="58">
        <v>-100</v>
      </c>
      <c r="AH47" s="58">
        <v>-100</v>
      </c>
      <c r="AI47" s="58">
        <v>-100</v>
      </c>
      <c r="AJ47" s="58">
        <v>-100</v>
      </c>
      <c r="AK47" s="58">
        <v>-100</v>
      </c>
      <c r="AL47">
        <f>SUM($Y$15:Y47)</f>
        <v>-196</v>
      </c>
      <c r="AM47" s="26">
        <f>ROUND(SUM(S$15:$S47),0)</f>
        <v>0</v>
      </c>
      <c r="AN47" s="59">
        <f>ROUND(SUM($T$15:T47),0)</f>
        <v>-2614</v>
      </c>
      <c r="AO47">
        <f t="shared" si="6"/>
        <v>9804</v>
      </c>
      <c r="AP47" s="26">
        <f t="shared" si="6"/>
        <v>10000</v>
      </c>
      <c r="AQ47" s="59">
        <f t="shared" si="6"/>
        <v>7386</v>
      </c>
      <c r="AR47" s="60">
        <v>42064</v>
      </c>
      <c r="AS47" s="46">
        <v>-67</v>
      </c>
      <c r="AT47" s="47">
        <f t="shared" si="0"/>
        <v>0.05</v>
      </c>
      <c r="AV47" s="20">
        <v>-80</v>
      </c>
      <c r="AW47" s="82">
        <v>0.05</v>
      </c>
      <c r="AX47" s="1">
        <v>-80</v>
      </c>
      <c r="AY47" s="20">
        <v>8</v>
      </c>
      <c r="AZ47" s="33"/>
      <c r="BA47" s="86">
        <v>0</v>
      </c>
      <c r="BB47" s="86">
        <v>0</v>
      </c>
      <c r="BC47" s="86">
        <v>0</v>
      </c>
      <c r="BD47" s="86">
        <v>0</v>
      </c>
      <c r="BE47" s="86">
        <v>0</v>
      </c>
      <c r="BF47">
        <f>SUM(BA47:$BA$61)</f>
        <v>2134.6000000000008</v>
      </c>
      <c r="BG47">
        <f>SUM($BA$27:BA47)</f>
        <v>-586.05000000000018</v>
      </c>
      <c r="BH47">
        <f>AVERAGE(BA47:$BA$61)</f>
        <v>142.30666666666673</v>
      </c>
      <c r="BI47" s="1">
        <f>AVERAGE($BA$27:BA47)</f>
        <v>-27.907142857142865</v>
      </c>
      <c r="BJ47">
        <f t="shared" si="7"/>
        <v>30.376781066666688</v>
      </c>
      <c r="BK47">
        <f t="shared" si="8"/>
        <v>0</v>
      </c>
      <c r="BL47">
        <f>SUM(AZ47:$AZ$61)</f>
        <v>319.99553530309748</v>
      </c>
      <c r="BM47">
        <f>SUM($AZ$27:AZ47)</f>
        <v>-2.5056650562230116</v>
      </c>
      <c r="BN47">
        <f>AVERAGE(AZ47:$AZ$61)</f>
        <v>31.999553530309747</v>
      </c>
      <c r="BO47">
        <f>AVERAGE($AZ$27:AZ47)</f>
        <v>-2.5056650562230116</v>
      </c>
      <c r="BP47">
        <f t="shared" si="9"/>
        <v>10239.714261391591</v>
      </c>
      <c r="BQ47">
        <f t="shared" si="9"/>
        <v>0</v>
      </c>
    </row>
    <row r="48" spans="1:96" s="1" customFormat="1" ht="12" customHeight="1" x14ac:dyDescent="0.25">
      <c r="A48" s="48">
        <v>2</v>
      </c>
      <c r="C48" s="50"/>
      <c r="D48" s="51">
        <v>73</v>
      </c>
      <c r="E48" s="51">
        <v>20</v>
      </c>
      <c r="F48" s="48">
        <v>7</v>
      </c>
      <c r="G48" s="99"/>
      <c r="H48" s="19">
        <v>2.7</v>
      </c>
      <c r="I48" s="48">
        <v>3.15</v>
      </c>
      <c r="J48" s="48">
        <v>2.85</v>
      </c>
      <c r="K48" s="48">
        <v>39</v>
      </c>
      <c r="L48" s="48">
        <v>61</v>
      </c>
      <c r="M48" s="52">
        <v>42038</v>
      </c>
      <c r="N48" s="53">
        <v>0.58333333333333337</v>
      </c>
      <c r="O48" s="1">
        <f t="shared" si="1"/>
        <v>7</v>
      </c>
      <c r="P48" s="101">
        <v>1</v>
      </c>
      <c r="Q48" s="19">
        <f t="shared" si="2"/>
        <v>2.85</v>
      </c>
      <c r="R48" s="54">
        <v>2.7</v>
      </c>
      <c r="S48" s="7">
        <f t="shared" si="3"/>
        <v>0</v>
      </c>
      <c r="T48" s="55">
        <f t="shared" si="4"/>
        <v>0</v>
      </c>
      <c r="U48" s="61">
        <v>0</v>
      </c>
      <c r="V48" s="62">
        <f>ROUND($AQ$43*VLOOKUP(Z48,$AS$14:$AT$100,2,1),0)</f>
        <v>0</v>
      </c>
      <c r="W48" s="61">
        <f>ROUND($AP$43*VLOOKUP(AM48,$AS$14:$AT$392,2,1),0)</f>
        <v>0</v>
      </c>
      <c r="X48" s="62">
        <f>ROUND($AQ$43*VLOOKUP(AM48,$AS$14:$AT$392,2,1),0)</f>
        <v>0</v>
      </c>
      <c r="Y48" s="9">
        <f t="shared" si="5"/>
        <v>170</v>
      </c>
      <c r="Z48" s="58">
        <v>2.4999999999999858</v>
      </c>
      <c r="AA48" s="58">
        <v>2.4999999999999858</v>
      </c>
      <c r="AB48" s="58">
        <v>2.4999999999999858</v>
      </c>
      <c r="AC48" s="58">
        <v>2.4999999999999858</v>
      </c>
      <c r="AD48" s="58">
        <v>2.4999999999999858</v>
      </c>
      <c r="AE48" s="58">
        <v>2.4999999999999858</v>
      </c>
      <c r="AF48" s="58">
        <v>2.4999999999999858</v>
      </c>
      <c r="AG48" s="58">
        <v>2.4999999999999858</v>
      </c>
      <c r="AH48" s="58">
        <v>2.4999999999999858</v>
      </c>
      <c r="AI48" s="58">
        <v>2.4999999999999858</v>
      </c>
      <c r="AJ48" s="58">
        <v>2.4999999999999858</v>
      </c>
      <c r="AK48" s="58">
        <v>2.4999999999999858</v>
      </c>
      <c r="AL48">
        <f>SUM($Y$15:Y48)</f>
        <v>-26</v>
      </c>
      <c r="AM48" s="26">
        <f>ROUND(SUM(S$15:$S48),0)</f>
        <v>0</v>
      </c>
      <c r="AN48" s="59">
        <f>ROUND(SUM($T$15:T48),0)</f>
        <v>-2614</v>
      </c>
      <c r="AO48">
        <f t="shared" si="6"/>
        <v>9974</v>
      </c>
      <c r="AP48" s="26">
        <f t="shared" si="6"/>
        <v>10000</v>
      </c>
      <c r="AQ48" s="59">
        <f t="shared" si="6"/>
        <v>7386</v>
      </c>
      <c r="AR48" s="60">
        <v>42064</v>
      </c>
      <c r="AS48" s="46">
        <v>-66</v>
      </c>
      <c r="AT48" s="47">
        <f t="shared" si="0"/>
        <v>0.05</v>
      </c>
      <c r="AV48" s="20">
        <v>-79</v>
      </c>
      <c r="AW48" s="82">
        <v>0.05</v>
      </c>
      <c r="AX48" s="1">
        <v>-79</v>
      </c>
      <c r="AY48" s="20">
        <v>8</v>
      </c>
      <c r="AZ48" s="33">
        <v>5.4166666666666696</v>
      </c>
      <c r="BA48" s="86">
        <v>83.200000000000045</v>
      </c>
      <c r="BB48" s="86">
        <v>1536</v>
      </c>
      <c r="BC48" s="86">
        <v>2</v>
      </c>
      <c r="BD48" s="86">
        <v>0.16666666666666666</v>
      </c>
      <c r="BE48" s="86">
        <v>5.5555555555555549E-3</v>
      </c>
      <c r="BF48">
        <f>SUM(BA48:$BA$61)</f>
        <v>2134.6000000000008</v>
      </c>
      <c r="BG48">
        <f>SUM($BA$27:BA48)</f>
        <v>-502.85000000000014</v>
      </c>
      <c r="BH48">
        <f>AVERAGE(BA48:$BA$61)</f>
        <v>152.47142857142862</v>
      </c>
      <c r="BI48" s="1">
        <f>AVERAGE($BA$27:BA48)</f>
        <v>-22.856818181818188</v>
      </c>
      <c r="BJ48">
        <f t="shared" si="7"/>
        <v>32.546551142857169</v>
      </c>
      <c r="BK48">
        <f t="shared" si="8"/>
        <v>0</v>
      </c>
      <c r="BL48">
        <f>SUM(AZ48:$AZ$61)</f>
        <v>319.99553530309748</v>
      </c>
      <c r="BM48">
        <f>SUM($AZ$27:AZ48)</f>
        <v>2.911001610443658</v>
      </c>
      <c r="BN48">
        <f>AVERAGE(AZ48:$AZ$61)</f>
        <v>31.999553530309747</v>
      </c>
      <c r="BO48">
        <f>AVERAGE($AZ$27:AZ48)</f>
        <v>1.455500805221829</v>
      </c>
      <c r="BP48">
        <f t="shared" si="9"/>
        <v>10239.714261391591</v>
      </c>
      <c r="BQ48">
        <f t="shared" si="9"/>
        <v>4.2369651880027854</v>
      </c>
    </row>
    <row r="49" spans="1:70" s="1" customFormat="1" ht="12" customHeight="1" x14ac:dyDescent="0.25">
      <c r="A49" s="48">
        <v>3</v>
      </c>
      <c r="C49" s="50"/>
      <c r="D49" s="51">
        <v>76</v>
      </c>
      <c r="E49" s="51">
        <v>19</v>
      </c>
      <c r="F49" s="48">
        <v>5</v>
      </c>
      <c r="G49" s="99"/>
      <c r="H49" s="19">
        <v>2.2000000000000002</v>
      </c>
      <c r="I49" s="48">
        <v>3.3</v>
      </c>
      <c r="J49" s="48">
        <v>3.55</v>
      </c>
      <c r="K49" s="48">
        <v>36</v>
      </c>
      <c r="L49" s="48">
        <v>64</v>
      </c>
      <c r="M49" s="48" t="s">
        <v>33</v>
      </c>
      <c r="N49" s="53">
        <v>0.66666666666666663</v>
      </c>
      <c r="O49" s="1">
        <f t="shared" si="1"/>
        <v>5</v>
      </c>
      <c r="P49" s="101">
        <v>1</v>
      </c>
      <c r="Q49" s="19">
        <f t="shared" si="2"/>
        <v>3.55</v>
      </c>
      <c r="R49" s="54">
        <v>2.2000000000000002</v>
      </c>
      <c r="S49" s="7">
        <f t="shared" si="3"/>
        <v>0</v>
      </c>
      <c r="T49" s="55">
        <f t="shared" si="4"/>
        <v>462.00000000000011</v>
      </c>
      <c r="U49" s="61">
        <v>0</v>
      </c>
      <c r="V49" s="62">
        <f>ROUND($AQ$43*VLOOKUP(Z49,$AS$14:$AT$100,2,1),0)</f>
        <v>385</v>
      </c>
      <c r="W49" s="61">
        <f>ROUND($AP$43*VLOOKUP(AM49,$AS$14:$AT$392,2,1),0)</f>
        <v>0</v>
      </c>
      <c r="X49" s="62">
        <f>ROUND($AQ$43*VLOOKUP(AM49,$AS$14:$AT$392,2,1),0)</f>
        <v>0</v>
      </c>
      <c r="Y49" s="9">
        <f t="shared" si="5"/>
        <v>120.00000000000003</v>
      </c>
      <c r="Z49" s="58">
        <v>-100</v>
      </c>
      <c r="AA49" s="58">
        <v>-100</v>
      </c>
      <c r="AB49" s="58">
        <v>-100</v>
      </c>
      <c r="AC49" s="58">
        <v>-100</v>
      </c>
      <c r="AD49" s="58">
        <v>-100</v>
      </c>
      <c r="AE49" s="58">
        <v>-100</v>
      </c>
      <c r="AF49" s="58">
        <v>-100</v>
      </c>
      <c r="AG49" s="58">
        <v>-100</v>
      </c>
      <c r="AH49" s="58">
        <v>-100</v>
      </c>
      <c r="AI49" s="58">
        <v>-100</v>
      </c>
      <c r="AJ49" s="58">
        <v>-100</v>
      </c>
      <c r="AK49" s="58">
        <v>-100</v>
      </c>
      <c r="AL49">
        <f>SUM($Y$15:Y49)</f>
        <v>94.000000000000028</v>
      </c>
      <c r="AM49" s="26">
        <f>ROUND(SUM(S$15:$S49),0)</f>
        <v>0</v>
      </c>
      <c r="AN49" s="59">
        <f>ROUND(SUM($T$15:T49),0)</f>
        <v>-2152</v>
      </c>
      <c r="AO49">
        <f t="shared" si="6"/>
        <v>10094</v>
      </c>
      <c r="AP49" s="26">
        <f t="shared" si="6"/>
        <v>10000</v>
      </c>
      <c r="AQ49" s="59">
        <f t="shared" si="6"/>
        <v>7848</v>
      </c>
      <c r="AR49" s="60">
        <v>42064</v>
      </c>
      <c r="AS49" s="46">
        <v>-65</v>
      </c>
      <c r="AT49" s="47">
        <f t="shared" si="0"/>
        <v>0.05</v>
      </c>
      <c r="AU49" s="92"/>
      <c r="AV49" s="20">
        <v>-78</v>
      </c>
      <c r="AW49" s="82">
        <v>0.05</v>
      </c>
      <c r="AX49" s="1">
        <v>-78</v>
      </c>
      <c r="AY49" s="20">
        <v>8</v>
      </c>
      <c r="AZ49" s="33"/>
      <c r="BA49" s="86">
        <v>0</v>
      </c>
      <c r="BB49" s="86">
        <v>0</v>
      </c>
      <c r="BC49" s="86">
        <v>0</v>
      </c>
      <c r="BD49" s="86">
        <v>0</v>
      </c>
      <c r="BE49" s="86">
        <v>0</v>
      </c>
      <c r="BF49">
        <f>SUM(BA49:$BA$61)</f>
        <v>2051.4</v>
      </c>
      <c r="BG49">
        <f>SUM($BA$27:BA49)</f>
        <v>-502.85000000000014</v>
      </c>
      <c r="BH49">
        <f>AVERAGE(BA49:$BA$61)</f>
        <v>157.80000000000001</v>
      </c>
      <c r="BI49" s="1">
        <f>AVERAGE($BA$27:BA49)</f>
        <v>-21.863043478260874</v>
      </c>
      <c r="BJ49">
        <f t="shared" si="7"/>
        <v>32.371092000000004</v>
      </c>
      <c r="BK49">
        <f t="shared" si="8"/>
        <v>0</v>
      </c>
      <c r="BL49">
        <f>SUM(AZ49:$AZ$61)</f>
        <v>314.5788686364308</v>
      </c>
      <c r="BM49">
        <f>SUM($AZ$27:AZ49)</f>
        <v>2.911001610443658</v>
      </c>
      <c r="BN49">
        <f>AVERAGE(AZ49:$AZ$61)</f>
        <v>34.953207626270085</v>
      </c>
      <c r="BO49">
        <f>AVERAGE($AZ$27:AZ49)</f>
        <v>1.455500805221829</v>
      </c>
      <c r="BP49">
        <f t="shared" si="9"/>
        <v>10995.540510286308</v>
      </c>
      <c r="BQ49">
        <f t="shared" si="9"/>
        <v>4.2369651880027854</v>
      </c>
    </row>
    <row r="50" spans="1:70" s="1" customFormat="1" ht="12" customHeight="1" x14ac:dyDescent="0.25">
      <c r="A50" s="48">
        <v>4</v>
      </c>
      <c r="C50" s="50"/>
      <c r="D50" s="51">
        <v>77</v>
      </c>
      <c r="E50" s="51">
        <v>19</v>
      </c>
      <c r="F50" s="48">
        <v>4</v>
      </c>
      <c r="G50" s="99"/>
      <c r="H50" s="19">
        <v>2.25</v>
      </c>
      <c r="I50" s="48">
        <v>3.15</v>
      </c>
      <c r="J50" s="48">
        <v>3.05</v>
      </c>
      <c r="K50" s="48">
        <v>30</v>
      </c>
      <c r="L50" s="48">
        <v>70</v>
      </c>
      <c r="M50" s="52">
        <v>42007</v>
      </c>
      <c r="N50" s="53">
        <v>0.89583333333333337</v>
      </c>
      <c r="O50" s="1">
        <f t="shared" si="1"/>
        <v>4</v>
      </c>
      <c r="P50" s="101">
        <v>1</v>
      </c>
      <c r="Q50" s="19">
        <f t="shared" si="2"/>
        <v>3.05</v>
      </c>
      <c r="R50" s="54">
        <v>2.25</v>
      </c>
      <c r="S50" s="7">
        <f t="shared" si="3"/>
        <v>0</v>
      </c>
      <c r="T50" s="55">
        <f t="shared" si="4"/>
        <v>481.25</v>
      </c>
      <c r="U50" s="61">
        <v>0</v>
      </c>
      <c r="V50" s="62">
        <f>ROUND($AQ$43*VLOOKUP(Z50,$AS$14:$AT$100,2,1),0)</f>
        <v>385</v>
      </c>
      <c r="W50" s="61">
        <f>ROUND($AP$43*VLOOKUP(AM50,$AS$14:$AT$392,2,1),0)</f>
        <v>0</v>
      </c>
      <c r="X50" s="62">
        <f>ROUND($AQ$43*VLOOKUP(AM50,$AS$14:$AT$392,2,1),0)</f>
        <v>0</v>
      </c>
      <c r="Y50" s="9">
        <f t="shared" si="5"/>
        <v>125</v>
      </c>
      <c r="Z50" s="58">
        <v>-100</v>
      </c>
      <c r="AA50" s="58">
        <v>-100</v>
      </c>
      <c r="AB50" s="58">
        <v>-100</v>
      </c>
      <c r="AC50" s="58">
        <v>-100</v>
      </c>
      <c r="AD50" s="58">
        <v>-100</v>
      </c>
      <c r="AE50" s="58">
        <v>-100</v>
      </c>
      <c r="AF50" s="58">
        <v>-100</v>
      </c>
      <c r="AG50" s="58">
        <v>-100</v>
      </c>
      <c r="AH50" s="58">
        <v>-100</v>
      </c>
      <c r="AI50" s="58">
        <v>-100</v>
      </c>
      <c r="AJ50" s="58">
        <v>-100</v>
      </c>
      <c r="AK50" s="58">
        <v>-100</v>
      </c>
      <c r="AL50">
        <f>SUM($Y$15:Y50)</f>
        <v>219.00000000000003</v>
      </c>
      <c r="AM50" s="26">
        <f>ROUND(SUM(S$15:$S50),0)</f>
        <v>0</v>
      </c>
      <c r="AN50" s="59">
        <f>ROUND(SUM($T$15:T50),0)</f>
        <v>-1671</v>
      </c>
      <c r="AO50">
        <f t="shared" si="6"/>
        <v>10219</v>
      </c>
      <c r="AP50" s="26">
        <f t="shared" si="6"/>
        <v>10000</v>
      </c>
      <c r="AQ50" s="59">
        <f t="shared" si="6"/>
        <v>8329</v>
      </c>
      <c r="AR50" s="60">
        <v>42064</v>
      </c>
      <c r="AS50" s="46">
        <v>-64</v>
      </c>
      <c r="AT50" s="47">
        <f t="shared" si="0"/>
        <v>0.05</v>
      </c>
      <c r="AV50" s="20">
        <v>-77</v>
      </c>
      <c r="AW50" s="82">
        <v>0.05</v>
      </c>
      <c r="AX50" s="1">
        <v>-77</v>
      </c>
      <c r="AY50" s="20">
        <v>8</v>
      </c>
      <c r="AZ50" s="33"/>
      <c r="BA50" s="86">
        <v>0</v>
      </c>
      <c r="BB50" s="86">
        <v>0</v>
      </c>
      <c r="BC50" s="86">
        <v>0</v>
      </c>
      <c r="BD50" s="86">
        <v>0</v>
      </c>
      <c r="BE50" s="86">
        <v>0</v>
      </c>
      <c r="BF50">
        <f>SUM(BA50:$BA$61)</f>
        <v>2051.4</v>
      </c>
      <c r="BG50">
        <f>SUM($BA$27:BA50)</f>
        <v>-502.85000000000014</v>
      </c>
      <c r="BH50">
        <f>AVERAGE(BA50:$BA$61)</f>
        <v>170.95000000000002</v>
      </c>
      <c r="BI50" s="1">
        <f>AVERAGE($BA$27:BA50)</f>
        <v>-20.952083333333338</v>
      </c>
      <c r="BJ50">
        <f t="shared" si="7"/>
        <v>35.068683000000007</v>
      </c>
      <c r="BK50">
        <f t="shared" si="8"/>
        <v>0</v>
      </c>
      <c r="BL50">
        <f>SUM(AZ50:$AZ$61)</f>
        <v>314.5788686364308</v>
      </c>
      <c r="BM50">
        <f>SUM($AZ$27:AZ50)</f>
        <v>2.911001610443658</v>
      </c>
      <c r="BN50">
        <f>AVERAGE(AZ50:$AZ$61)</f>
        <v>34.953207626270085</v>
      </c>
      <c r="BO50">
        <f>AVERAGE($AZ$27:AZ50)</f>
        <v>1.455500805221829</v>
      </c>
      <c r="BP50">
        <f t="shared" si="9"/>
        <v>10995.540510286308</v>
      </c>
      <c r="BQ50">
        <f t="shared" si="9"/>
        <v>4.2369651880027854</v>
      </c>
    </row>
    <row r="51" spans="1:70" s="1" customFormat="1" ht="12" customHeight="1" x14ac:dyDescent="0.25">
      <c r="A51" s="48">
        <v>5</v>
      </c>
      <c r="B51" s="49" t="s">
        <v>62</v>
      </c>
      <c r="C51" s="50"/>
      <c r="D51" s="51">
        <v>18</v>
      </c>
      <c r="E51" s="51">
        <v>27</v>
      </c>
      <c r="F51" s="48">
        <v>55</v>
      </c>
      <c r="G51" s="99"/>
      <c r="H51" s="19">
        <v>4.0999999999999996</v>
      </c>
      <c r="I51" s="48">
        <v>3.55</v>
      </c>
      <c r="J51" s="48">
        <v>1.8</v>
      </c>
      <c r="K51" s="48">
        <v>45</v>
      </c>
      <c r="L51" s="48">
        <v>55</v>
      </c>
      <c r="M51" s="48" t="s">
        <v>59</v>
      </c>
      <c r="N51" s="53">
        <v>0.70833333333333337</v>
      </c>
      <c r="O51" s="1">
        <f t="shared" si="1"/>
        <v>55</v>
      </c>
      <c r="P51" s="101">
        <v>1</v>
      </c>
      <c r="Q51" s="19">
        <f t="shared" si="2"/>
        <v>1.8</v>
      </c>
      <c r="R51" s="54">
        <v>1.8</v>
      </c>
      <c r="S51" s="7">
        <f t="shared" si="3"/>
        <v>0</v>
      </c>
      <c r="T51" s="55">
        <f t="shared" si="4"/>
        <v>0</v>
      </c>
      <c r="U51" s="61">
        <v>0</v>
      </c>
      <c r="V51" s="62">
        <f>ROUND($AQ$50*VLOOKUP(Z51,$AS$14:$AT$100,2,1),0)</f>
        <v>0</v>
      </c>
      <c r="W51" s="61">
        <f>ROUND($AP$50*VLOOKUP(AM51,$AS$14:$AT$392,2,1),0)</f>
        <v>0</v>
      </c>
      <c r="X51" s="62">
        <f>ROUND($AQ$50*VLOOKUP(AM51,$AS$14:$AT$392,2,1),0)</f>
        <v>0</v>
      </c>
      <c r="Y51" s="9">
        <f t="shared" si="5"/>
        <v>80</v>
      </c>
      <c r="Z51" s="58">
        <v>117</v>
      </c>
      <c r="AA51" s="58">
        <v>117</v>
      </c>
      <c r="AB51" s="58">
        <v>117</v>
      </c>
      <c r="AC51" s="58">
        <v>117</v>
      </c>
      <c r="AD51" s="58">
        <v>117</v>
      </c>
      <c r="AE51" s="58">
        <v>117</v>
      </c>
      <c r="AF51" s="58">
        <v>117</v>
      </c>
      <c r="AG51" s="58">
        <v>117</v>
      </c>
      <c r="AH51" s="58">
        <v>117</v>
      </c>
      <c r="AI51" s="58">
        <v>117</v>
      </c>
      <c r="AJ51" s="58">
        <v>117</v>
      </c>
      <c r="AK51" s="58">
        <v>117</v>
      </c>
      <c r="AL51">
        <f>SUM($Y$15:Y51)</f>
        <v>299</v>
      </c>
      <c r="AM51" s="26">
        <f>ROUND(SUM(S$15:$S51),0)</f>
        <v>0</v>
      </c>
      <c r="AN51" s="59">
        <f>ROUND(SUM($T$15:T51),0)</f>
        <v>-1671</v>
      </c>
      <c r="AO51">
        <f t="shared" si="6"/>
        <v>10299</v>
      </c>
      <c r="AP51" s="26">
        <f t="shared" si="6"/>
        <v>10000</v>
      </c>
      <c r="AQ51" s="59">
        <f t="shared" si="6"/>
        <v>8329</v>
      </c>
      <c r="AR51" s="60">
        <v>42064</v>
      </c>
      <c r="AS51" s="46">
        <v>-63</v>
      </c>
      <c r="AT51" s="47">
        <f t="shared" si="0"/>
        <v>0.05</v>
      </c>
      <c r="AV51" s="20">
        <v>-76</v>
      </c>
      <c r="AW51" s="82">
        <v>0.05</v>
      </c>
      <c r="AX51" s="1">
        <v>-76</v>
      </c>
      <c r="AY51" s="20">
        <v>8</v>
      </c>
      <c r="AZ51" s="33"/>
      <c r="BA51" s="86">
        <v>0</v>
      </c>
      <c r="BB51" s="86">
        <v>0</v>
      </c>
      <c r="BC51" s="86">
        <v>0</v>
      </c>
      <c r="BD51" s="86">
        <v>0</v>
      </c>
      <c r="BE51" s="86">
        <v>0</v>
      </c>
      <c r="BF51">
        <f>SUM(BA51:$BA$61)</f>
        <v>2051.4</v>
      </c>
      <c r="BG51">
        <f>SUM($BA$27:BA51)</f>
        <v>-502.85000000000014</v>
      </c>
      <c r="BH51">
        <f>AVERAGE(BA51:$BA$61)</f>
        <v>186.4909090909091</v>
      </c>
      <c r="BI51" s="1">
        <f>AVERAGE($BA$27:BA51)</f>
        <v>-20.114000000000004</v>
      </c>
      <c r="BJ51">
        <f t="shared" si="7"/>
        <v>38.256745090909092</v>
      </c>
      <c r="BK51">
        <f t="shared" si="8"/>
        <v>0</v>
      </c>
      <c r="BL51">
        <f>SUM(AZ51:$AZ$61)</f>
        <v>314.5788686364308</v>
      </c>
      <c r="BM51">
        <f>SUM($AZ$27:AZ51)</f>
        <v>2.911001610443658</v>
      </c>
      <c r="BN51">
        <f>AVERAGE(AZ51:$AZ$61)</f>
        <v>34.953207626270085</v>
      </c>
      <c r="BO51">
        <f>AVERAGE($AZ$27:AZ51)</f>
        <v>1.455500805221829</v>
      </c>
      <c r="BP51">
        <f t="shared" si="9"/>
        <v>10995.540510286308</v>
      </c>
      <c r="BQ51">
        <f t="shared" si="9"/>
        <v>4.2369651880027854</v>
      </c>
    </row>
    <row r="52" spans="1:70" s="1" customFormat="1" ht="12" customHeight="1" x14ac:dyDescent="0.25">
      <c r="A52" s="48">
        <v>6</v>
      </c>
      <c r="B52" s="49" t="s">
        <v>63</v>
      </c>
      <c r="C52" s="50"/>
      <c r="D52" s="51">
        <v>76</v>
      </c>
      <c r="E52" s="51">
        <v>19</v>
      </c>
      <c r="F52" s="48">
        <v>5</v>
      </c>
      <c r="G52" s="99"/>
      <c r="H52" s="19">
        <v>2.2000000000000002</v>
      </c>
      <c r="I52" s="48">
        <v>3.25</v>
      </c>
      <c r="J52" s="48">
        <v>3.3</v>
      </c>
      <c r="K52" s="48">
        <v>35</v>
      </c>
      <c r="L52" s="48">
        <v>65</v>
      </c>
      <c r="M52" s="48" t="s">
        <v>33</v>
      </c>
      <c r="N52" s="53">
        <v>0.9375</v>
      </c>
      <c r="O52" s="1">
        <f t="shared" si="1"/>
        <v>5</v>
      </c>
      <c r="P52" s="101">
        <v>1</v>
      </c>
      <c r="Q52" s="19">
        <f t="shared" si="2"/>
        <v>3.3</v>
      </c>
      <c r="R52" s="54">
        <v>2.2000000000000002</v>
      </c>
      <c r="S52" s="7">
        <f t="shared" si="3"/>
        <v>0</v>
      </c>
      <c r="T52" s="55">
        <f t="shared" si="4"/>
        <v>499.20000000000005</v>
      </c>
      <c r="U52" s="61">
        <v>0</v>
      </c>
      <c r="V52" s="62">
        <f>ROUND($AQ$51*VLOOKUP(Z52,$AS$14:$AT$100,2,1),0)</f>
        <v>416</v>
      </c>
      <c r="W52" s="61">
        <f>ROUND($AP$51*VLOOKUP(AM52,$AS$14:$AT$392,2,1),0)</f>
        <v>0</v>
      </c>
      <c r="X52" s="62">
        <f>ROUND($AQ$51*VLOOKUP(AM52,$AS$14:$AT$392,2,1),0)</f>
        <v>0</v>
      </c>
      <c r="Y52" s="9">
        <f t="shared" si="5"/>
        <v>120.00000000000003</v>
      </c>
      <c r="Z52" s="58">
        <v>-100</v>
      </c>
      <c r="AA52" s="58">
        <v>-100</v>
      </c>
      <c r="AB52" s="58">
        <v>-100</v>
      </c>
      <c r="AC52" s="58">
        <v>-100</v>
      </c>
      <c r="AD52" s="58">
        <v>-100</v>
      </c>
      <c r="AE52" s="58">
        <v>-100</v>
      </c>
      <c r="AF52" s="58">
        <v>-100</v>
      </c>
      <c r="AG52" s="58">
        <v>-100</v>
      </c>
      <c r="AH52" s="58">
        <v>-100</v>
      </c>
      <c r="AI52" s="58">
        <v>-100</v>
      </c>
      <c r="AJ52" s="58">
        <v>-100</v>
      </c>
      <c r="AK52" s="58">
        <v>-100</v>
      </c>
      <c r="AL52">
        <f>SUM($Y$15:Y52)</f>
        <v>419</v>
      </c>
      <c r="AM52" s="26">
        <f>ROUND(SUM(S$15:$S52),0)</f>
        <v>0</v>
      </c>
      <c r="AN52" s="59">
        <f>ROUND(SUM($T$15:T52),0)</f>
        <v>-1172</v>
      </c>
      <c r="AO52">
        <f t="shared" si="6"/>
        <v>10419</v>
      </c>
      <c r="AP52" s="26">
        <f t="shared" si="6"/>
        <v>10000</v>
      </c>
      <c r="AQ52" s="59">
        <f t="shared" si="6"/>
        <v>8828</v>
      </c>
      <c r="AR52" s="60">
        <v>42064</v>
      </c>
      <c r="AS52" s="46">
        <v>-62</v>
      </c>
      <c r="AT52" s="47">
        <f t="shared" si="0"/>
        <v>0.05</v>
      </c>
      <c r="AV52" s="20">
        <v>-75</v>
      </c>
      <c r="AW52" s="82">
        <v>0.05</v>
      </c>
      <c r="AX52" s="1">
        <v>-75</v>
      </c>
      <c r="AY52" s="20">
        <v>8</v>
      </c>
      <c r="AZ52" s="33">
        <v>-100</v>
      </c>
      <c r="BA52" s="86">
        <v>-800</v>
      </c>
      <c r="BB52" s="86">
        <v>800</v>
      </c>
      <c r="BC52" s="86">
        <v>1</v>
      </c>
      <c r="BD52" s="86">
        <v>8.3333333333333329E-2</v>
      </c>
      <c r="BE52" s="86">
        <v>2.7777777777777775E-3</v>
      </c>
      <c r="BF52">
        <f>SUM(BA52:$BA$61)</f>
        <v>2051.4</v>
      </c>
      <c r="BG52">
        <f>SUM($BA$27:BA52)</f>
        <v>-1302.8500000000001</v>
      </c>
      <c r="BH52">
        <f>AVERAGE(BA52:$BA$61)</f>
        <v>205.14000000000001</v>
      </c>
      <c r="BI52" s="1">
        <f>AVERAGE($BA$27:BA52)</f>
        <v>-50.109615384615388</v>
      </c>
      <c r="BJ52">
        <f t="shared" si="7"/>
        <v>42.082419600000009</v>
      </c>
      <c r="BK52">
        <f t="shared" si="8"/>
        <v>0</v>
      </c>
      <c r="BL52">
        <f>SUM(AZ52:$AZ$61)</f>
        <v>314.5788686364308</v>
      </c>
      <c r="BM52">
        <f>SUM($AZ$27:AZ52)</f>
        <v>-97.088998389556338</v>
      </c>
      <c r="BN52">
        <f>AVERAGE(AZ52:$AZ$61)</f>
        <v>34.953207626270085</v>
      </c>
      <c r="BO52">
        <f>AVERAGE($AZ$27:AZ52)</f>
        <v>-32.362999463185446</v>
      </c>
      <c r="BP52">
        <f t="shared" si="9"/>
        <v>10995.540510286308</v>
      </c>
      <c r="BQ52">
        <f t="shared" si="9"/>
        <v>0</v>
      </c>
    </row>
    <row r="53" spans="1:70" s="1" customFormat="1" ht="12" customHeight="1" x14ac:dyDescent="0.25">
      <c r="A53" s="48">
        <v>7</v>
      </c>
      <c r="B53" s="49" t="s">
        <v>64</v>
      </c>
      <c r="C53" s="50"/>
      <c r="D53" s="51">
        <v>48</v>
      </c>
      <c r="E53" s="51">
        <v>27</v>
      </c>
      <c r="F53" s="48">
        <v>25</v>
      </c>
      <c r="G53" s="99"/>
      <c r="H53" s="19">
        <v>5.45</v>
      </c>
      <c r="I53" s="48">
        <v>3.5</v>
      </c>
      <c r="J53" s="48">
        <v>1.6</v>
      </c>
      <c r="K53" s="48">
        <v>47</v>
      </c>
      <c r="L53" s="48">
        <v>53</v>
      </c>
      <c r="M53" s="48" t="s">
        <v>61</v>
      </c>
      <c r="N53" s="53">
        <v>0.54166666666666663</v>
      </c>
      <c r="O53" s="1">
        <f t="shared" si="1"/>
        <v>25</v>
      </c>
      <c r="P53" s="101">
        <v>0</v>
      </c>
      <c r="Q53" s="19">
        <f t="shared" si="2"/>
        <v>1.6</v>
      </c>
      <c r="R53" s="54">
        <v>5.45</v>
      </c>
      <c r="S53" s="7">
        <f t="shared" si="3"/>
        <v>-500</v>
      </c>
      <c r="T53" s="55">
        <f t="shared" si="4"/>
        <v>0</v>
      </c>
      <c r="U53" s="61">
        <v>500</v>
      </c>
      <c r="V53" s="62">
        <f>ROUND($AQ$52*VLOOKUP(AK53,$AS$14:$AT$100,2,1),0)</f>
        <v>0</v>
      </c>
      <c r="W53" s="61" t="e">
        <f>ROUND($AP$52*VLOOKUP(AM53,$AS$14:$AT$392,2,1),0)</f>
        <v>#N/A</v>
      </c>
      <c r="X53" s="62" t="e">
        <f>ROUND($AQ$52*VLOOKUP(AM53,$AS$14:$AT$392,2,1),0)</f>
        <v>#N/A</v>
      </c>
      <c r="Y53" s="9">
        <f t="shared" si="5"/>
        <v>-100</v>
      </c>
      <c r="Z53" s="58">
        <v>12.5</v>
      </c>
      <c r="AA53" s="58">
        <v>12.5</v>
      </c>
      <c r="AB53" s="58">
        <v>12.5</v>
      </c>
      <c r="AC53" s="58">
        <v>12.5</v>
      </c>
      <c r="AD53" s="58">
        <v>12.5</v>
      </c>
      <c r="AE53" s="58">
        <v>12.5</v>
      </c>
      <c r="AF53" s="58">
        <v>12.5</v>
      </c>
      <c r="AG53" s="58">
        <v>12.5</v>
      </c>
      <c r="AH53" s="58">
        <v>12.5</v>
      </c>
      <c r="AI53" s="58">
        <v>12.5</v>
      </c>
      <c r="AJ53" s="58">
        <v>12.5</v>
      </c>
      <c r="AK53" s="58">
        <v>12.5</v>
      </c>
      <c r="AL53">
        <f>SUM($Y$15:Y53)</f>
        <v>319</v>
      </c>
      <c r="AM53" s="26">
        <f>ROUND(SUM(S$15:$S53),0)</f>
        <v>-500</v>
      </c>
      <c r="AN53" s="59">
        <f>ROUND(SUM($T$15:T53),0)</f>
        <v>-1172</v>
      </c>
      <c r="AO53">
        <f t="shared" si="6"/>
        <v>10319</v>
      </c>
      <c r="AP53" s="26">
        <f t="shared" si="6"/>
        <v>9500</v>
      </c>
      <c r="AQ53" s="59">
        <f t="shared" si="6"/>
        <v>8828</v>
      </c>
      <c r="AR53" s="60">
        <v>42064</v>
      </c>
      <c r="AS53" s="46">
        <v>-61</v>
      </c>
      <c r="AT53" s="47">
        <f t="shared" si="0"/>
        <v>0.05</v>
      </c>
      <c r="AU53">
        <f>COUNTIF($V$15:$V$404,"&gt;0")</f>
        <v>24</v>
      </c>
      <c r="AV53" s="20">
        <v>-74</v>
      </c>
      <c r="AW53" s="82">
        <v>0.05</v>
      </c>
      <c r="AX53" s="1">
        <v>-74</v>
      </c>
      <c r="AY53" s="20">
        <v>8</v>
      </c>
      <c r="AZ53" s="33">
        <v>115.625</v>
      </c>
      <c r="BA53" s="86">
        <v>1776</v>
      </c>
      <c r="BB53" s="86">
        <v>1536</v>
      </c>
      <c r="BC53" s="86">
        <v>2</v>
      </c>
      <c r="BD53" s="86">
        <v>0.16666666666666666</v>
      </c>
      <c r="BE53" s="86">
        <v>5.5555555555555549E-3</v>
      </c>
      <c r="BF53">
        <f>SUM(BA53:$BA$61)</f>
        <v>2851.4</v>
      </c>
      <c r="BG53">
        <f>SUM($BA$27:BA53)</f>
        <v>473.14999999999986</v>
      </c>
      <c r="BH53">
        <f>AVERAGE(BA53:$BA$61)</f>
        <v>316.82222222222225</v>
      </c>
      <c r="BI53" s="1">
        <f>AVERAGE($BA$27:BA53)</f>
        <v>17.524074074074068</v>
      </c>
      <c r="BJ53">
        <f t="shared" si="7"/>
        <v>90.338688444444458</v>
      </c>
      <c r="BK53">
        <f t="shared" si="8"/>
        <v>0.82915156481481422</v>
      </c>
      <c r="BL53">
        <f>SUM(AZ53:$AZ$61)</f>
        <v>414.5788686364308</v>
      </c>
      <c r="BM53">
        <f>SUM($AZ$27:AZ53)</f>
        <v>18.536001610443662</v>
      </c>
      <c r="BN53">
        <f>AVERAGE(AZ53:$AZ$61)</f>
        <v>51.82235857955385</v>
      </c>
      <c r="BO53">
        <f>AVERAGE($AZ$27:AZ53)</f>
        <v>4.6340004026109156</v>
      </c>
      <c r="BP53">
        <f t="shared" si="9"/>
        <v>21484.454789982869</v>
      </c>
      <c r="BQ53">
        <f t="shared" si="9"/>
        <v>85.895838925592514</v>
      </c>
    </row>
    <row r="54" spans="1:70" s="1" customFormat="1" ht="12" customHeight="1" x14ac:dyDescent="0.25">
      <c r="A54" s="48">
        <v>8</v>
      </c>
      <c r="C54" s="50"/>
      <c r="D54" s="51">
        <v>76</v>
      </c>
      <c r="E54" s="51">
        <v>19</v>
      </c>
      <c r="F54" s="48">
        <v>5</v>
      </c>
      <c r="G54" s="99"/>
      <c r="H54" s="19">
        <v>2.29</v>
      </c>
      <c r="I54" s="48">
        <v>3.11</v>
      </c>
      <c r="J54" s="48">
        <v>2.99</v>
      </c>
      <c r="K54" s="48">
        <v>46</v>
      </c>
      <c r="L54" s="48">
        <v>54</v>
      </c>
      <c r="M54" s="52">
        <v>42037</v>
      </c>
      <c r="N54" s="53">
        <v>0.625</v>
      </c>
      <c r="O54" s="1">
        <f t="shared" si="1"/>
        <v>5</v>
      </c>
      <c r="P54" s="101">
        <v>0</v>
      </c>
      <c r="Q54" s="19">
        <f t="shared" si="2"/>
        <v>2.99</v>
      </c>
      <c r="R54" s="54">
        <v>2.29</v>
      </c>
      <c r="S54" s="7">
        <f t="shared" si="3"/>
        <v>0</v>
      </c>
      <c r="T54" s="55">
        <f t="shared" si="4"/>
        <v>0</v>
      </c>
      <c r="U54" s="61">
        <v>0</v>
      </c>
      <c r="V54" s="62">
        <f>ROUND($AQ$52*VLOOKUP(Z54,$AS$14:$AT$100,2,1),0)</f>
        <v>0</v>
      </c>
      <c r="W54" s="61" t="e">
        <f>ROUND($AP$52*VLOOKUP(AM54,$AS$14:$AT$392,2,1),0)</f>
        <v>#N/A</v>
      </c>
      <c r="X54" s="62" t="e">
        <f>ROUND($AQ$52*VLOOKUP(AM54,$AS$14:$AT$392,2,1),0)</f>
        <v>#N/A</v>
      </c>
      <c r="Y54" s="9">
        <f t="shared" si="5"/>
        <v>-100</v>
      </c>
      <c r="Z54" s="58">
        <v>65</v>
      </c>
      <c r="AA54" s="58">
        <v>65</v>
      </c>
      <c r="AB54" s="58">
        <v>65</v>
      </c>
      <c r="AC54" s="58">
        <v>65</v>
      </c>
      <c r="AD54" s="58">
        <v>65</v>
      </c>
      <c r="AE54" s="58">
        <v>65</v>
      </c>
      <c r="AF54" s="58">
        <v>65</v>
      </c>
      <c r="AG54" s="58">
        <v>65</v>
      </c>
      <c r="AH54" s="58">
        <v>65</v>
      </c>
      <c r="AI54" s="58">
        <v>65</v>
      </c>
      <c r="AJ54" s="58">
        <v>65</v>
      </c>
      <c r="AK54" s="58">
        <v>65</v>
      </c>
      <c r="AL54">
        <f>SUM($Y$15:Y54)</f>
        <v>219</v>
      </c>
      <c r="AM54" s="26">
        <f>ROUND(SUM(S$15:$S54),0)</f>
        <v>-500</v>
      </c>
      <c r="AN54" s="59">
        <f>ROUND(SUM($T$15:T54),0)</f>
        <v>-1172</v>
      </c>
      <c r="AO54">
        <f t="shared" si="6"/>
        <v>10219</v>
      </c>
      <c r="AP54" s="26">
        <f t="shared" si="6"/>
        <v>9500</v>
      </c>
      <c r="AQ54" s="59">
        <f t="shared" si="6"/>
        <v>8828</v>
      </c>
      <c r="AR54" s="60">
        <v>42064</v>
      </c>
      <c r="AS54" s="46">
        <v>-60</v>
      </c>
      <c r="AT54" s="47">
        <f t="shared" si="0"/>
        <v>0.05</v>
      </c>
      <c r="AU54" s="66">
        <f>SUM($T:$T)</f>
        <v>1233.2500000000002</v>
      </c>
      <c r="AV54" s="20">
        <v>-73</v>
      </c>
      <c r="AW54" s="82">
        <v>0.05</v>
      </c>
      <c r="AX54" s="1">
        <v>-73</v>
      </c>
      <c r="AY54" s="20">
        <v>8</v>
      </c>
      <c r="AZ54" s="33">
        <v>120.00000000000001</v>
      </c>
      <c r="BA54" s="86">
        <v>960.00000000000023</v>
      </c>
      <c r="BB54" s="86">
        <v>800</v>
      </c>
      <c r="BC54" s="86">
        <v>1</v>
      </c>
      <c r="BD54" s="86">
        <v>8.3333333333333329E-2</v>
      </c>
      <c r="BE54" s="86">
        <v>2.7777777777777775E-3</v>
      </c>
      <c r="BF54">
        <f>SUM(BA54:$BA$61)</f>
        <v>1075.4000000000001</v>
      </c>
      <c r="BG54">
        <f>SUM($BA$27:BA54)</f>
        <v>1433.15</v>
      </c>
      <c r="BH54">
        <f>AVERAGE(BA54:$BA$61)</f>
        <v>134.42500000000001</v>
      </c>
      <c r="BI54" s="1">
        <f>AVERAGE($BA$27:BA54)</f>
        <v>51.183928571428574</v>
      </c>
      <c r="BJ54">
        <f t="shared" si="7"/>
        <v>14.456064500000002</v>
      </c>
      <c r="BK54">
        <f t="shared" si="8"/>
        <v>7.3354247232142864</v>
      </c>
      <c r="BL54">
        <f>SUM(AZ54:$AZ$61)</f>
        <v>298.9538686364308</v>
      </c>
      <c r="BM54">
        <f>SUM($AZ$27:AZ54)</f>
        <v>138.53600161044369</v>
      </c>
      <c r="BN54">
        <f>AVERAGE(AZ54:$AZ$61)</f>
        <v>42.707695519490116</v>
      </c>
      <c r="BO54">
        <f>AVERAGE($AZ$27:AZ54)</f>
        <v>27.707200322088738</v>
      </c>
      <c r="BP54">
        <f t="shared" si="9"/>
        <v>12767.630796098332</v>
      </c>
      <c r="BQ54">
        <f t="shared" si="9"/>
        <v>3838.4447484417715</v>
      </c>
    </row>
    <row r="55" spans="1:70" s="1" customFormat="1" ht="12" customHeight="1" x14ac:dyDescent="0.25">
      <c r="A55" s="48">
        <v>9</v>
      </c>
      <c r="C55" s="50"/>
      <c r="D55" s="51">
        <v>16</v>
      </c>
      <c r="E55" s="51">
        <v>26</v>
      </c>
      <c r="F55" s="48">
        <v>58</v>
      </c>
      <c r="G55" s="99"/>
      <c r="H55" s="19">
        <v>3.87</v>
      </c>
      <c r="I55" s="48">
        <v>3.33</v>
      </c>
      <c r="J55" s="48">
        <v>1.86</v>
      </c>
      <c r="K55" s="48">
        <v>42</v>
      </c>
      <c r="L55" s="48">
        <v>58</v>
      </c>
      <c r="M55" s="48" t="s">
        <v>65</v>
      </c>
      <c r="N55" s="53">
        <v>0.70833333333333337</v>
      </c>
      <c r="O55" s="1">
        <f t="shared" si="1"/>
        <v>58</v>
      </c>
      <c r="P55" s="101">
        <v>0</v>
      </c>
      <c r="Q55" s="19">
        <f t="shared" si="2"/>
        <v>1.86</v>
      </c>
      <c r="R55" s="54">
        <v>1.86</v>
      </c>
      <c r="S55" s="7">
        <f t="shared" si="3"/>
        <v>0</v>
      </c>
      <c r="T55" s="55">
        <f t="shared" si="4"/>
        <v>-441</v>
      </c>
      <c r="U55" s="61">
        <v>0</v>
      </c>
      <c r="V55" s="62">
        <f>ROUND($AQ$52*VLOOKUP(Z55,$AS$14:$AT$100,2,1),0)</f>
        <v>441</v>
      </c>
      <c r="W55" s="61" t="e">
        <f>ROUND($AP$52*VLOOKUP(AM55,$AS$14:$AT$392,2,1),0)</f>
        <v>#N/A</v>
      </c>
      <c r="X55" s="62" t="e">
        <f>ROUND($AQ$52*VLOOKUP(AM55,$AS$14:$AT$392,2,1),0)</f>
        <v>#N/A</v>
      </c>
      <c r="Y55" s="9">
        <f t="shared" si="5"/>
        <v>-100</v>
      </c>
      <c r="Z55" s="58">
        <v>-100</v>
      </c>
      <c r="AA55" s="58">
        <v>-100</v>
      </c>
      <c r="AB55" s="58">
        <v>-100</v>
      </c>
      <c r="AC55" s="58">
        <v>-100</v>
      </c>
      <c r="AD55" s="58">
        <v>-100</v>
      </c>
      <c r="AE55" s="58">
        <v>-100</v>
      </c>
      <c r="AF55" s="58">
        <v>-100</v>
      </c>
      <c r="AG55" s="58">
        <v>-100</v>
      </c>
      <c r="AH55" s="58">
        <v>-100</v>
      </c>
      <c r="AI55" s="58">
        <v>-100</v>
      </c>
      <c r="AJ55" s="58">
        <v>-100</v>
      </c>
      <c r="AK55" s="58">
        <v>-100</v>
      </c>
      <c r="AL55">
        <f>SUM($Y$15:Y55)</f>
        <v>119</v>
      </c>
      <c r="AM55" s="26">
        <f>ROUND(SUM(S$15:$S55),0)</f>
        <v>-500</v>
      </c>
      <c r="AN55" s="59">
        <f>ROUND(SUM($T$15:T55),0)</f>
        <v>-1613</v>
      </c>
      <c r="AO55">
        <f t="shared" si="6"/>
        <v>10119</v>
      </c>
      <c r="AP55" s="26">
        <f t="shared" si="6"/>
        <v>9500</v>
      </c>
      <c r="AQ55" s="59">
        <f t="shared" si="6"/>
        <v>8387</v>
      </c>
      <c r="AR55" s="60">
        <v>42064</v>
      </c>
      <c r="AS55" s="46">
        <v>-59</v>
      </c>
      <c r="AT55" s="47">
        <f t="shared" si="0"/>
        <v>0.05</v>
      </c>
      <c r="AU55" s="33">
        <f>AU54/AU56*100</f>
        <v>11.534324728769176</v>
      </c>
      <c r="AV55" s="20">
        <v>-72</v>
      </c>
      <c r="AW55" s="82">
        <v>0.05</v>
      </c>
      <c r="AX55" s="1">
        <v>-72</v>
      </c>
      <c r="AY55" s="20">
        <v>8</v>
      </c>
      <c r="AZ55" s="33">
        <v>300</v>
      </c>
      <c r="BA55" s="86">
        <v>2400</v>
      </c>
      <c r="BB55" s="86">
        <v>800</v>
      </c>
      <c r="BC55" s="86">
        <v>1</v>
      </c>
      <c r="BD55" s="86">
        <v>8.3333333333333329E-2</v>
      </c>
      <c r="BE55" s="86">
        <v>2.7777777777777775E-3</v>
      </c>
      <c r="BF55">
        <f>SUM(BA55:$BA$61)</f>
        <v>115.40000000000009</v>
      </c>
      <c r="BG55">
        <f>SUM($BA$27:BA55)</f>
        <v>3833.15</v>
      </c>
      <c r="BH55">
        <f>AVERAGE(BA55:$BA$61)</f>
        <v>16.485714285714298</v>
      </c>
      <c r="BI55" s="1">
        <f>AVERAGE($BA$27:BA55)</f>
        <v>132.17758620689656</v>
      </c>
      <c r="BJ55">
        <f t="shared" si="7"/>
        <v>0.19024514285714314</v>
      </c>
      <c r="BK55">
        <f t="shared" si="8"/>
        <v>50.665651456896562</v>
      </c>
      <c r="BL55">
        <f>SUM(AZ55:$AZ$61)</f>
        <v>178.9538686364308</v>
      </c>
      <c r="BM55">
        <f>SUM($AZ$27:AZ55)</f>
        <v>438.53600161044369</v>
      </c>
      <c r="BN55">
        <f>AVERAGE(AZ55:$AZ$61)</f>
        <v>29.825644772738467</v>
      </c>
      <c r="BO55">
        <f>AVERAGE($AZ$27:AZ55)</f>
        <v>73.08933360174062</v>
      </c>
      <c r="BP55">
        <f t="shared" si="9"/>
        <v>5337.414516657489</v>
      </c>
      <c r="BQ55">
        <f t="shared" si="9"/>
        <v>32052.304118079181</v>
      </c>
    </row>
    <row r="56" spans="1:70" s="1" customFormat="1" ht="12" customHeight="1" x14ac:dyDescent="0.25">
      <c r="A56" s="48">
        <v>10</v>
      </c>
      <c r="B56" s="49" t="s">
        <v>66</v>
      </c>
      <c r="C56" s="50"/>
      <c r="D56" s="51">
        <v>13</v>
      </c>
      <c r="E56" s="51">
        <v>30</v>
      </c>
      <c r="F56" s="48">
        <v>57</v>
      </c>
      <c r="G56" s="99"/>
      <c r="H56" s="19">
        <v>1.65</v>
      </c>
      <c r="I56" s="48">
        <v>3.9</v>
      </c>
      <c r="J56" s="48">
        <v>4.5999999999999996</v>
      </c>
      <c r="K56" s="48">
        <v>51</v>
      </c>
      <c r="L56" s="48">
        <v>49</v>
      </c>
      <c r="M56" s="48" t="s">
        <v>20</v>
      </c>
      <c r="N56" s="53">
        <v>0.375</v>
      </c>
      <c r="O56" s="1">
        <f t="shared" si="1"/>
        <v>57</v>
      </c>
      <c r="P56" s="101">
        <v>0</v>
      </c>
      <c r="Q56" s="19">
        <f t="shared" si="2"/>
        <v>4.5999999999999996</v>
      </c>
      <c r="R56" s="54">
        <v>4.5999999999999996</v>
      </c>
      <c r="S56" s="7">
        <f t="shared" si="3"/>
        <v>0</v>
      </c>
      <c r="T56" s="55">
        <f t="shared" si="4"/>
        <v>0</v>
      </c>
      <c r="U56" s="61">
        <v>0</v>
      </c>
      <c r="V56" s="62">
        <f>ROUND($AQ$55*VLOOKUP(Z56,$AS$14:$AT$100,2,1),0)</f>
        <v>0</v>
      </c>
      <c r="W56" s="61" t="e">
        <f>ROUND($AP$55*VLOOKUP(AM56,$AS$14:$AT$392,2,1),0)</f>
        <v>#N/A</v>
      </c>
      <c r="X56" s="62" t="e">
        <f>ROUND($AQ$55*VLOOKUP(AM56,$AS$14:$AT$392,2,1),0)</f>
        <v>#N/A</v>
      </c>
      <c r="Y56" s="9">
        <f t="shared" si="5"/>
        <v>-100</v>
      </c>
      <c r="Z56" s="58">
        <v>94.5</v>
      </c>
      <c r="AA56" s="58">
        <v>94.5</v>
      </c>
      <c r="AB56" s="58">
        <v>94.5</v>
      </c>
      <c r="AC56" s="58">
        <v>94.5</v>
      </c>
      <c r="AD56" s="58">
        <v>94.5</v>
      </c>
      <c r="AE56" s="58">
        <v>94.5</v>
      </c>
      <c r="AF56" s="58">
        <v>94.5</v>
      </c>
      <c r="AG56" s="58">
        <v>94.5</v>
      </c>
      <c r="AH56" s="58">
        <v>94.5</v>
      </c>
      <c r="AI56" s="58">
        <v>94.5</v>
      </c>
      <c r="AJ56" s="58">
        <v>94.5</v>
      </c>
      <c r="AK56" s="58">
        <v>94.5</v>
      </c>
      <c r="AL56">
        <f>SUM($Y$15:Y56)</f>
        <v>19</v>
      </c>
      <c r="AM56" s="26">
        <f>ROUND(SUM(S$15:$S56),0)</f>
        <v>-500</v>
      </c>
      <c r="AN56" s="59">
        <f>ROUND(SUM($T$15:T56),0)</f>
        <v>-1613</v>
      </c>
      <c r="AO56">
        <f t="shared" si="6"/>
        <v>10019</v>
      </c>
      <c r="AP56" s="26">
        <f t="shared" si="6"/>
        <v>9500</v>
      </c>
      <c r="AQ56" s="59">
        <f t="shared" si="6"/>
        <v>8387</v>
      </c>
      <c r="AR56" s="60">
        <v>42064</v>
      </c>
      <c r="AS56" s="46">
        <v>-58</v>
      </c>
      <c r="AT56" s="47">
        <f t="shared" si="0"/>
        <v>0.05</v>
      </c>
      <c r="AU56" s="75">
        <f>SUM($V$15:$V$404)</f>
        <v>10692</v>
      </c>
      <c r="AV56" s="20">
        <v>-71</v>
      </c>
      <c r="AW56" s="82">
        <v>0.05</v>
      </c>
      <c r="AX56" s="1">
        <v>-71</v>
      </c>
      <c r="AY56" s="20">
        <v>8</v>
      </c>
      <c r="AZ56" s="33"/>
      <c r="BA56" s="86">
        <v>0</v>
      </c>
      <c r="BB56" s="86">
        <v>0</v>
      </c>
      <c r="BC56" s="86">
        <v>0</v>
      </c>
      <c r="BD56" s="86">
        <v>0</v>
      </c>
      <c r="BE56" s="86">
        <v>0</v>
      </c>
      <c r="BF56">
        <f>SUM(BA56:$BA$61)</f>
        <v>-2284.6</v>
      </c>
      <c r="BG56">
        <f>SUM($BA$27:BA56)</f>
        <v>3833.15</v>
      </c>
      <c r="BH56">
        <f>AVERAGE(BA56:$BA$61)</f>
        <v>-380.76666666666665</v>
      </c>
      <c r="BI56" s="1">
        <f>AVERAGE($BA$27:BA56)</f>
        <v>127.77166666666668</v>
      </c>
      <c r="BJ56">
        <f t="shared" si="7"/>
        <v>0</v>
      </c>
      <c r="BK56">
        <f t="shared" si="8"/>
        <v>48.976796408333335</v>
      </c>
      <c r="BL56">
        <f>SUM(AZ56:$AZ$61)</f>
        <v>-121.04613136356917</v>
      </c>
      <c r="BM56">
        <f>SUM($AZ$27:AZ56)</f>
        <v>438.53600161044369</v>
      </c>
      <c r="BN56">
        <f>AVERAGE(AZ56:$AZ$61)</f>
        <v>-24.209226272713835</v>
      </c>
      <c r="BO56">
        <f>AVERAGE($AZ$27:AZ56)</f>
        <v>73.08933360174062</v>
      </c>
      <c r="BP56">
        <f t="shared" si="9"/>
        <v>0</v>
      </c>
      <c r="BQ56">
        <f t="shared" si="9"/>
        <v>32052.304118079181</v>
      </c>
    </row>
    <row r="57" spans="1:70" s="1" customFormat="1" ht="12" customHeight="1" x14ac:dyDescent="0.25">
      <c r="A57" s="48">
        <v>11</v>
      </c>
      <c r="C57" s="50"/>
      <c r="D57" s="51">
        <v>74</v>
      </c>
      <c r="E57" s="51">
        <v>20</v>
      </c>
      <c r="F57" s="48">
        <v>6</v>
      </c>
      <c r="G57" s="99"/>
      <c r="H57" s="19">
        <v>2.25</v>
      </c>
      <c r="I57" s="48">
        <v>3.45</v>
      </c>
      <c r="J57" s="48">
        <v>2.7</v>
      </c>
      <c r="K57" s="48">
        <v>36</v>
      </c>
      <c r="L57" s="48">
        <v>64</v>
      </c>
      <c r="M57" s="52">
        <v>42006</v>
      </c>
      <c r="N57" s="53">
        <v>0.79166666666666663</v>
      </c>
      <c r="O57" s="1">
        <f t="shared" si="1"/>
        <v>6</v>
      </c>
      <c r="P57" s="101">
        <v>1</v>
      </c>
      <c r="Q57" s="19">
        <f t="shared" si="2"/>
        <v>2.7</v>
      </c>
      <c r="R57" s="54">
        <v>2.25</v>
      </c>
      <c r="S57" s="7">
        <f t="shared" si="3"/>
        <v>593.75</v>
      </c>
      <c r="T57" s="55">
        <f t="shared" si="4"/>
        <v>0</v>
      </c>
      <c r="U57" s="61">
        <v>475</v>
      </c>
      <c r="V57" s="62">
        <f>ROUND($AQ$55*VLOOKUP(Z57,$AS$14:$AT$100,2,1),0)</f>
        <v>0</v>
      </c>
      <c r="W57" s="61">
        <f>ROUND($AP$55*VLOOKUP(AM57,$AS$14:$AT$392,2,1),0)</f>
        <v>0</v>
      </c>
      <c r="X57" s="62">
        <f>ROUND($AQ$55*VLOOKUP(AM57,$AS$14:$AT$392,2,1),0)</f>
        <v>0</v>
      </c>
      <c r="Y57" s="9">
        <f t="shared" si="5"/>
        <v>125</v>
      </c>
      <c r="Z57" s="58">
        <v>12.999999999999986</v>
      </c>
      <c r="AA57" s="58">
        <v>12.999999999999986</v>
      </c>
      <c r="AB57" s="58">
        <v>12.999999999999986</v>
      </c>
      <c r="AC57" s="58">
        <v>12.999999999999986</v>
      </c>
      <c r="AD57" s="58">
        <v>12.999999999999986</v>
      </c>
      <c r="AE57" s="58">
        <v>12.999999999999986</v>
      </c>
      <c r="AF57" s="58">
        <v>12.999999999999986</v>
      </c>
      <c r="AG57" s="58">
        <v>12.999999999999986</v>
      </c>
      <c r="AH57" s="58">
        <v>12.999999999999986</v>
      </c>
      <c r="AI57" s="58">
        <v>12.999999999999986</v>
      </c>
      <c r="AJ57" s="58">
        <v>12.999999999999986</v>
      </c>
      <c r="AK57" s="58">
        <v>12.999999999999986</v>
      </c>
      <c r="AL57">
        <f>SUM($Y$15:Y57)</f>
        <v>144</v>
      </c>
      <c r="AM57" s="26">
        <f>ROUND(SUM(S$15:$S57),0)</f>
        <v>94</v>
      </c>
      <c r="AN57" s="59">
        <f>ROUND(SUM($T$15:T57),0)</f>
        <v>-1613</v>
      </c>
      <c r="AO57">
        <f t="shared" si="6"/>
        <v>10144</v>
      </c>
      <c r="AP57" s="26">
        <f t="shared" si="6"/>
        <v>10094</v>
      </c>
      <c r="AQ57" s="59">
        <f t="shared" si="6"/>
        <v>8387</v>
      </c>
      <c r="AR57" s="60">
        <v>42064</v>
      </c>
      <c r="AS57" s="46">
        <v>-57</v>
      </c>
      <c r="AT57" s="47">
        <f t="shared" si="0"/>
        <v>0.05</v>
      </c>
      <c r="AV57" s="20">
        <v>-70</v>
      </c>
      <c r="AW57" s="82">
        <v>0.05</v>
      </c>
      <c r="AX57" s="1">
        <v>-70</v>
      </c>
      <c r="AY57" s="20">
        <v>8</v>
      </c>
      <c r="AZ57" s="33">
        <v>-33.415536374845864</v>
      </c>
      <c r="BA57" s="86">
        <v>-542</v>
      </c>
      <c r="BB57" s="86">
        <v>1622</v>
      </c>
      <c r="BC57" s="86">
        <v>2</v>
      </c>
      <c r="BD57" s="86">
        <v>0.16666666666666666</v>
      </c>
      <c r="BE57" s="86">
        <v>5.5555555555555549E-3</v>
      </c>
      <c r="BF57">
        <f>SUM(BA57:$BA$61)</f>
        <v>-2284.6</v>
      </c>
      <c r="BG57">
        <f>SUM($BA$27:BA57)</f>
        <v>3291.15</v>
      </c>
      <c r="BH57">
        <f>AVERAGE(BA57:$BA$61)</f>
        <v>-456.91999999999996</v>
      </c>
      <c r="BI57" s="1">
        <f>AVERAGE($BA$27:BA57)</f>
        <v>106.16612903225807</v>
      </c>
      <c r="BJ57">
        <f t="shared" si="7"/>
        <v>0</v>
      </c>
      <c r="BK57">
        <f t="shared" si="8"/>
        <v>34.940865556451612</v>
      </c>
      <c r="BL57">
        <f>SUM(AZ57:$AZ$61)</f>
        <v>-121.04613136356917</v>
      </c>
      <c r="BM57">
        <f>SUM($AZ$27:AZ57)</f>
        <v>405.12046523559781</v>
      </c>
      <c r="BN57">
        <f>AVERAGE(AZ57:$AZ$61)</f>
        <v>-24.209226272713835</v>
      </c>
      <c r="BO57">
        <f>AVERAGE($AZ$27:AZ57)</f>
        <v>57.874352176513973</v>
      </c>
      <c r="BP57">
        <f t="shared" si="9"/>
        <v>0</v>
      </c>
      <c r="BQ57">
        <f t="shared" si="9"/>
        <v>23446.084478958172</v>
      </c>
    </row>
    <row r="58" spans="1:70" s="1" customFormat="1" ht="12" customHeight="1" x14ac:dyDescent="0.25">
      <c r="A58" s="48">
        <v>12</v>
      </c>
      <c r="B58" s="49" t="s">
        <v>67</v>
      </c>
      <c r="C58" s="50"/>
      <c r="D58" s="51">
        <v>52</v>
      </c>
      <c r="E58" s="51">
        <v>25</v>
      </c>
      <c r="F58" s="48">
        <v>23</v>
      </c>
      <c r="G58" s="99"/>
      <c r="H58" s="19">
        <v>3.2</v>
      </c>
      <c r="I58" s="48">
        <v>3.35</v>
      </c>
      <c r="J58" s="48">
        <v>2.1</v>
      </c>
      <c r="K58" s="48">
        <v>45</v>
      </c>
      <c r="L58" s="48">
        <v>55</v>
      </c>
      <c r="M58" s="48" t="s">
        <v>22</v>
      </c>
      <c r="N58" s="53">
        <v>0.625</v>
      </c>
      <c r="O58" s="1">
        <f t="shared" si="1"/>
        <v>23</v>
      </c>
      <c r="P58" s="101">
        <v>0</v>
      </c>
      <c r="Q58" s="19">
        <f t="shared" si="2"/>
        <v>2.1</v>
      </c>
      <c r="R58" s="54">
        <v>3.2</v>
      </c>
      <c r="S58" s="7">
        <f t="shared" si="3"/>
        <v>-505</v>
      </c>
      <c r="T58" s="55">
        <f t="shared" si="4"/>
        <v>0</v>
      </c>
      <c r="U58" s="61">
        <v>505</v>
      </c>
      <c r="V58" s="62">
        <f>ROUND($AQ$57*VLOOKUP(Z58,$AS$14:$AT$100,2,1),0)</f>
        <v>0</v>
      </c>
      <c r="W58" s="61" t="e">
        <f>ROUND($AP$57*VLOOKUP(AM58,$AS$14:$AT$392,2,1),0)</f>
        <v>#N/A</v>
      </c>
      <c r="X58" s="62" t="e">
        <f>ROUND($AQ$57*VLOOKUP(AM58,$AS$14:$AT$392,2,1),0)</f>
        <v>#N/A</v>
      </c>
      <c r="Y58" s="9">
        <f t="shared" si="5"/>
        <v>-100</v>
      </c>
      <c r="Z58" s="58">
        <v>10.000000000000014</v>
      </c>
      <c r="AA58" s="58">
        <v>10.000000000000014</v>
      </c>
      <c r="AB58" s="58">
        <v>10.000000000000014</v>
      </c>
      <c r="AC58" s="58">
        <v>10.000000000000014</v>
      </c>
      <c r="AD58" s="58">
        <v>10.000000000000014</v>
      </c>
      <c r="AE58" s="58">
        <v>10.000000000000014</v>
      </c>
      <c r="AF58" s="58">
        <v>10.000000000000014</v>
      </c>
      <c r="AG58" s="58">
        <v>10.000000000000014</v>
      </c>
      <c r="AH58" s="58">
        <v>10.000000000000014</v>
      </c>
      <c r="AI58" s="58">
        <v>10.000000000000014</v>
      </c>
      <c r="AJ58" s="58">
        <v>10.000000000000014</v>
      </c>
      <c r="AK58" s="58">
        <v>10.000000000000014</v>
      </c>
      <c r="AL58">
        <f>SUM($Y$15:Y58)</f>
        <v>44</v>
      </c>
      <c r="AM58" s="26">
        <f>ROUND(SUM(S$15:$S58),0)</f>
        <v>-411</v>
      </c>
      <c r="AN58" s="59">
        <f>ROUND(SUM($T$15:T58),0)</f>
        <v>-1613</v>
      </c>
      <c r="AO58">
        <f t="shared" si="6"/>
        <v>10044</v>
      </c>
      <c r="AP58" s="26">
        <f t="shared" si="6"/>
        <v>9589</v>
      </c>
      <c r="AQ58" s="59">
        <f t="shared" si="6"/>
        <v>8387</v>
      </c>
      <c r="AR58" s="60">
        <v>42064</v>
      </c>
      <c r="AS58" s="46">
        <v>-56</v>
      </c>
      <c r="AT58" s="47">
        <f>AW71</f>
        <v>0.05</v>
      </c>
      <c r="AV58" s="20">
        <v>-69</v>
      </c>
      <c r="AW58" s="82">
        <v>0.05</v>
      </c>
      <c r="AX58" s="1">
        <v>-69</v>
      </c>
      <c r="AY58" s="20">
        <v>8</v>
      </c>
      <c r="AZ58" s="33">
        <v>-100</v>
      </c>
      <c r="BA58" s="86">
        <v>-800</v>
      </c>
      <c r="BB58" s="86">
        <v>800</v>
      </c>
      <c r="BC58" s="86">
        <v>1</v>
      </c>
      <c r="BD58" s="86">
        <v>8.3333333333333329E-2</v>
      </c>
      <c r="BE58" s="86">
        <v>2.7777777777777775E-3</v>
      </c>
      <c r="BF58">
        <f>SUM(BA58:$BA$61)</f>
        <v>-1742.6</v>
      </c>
      <c r="BG58">
        <f>SUM($BA$27:BA58)</f>
        <v>2491.15</v>
      </c>
      <c r="BH58">
        <f>AVERAGE(BA58:$BA$61)</f>
        <v>-435.65</v>
      </c>
      <c r="BI58" s="1">
        <f>AVERAGE($BA$27:BA58)</f>
        <v>77.848437500000003</v>
      </c>
      <c r="BJ58">
        <f t="shared" si="7"/>
        <v>0</v>
      </c>
      <c r="BK58">
        <f t="shared" si="8"/>
        <v>19.393213507812501</v>
      </c>
      <c r="BL58">
        <f>SUM(AZ58:$AZ$61)</f>
        <v>-87.630594988723317</v>
      </c>
      <c r="BM58">
        <f>SUM($AZ$27:AZ58)</f>
        <v>305.12046523559781</v>
      </c>
      <c r="BN58">
        <f>AVERAGE(AZ58:$AZ$61)</f>
        <v>-21.907648747180829</v>
      </c>
      <c r="BO58">
        <f>AVERAGE($AZ$27:AZ58)</f>
        <v>38.140058154449726</v>
      </c>
      <c r="BP58">
        <f t="shared" si="9"/>
        <v>0</v>
      </c>
      <c r="BQ58">
        <f t="shared" si="9"/>
        <v>11637.312288198456</v>
      </c>
    </row>
    <row r="59" spans="1:70" s="1" customFormat="1" ht="12" customHeight="1" x14ac:dyDescent="0.25">
      <c r="A59" s="48">
        <v>13</v>
      </c>
      <c r="C59" s="50"/>
      <c r="D59" s="51">
        <v>76</v>
      </c>
      <c r="E59" s="51">
        <v>19</v>
      </c>
      <c r="F59" s="48">
        <v>5</v>
      </c>
      <c r="G59" s="99"/>
      <c r="H59" s="19">
        <v>2.2000000000000002</v>
      </c>
      <c r="I59" s="48">
        <v>3.18</v>
      </c>
      <c r="J59" s="48">
        <v>3.1</v>
      </c>
      <c r="K59" s="48">
        <v>37</v>
      </c>
      <c r="L59" s="48">
        <v>63</v>
      </c>
      <c r="M59" s="48" t="s">
        <v>68</v>
      </c>
      <c r="N59" s="53">
        <v>0.625</v>
      </c>
      <c r="O59" s="1">
        <f t="shared" si="1"/>
        <v>5</v>
      </c>
      <c r="P59" s="101">
        <v>1</v>
      </c>
      <c r="Q59" s="19">
        <f t="shared" si="2"/>
        <v>3.1</v>
      </c>
      <c r="R59" s="54">
        <v>2.2000000000000002</v>
      </c>
      <c r="S59" s="7">
        <f t="shared" si="3"/>
        <v>0</v>
      </c>
      <c r="T59" s="55">
        <f t="shared" si="4"/>
        <v>0</v>
      </c>
      <c r="U59" s="61">
        <v>0</v>
      </c>
      <c r="V59" s="62">
        <f>ROUND($AQ$57*VLOOKUP(Z59,$AS$14:$AT$100,2,1),0)</f>
        <v>0</v>
      </c>
      <c r="W59" s="61" t="e">
        <f>ROUND($AP$57*VLOOKUP(AM59,$AS$14:$AT$392,2,1),0)</f>
        <v>#N/A</v>
      </c>
      <c r="X59" s="62" t="e">
        <f>ROUND($AQ$57*VLOOKUP(AM59,$AS$14:$AT$392,2,1),0)</f>
        <v>#N/A</v>
      </c>
      <c r="Y59" s="9">
        <f t="shared" si="5"/>
        <v>120.00000000000003</v>
      </c>
      <c r="Z59" s="58">
        <v>72.5</v>
      </c>
      <c r="AA59" s="58">
        <v>72.5</v>
      </c>
      <c r="AB59" s="58">
        <v>72.5</v>
      </c>
      <c r="AC59" s="58">
        <v>72.5</v>
      </c>
      <c r="AD59" s="58">
        <v>72.5</v>
      </c>
      <c r="AE59" s="58">
        <v>72.5</v>
      </c>
      <c r="AF59" s="58">
        <v>72.5</v>
      </c>
      <c r="AG59" s="58">
        <v>72.5</v>
      </c>
      <c r="AH59" s="58">
        <v>72.5</v>
      </c>
      <c r="AI59" s="58">
        <v>72.5</v>
      </c>
      <c r="AJ59" s="58">
        <v>72.5</v>
      </c>
      <c r="AK59" s="58">
        <v>72.5</v>
      </c>
      <c r="AL59">
        <f>SUM($Y$15:Y59)</f>
        <v>164.00000000000003</v>
      </c>
      <c r="AM59" s="26">
        <f>ROUND(SUM(S$15:$S59),0)</f>
        <v>-411</v>
      </c>
      <c r="AN59" s="59">
        <f>ROUND(SUM($T$15:T59),0)</f>
        <v>-1613</v>
      </c>
      <c r="AO59">
        <f t="shared" si="6"/>
        <v>10164</v>
      </c>
      <c r="AP59" s="26">
        <f t="shared" si="6"/>
        <v>9589</v>
      </c>
      <c r="AQ59" s="59">
        <f t="shared" si="6"/>
        <v>8387</v>
      </c>
      <c r="AR59" s="60">
        <v>42064</v>
      </c>
      <c r="AS59" s="46">
        <v>-55</v>
      </c>
      <c r="AT59" s="47">
        <f>AW72</f>
        <v>0.05</v>
      </c>
      <c r="AV59" s="20">
        <v>-68</v>
      </c>
      <c r="AW59" s="82">
        <v>0.05</v>
      </c>
      <c r="AX59" s="1">
        <v>-68</v>
      </c>
      <c r="AY59" s="20">
        <v>8</v>
      </c>
      <c r="AZ59" s="33">
        <v>-32.697695436059639</v>
      </c>
      <c r="BA59" s="86">
        <v>-723.59999999999991</v>
      </c>
      <c r="BB59" s="86">
        <v>2213</v>
      </c>
      <c r="BC59" s="86">
        <v>3</v>
      </c>
      <c r="BD59" s="86">
        <v>0.25</v>
      </c>
      <c r="BE59" s="86">
        <v>8.3333333333333332E-3</v>
      </c>
      <c r="BF59">
        <f>SUM(BA59:$BA$61)</f>
        <v>-942.59999999999991</v>
      </c>
      <c r="BG59">
        <f>SUM($BA$27:BA59)</f>
        <v>1767.5500000000002</v>
      </c>
      <c r="BH59">
        <f>AVERAGE(BA59:$BA$61)</f>
        <v>-314.2</v>
      </c>
      <c r="BI59" s="1">
        <f>AVERAGE($BA$27:BA59)</f>
        <v>53.56212121212122</v>
      </c>
      <c r="BJ59">
        <f t="shared" si="7"/>
        <v>0</v>
      </c>
      <c r="BK59">
        <f t="shared" si="8"/>
        <v>9.4673727348484871</v>
      </c>
      <c r="BL59">
        <f>SUM(AZ59:$AZ$61)</f>
        <v>12.369405011276683</v>
      </c>
      <c r="BM59">
        <f>SUM($AZ$27:AZ59)</f>
        <v>272.42276979953817</v>
      </c>
      <c r="BN59">
        <f>AVERAGE(AZ59:$AZ$61)</f>
        <v>4.1231350037588941</v>
      </c>
      <c r="BO59">
        <f>AVERAGE($AZ$27:AZ59)</f>
        <v>30.26919664439313</v>
      </c>
      <c r="BP59">
        <f t="shared" si="9"/>
        <v>51.00072677766557</v>
      </c>
      <c r="BQ59">
        <f t="shared" si="9"/>
        <v>8246.0183894724632</v>
      </c>
    </row>
    <row r="60" spans="1:70" s="1" customFormat="1" ht="12" customHeight="1" x14ac:dyDescent="0.25">
      <c r="A60" s="48">
        <v>14</v>
      </c>
      <c r="C60" s="50"/>
      <c r="D60" s="51">
        <v>60</v>
      </c>
      <c r="E60" s="51">
        <v>23</v>
      </c>
      <c r="F60" s="48">
        <v>17</v>
      </c>
      <c r="G60" s="99"/>
      <c r="H60" s="19">
        <v>2.25</v>
      </c>
      <c r="I60" s="48">
        <v>3.3</v>
      </c>
      <c r="J60" s="48">
        <v>3</v>
      </c>
      <c r="K60" s="48">
        <v>44</v>
      </c>
      <c r="L60" s="48">
        <v>56</v>
      </c>
      <c r="M60" s="48" t="s">
        <v>61</v>
      </c>
      <c r="N60" s="53">
        <v>0.625</v>
      </c>
      <c r="O60" s="1">
        <f t="shared" si="1"/>
        <v>17</v>
      </c>
      <c r="P60" s="101">
        <v>0</v>
      </c>
      <c r="Q60" s="19">
        <f t="shared" si="2"/>
        <v>3</v>
      </c>
      <c r="R60" s="54">
        <v>2.25</v>
      </c>
      <c r="S60" s="7">
        <f t="shared" si="3"/>
        <v>-505</v>
      </c>
      <c r="T60" s="55">
        <f t="shared" si="4"/>
        <v>0</v>
      </c>
      <c r="U60" s="61">
        <v>505</v>
      </c>
      <c r="V60" s="62">
        <f>ROUND($AQ$57*VLOOKUP(Z60,$AS$14:$AT$100,2,1),0)</f>
        <v>0</v>
      </c>
      <c r="W60" s="61" t="e">
        <f>ROUND($AP$57*VLOOKUP(AM60,$AS$14:$AT$392,2,1),0)</f>
        <v>#N/A</v>
      </c>
      <c r="X60" s="62" t="e">
        <f>ROUND($AQ$57*VLOOKUP(AM60,$AS$14:$AT$392,2,1),0)</f>
        <v>#N/A</v>
      </c>
      <c r="Y60" s="9">
        <f t="shared" si="5"/>
        <v>-100</v>
      </c>
      <c r="Z60" s="58">
        <v>10.000000000000014</v>
      </c>
      <c r="AA60" s="58">
        <v>10.000000000000014</v>
      </c>
      <c r="AB60" s="58">
        <v>10.000000000000014</v>
      </c>
      <c r="AC60" s="58">
        <v>10.000000000000014</v>
      </c>
      <c r="AD60" s="58">
        <v>10.000000000000014</v>
      </c>
      <c r="AE60" s="58">
        <v>10.000000000000014</v>
      </c>
      <c r="AF60" s="58">
        <v>10.000000000000014</v>
      </c>
      <c r="AG60" s="58">
        <v>10.000000000000014</v>
      </c>
      <c r="AH60" s="58">
        <v>10.000000000000014</v>
      </c>
      <c r="AI60" s="58">
        <v>10.000000000000014</v>
      </c>
      <c r="AJ60" s="58">
        <v>10.000000000000014</v>
      </c>
      <c r="AK60" s="58">
        <v>10.000000000000014</v>
      </c>
      <c r="AL60">
        <f>SUM($Y$15:Y60)</f>
        <v>64.000000000000028</v>
      </c>
      <c r="AM60" s="26">
        <f>ROUND(SUM(S$15:$S60),0)</f>
        <v>-916</v>
      </c>
      <c r="AN60" s="59">
        <f>ROUND(SUM($T$15:T60),0)</f>
        <v>-1613</v>
      </c>
      <c r="AO60">
        <f t="shared" si="6"/>
        <v>10064</v>
      </c>
      <c r="AP60" s="26">
        <f t="shared" si="6"/>
        <v>9084</v>
      </c>
      <c r="AQ60" s="59">
        <f t="shared" si="6"/>
        <v>8387</v>
      </c>
      <c r="AR60" s="60">
        <v>42064</v>
      </c>
      <c r="AS60" s="46">
        <v>-54</v>
      </c>
      <c r="AT60" s="47">
        <f>AW73</f>
        <v>0.05</v>
      </c>
      <c r="AV60" s="20">
        <v>-67</v>
      </c>
      <c r="AW60" s="82">
        <v>0.05</v>
      </c>
      <c r="AX60" s="1">
        <v>-67</v>
      </c>
      <c r="AY60" s="20">
        <v>8</v>
      </c>
      <c r="AZ60" s="33">
        <v>-34.932899552663685</v>
      </c>
      <c r="BA60" s="86">
        <v>-859</v>
      </c>
      <c r="BB60" s="86">
        <v>2459</v>
      </c>
      <c r="BC60" s="86">
        <v>3</v>
      </c>
      <c r="BD60" s="86">
        <v>0.25</v>
      </c>
      <c r="BE60" s="86">
        <v>8.3333333333333332E-3</v>
      </c>
      <c r="BF60">
        <f>SUM(BA60:$BA$61)</f>
        <v>-219</v>
      </c>
      <c r="BG60">
        <f>SUM($BA$27:BA60)</f>
        <v>908.55000000000018</v>
      </c>
      <c r="BH60">
        <f>AVERAGE(BA60:$BA$61)</f>
        <v>-109.5</v>
      </c>
      <c r="BI60" s="1">
        <f>AVERAGE($BA$27:BA60)</f>
        <v>26.722058823529416</v>
      </c>
      <c r="BJ60">
        <f t="shared" si="7"/>
        <v>0</v>
      </c>
      <c r="BK60">
        <f t="shared" si="8"/>
        <v>2.4278326544117657</v>
      </c>
      <c r="BL60">
        <f>SUM(AZ60:$AZ$61)</f>
        <v>45.067100447336315</v>
      </c>
      <c r="BM60">
        <f>SUM($AZ$27:AZ60)</f>
        <v>237.48987024687449</v>
      </c>
      <c r="BN60">
        <f>AVERAGE(AZ60:$AZ$61)</f>
        <v>22.533550223668158</v>
      </c>
      <c r="BO60">
        <f>AVERAGE($AZ$27:AZ60)</f>
        <v>23.748987024687448</v>
      </c>
      <c r="BP60">
        <f t="shared" si="9"/>
        <v>1015.5217713651506</v>
      </c>
      <c r="BQ60">
        <f t="shared" si="9"/>
        <v>5640.1438469877276</v>
      </c>
    </row>
    <row r="61" spans="1:70" s="1" customFormat="1" ht="12" customHeight="1" x14ac:dyDescent="0.25">
      <c r="A61" s="48">
        <v>15</v>
      </c>
      <c r="C61" s="50"/>
      <c r="D61" s="51">
        <v>70</v>
      </c>
      <c r="E61" s="51">
        <v>20</v>
      </c>
      <c r="F61" s="48">
        <v>10</v>
      </c>
      <c r="G61" s="99"/>
      <c r="H61" s="19">
        <v>2.25</v>
      </c>
      <c r="I61" s="48">
        <v>3.45</v>
      </c>
      <c r="J61" s="48">
        <v>2.7</v>
      </c>
      <c r="K61" s="48">
        <v>39</v>
      </c>
      <c r="L61" s="48">
        <v>61</v>
      </c>
      <c r="M61" s="48" t="s">
        <v>33</v>
      </c>
      <c r="N61" s="53">
        <v>0.625</v>
      </c>
      <c r="O61" s="1">
        <f t="shared" si="1"/>
        <v>10</v>
      </c>
      <c r="P61" s="101">
        <v>1</v>
      </c>
      <c r="Q61" s="19">
        <f t="shared" si="2"/>
        <v>2.7</v>
      </c>
      <c r="R61" s="54">
        <v>2.25</v>
      </c>
      <c r="S61" s="7">
        <f t="shared" si="3"/>
        <v>0</v>
      </c>
      <c r="T61" s="55">
        <f t="shared" si="4"/>
        <v>523.75</v>
      </c>
      <c r="U61" s="61">
        <v>0</v>
      </c>
      <c r="V61" s="62">
        <f>ROUND($AQ$57*VLOOKUP(Z61,$AS$14:$AT$100,2,1),0)</f>
        <v>419</v>
      </c>
      <c r="W61" s="61" t="e">
        <f>ROUND($AP$57*VLOOKUP(AM61,$AS$14:$AT$392,2,1),0)</f>
        <v>#N/A</v>
      </c>
      <c r="X61" s="62" t="e">
        <f>ROUND($AQ$57*VLOOKUP(AM61,$AS$14:$AT$392,2,1),0)</f>
        <v>#N/A</v>
      </c>
      <c r="Y61" s="9">
        <f t="shared" si="5"/>
        <v>125</v>
      </c>
      <c r="Z61" s="58">
        <v>-100</v>
      </c>
      <c r="AA61" s="58">
        <v>-100</v>
      </c>
      <c r="AB61" s="58">
        <v>-100</v>
      </c>
      <c r="AC61" s="58">
        <v>-100</v>
      </c>
      <c r="AD61" s="58">
        <v>-100</v>
      </c>
      <c r="AE61" s="58">
        <v>-100</v>
      </c>
      <c r="AF61" s="58">
        <v>-100</v>
      </c>
      <c r="AG61" s="58">
        <v>-100</v>
      </c>
      <c r="AH61" s="58">
        <v>-100</v>
      </c>
      <c r="AI61" s="58">
        <v>-100</v>
      </c>
      <c r="AJ61" s="58">
        <v>-100</v>
      </c>
      <c r="AK61" s="58">
        <v>-100</v>
      </c>
      <c r="AL61">
        <f>SUM($Y$15:Y61)</f>
        <v>189.00000000000003</v>
      </c>
      <c r="AM61" s="26">
        <f>ROUND(SUM(S$15:$S61),0)</f>
        <v>-916</v>
      </c>
      <c r="AN61" s="59">
        <f>ROUND(SUM($T$15:T61),0)</f>
        <v>-1089</v>
      </c>
      <c r="AO61">
        <f t="shared" si="6"/>
        <v>10189</v>
      </c>
      <c r="AP61" s="26">
        <f t="shared" si="6"/>
        <v>9084</v>
      </c>
      <c r="AQ61" s="59">
        <f t="shared" si="6"/>
        <v>8911</v>
      </c>
      <c r="AR61" s="60">
        <v>42064</v>
      </c>
      <c r="AS61" s="46">
        <v>-53</v>
      </c>
      <c r="AT61" s="47">
        <f>AW74</f>
        <v>0.05</v>
      </c>
      <c r="AU61">
        <f>COUNTIF($U$15:$U$404,"&gt;0")+COUNTIF($U$15:$U$404,"&lt;0")</f>
        <v>21</v>
      </c>
      <c r="AV61" s="20">
        <v>-66</v>
      </c>
      <c r="AW61" s="82">
        <v>0.05</v>
      </c>
      <c r="AX61" s="1">
        <v>-66</v>
      </c>
      <c r="AY61" s="20">
        <v>8</v>
      </c>
      <c r="AZ61" s="33">
        <v>80</v>
      </c>
      <c r="BA61" s="86">
        <v>640</v>
      </c>
      <c r="BB61" s="86">
        <v>800</v>
      </c>
      <c r="BC61" s="86">
        <v>1</v>
      </c>
      <c r="BD61" s="86">
        <v>8.3333333333333329E-2</v>
      </c>
      <c r="BE61" s="86">
        <v>2.7777777777777775E-3</v>
      </c>
      <c r="BF61">
        <f>SUM(BA61:$BA$61)</f>
        <v>640</v>
      </c>
      <c r="BG61">
        <f>SUM($BA$27:BA61)</f>
        <v>1548.5500000000002</v>
      </c>
      <c r="BH61">
        <f>AVERAGE(BA61:$BA$61)</f>
        <v>640</v>
      </c>
      <c r="BI61" s="1">
        <f>AVERAGE($BA$27:BA61)</f>
        <v>44.244285714285716</v>
      </c>
      <c r="BJ61">
        <f t="shared" si="7"/>
        <v>40.96</v>
      </c>
      <c r="BK61">
        <f t="shared" si="8"/>
        <v>6.8514488642857145</v>
      </c>
      <c r="BL61">
        <f>SUM(AZ61:$AZ$61)</f>
        <v>80</v>
      </c>
      <c r="BM61">
        <f>SUM($AZ$27:AZ61)</f>
        <v>317.48987024687449</v>
      </c>
      <c r="BN61">
        <f>AVERAGE(AZ61:$AZ$61)</f>
        <v>80</v>
      </c>
      <c r="BO61">
        <f>AVERAGE($AZ$27:AZ61)</f>
        <v>28.862715476988591</v>
      </c>
      <c r="BP61">
        <f t="shared" si="9"/>
        <v>6400</v>
      </c>
      <c r="BQ61">
        <f t="shared" si="9"/>
        <v>9163.6197917615646</v>
      </c>
    </row>
    <row r="62" spans="1:70" s="1" customFormat="1" ht="12" customHeight="1" x14ac:dyDescent="0.25">
      <c r="A62" s="48">
        <v>16</v>
      </c>
      <c r="C62" s="50"/>
      <c r="D62" s="51">
        <v>57</v>
      </c>
      <c r="E62" s="51">
        <v>30</v>
      </c>
      <c r="F62" s="48">
        <v>13</v>
      </c>
      <c r="G62" s="99"/>
      <c r="H62" s="19">
        <v>2.09</v>
      </c>
      <c r="I62" s="48">
        <v>3.35</v>
      </c>
      <c r="J62" s="48">
        <v>3.32</v>
      </c>
      <c r="K62" s="48">
        <v>40</v>
      </c>
      <c r="L62" s="48">
        <v>60</v>
      </c>
      <c r="M62" s="52">
        <v>42037</v>
      </c>
      <c r="N62" s="53">
        <v>0.625</v>
      </c>
      <c r="O62" s="1">
        <f t="shared" si="1"/>
        <v>13</v>
      </c>
      <c r="P62" s="101">
        <v>0</v>
      </c>
      <c r="Q62" s="19">
        <f t="shared" si="2"/>
        <v>3.32</v>
      </c>
      <c r="R62" s="54">
        <v>2.09</v>
      </c>
      <c r="S62" s="7">
        <f t="shared" si="3"/>
        <v>0</v>
      </c>
      <c r="T62" s="55">
        <f t="shared" si="4"/>
        <v>0</v>
      </c>
      <c r="U62" s="61">
        <v>0</v>
      </c>
      <c r="V62" s="62">
        <f>ROUND($AQ$57*VLOOKUP(Z62,$AS$14:$AT$100,2,1),0)</f>
        <v>0</v>
      </c>
      <c r="W62" s="61" t="e">
        <f>ROUND($AP$57*VLOOKUP(AM62,$AS$14:$AT$392,2,1),0)</f>
        <v>#N/A</v>
      </c>
      <c r="X62" s="62" t="e">
        <f>ROUND($AQ$57*VLOOKUP(AM62,$AS$14:$AT$392,2,1),0)</f>
        <v>#N/A</v>
      </c>
      <c r="Y62" s="9">
        <f t="shared" si="5"/>
        <v>-100</v>
      </c>
      <c r="Z62" s="58">
        <v>155</v>
      </c>
      <c r="AA62" s="58">
        <v>155</v>
      </c>
      <c r="AB62" s="58">
        <v>155</v>
      </c>
      <c r="AC62" s="58">
        <v>155</v>
      </c>
      <c r="AD62" s="58">
        <v>155</v>
      </c>
      <c r="AE62" s="58">
        <v>155</v>
      </c>
      <c r="AF62" s="58">
        <v>155</v>
      </c>
      <c r="AG62" s="58">
        <v>155</v>
      </c>
      <c r="AH62" s="58">
        <v>155</v>
      </c>
      <c r="AI62" s="58">
        <v>155</v>
      </c>
      <c r="AJ62" s="58">
        <v>155</v>
      </c>
      <c r="AK62" s="58">
        <v>155</v>
      </c>
      <c r="AL62">
        <f>SUM($Y$15:Y62)</f>
        <v>89.000000000000028</v>
      </c>
      <c r="AM62" s="26">
        <f>ROUND(SUM(S$15:$S62),0)</f>
        <v>-916</v>
      </c>
      <c r="AN62" s="59">
        <f>ROUND(SUM($T$15:T62),0)</f>
        <v>-1089</v>
      </c>
      <c r="AO62">
        <f t="shared" si="6"/>
        <v>10089</v>
      </c>
      <c r="AP62" s="26">
        <f t="shared" si="6"/>
        <v>9084</v>
      </c>
      <c r="AQ62" s="59">
        <f t="shared" si="6"/>
        <v>8911</v>
      </c>
      <c r="AR62" s="60">
        <v>42064</v>
      </c>
      <c r="AS62" s="46">
        <v>-52</v>
      </c>
      <c r="AT62" s="47">
        <f>AW75</f>
        <v>0.05</v>
      </c>
      <c r="AU62" s="88">
        <f>SUM($S:$S)</f>
        <v>2556.8000000000002</v>
      </c>
      <c r="AV62" s="20">
        <v>-65</v>
      </c>
      <c r="AW62" s="82">
        <v>0.05</v>
      </c>
      <c r="AX62" s="1">
        <v>-65</v>
      </c>
      <c r="AY62" s="20">
        <v>8</v>
      </c>
      <c r="AZ62" s="33"/>
      <c r="BA62" s="86">
        <v>0</v>
      </c>
      <c r="BB62" s="86">
        <v>0</v>
      </c>
      <c r="BC62" s="86">
        <v>0</v>
      </c>
      <c r="BD62" s="86">
        <v>0</v>
      </c>
      <c r="BE62" s="86">
        <v>0</v>
      </c>
      <c r="BF62" s="93">
        <f>SUM(BA62:$BA$94)</f>
        <v>3552.8999999999978</v>
      </c>
      <c r="BG62" s="93">
        <f>SUM($BA$62:BA62)</f>
        <v>0</v>
      </c>
      <c r="BH62" s="93">
        <f>AVERAGE(BA62:$BA$94)</f>
        <v>107.6636363636363</v>
      </c>
      <c r="BI62" s="94">
        <f>AVERAGE($BA$62:BA62)</f>
        <v>0</v>
      </c>
      <c r="BJ62" s="93">
        <f t="shared" si="7"/>
        <v>38.251813363636323</v>
      </c>
      <c r="BK62" s="93">
        <f t="shared" si="8"/>
        <v>0</v>
      </c>
      <c r="BL62" s="93">
        <f>SUM(AZ62:$AZ$94)</f>
        <v>-304.00397422516198</v>
      </c>
      <c r="BM62" s="93">
        <f>SUM($AZ$62:AZ62)</f>
        <v>0</v>
      </c>
      <c r="BN62" s="93">
        <f>AVERAGE(AZ62:$AZ$94)</f>
        <v>-12.666832259381749</v>
      </c>
      <c r="BO62" s="93" t="e">
        <f>AVERAGE($AZ$62:AZ62)</f>
        <v>#DIV/0!</v>
      </c>
      <c r="BP62" s="93">
        <f t="shared" si="9"/>
        <v>0</v>
      </c>
      <c r="BQ62" s="93">
        <f>IF(BM62&lt;=0,0,BM62*BO62)</f>
        <v>0</v>
      </c>
      <c r="BR62" t="s">
        <v>69</v>
      </c>
    </row>
    <row r="63" spans="1:70" s="1" customFormat="1" ht="12" customHeight="1" x14ac:dyDescent="0.25">
      <c r="A63" s="48">
        <v>1</v>
      </c>
      <c r="C63" s="50"/>
      <c r="D63" s="51">
        <v>52</v>
      </c>
      <c r="E63" s="51">
        <v>26</v>
      </c>
      <c r="F63" s="48">
        <v>22</v>
      </c>
      <c r="G63" s="99"/>
      <c r="H63" s="19">
        <v>2.0499999999999998</v>
      </c>
      <c r="I63" s="48">
        <v>3.15</v>
      </c>
      <c r="J63" s="48">
        <v>3.5</v>
      </c>
      <c r="K63" s="48">
        <v>48</v>
      </c>
      <c r="L63" s="48">
        <v>52</v>
      </c>
      <c r="M63" s="52">
        <v>42005</v>
      </c>
      <c r="N63" s="53">
        <v>0.70833333333333337</v>
      </c>
      <c r="O63" s="1">
        <f t="shared" si="1"/>
        <v>22</v>
      </c>
      <c r="P63" s="101">
        <v>0</v>
      </c>
      <c r="Q63" s="19">
        <f t="shared" si="2"/>
        <v>3.5</v>
      </c>
      <c r="R63" s="54">
        <v>2.0499999999999998</v>
      </c>
      <c r="S63" s="7">
        <f t="shared" si="3"/>
        <v>0</v>
      </c>
      <c r="T63" s="55">
        <f t="shared" si="4"/>
        <v>-419</v>
      </c>
      <c r="U63" s="61">
        <v>0</v>
      </c>
      <c r="V63" s="62">
        <f>ROUND($AQ$57*VLOOKUP(Z63,$AS$14:$AT$100,2,1),0)</f>
        <v>419</v>
      </c>
      <c r="W63" s="61" t="e">
        <f>ROUND($AP$57*VLOOKUP(AM63,$AS$14:$AT$392,2,1),0)</f>
        <v>#N/A</v>
      </c>
      <c r="X63" s="62" t="e">
        <f>ROUND($AQ$57*VLOOKUP(AM63,$AS$14:$AT$392,2,1),0)</f>
        <v>#N/A</v>
      </c>
      <c r="Y63" s="9">
        <f t="shared" si="5"/>
        <v>-100</v>
      </c>
      <c r="Z63" s="58">
        <v>-100</v>
      </c>
      <c r="AA63" s="58">
        <v>-100</v>
      </c>
      <c r="AB63" s="58">
        <v>-100</v>
      </c>
      <c r="AC63" s="58">
        <v>-100</v>
      </c>
      <c r="AD63" s="58">
        <v>-100</v>
      </c>
      <c r="AE63" s="58">
        <v>-100</v>
      </c>
      <c r="AF63" s="58">
        <v>-100</v>
      </c>
      <c r="AG63" s="58">
        <v>-100</v>
      </c>
      <c r="AH63" s="58">
        <v>-100</v>
      </c>
      <c r="AI63" s="58">
        <v>-100</v>
      </c>
      <c r="AJ63" s="58">
        <v>-100</v>
      </c>
      <c r="AK63" s="58">
        <v>-100</v>
      </c>
      <c r="AL63">
        <f>SUM($Y$15:Y63)</f>
        <v>-10.999999999999972</v>
      </c>
      <c r="AM63" s="26">
        <f>ROUND(SUM(S$15:$S63),0)</f>
        <v>-916</v>
      </c>
      <c r="AN63" s="59">
        <f>ROUND(SUM($T$15:T63),0)</f>
        <v>-1508</v>
      </c>
      <c r="AO63">
        <f t="shared" si="6"/>
        <v>9989</v>
      </c>
      <c r="AP63" s="26">
        <f t="shared" si="6"/>
        <v>9084</v>
      </c>
      <c r="AQ63" s="59">
        <f t="shared" si="6"/>
        <v>8492</v>
      </c>
      <c r="AR63" s="60">
        <v>42064</v>
      </c>
      <c r="AS63" s="46">
        <v>-51</v>
      </c>
      <c r="AT63" s="47">
        <f>AW76</f>
        <v>0.05</v>
      </c>
      <c r="AU63" s="33">
        <f>AU62/AU64*100</f>
        <v>22.761506276150627</v>
      </c>
      <c r="AV63" s="20">
        <v>-64</v>
      </c>
      <c r="AW63" s="82">
        <v>0.05</v>
      </c>
      <c r="AX63" s="1">
        <v>-64</v>
      </c>
      <c r="AY63" s="20">
        <v>8</v>
      </c>
      <c r="AZ63" s="33">
        <v>46.497764530551414</v>
      </c>
      <c r="BA63" s="86">
        <v>1248</v>
      </c>
      <c r="BB63" s="86">
        <v>2684</v>
      </c>
      <c r="BC63" s="86">
        <v>3</v>
      </c>
      <c r="BD63" s="86">
        <v>0.25</v>
      </c>
      <c r="BE63" s="86">
        <v>8.3333333333333332E-3</v>
      </c>
      <c r="BF63" s="93">
        <f>SUM(BA63:$BA$94)</f>
        <v>3552.8999999999978</v>
      </c>
      <c r="BG63" s="93">
        <f>SUM($BA$62:BA63)</f>
        <v>1248</v>
      </c>
      <c r="BH63" s="93">
        <f>AVERAGE(BA63:$BA$94)</f>
        <v>111.02812499999993</v>
      </c>
      <c r="BI63" s="94">
        <f>AVERAGE($BA$62:BA63)</f>
        <v>624</v>
      </c>
      <c r="BJ63" s="93">
        <f t="shared" si="7"/>
        <v>39.44718253124995</v>
      </c>
      <c r="BK63" s="93">
        <f t="shared" si="8"/>
        <v>77.875200000000007</v>
      </c>
      <c r="BL63" s="93">
        <f>SUM(AZ63:$AZ$94)</f>
        <v>-304.00397422516198</v>
      </c>
      <c r="BM63" s="93">
        <f>SUM($AZ$62:AZ63)</f>
        <v>46.497764530551414</v>
      </c>
      <c r="BN63" s="93">
        <f>AVERAGE(AZ63:$AZ$94)</f>
        <v>-12.666832259381749</v>
      </c>
      <c r="BO63" s="93">
        <f>AVERAGE($AZ$62:AZ63)</f>
        <v>46.497764530551414</v>
      </c>
      <c r="BP63" s="93">
        <f t="shared" ref="BP63:BQ94" si="10">IF(BL63&lt;=0,0,BL63*BN63)</f>
        <v>0</v>
      </c>
      <c r="BQ63" s="93">
        <f t="shared" si="10"/>
        <v>2162.0421063386052</v>
      </c>
    </row>
    <row r="64" spans="1:70" s="1" customFormat="1" ht="12" customHeight="1" x14ac:dyDescent="0.25">
      <c r="A64" s="48">
        <v>2</v>
      </c>
      <c r="C64" s="50"/>
      <c r="D64" s="51">
        <v>18</v>
      </c>
      <c r="E64" s="51">
        <v>27</v>
      </c>
      <c r="F64" s="48">
        <v>55</v>
      </c>
      <c r="G64" s="99"/>
      <c r="H64" s="19">
        <v>2.15</v>
      </c>
      <c r="I64" s="48">
        <v>3.45</v>
      </c>
      <c r="J64" s="48">
        <v>3.05</v>
      </c>
      <c r="K64" s="48">
        <v>38</v>
      </c>
      <c r="L64" s="48">
        <v>62</v>
      </c>
      <c r="M64" s="52">
        <v>42007</v>
      </c>
      <c r="N64" s="53">
        <v>0.78125</v>
      </c>
      <c r="O64" s="1">
        <f t="shared" si="1"/>
        <v>55</v>
      </c>
      <c r="P64" s="101">
        <v>0</v>
      </c>
      <c r="Q64" s="19">
        <f t="shared" si="2"/>
        <v>3.05</v>
      </c>
      <c r="R64" s="54">
        <v>3.05</v>
      </c>
      <c r="S64" s="7">
        <f t="shared" si="3"/>
        <v>0</v>
      </c>
      <c r="T64" s="55">
        <f t="shared" si="4"/>
        <v>0</v>
      </c>
      <c r="U64" s="61">
        <v>0</v>
      </c>
      <c r="V64" s="62">
        <f>ROUND($AQ$57*VLOOKUP(Z64,$AS$14:$AT$100,2,1),0)</f>
        <v>0</v>
      </c>
      <c r="W64" s="61" t="e">
        <f>ROUND($AP$57*VLOOKUP(AM64,$AS$14:$AT$392,2,1),0)</f>
        <v>#N/A</v>
      </c>
      <c r="X64" s="62" t="e">
        <f>ROUND($AQ$57*VLOOKUP(AM64,$AS$14:$AT$392,2,1),0)</f>
        <v>#N/A</v>
      </c>
      <c r="Y64" s="9">
        <f t="shared" si="5"/>
        <v>-100</v>
      </c>
      <c r="Z64" s="58">
        <v>58.333333333333321</v>
      </c>
      <c r="AA64" s="58">
        <v>58.333333333333321</v>
      </c>
      <c r="AB64" s="58">
        <v>58.333333333333321</v>
      </c>
      <c r="AC64" s="58">
        <v>58.333333333333321</v>
      </c>
      <c r="AD64" s="58">
        <v>58.333333333333321</v>
      </c>
      <c r="AE64" s="58">
        <v>58.333333333333321</v>
      </c>
      <c r="AF64" s="58">
        <v>58.333333333333321</v>
      </c>
      <c r="AG64" s="58">
        <v>58.333333333333321</v>
      </c>
      <c r="AH64" s="58">
        <v>58.333333333333321</v>
      </c>
      <c r="AI64" s="58">
        <v>58.333333333333321</v>
      </c>
      <c r="AJ64" s="58">
        <v>58.333333333333321</v>
      </c>
      <c r="AK64" s="58">
        <v>58.333333333333321</v>
      </c>
      <c r="AL64">
        <f>SUM($Y$15:Y64)</f>
        <v>-110.99999999999997</v>
      </c>
      <c r="AM64" s="26">
        <f>ROUND(SUM(S$15:$S64),0)</f>
        <v>-916</v>
      </c>
      <c r="AN64" s="59">
        <f>ROUND(SUM($T$15:T64),0)</f>
        <v>-1508</v>
      </c>
      <c r="AO64">
        <f t="shared" si="6"/>
        <v>9889</v>
      </c>
      <c r="AP64" s="26">
        <f t="shared" si="6"/>
        <v>9084</v>
      </c>
      <c r="AQ64" s="59">
        <f t="shared" si="6"/>
        <v>8492</v>
      </c>
      <c r="AR64" s="60">
        <v>42064</v>
      </c>
      <c r="AS64" s="46">
        <v>-50</v>
      </c>
      <c r="AT64" s="47">
        <f>AW77</f>
        <v>0.05</v>
      </c>
      <c r="AU64" s="75">
        <f>SUM($U$15:$U$404)</f>
        <v>11233</v>
      </c>
      <c r="AV64" s="20">
        <v>-63</v>
      </c>
      <c r="AW64" s="82">
        <v>0.05</v>
      </c>
      <c r="AX64" s="1">
        <v>-63</v>
      </c>
      <c r="AY64" s="20">
        <v>8</v>
      </c>
      <c r="AZ64" s="33">
        <v>-43.700873362445414</v>
      </c>
      <c r="BA64" s="86">
        <v>-1801.35</v>
      </c>
      <c r="BB64" s="86">
        <v>4122</v>
      </c>
      <c r="BC64" s="86">
        <v>6</v>
      </c>
      <c r="BD64" s="86">
        <v>0.5</v>
      </c>
      <c r="BE64" s="86">
        <v>1.6666666666666666E-2</v>
      </c>
      <c r="BF64" s="93">
        <f>SUM(BA64:$BA$94)</f>
        <v>2304.8999999999987</v>
      </c>
      <c r="BG64" s="93">
        <f>SUM($BA$62:BA64)</f>
        <v>-553.34999999999991</v>
      </c>
      <c r="BH64" s="93">
        <f>AVERAGE(BA64:$BA$94)</f>
        <v>74.351612903225771</v>
      </c>
      <c r="BI64" s="94">
        <f>AVERAGE($BA$62:BA64)</f>
        <v>-184.44999999999996</v>
      </c>
      <c r="BJ64" s="93">
        <f t="shared" si="7"/>
        <v>17.137303258064499</v>
      </c>
      <c r="BK64" s="93">
        <f t="shared" si="8"/>
        <v>0</v>
      </c>
      <c r="BL64" s="93">
        <f>SUM(AZ64:$AZ$94)</f>
        <v>-350.5017387557134</v>
      </c>
      <c r="BM64" s="93">
        <f>SUM($AZ$62:AZ64)</f>
        <v>2.7968911681060007</v>
      </c>
      <c r="BN64" s="93">
        <f>AVERAGE(AZ64:$AZ$94)</f>
        <v>-15.239206032857105</v>
      </c>
      <c r="BO64" s="93">
        <f>AVERAGE($AZ$62:AZ64)</f>
        <v>1.3984455840530003</v>
      </c>
      <c r="BP64" s="93">
        <f t="shared" si="10"/>
        <v>0</v>
      </c>
      <c r="BQ64" s="93">
        <f t="shared" si="10"/>
        <v>3.9113001031146744</v>
      </c>
    </row>
    <row r="65" spans="1:69" s="1" customFormat="1" ht="12" customHeight="1" x14ac:dyDescent="0.25">
      <c r="A65" s="48">
        <v>3</v>
      </c>
      <c r="C65" s="50"/>
      <c r="D65" s="51">
        <v>52</v>
      </c>
      <c r="E65" s="51">
        <v>26</v>
      </c>
      <c r="F65" s="48">
        <v>22</v>
      </c>
      <c r="G65" s="99"/>
      <c r="H65" s="19">
        <v>2</v>
      </c>
      <c r="I65" s="48">
        <v>3.15</v>
      </c>
      <c r="J65" s="48">
        <v>3.85</v>
      </c>
      <c r="K65" s="48">
        <v>51</v>
      </c>
      <c r="L65" s="48">
        <v>49</v>
      </c>
      <c r="M65" s="52">
        <v>42006</v>
      </c>
      <c r="N65" s="53">
        <v>0.79166666666666663</v>
      </c>
      <c r="O65" s="1">
        <f t="shared" si="1"/>
        <v>22</v>
      </c>
      <c r="P65" s="101">
        <v>1</v>
      </c>
      <c r="Q65" s="19">
        <f t="shared" si="2"/>
        <v>3.85</v>
      </c>
      <c r="R65" s="54">
        <v>2</v>
      </c>
      <c r="S65" s="7">
        <f t="shared" si="3"/>
        <v>0</v>
      </c>
      <c r="T65" s="55">
        <f t="shared" si="4"/>
        <v>419</v>
      </c>
      <c r="U65" s="61">
        <v>0</v>
      </c>
      <c r="V65" s="62">
        <f>ROUND($AQ$57*VLOOKUP(Z65,$AS$14:$AT$100,2,1),0)</f>
        <v>419</v>
      </c>
      <c r="W65" s="61" t="e">
        <f>ROUND($AP$57*VLOOKUP(AM65,$AS$14:$AT$392,2,1),0)</f>
        <v>#N/A</v>
      </c>
      <c r="X65" s="62" t="e">
        <f>ROUND($AQ$57*VLOOKUP(AM65,$AS$14:$AT$392,2,1),0)</f>
        <v>#N/A</v>
      </c>
      <c r="Y65" s="9">
        <f t="shared" si="5"/>
        <v>100</v>
      </c>
      <c r="Z65" s="58">
        <v>-26.666666666666657</v>
      </c>
      <c r="AA65" s="58">
        <v>-26.666666666666657</v>
      </c>
      <c r="AB65" s="58">
        <v>-26.666666666666657</v>
      </c>
      <c r="AC65" s="58">
        <v>-26.666666666666657</v>
      </c>
      <c r="AD65" s="58">
        <v>-26.666666666666657</v>
      </c>
      <c r="AE65" s="58">
        <v>-26.666666666666657</v>
      </c>
      <c r="AF65" s="58">
        <v>-26.666666666666657</v>
      </c>
      <c r="AG65" s="58">
        <v>-26.666666666666657</v>
      </c>
      <c r="AH65" s="58">
        <v>-26.666666666666657</v>
      </c>
      <c r="AI65" s="58">
        <v>-26.666666666666657</v>
      </c>
      <c r="AJ65" s="58">
        <v>-26.666666666666657</v>
      </c>
      <c r="AK65" s="58">
        <v>-26.666666666666657</v>
      </c>
      <c r="AL65">
        <f>SUM($Y$15:Y65)</f>
        <v>-10.999999999999972</v>
      </c>
      <c r="AM65" s="26">
        <f>ROUND(SUM(S$15:$S65),0)</f>
        <v>-916</v>
      </c>
      <c r="AN65" s="59">
        <f>ROUND(SUM($T$15:T65),0)</f>
        <v>-1089</v>
      </c>
      <c r="AO65">
        <f t="shared" si="6"/>
        <v>9989</v>
      </c>
      <c r="AP65" s="26">
        <f t="shared" si="6"/>
        <v>9084</v>
      </c>
      <c r="AQ65" s="59">
        <f t="shared" si="6"/>
        <v>8911</v>
      </c>
      <c r="AR65" s="60">
        <v>42064</v>
      </c>
      <c r="AS65" s="46">
        <v>-49</v>
      </c>
      <c r="AT65" s="47">
        <f>AW78</f>
        <v>0.05</v>
      </c>
      <c r="AV65" s="20">
        <v>-62</v>
      </c>
      <c r="AW65" s="82">
        <v>0.05</v>
      </c>
      <c r="AX65" s="1">
        <v>-62</v>
      </c>
      <c r="AY65" s="20">
        <v>8</v>
      </c>
      <c r="AZ65" s="33"/>
      <c r="BA65" s="86">
        <v>0</v>
      </c>
      <c r="BB65" s="86">
        <v>0</v>
      </c>
      <c r="BC65" s="86">
        <v>0</v>
      </c>
      <c r="BD65" s="86">
        <v>0</v>
      </c>
      <c r="BE65" s="86">
        <v>0</v>
      </c>
      <c r="BF65" s="93">
        <f>SUM(BA65:$BA$94)</f>
        <v>4106.2499999999982</v>
      </c>
      <c r="BG65" s="93">
        <f>SUM($BA$62:BA65)</f>
        <v>-553.34999999999991</v>
      </c>
      <c r="BH65" s="93">
        <f>AVERAGE(BA65:$BA$94)</f>
        <v>136.87499999999994</v>
      </c>
      <c r="BI65" s="94">
        <f>AVERAGE($BA$62:BA65)</f>
        <v>-138.33749999999998</v>
      </c>
      <c r="BJ65" s="93">
        <f t="shared" si="7"/>
        <v>56.204296874999955</v>
      </c>
      <c r="BK65" s="93">
        <f t="shared" si="8"/>
        <v>0</v>
      </c>
      <c r="BL65" s="93">
        <f>SUM(AZ65:$AZ$94)</f>
        <v>-306.80086539326794</v>
      </c>
      <c r="BM65" s="93">
        <f>SUM($AZ$62:AZ65)</f>
        <v>2.7968911681060007</v>
      </c>
      <c r="BN65" s="93">
        <f>AVERAGE(AZ65:$AZ$94)</f>
        <v>-13.94549388151218</v>
      </c>
      <c r="BO65" s="93">
        <f>AVERAGE($AZ$62:AZ65)</f>
        <v>1.3984455840530003</v>
      </c>
      <c r="BP65" s="93">
        <f t="shared" si="10"/>
        <v>0</v>
      </c>
      <c r="BQ65" s="93">
        <f t="shared" si="10"/>
        <v>3.9113001031146744</v>
      </c>
    </row>
    <row r="66" spans="1:69" s="1" customFormat="1" ht="12" customHeight="1" x14ac:dyDescent="0.25">
      <c r="A66" s="48">
        <v>4</v>
      </c>
      <c r="C66" s="50"/>
      <c r="D66" s="51">
        <v>58</v>
      </c>
      <c r="E66" s="51">
        <v>31</v>
      </c>
      <c r="F66" s="48">
        <v>11</v>
      </c>
      <c r="G66" s="99"/>
      <c r="H66" s="19">
        <v>2.09</v>
      </c>
      <c r="I66" s="48">
        <v>3.05</v>
      </c>
      <c r="J66" s="48">
        <v>3.45</v>
      </c>
      <c r="K66" s="48">
        <v>43</v>
      </c>
      <c r="L66" s="48">
        <v>57</v>
      </c>
      <c r="M66" s="52">
        <v>42038</v>
      </c>
      <c r="N66" s="53">
        <v>0.875</v>
      </c>
      <c r="O66" s="1">
        <f t="shared" si="1"/>
        <v>11</v>
      </c>
      <c r="P66" s="101">
        <v>1</v>
      </c>
      <c r="Q66" s="19">
        <f t="shared" si="2"/>
        <v>3.45</v>
      </c>
      <c r="R66" s="54">
        <v>2.09</v>
      </c>
      <c r="S66" s="7">
        <f t="shared" si="3"/>
        <v>0</v>
      </c>
      <c r="T66" s="55">
        <f t="shared" si="4"/>
        <v>0</v>
      </c>
      <c r="U66" s="61">
        <v>0</v>
      </c>
      <c r="V66" s="62">
        <f>ROUND($AQ$57*VLOOKUP(Z66,$AS$14:$AT$100,2,1),0)</f>
        <v>0</v>
      </c>
      <c r="W66" s="61" t="e">
        <f>ROUND($AP$57*VLOOKUP(AM66,$AS$14:$AT$392,2,1),0)</f>
        <v>#N/A</v>
      </c>
      <c r="X66" s="62" t="e">
        <f>ROUND($AQ$57*VLOOKUP(AM66,$AS$14:$AT$392,2,1),0)</f>
        <v>#N/A</v>
      </c>
      <c r="Y66" s="9">
        <f t="shared" si="5"/>
        <v>109</v>
      </c>
      <c r="Z66" s="58">
        <v>-25</v>
      </c>
      <c r="AA66" s="58">
        <v>-25</v>
      </c>
      <c r="AB66" s="58">
        <v>-25</v>
      </c>
      <c r="AC66" s="58">
        <v>-25</v>
      </c>
      <c r="AD66" s="58">
        <v>-25</v>
      </c>
      <c r="AE66" s="58">
        <v>-25</v>
      </c>
      <c r="AF66" s="58">
        <v>-25</v>
      </c>
      <c r="AG66" s="58">
        <v>-25</v>
      </c>
      <c r="AH66" s="58">
        <v>-25</v>
      </c>
      <c r="AI66" s="58">
        <v>-25</v>
      </c>
      <c r="AJ66" s="58">
        <v>-25</v>
      </c>
      <c r="AK66" s="58">
        <v>-25</v>
      </c>
      <c r="AL66">
        <f>SUM($Y$15:Y66)</f>
        <v>98.000000000000028</v>
      </c>
      <c r="AM66" s="26">
        <f>ROUND(SUM(S$15:$S66),0)</f>
        <v>-916</v>
      </c>
      <c r="AN66" s="59">
        <f>ROUND(SUM($T$15:T66),0)</f>
        <v>-1089</v>
      </c>
      <c r="AO66">
        <f t="shared" si="6"/>
        <v>10098</v>
      </c>
      <c r="AP66" s="26">
        <f t="shared" si="6"/>
        <v>9084</v>
      </c>
      <c r="AQ66" s="59">
        <f t="shared" si="6"/>
        <v>8911</v>
      </c>
      <c r="AR66" s="60">
        <v>42064</v>
      </c>
      <c r="AS66" s="46">
        <v>-48</v>
      </c>
      <c r="AT66" s="47">
        <f>AW79</f>
        <v>0.05</v>
      </c>
      <c r="AV66" s="20">
        <v>-61</v>
      </c>
      <c r="AW66" s="82">
        <v>0.05</v>
      </c>
      <c r="AX66" s="1">
        <v>-61</v>
      </c>
      <c r="AY66" s="20">
        <v>8</v>
      </c>
      <c r="AZ66" s="33"/>
      <c r="BA66" s="86">
        <v>0</v>
      </c>
      <c r="BB66" s="86">
        <v>0</v>
      </c>
      <c r="BC66" s="86">
        <v>0</v>
      </c>
      <c r="BD66" s="86">
        <v>0</v>
      </c>
      <c r="BE66" s="86">
        <v>0</v>
      </c>
      <c r="BF66" s="93">
        <f>SUM(BA66:$BA$94)</f>
        <v>4106.2499999999982</v>
      </c>
      <c r="BG66" s="93">
        <f>SUM($BA$62:BA66)</f>
        <v>-553.34999999999991</v>
      </c>
      <c r="BH66" s="93">
        <f>AVERAGE(BA66:$BA$94)</f>
        <v>141.59482758620683</v>
      </c>
      <c r="BI66" s="94">
        <f>AVERAGE($BA$62:BA66)</f>
        <v>-110.66999999999999</v>
      </c>
      <c r="BJ66" s="93">
        <f t="shared" si="7"/>
        <v>58.142376077586157</v>
      </c>
      <c r="BK66" s="93">
        <f t="shared" si="8"/>
        <v>0</v>
      </c>
      <c r="BL66" s="93">
        <f>SUM(AZ66:$AZ$94)</f>
        <v>-306.80086539326794</v>
      </c>
      <c r="BM66" s="93">
        <f>SUM($AZ$62:AZ66)</f>
        <v>2.7968911681060007</v>
      </c>
      <c r="BN66" s="93">
        <f>AVERAGE(AZ66:$AZ$94)</f>
        <v>-13.94549388151218</v>
      </c>
      <c r="BO66" s="93">
        <f>AVERAGE($AZ$62:AZ66)</f>
        <v>1.3984455840530003</v>
      </c>
      <c r="BP66" s="93">
        <f t="shared" si="10"/>
        <v>0</v>
      </c>
      <c r="BQ66" s="93">
        <f t="shared" si="10"/>
        <v>3.9113001031146744</v>
      </c>
    </row>
    <row r="67" spans="1:69" s="1" customFormat="1" ht="12" customHeight="1" x14ac:dyDescent="0.25">
      <c r="A67" s="48">
        <v>5</v>
      </c>
      <c r="B67" s="49" t="s">
        <v>70</v>
      </c>
      <c r="C67" s="50"/>
      <c r="D67" s="51">
        <v>69</v>
      </c>
      <c r="E67" s="51">
        <v>21</v>
      </c>
      <c r="F67" s="48">
        <v>10</v>
      </c>
      <c r="G67" s="99"/>
      <c r="H67" s="19">
        <v>2.2000000000000002</v>
      </c>
      <c r="I67" s="48">
        <v>3.1</v>
      </c>
      <c r="J67" s="48">
        <v>3.3</v>
      </c>
      <c r="K67" s="48">
        <v>43</v>
      </c>
      <c r="L67" s="48">
        <v>57</v>
      </c>
      <c r="M67" s="48" t="s">
        <v>17</v>
      </c>
      <c r="N67" s="53">
        <v>0.29166666666666669</v>
      </c>
      <c r="O67" s="1">
        <f t="shared" si="1"/>
        <v>10</v>
      </c>
      <c r="P67" s="101">
        <v>0</v>
      </c>
      <c r="Q67" s="19">
        <f t="shared" si="2"/>
        <v>3.3</v>
      </c>
      <c r="R67" s="54">
        <v>2.2000000000000002</v>
      </c>
      <c r="S67" s="7">
        <f t="shared" si="3"/>
        <v>0</v>
      </c>
      <c r="T67" s="55">
        <f t="shared" si="4"/>
        <v>0</v>
      </c>
      <c r="U67" s="61">
        <v>0</v>
      </c>
      <c r="V67" s="62">
        <f>ROUND($AQ$66*VLOOKUP(Z67,$AS$14:$AT$100,2,1),0)</f>
        <v>0</v>
      </c>
      <c r="W67" s="61" t="e">
        <f>ROUND($AP$66*VLOOKUP(AM67,$AS$14:$AT$392,2,1),0)</f>
        <v>#N/A</v>
      </c>
      <c r="X67" s="62" t="e">
        <f>ROUND($AQ$66*VLOOKUP(AM67,$AS$14:$AT$392,2,1),0)</f>
        <v>#N/A</v>
      </c>
      <c r="Y67" s="9">
        <f t="shared" si="5"/>
        <v>-100</v>
      </c>
      <c r="Z67" s="58">
        <v>104.66666666666667</v>
      </c>
      <c r="AA67" s="58">
        <v>104.66666666666667</v>
      </c>
      <c r="AB67" s="58">
        <v>104.66666666666667</v>
      </c>
      <c r="AC67" s="58">
        <v>104.66666666666667</v>
      </c>
      <c r="AD67" s="58">
        <v>104.66666666666667</v>
      </c>
      <c r="AE67" s="58">
        <v>104.66666666666667</v>
      </c>
      <c r="AF67" s="58">
        <v>104.66666666666667</v>
      </c>
      <c r="AG67" s="58">
        <v>104.66666666666667</v>
      </c>
      <c r="AH67" s="58">
        <v>104.66666666666667</v>
      </c>
      <c r="AI67" s="58">
        <v>104.66666666666667</v>
      </c>
      <c r="AJ67" s="58">
        <v>104.66666666666667</v>
      </c>
      <c r="AK67" s="58">
        <v>104.66666666666667</v>
      </c>
      <c r="AL67">
        <f>SUM($Y$15:Y67)</f>
        <v>-1.9999999999999716</v>
      </c>
      <c r="AM67" s="26">
        <f>ROUND(SUM(S$15:$S67),0)</f>
        <v>-916</v>
      </c>
      <c r="AN67" s="59">
        <f>ROUND(SUM($T$15:T67),0)</f>
        <v>-1089</v>
      </c>
      <c r="AO67">
        <f t="shared" si="6"/>
        <v>9998</v>
      </c>
      <c r="AP67" s="26">
        <f t="shared" si="6"/>
        <v>9084</v>
      </c>
      <c r="AQ67" s="59">
        <f t="shared" si="6"/>
        <v>8911</v>
      </c>
      <c r="AR67" s="60">
        <v>42064</v>
      </c>
      <c r="AS67" s="46">
        <v>-47</v>
      </c>
      <c r="AT67" s="47">
        <f>AW80</f>
        <v>0.05</v>
      </c>
      <c r="AV67" s="20">
        <v>-60</v>
      </c>
      <c r="AW67" s="82">
        <v>0.05</v>
      </c>
      <c r="AX67" s="1">
        <v>-60</v>
      </c>
      <c r="AY67" s="20">
        <v>8</v>
      </c>
      <c r="AZ67" s="33">
        <v>-100</v>
      </c>
      <c r="BA67" s="86">
        <v>-1536</v>
      </c>
      <c r="BB67" s="86">
        <v>1536</v>
      </c>
      <c r="BC67" s="86">
        <v>2</v>
      </c>
      <c r="BD67" s="86">
        <v>0.16666666666666666</v>
      </c>
      <c r="BE67" s="86">
        <v>5.5555555555555549E-3</v>
      </c>
      <c r="BF67" s="93">
        <f>SUM(BA67:$BA$94)</f>
        <v>4106.2499999999982</v>
      </c>
      <c r="BG67" s="93">
        <f>SUM($BA$62:BA67)</f>
        <v>-2089.35</v>
      </c>
      <c r="BH67" s="93">
        <f>AVERAGE(BA67:$BA$94)</f>
        <v>146.65178571428564</v>
      </c>
      <c r="BI67" s="94">
        <f>AVERAGE($BA$62:BA67)</f>
        <v>-348.22499999999997</v>
      </c>
      <c r="BJ67" s="93">
        <f t="shared" si="7"/>
        <v>60.218889508928513</v>
      </c>
      <c r="BK67" s="93">
        <f t="shared" si="8"/>
        <v>0</v>
      </c>
      <c r="BL67" s="93">
        <f>SUM(AZ67:$AZ$94)</f>
        <v>-306.80086539326794</v>
      </c>
      <c r="BM67" s="93">
        <f>SUM($AZ$62:AZ67)</f>
        <v>-97.203108831893999</v>
      </c>
      <c r="BN67" s="93">
        <f>AVERAGE(AZ67:$AZ$94)</f>
        <v>-13.94549388151218</v>
      </c>
      <c r="BO67" s="93">
        <f>AVERAGE($AZ$62:AZ67)</f>
        <v>-32.401036277297997</v>
      </c>
      <c r="BP67" s="93">
        <f t="shared" si="10"/>
        <v>0</v>
      </c>
      <c r="BQ67" s="93">
        <f t="shared" si="10"/>
        <v>0</v>
      </c>
    </row>
    <row r="68" spans="1:69" s="1" customFormat="1" ht="12" customHeight="1" x14ac:dyDescent="0.25">
      <c r="A68" s="48">
        <v>6</v>
      </c>
      <c r="C68" s="50"/>
      <c r="D68" s="51">
        <v>71</v>
      </c>
      <c r="E68" s="51">
        <v>20</v>
      </c>
      <c r="F68" s="48">
        <v>9</v>
      </c>
      <c r="G68" s="99"/>
      <c r="H68" s="19">
        <v>2.25</v>
      </c>
      <c r="I68" s="48">
        <v>3.15</v>
      </c>
      <c r="J68" s="48">
        <v>3.2</v>
      </c>
      <c r="K68" s="48">
        <v>41</v>
      </c>
      <c r="L68" s="48">
        <v>59</v>
      </c>
      <c r="M68" s="48" t="s">
        <v>33</v>
      </c>
      <c r="N68" s="53">
        <v>0.58333333333333337</v>
      </c>
      <c r="O68" s="1">
        <f t="shared" si="1"/>
        <v>9</v>
      </c>
      <c r="P68" s="101">
        <v>1</v>
      </c>
      <c r="Q68" s="19">
        <f t="shared" si="2"/>
        <v>3.2</v>
      </c>
      <c r="R68" s="54">
        <v>2.25</v>
      </c>
      <c r="S68" s="7">
        <f t="shared" si="3"/>
        <v>567.5</v>
      </c>
      <c r="T68" s="55">
        <f t="shared" si="4"/>
        <v>557.5</v>
      </c>
      <c r="U68" s="61">
        <v>454</v>
      </c>
      <c r="V68" s="62">
        <f>ROUND($AQ$66*VLOOKUP(Z68,$AS$14:$AT$100,2,1),0)</f>
        <v>446</v>
      </c>
      <c r="W68" s="61" t="e">
        <f>ROUND($AP$66*VLOOKUP(AM68,$AS$14:$AT$392,2,1),0)</f>
        <v>#N/A</v>
      </c>
      <c r="X68" s="62" t="e">
        <f>ROUND($AQ$66*VLOOKUP(AM68,$AS$14:$AT$392,2,1),0)</f>
        <v>#N/A</v>
      </c>
      <c r="Y68" s="9">
        <f t="shared" si="5"/>
        <v>125</v>
      </c>
      <c r="Z68" s="58">
        <v>-26.666666666666657</v>
      </c>
      <c r="AA68" s="58">
        <v>-26.666666666666657</v>
      </c>
      <c r="AB68" s="58">
        <v>-26.666666666666657</v>
      </c>
      <c r="AC68" s="58">
        <v>-26.666666666666657</v>
      </c>
      <c r="AD68" s="58">
        <v>-26.666666666666657</v>
      </c>
      <c r="AE68" s="58">
        <v>-26.666666666666657</v>
      </c>
      <c r="AF68" s="58">
        <v>-26.666666666666657</v>
      </c>
      <c r="AG68" s="58">
        <v>-26.666666666666657</v>
      </c>
      <c r="AH68" s="58">
        <v>-26.666666666666657</v>
      </c>
      <c r="AI68" s="58">
        <v>-26.666666666666657</v>
      </c>
      <c r="AJ68" s="58">
        <v>-26.666666666666657</v>
      </c>
      <c r="AK68" s="58">
        <v>-26.666666666666657</v>
      </c>
      <c r="AL68">
        <f>SUM($Y$15:Y68)</f>
        <v>123.00000000000003</v>
      </c>
      <c r="AM68" s="26">
        <f>ROUND(SUM(S$15:$S68),0)</f>
        <v>-349</v>
      </c>
      <c r="AN68" s="59">
        <f>ROUND(SUM($T$15:T68),0)</f>
        <v>-531</v>
      </c>
      <c r="AO68">
        <f t="shared" si="6"/>
        <v>10123</v>
      </c>
      <c r="AP68" s="26">
        <f t="shared" si="6"/>
        <v>9651</v>
      </c>
      <c r="AQ68" s="59">
        <f t="shared" si="6"/>
        <v>9469</v>
      </c>
      <c r="AR68" s="60">
        <v>42064</v>
      </c>
      <c r="AS68" s="46">
        <v>-46</v>
      </c>
      <c r="AT68" s="47">
        <f>AW81</f>
        <v>0.05</v>
      </c>
      <c r="AV68" s="20">
        <v>-59</v>
      </c>
      <c r="AW68" s="82">
        <v>0.05</v>
      </c>
      <c r="AX68" s="1">
        <v>-59</v>
      </c>
      <c r="AY68" s="20">
        <v>8</v>
      </c>
      <c r="AZ68" s="33">
        <v>-4.1666666666666661</v>
      </c>
      <c r="BA68" s="86">
        <v>-64</v>
      </c>
      <c r="BB68" s="86">
        <v>1536</v>
      </c>
      <c r="BC68" s="86">
        <v>2</v>
      </c>
      <c r="BD68" s="86">
        <v>0.16666666666666666</v>
      </c>
      <c r="BE68" s="86">
        <v>5.5555555555555549E-3</v>
      </c>
      <c r="BF68" s="93">
        <f>SUM(BA68:$BA$94)</f>
        <v>5642.25</v>
      </c>
      <c r="BG68" s="93">
        <f>SUM($BA$62:BA68)</f>
        <v>-2153.35</v>
      </c>
      <c r="BH68" s="93">
        <f>AVERAGE(BA68:$BA$94)</f>
        <v>208.97222222222223</v>
      </c>
      <c r="BI68" s="94">
        <f>AVERAGE($BA$62:BA68)</f>
        <v>-307.62142857142857</v>
      </c>
      <c r="BJ68" s="93">
        <f t="shared" si="7"/>
        <v>117.90735208333332</v>
      </c>
      <c r="BK68" s="93">
        <f t="shared" si="8"/>
        <v>0</v>
      </c>
      <c r="BL68" s="93">
        <f>SUM(AZ68:$AZ$94)</f>
        <v>-206.800865393268</v>
      </c>
      <c r="BM68" s="93">
        <f>SUM($AZ$62:AZ68)</f>
        <v>-101.36977549856067</v>
      </c>
      <c r="BN68" s="93">
        <f>AVERAGE(AZ68:$AZ$94)</f>
        <v>-9.8476602568222855</v>
      </c>
      <c r="BO68" s="93">
        <f>AVERAGE($AZ$62:AZ68)</f>
        <v>-25.342443874640168</v>
      </c>
      <c r="BP68" s="93">
        <f t="shared" si="10"/>
        <v>0</v>
      </c>
      <c r="BQ68" s="93">
        <f t="shared" si="10"/>
        <v>0</v>
      </c>
    </row>
    <row r="69" spans="1:69" s="1" customFormat="1" ht="12" customHeight="1" x14ac:dyDescent="0.25">
      <c r="A69" s="48">
        <v>7</v>
      </c>
      <c r="C69" s="50"/>
      <c r="D69" s="51">
        <v>51</v>
      </c>
      <c r="E69" s="51">
        <v>26</v>
      </c>
      <c r="F69" s="48">
        <v>23</v>
      </c>
      <c r="G69" s="99"/>
      <c r="H69" s="19">
        <v>2</v>
      </c>
      <c r="I69" s="48">
        <v>3.25</v>
      </c>
      <c r="J69" s="48">
        <v>3.65</v>
      </c>
      <c r="K69" s="48">
        <v>47</v>
      </c>
      <c r="L69" s="48">
        <v>53</v>
      </c>
      <c r="M69" s="52">
        <v>42006</v>
      </c>
      <c r="N69" s="53">
        <v>0.625</v>
      </c>
      <c r="O69" s="1">
        <f t="shared" si="1"/>
        <v>23</v>
      </c>
      <c r="P69" s="101">
        <v>1</v>
      </c>
      <c r="Q69" s="19">
        <f t="shared" si="2"/>
        <v>3.65</v>
      </c>
      <c r="R69" s="54">
        <v>2</v>
      </c>
      <c r="S69" s="7">
        <f t="shared" si="3"/>
        <v>454</v>
      </c>
      <c r="T69" s="55">
        <f t="shared" si="4"/>
        <v>0</v>
      </c>
      <c r="U69" s="61">
        <v>454</v>
      </c>
      <c r="V69" s="62">
        <f>ROUND($AQ$66*VLOOKUP(Z69,$AS$14:$AT$100,2,1),0)</f>
        <v>0</v>
      </c>
      <c r="W69" s="61">
        <f>ROUND($AP$66*VLOOKUP(AM69,$AS$14:$AT$392,2,1),0)</f>
        <v>0</v>
      </c>
      <c r="X69" s="62">
        <f>ROUND($AQ$66*VLOOKUP(AM69,$AS$14:$AT$392,2,1),0)</f>
        <v>0</v>
      </c>
      <c r="Y69" s="9">
        <f t="shared" si="5"/>
        <v>100</v>
      </c>
      <c r="Z69" s="58">
        <v>-25</v>
      </c>
      <c r="AA69" s="58">
        <v>-25</v>
      </c>
      <c r="AB69" s="58">
        <v>-25</v>
      </c>
      <c r="AC69" s="58">
        <v>-25</v>
      </c>
      <c r="AD69" s="58">
        <v>-25</v>
      </c>
      <c r="AE69" s="58">
        <v>-25</v>
      </c>
      <c r="AF69" s="58">
        <v>-25</v>
      </c>
      <c r="AG69" s="58">
        <v>-25</v>
      </c>
      <c r="AH69" s="58">
        <v>-25</v>
      </c>
      <c r="AI69" s="58">
        <v>-25</v>
      </c>
      <c r="AJ69" s="58">
        <v>-25</v>
      </c>
      <c r="AK69" s="58">
        <v>-25</v>
      </c>
      <c r="AL69">
        <f>SUM($Y$15:Y69)</f>
        <v>223.00000000000003</v>
      </c>
      <c r="AM69" s="26">
        <f>ROUND(SUM(S$15:$S69),0)</f>
        <v>105</v>
      </c>
      <c r="AN69" s="59">
        <f>ROUND(SUM($T$15:T69),0)</f>
        <v>-531</v>
      </c>
      <c r="AO69">
        <f t="shared" si="6"/>
        <v>10223</v>
      </c>
      <c r="AP69" s="26">
        <f t="shared" si="6"/>
        <v>10105</v>
      </c>
      <c r="AQ69" s="59">
        <f t="shared" si="6"/>
        <v>9469</v>
      </c>
      <c r="AR69" s="60">
        <v>42064</v>
      </c>
      <c r="AS69" s="46">
        <v>-45</v>
      </c>
      <c r="AT69" s="47">
        <f>AW82</f>
        <v>0.05</v>
      </c>
      <c r="AV69" s="20">
        <v>-58</v>
      </c>
      <c r="AW69" s="82">
        <v>0.05</v>
      </c>
      <c r="AX69" s="1">
        <v>-58</v>
      </c>
      <c r="AY69" s="20">
        <v>8</v>
      </c>
      <c r="AZ69" s="33"/>
      <c r="BA69" s="86">
        <v>0</v>
      </c>
      <c r="BB69" s="86">
        <v>0</v>
      </c>
      <c r="BC69" s="86">
        <v>0</v>
      </c>
      <c r="BD69" s="86">
        <v>0</v>
      </c>
      <c r="BE69" s="86">
        <v>0</v>
      </c>
      <c r="BF69" s="93">
        <f>SUM(BA69:$BA$94)</f>
        <v>5706.25</v>
      </c>
      <c r="BG69" s="93">
        <f>SUM($BA$62:BA69)</f>
        <v>-2153.35</v>
      </c>
      <c r="BH69" s="93">
        <f>AVERAGE(BA69:$BA$94)</f>
        <v>219.47115384615384</v>
      </c>
      <c r="BI69" s="94">
        <f>AVERAGE($BA$62:BA69)</f>
        <v>-269.16874999999999</v>
      </c>
      <c r="BJ69" s="93">
        <f t="shared" si="7"/>
        <v>125.23572716346153</v>
      </c>
      <c r="BK69" s="93">
        <f t="shared" si="8"/>
        <v>0</v>
      </c>
      <c r="BL69" s="93">
        <f>SUM(AZ69:$AZ$94)</f>
        <v>-202.63419872660137</v>
      </c>
      <c r="BM69" s="93">
        <f>SUM($AZ$62:AZ69)</f>
        <v>-101.36977549856067</v>
      </c>
      <c r="BN69" s="93">
        <f>AVERAGE(AZ69:$AZ$94)</f>
        <v>-10.131709936330068</v>
      </c>
      <c r="BO69" s="93">
        <f>AVERAGE($AZ$62:AZ69)</f>
        <v>-25.342443874640168</v>
      </c>
      <c r="BP69" s="93">
        <f t="shared" si="10"/>
        <v>0</v>
      </c>
      <c r="BQ69" s="93">
        <f t="shared" si="10"/>
        <v>0</v>
      </c>
    </row>
    <row r="70" spans="1:69" s="1" customFormat="1" ht="12" customHeight="1" x14ac:dyDescent="0.25">
      <c r="A70" s="48">
        <v>8</v>
      </c>
      <c r="C70" s="50"/>
      <c r="D70" s="51">
        <v>16</v>
      </c>
      <c r="E70" s="51">
        <v>26</v>
      </c>
      <c r="F70" s="48">
        <v>58</v>
      </c>
      <c r="G70" s="99"/>
      <c r="H70" s="19">
        <v>4.8499999999999996</v>
      </c>
      <c r="I70" s="48">
        <v>3.5</v>
      </c>
      <c r="J70" s="48">
        <v>1.8</v>
      </c>
      <c r="K70" s="48">
        <v>44</v>
      </c>
      <c r="L70" s="48">
        <v>56</v>
      </c>
      <c r="M70" s="52">
        <v>42038</v>
      </c>
      <c r="N70" s="53">
        <v>0.66666666666666663</v>
      </c>
      <c r="O70" s="1">
        <f t="shared" si="1"/>
        <v>58</v>
      </c>
      <c r="P70" s="101">
        <v>0</v>
      </c>
      <c r="Q70" s="19">
        <f t="shared" si="2"/>
        <v>1.8</v>
      </c>
      <c r="R70" s="54">
        <v>1.8</v>
      </c>
      <c r="S70" s="7">
        <f t="shared" si="3"/>
        <v>0</v>
      </c>
      <c r="T70" s="55">
        <f t="shared" si="4"/>
        <v>0</v>
      </c>
      <c r="U70" s="61">
        <v>0</v>
      </c>
      <c r="V70" s="62">
        <f>ROUND($AQ$66*VLOOKUP(Z70,$AS$14:$AT$100,2,1),0)</f>
        <v>0</v>
      </c>
      <c r="W70" s="61">
        <f>ROUND($AP$66*VLOOKUP(AM70,$AS$14:$AT$392,2,1),0)</f>
        <v>0</v>
      </c>
      <c r="X70" s="62">
        <f>ROUND($AQ$66*VLOOKUP(AM70,$AS$14:$AT$392,2,1),0)</f>
        <v>0</v>
      </c>
      <c r="Y70" s="9">
        <f t="shared" si="5"/>
        <v>-100</v>
      </c>
      <c r="Z70" s="58">
        <v>10</v>
      </c>
      <c r="AA70" s="58">
        <v>10</v>
      </c>
      <c r="AB70" s="58">
        <v>10</v>
      </c>
      <c r="AC70" s="58">
        <v>10</v>
      </c>
      <c r="AD70" s="58">
        <v>10</v>
      </c>
      <c r="AE70" s="58">
        <v>10</v>
      </c>
      <c r="AF70" s="58">
        <v>10</v>
      </c>
      <c r="AG70" s="58">
        <v>10</v>
      </c>
      <c r="AH70" s="58">
        <v>10</v>
      </c>
      <c r="AI70" s="58">
        <v>10</v>
      </c>
      <c r="AJ70" s="58">
        <v>10</v>
      </c>
      <c r="AK70" s="58">
        <v>10</v>
      </c>
      <c r="AL70">
        <f>SUM($Y$15:Y70)</f>
        <v>123.00000000000003</v>
      </c>
      <c r="AM70" s="26">
        <f>ROUND(SUM(S$15:$S70),0)</f>
        <v>105</v>
      </c>
      <c r="AN70" s="59">
        <f>ROUND(SUM($T$15:T70),0)</f>
        <v>-531</v>
      </c>
      <c r="AO70">
        <f t="shared" si="6"/>
        <v>10123</v>
      </c>
      <c r="AP70" s="26">
        <f t="shared" si="6"/>
        <v>10105</v>
      </c>
      <c r="AQ70" s="59">
        <f t="shared" si="6"/>
        <v>9469</v>
      </c>
      <c r="AR70" s="60">
        <v>42064</v>
      </c>
      <c r="AS70" s="46">
        <v>-44</v>
      </c>
      <c r="AT70" s="47">
        <f>AW83</f>
        <v>0.05</v>
      </c>
      <c r="AV70" s="20">
        <v>-57</v>
      </c>
      <c r="AW70" s="82">
        <v>0.05</v>
      </c>
      <c r="AX70" s="1">
        <v>-57</v>
      </c>
      <c r="AY70" s="20">
        <v>8</v>
      </c>
      <c r="AZ70" s="33">
        <v>-100</v>
      </c>
      <c r="BA70" s="86">
        <v>-2213</v>
      </c>
      <c r="BB70" s="86">
        <v>2213</v>
      </c>
      <c r="BC70" s="86">
        <v>3</v>
      </c>
      <c r="BD70" s="86">
        <v>0.25</v>
      </c>
      <c r="BE70" s="86">
        <v>8.3333333333333332E-3</v>
      </c>
      <c r="BF70" s="93">
        <f>SUM(BA70:$BA$94)</f>
        <v>5706.25</v>
      </c>
      <c r="BG70" s="93">
        <f>SUM($BA$62:BA70)</f>
        <v>-4366.3500000000004</v>
      </c>
      <c r="BH70" s="93">
        <f>AVERAGE(BA70:$BA$94)</f>
        <v>228.25</v>
      </c>
      <c r="BI70" s="94">
        <f>AVERAGE($BA$62:BA70)</f>
        <v>-485.15000000000003</v>
      </c>
      <c r="BJ70" s="93">
        <f t="shared" si="7"/>
        <v>130.24515625000001</v>
      </c>
      <c r="BK70" s="93">
        <f t="shared" si="8"/>
        <v>0</v>
      </c>
      <c r="BL70" s="93">
        <f>SUM(AZ70:$AZ$94)</f>
        <v>-202.63419872660137</v>
      </c>
      <c r="BM70" s="93">
        <f>SUM($AZ$62:AZ70)</f>
        <v>-201.36977549856067</v>
      </c>
      <c r="BN70" s="93">
        <f>AVERAGE(AZ70:$AZ$94)</f>
        <v>-10.131709936330068</v>
      </c>
      <c r="BO70" s="93">
        <f>AVERAGE($AZ$62:AZ70)</f>
        <v>-40.273955099712133</v>
      </c>
      <c r="BP70" s="93">
        <f t="shared" si="10"/>
        <v>0</v>
      </c>
      <c r="BQ70" s="93">
        <f t="shared" si="10"/>
        <v>0</v>
      </c>
    </row>
    <row r="71" spans="1:69" s="1" customFormat="1" ht="12" customHeight="1" x14ac:dyDescent="0.25">
      <c r="A71" s="48">
        <v>9</v>
      </c>
      <c r="C71" s="50"/>
      <c r="D71" s="51">
        <v>51</v>
      </c>
      <c r="E71" s="51">
        <v>26</v>
      </c>
      <c r="F71" s="48">
        <v>23</v>
      </c>
      <c r="G71" s="99"/>
      <c r="H71" s="19">
        <v>2.6</v>
      </c>
      <c r="I71" s="48">
        <v>3.05</v>
      </c>
      <c r="J71" s="48">
        <v>2.8</v>
      </c>
      <c r="K71" s="48">
        <v>51</v>
      </c>
      <c r="L71" s="48">
        <v>49</v>
      </c>
      <c r="M71" s="48" t="s">
        <v>22</v>
      </c>
      <c r="N71" s="53">
        <v>0.66666666666666663</v>
      </c>
      <c r="O71" s="1">
        <f t="shared" si="1"/>
        <v>23</v>
      </c>
      <c r="P71" s="101">
        <v>0</v>
      </c>
      <c r="Q71" s="19">
        <f t="shared" si="2"/>
        <v>2.8</v>
      </c>
      <c r="R71" s="54">
        <v>2.6</v>
      </c>
      <c r="S71" s="7">
        <f t="shared" si="3"/>
        <v>0</v>
      </c>
      <c r="T71" s="55">
        <f t="shared" si="4"/>
        <v>-446</v>
      </c>
      <c r="U71" s="61">
        <v>0</v>
      </c>
      <c r="V71" s="62">
        <f>ROUND($AQ$66*VLOOKUP(Z71,$AS$14:$AT$100,2,1),0)</f>
        <v>446</v>
      </c>
      <c r="W71" s="61">
        <f t="shared" ref="W71:W75" si="11">ROUND($AP$66*VLOOKUP(AM71,$AS$14:$AT$392,2,1),0)</f>
        <v>0</v>
      </c>
      <c r="X71" s="62">
        <f t="shared" ref="X71:X75" si="12">ROUND($AQ$66*VLOOKUP(AM71,$AS$14:$AT$392,2,1),0)</f>
        <v>0</v>
      </c>
      <c r="Y71" s="9">
        <f t="shared" si="5"/>
        <v>-100</v>
      </c>
      <c r="Z71" s="58">
        <v>-100</v>
      </c>
      <c r="AA71" s="58">
        <v>-100</v>
      </c>
      <c r="AB71" s="58">
        <v>-100</v>
      </c>
      <c r="AC71" s="58">
        <v>-100</v>
      </c>
      <c r="AD71" s="58">
        <v>-100</v>
      </c>
      <c r="AE71" s="58">
        <v>-100</v>
      </c>
      <c r="AF71" s="58">
        <v>-100</v>
      </c>
      <c r="AG71" s="58">
        <v>-100</v>
      </c>
      <c r="AH71" s="58">
        <v>-100</v>
      </c>
      <c r="AI71" s="58">
        <v>-100</v>
      </c>
      <c r="AJ71" s="58">
        <v>-100</v>
      </c>
      <c r="AK71" s="58">
        <v>-100</v>
      </c>
      <c r="AL71">
        <f>SUM($Y$15:Y71)</f>
        <v>23.000000000000028</v>
      </c>
      <c r="AM71" s="26">
        <f>ROUND(SUM(S$15:$S71),0)</f>
        <v>105</v>
      </c>
      <c r="AN71" s="59">
        <f>ROUND(SUM($T$15:T71),0)</f>
        <v>-977</v>
      </c>
      <c r="AO71">
        <f t="shared" si="6"/>
        <v>10023</v>
      </c>
      <c r="AP71" s="26">
        <f t="shared" si="6"/>
        <v>10105</v>
      </c>
      <c r="AQ71" s="59">
        <f t="shared" si="6"/>
        <v>9023</v>
      </c>
      <c r="AR71" s="60">
        <v>42064</v>
      </c>
      <c r="AS71" s="46">
        <v>-43</v>
      </c>
      <c r="AT71" s="47">
        <f t="shared" si="0"/>
        <v>0.05</v>
      </c>
      <c r="AV71" s="20">
        <v>-56</v>
      </c>
      <c r="AW71" s="82">
        <v>0.05</v>
      </c>
      <c r="AX71" s="1">
        <v>-56</v>
      </c>
      <c r="AY71" s="20">
        <v>8</v>
      </c>
      <c r="AZ71" s="33">
        <v>109.10871545703004</v>
      </c>
      <c r="BA71" s="86">
        <v>7185.9</v>
      </c>
      <c r="BB71" s="86">
        <v>6586</v>
      </c>
      <c r="BC71" s="86">
        <v>6</v>
      </c>
      <c r="BD71" s="86">
        <v>0.5</v>
      </c>
      <c r="BE71" s="86">
        <v>1.6666666666666666E-2</v>
      </c>
      <c r="BF71" s="93">
        <f>SUM(BA71:$BA$94)</f>
        <v>7919.25</v>
      </c>
      <c r="BG71" s="93">
        <f>SUM($BA$62:BA71)</f>
        <v>2819.5499999999993</v>
      </c>
      <c r="BH71" s="93">
        <f>AVERAGE(BA71:$BA$94)</f>
        <v>329.96875</v>
      </c>
      <c r="BI71" s="94">
        <f>AVERAGE($BA$62:BA71)</f>
        <v>281.95499999999993</v>
      </c>
      <c r="BJ71" s="93">
        <f t="shared" si="7"/>
        <v>261.31050234374999</v>
      </c>
      <c r="BK71" s="93">
        <f t="shared" si="8"/>
        <v>79.49862202499996</v>
      </c>
      <c r="BL71" s="93">
        <f>SUM(AZ71:$AZ$94)</f>
        <v>-102.63419872660133</v>
      </c>
      <c r="BM71" s="93">
        <f>SUM($AZ$62:AZ71)</f>
        <v>-92.261060041530627</v>
      </c>
      <c r="BN71" s="93">
        <f>AVERAGE(AZ71:$AZ$94)</f>
        <v>-5.4017999329790172</v>
      </c>
      <c r="BO71" s="93">
        <f>AVERAGE($AZ$62:AZ71)</f>
        <v>-15.376843340255105</v>
      </c>
      <c r="BP71" s="93">
        <f t="shared" si="10"/>
        <v>0</v>
      </c>
      <c r="BQ71" s="93">
        <f t="shared" si="10"/>
        <v>0</v>
      </c>
    </row>
    <row r="72" spans="1:69" s="1" customFormat="1" ht="12" customHeight="1" x14ac:dyDescent="0.25">
      <c r="A72" s="48">
        <v>10</v>
      </c>
      <c r="C72" s="50"/>
      <c r="D72" s="51">
        <v>18</v>
      </c>
      <c r="E72" s="51">
        <v>26</v>
      </c>
      <c r="F72" s="48">
        <v>56</v>
      </c>
      <c r="G72" s="99"/>
      <c r="H72" s="19">
        <v>4.5</v>
      </c>
      <c r="I72" s="48">
        <v>3.65</v>
      </c>
      <c r="J72" s="48">
        <v>1.85</v>
      </c>
      <c r="K72" s="48">
        <v>43</v>
      </c>
      <c r="L72" s="48">
        <v>57</v>
      </c>
      <c r="M72" s="48" t="s">
        <v>68</v>
      </c>
      <c r="N72" s="53">
        <v>0.70833333333333337</v>
      </c>
      <c r="O72" s="1">
        <f t="shared" si="1"/>
        <v>56</v>
      </c>
      <c r="P72" s="101">
        <v>0</v>
      </c>
      <c r="Q72" s="19">
        <f t="shared" si="2"/>
        <v>1.85</v>
      </c>
      <c r="R72" s="54">
        <v>1.85</v>
      </c>
      <c r="S72" s="7">
        <f t="shared" si="3"/>
        <v>0</v>
      </c>
      <c r="T72" s="55">
        <f t="shared" si="4"/>
        <v>0</v>
      </c>
      <c r="U72" s="61">
        <v>0</v>
      </c>
      <c r="V72" s="62">
        <f>ROUND($AQ$66*VLOOKUP(Z72,$AS$14:$AT$100,2,1),0)</f>
        <v>0</v>
      </c>
      <c r="W72" s="61">
        <f t="shared" si="11"/>
        <v>0</v>
      </c>
      <c r="X72" s="62">
        <f t="shared" si="12"/>
        <v>0</v>
      </c>
      <c r="Y72" s="9">
        <f t="shared" si="5"/>
        <v>-100</v>
      </c>
      <c r="Z72" s="58">
        <v>29.666666666666668</v>
      </c>
      <c r="AA72" s="58">
        <v>29.666666666666668</v>
      </c>
      <c r="AB72" s="58">
        <v>29.666666666666668</v>
      </c>
      <c r="AC72" s="58">
        <v>29.666666666666668</v>
      </c>
      <c r="AD72" s="58">
        <v>29.666666666666668</v>
      </c>
      <c r="AE72" s="58">
        <v>29.666666666666668</v>
      </c>
      <c r="AF72" s="58">
        <v>29.666666666666668</v>
      </c>
      <c r="AG72" s="58">
        <v>29.666666666666668</v>
      </c>
      <c r="AH72" s="58">
        <v>29.666666666666668</v>
      </c>
      <c r="AI72" s="58">
        <v>29.666666666666668</v>
      </c>
      <c r="AJ72" s="58">
        <v>29.666666666666668</v>
      </c>
      <c r="AK72" s="58">
        <v>29.666666666666668</v>
      </c>
      <c r="AL72">
        <f>SUM($Y$15:Y72)</f>
        <v>-76.999999999999972</v>
      </c>
      <c r="AM72" s="26">
        <f>ROUND(SUM(S$15:$S72),0)</f>
        <v>105</v>
      </c>
      <c r="AN72" s="59">
        <f>ROUND(SUM($T$15:T72),0)</f>
        <v>-977</v>
      </c>
      <c r="AO72">
        <f t="shared" si="6"/>
        <v>9923</v>
      </c>
      <c r="AP72" s="26">
        <f t="shared" si="6"/>
        <v>10105</v>
      </c>
      <c r="AQ72" s="59">
        <f t="shared" si="6"/>
        <v>9023</v>
      </c>
      <c r="AR72" s="60">
        <v>42064</v>
      </c>
      <c r="AS72" s="46">
        <v>-42</v>
      </c>
      <c r="AT72" s="47">
        <f t="shared" si="0"/>
        <v>0.05</v>
      </c>
      <c r="AV72" s="20">
        <v>-55</v>
      </c>
      <c r="AW72" s="82">
        <v>0.05</v>
      </c>
      <c r="AX72" s="1">
        <v>-55</v>
      </c>
      <c r="AY72" s="20">
        <v>8</v>
      </c>
      <c r="AZ72" s="33">
        <v>-11.432835820895521</v>
      </c>
      <c r="BA72" s="86">
        <v>-574.5</v>
      </c>
      <c r="BB72" s="86">
        <v>5025</v>
      </c>
      <c r="BC72" s="86">
        <v>6</v>
      </c>
      <c r="BD72" s="86">
        <v>0.5</v>
      </c>
      <c r="BE72" s="86">
        <v>1.6666666666666666E-2</v>
      </c>
      <c r="BF72" s="93">
        <f>SUM(BA72:$BA$94)</f>
        <v>733.34999999999945</v>
      </c>
      <c r="BG72" s="93">
        <f>SUM($BA$62:BA72)</f>
        <v>2245.0499999999993</v>
      </c>
      <c r="BH72" s="93">
        <f>AVERAGE(BA72:$BA$94)</f>
        <v>31.884782608695627</v>
      </c>
      <c r="BI72" s="94">
        <f>AVERAGE($BA$62:BA72)</f>
        <v>204.09545454545449</v>
      </c>
      <c r="BJ72" s="93">
        <f t="shared" si="7"/>
        <v>2.3382705326086923</v>
      </c>
      <c r="BK72" s="93">
        <f t="shared" si="8"/>
        <v>45.820450022727243</v>
      </c>
      <c r="BL72" s="93">
        <f>SUM(AZ72:$AZ$94)</f>
        <v>-211.74291418363151</v>
      </c>
      <c r="BM72" s="93">
        <f>SUM($AZ$62:AZ72)</f>
        <v>-103.69389586242615</v>
      </c>
      <c r="BN72" s="93">
        <f>AVERAGE(AZ72:$AZ$94)</f>
        <v>-11.763495232423972</v>
      </c>
      <c r="BO72" s="93">
        <f>AVERAGE($AZ$62:AZ72)</f>
        <v>-14.813413694632306</v>
      </c>
      <c r="BP72" s="93">
        <f t="shared" si="10"/>
        <v>0</v>
      </c>
      <c r="BQ72" s="93">
        <f t="shared" si="10"/>
        <v>0</v>
      </c>
    </row>
    <row r="73" spans="1:69" s="1" customFormat="1" ht="12" customHeight="1" x14ac:dyDescent="0.25">
      <c r="A73" s="48">
        <v>11</v>
      </c>
      <c r="C73" s="50"/>
      <c r="D73" s="51">
        <v>14</v>
      </c>
      <c r="E73" s="51">
        <v>27</v>
      </c>
      <c r="F73" s="48">
        <v>59</v>
      </c>
      <c r="G73" s="99"/>
      <c r="H73" s="19">
        <v>2</v>
      </c>
      <c r="I73" s="48">
        <v>3.3</v>
      </c>
      <c r="J73" s="48">
        <v>3.25</v>
      </c>
      <c r="K73" s="48">
        <v>45</v>
      </c>
      <c r="L73" s="48">
        <v>55</v>
      </c>
      <c r="M73" s="52">
        <v>42036</v>
      </c>
      <c r="N73" s="53">
        <v>0.83333333333333337</v>
      </c>
      <c r="O73" s="1">
        <f t="shared" si="1"/>
        <v>59</v>
      </c>
      <c r="P73" s="101">
        <v>1</v>
      </c>
      <c r="Q73" s="19">
        <f t="shared" si="2"/>
        <v>3.25</v>
      </c>
      <c r="R73" s="54">
        <v>3.25</v>
      </c>
      <c r="S73" s="7">
        <f t="shared" si="3"/>
        <v>0</v>
      </c>
      <c r="T73" s="55">
        <f t="shared" si="4"/>
        <v>0</v>
      </c>
      <c r="U73" s="61">
        <v>0</v>
      </c>
      <c r="V73" s="62">
        <f>ROUND($AQ$66*VLOOKUP(Z73,$AS$14:$AT$100,2,1),0)</f>
        <v>0</v>
      </c>
      <c r="W73" s="61">
        <f t="shared" si="11"/>
        <v>0</v>
      </c>
      <c r="X73" s="62">
        <f t="shared" si="12"/>
        <v>0</v>
      </c>
      <c r="Y73" s="9">
        <f t="shared" si="5"/>
        <v>225</v>
      </c>
      <c r="Z73" s="58">
        <v>50.333333333333321</v>
      </c>
      <c r="AA73" s="58">
        <v>50.333333333333321</v>
      </c>
      <c r="AB73" s="58">
        <v>50.333333333333321</v>
      </c>
      <c r="AC73" s="58">
        <v>50.333333333333321</v>
      </c>
      <c r="AD73" s="58">
        <v>50.333333333333321</v>
      </c>
      <c r="AE73" s="58">
        <v>50.333333333333321</v>
      </c>
      <c r="AF73" s="58">
        <v>50.333333333333321</v>
      </c>
      <c r="AG73" s="58">
        <v>50.333333333333321</v>
      </c>
      <c r="AH73" s="58">
        <v>50.333333333333321</v>
      </c>
      <c r="AI73" s="58">
        <v>50.333333333333321</v>
      </c>
      <c r="AJ73" s="58">
        <v>50.333333333333321</v>
      </c>
      <c r="AK73" s="58">
        <v>50.333333333333321</v>
      </c>
      <c r="AL73">
        <f>SUM($Y$15:Y73)</f>
        <v>148.00000000000003</v>
      </c>
      <c r="AM73" s="26">
        <f>ROUND(SUM(S$15:$S73),0)</f>
        <v>105</v>
      </c>
      <c r="AN73" s="59">
        <f>ROUND(SUM($T$15:T73),0)</f>
        <v>-977</v>
      </c>
      <c r="AO73">
        <f t="shared" si="6"/>
        <v>10148</v>
      </c>
      <c r="AP73" s="26">
        <f t="shared" si="6"/>
        <v>10105</v>
      </c>
      <c r="AQ73" s="59">
        <f t="shared" si="6"/>
        <v>9023</v>
      </c>
      <c r="AR73" s="60">
        <v>42064</v>
      </c>
      <c r="AS73" s="46">
        <v>-41</v>
      </c>
      <c r="AT73" s="47">
        <f t="shared" si="0"/>
        <v>0.05</v>
      </c>
      <c r="AV73" s="20">
        <v>-54</v>
      </c>
      <c r="AW73" s="82">
        <v>0.05</v>
      </c>
      <c r="AX73" s="1">
        <v>-54</v>
      </c>
      <c r="AY73" s="20">
        <v>8</v>
      </c>
      <c r="AZ73" s="33">
        <v>-100</v>
      </c>
      <c r="BA73" s="86">
        <v>-800</v>
      </c>
      <c r="BB73" s="86">
        <v>800</v>
      </c>
      <c r="BC73" s="86">
        <v>1</v>
      </c>
      <c r="BD73" s="86">
        <v>8.3333333333333329E-2</v>
      </c>
      <c r="BE73" s="86">
        <v>2.7777777777777775E-3</v>
      </c>
      <c r="BF73" s="93">
        <f>SUM(BA73:$BA$94)</f>
        <v>1307.8499999999995</v>
      </c>
      <c r="BG73" s="93">
        <f>SUM($BA$62:BA73)</f>
        <v>1445.0499999999993</v>
      </c>
      <c r="BH73" s="93">
        <f>AVERAGE(BA73:$BA$94)</f>
        <v>59.447727272727249</v>
      </c>
      <c r="BI73" s="94">
        <f>AVERAGE($BA$62:BA73)</f>
        <v>120.42083333333328</v>
      </c>
      <c r="BJ73" s="93">
        <f t="shared" si="7"/>
        <v>7.7748710113636301</v>
      </c>
      <c r="BK73" s="93">
        <f t="shared" si="8"/>
        <v>17.401412520833315</v>
      </c>
      <c r="BL73" s="93">
        <f>SUM(AZ73:$AZ$94)</f>
        <v>-200.31007836273585</v>
      </c>
      <c r="BM73" s="93">
        <f>SUM($AZ$62:AZ73)</f>
        <v>-203.69389586242613</v>
      </c>
      <c r="BN73" s="93">
        <f>AVERAGE(AZ73:$AZ$94)</f>
        <v>-11.782945786043285</v>
      </c>
      <c r="BO73" s="93">
        <f>AVERAGE($AZ$62:AZ73)</f>
        <v>-25.461736982803266</v>
      </c>
      <c r="BP73" s="93">
        <f t="shared" si="10"/>
        <v>0</v>
      </c>
      <c r="BQ73" s="93">
        <f t="shared" si="10"/>
        <v>0</v>
      </c>
    </row>
    <row r="74" spans="1:69" s="1" customFormat="1" ht="12" customHeight="1" x14ac:dyDescent="0.25">
      <c r="A74" s="48">
        <v>12</v>
      </c>
      <c r="C74" s="50"/>
      <c r="D74" s="51">
        <v>72</v>
      </c>
      <c r="E74" s="51">
        <v>20</v>
      </c>
      <c r="F74" s="48">
        <v>8</v>
      </c>
      <c r="G74" s="99"/>
      <c r="H74" s="19">
        <v>2.25</v>
      </c>
      <c r="I74" s="48">
        <v>3.35</v>
      </c>
      <c r="J74" s="48">
        <v>3.4</v>
      </c>
      <c r="K74" s="48">
        <v>38</v>
      </c>
      <c r="L74" s="48">
        <v>62</v>
      </c>
      <c r="M74" s="48" t="s">
        <v>17</v>
      </c>
      <c r="N74" s="53">
        <v>0.83333333333333337</v>
      </c>
      <c r="O74" s="1">
        <f t="shared" si="1"/>
        <v>8</v>
      </c>
      <c r="P74" s="101">
        <v>0</v>
      </c>
      <c r="Q74" s="19">
        <f t="shared" si="2"/>
        <v>3.4</v>
      </c>
      <c r="R74" s="54">
        <v>2.25</v>
      </c>
      <c r="S74" s="7">
        <f t="shared" si="3"/>
        <v>-454</v>
      </c>
      <c r="T74" s="55">
        <f t="shared" si="4"/>
        <v>-446</v>
      </c>
      <c r="U74" s="61">
        <v>454</v>
      </c>
      <c r="V74" s="62">
        <f>ROUND($AQ$66*VLOOKUP(Z74,$AS$14:$AT$100,2,1),0)</f>
        <v>446</v>
      </c>
      <c r="W74" s="61" t="e">
        <f t="shared" si="11"/>
        <v>#N/A</v>
      </c>
      <c r="X74" s="62" t="e">
        <f t="shared" si="12"/>
        <v>#N/A</v>
      </c>
      <c r="Y74" s="9">
        <f t="shared" si="5"/>
        <v>-100</v>
      </c>
      <c r="Z74" s="58">
        <v>-26.666666666666657</v>
      </c>
      <c r="AA74" s="58">
        <v>-26.666666666666657</v>
      </c>
      <c r="AB74" s="58">
        <v>-26.666666666666657</v>
      </c>
      <c r="AC74" s="58">
        <v>-26.666666666666657</v>
      </c>
      <c r="AD74" s="58">
        <v>-26.666666666666657</v>
      </c>
      <c r="AE74" s="58">
        <v>-26.666666666666657</v>
      </c>
      <c r="AF74" s="58">
        <v>-26.666666666666657</v>
      </c>
      <c r="AG74" s="58">
        <v>-26.666666666666657</v>
      </c>
      <c r="AH74" s="58">
        <v>-26.666666666666657</v>
      </c>
      <c r="AI74" s="58">
        <v>-26.666666666666657</v>
      </c>
      <c r="AJ74" s="58">
        <v>-26.666666666666657</v>
      </c>
      <c r="AK74" s="58">
        <v>-26.666666666666657</v>
      </c>
      <c r="AL74">
        <f>SUM($Y$15:Y74)</f>
        <v>48.000000000000028</v>
      </c>
      <c r="AM74" s="26">
        <f>ROUND(SUM(S$15:$S74),0)</f>
        <v>-349</v>
      </c>
      <c r="AN74" s="59">
        <f>ROUND(SUM($T$15:T74),0)</f>
        <v>-1423</v>
      </c>
      <c r="AO74">
        <f t="shared" si="6"/>
        <v>10048</v>
      </c>
      <c r="AP74" s="26">
        <f t="shared" si="6"/>
        <v>9651</v>
      </c>
      <c r="AQ74" s="59">
        <f t="shared" si="6"/>
        <v>8577</v>
      </c>
      <c r="AR74" s="60">
        <v>42064</v>
      </c>
      <c r="AS74" s="46">
        <v>-40</v>
      </c>
      <c r="AT74" s="47">
        <f t="shared" si="0"/>
        <v>0.05</v>
      </c>
      <c r="AV74" s="20">
        <v>-53</v>
      </c>
      <c r="AW74" s="82">
        <v>0.05</v>
      </c>
      <c r="AX74" s="1">
        <v>-53</v>
      </c>
      <c r="AY74" s="20">
        <v>8</v>
      </c>
      <c r="AZ74" s="33">
        <v>89.270833333333357</v>
      </c>
      <c r="BA74" s="86">
        <v>1371.2000000000003</v>
      </c>
      <c r="BB74" s="86">
        <v>1536</v>
      </c>
      <c r="BC74" s="86">
        <v>2</v>
      </c>
      <c r="BD74" s="86">
        <v>0.16666666666666666</v>
      </c>
      <c r="BE74" s="86">
        <v>5.5555555555555549E-3</v>
      </c>
      <c r="BF74" s="93">
        <f>SUM(BA74:$BA$94)</f>
        <v>2107.8499999999995</v>
      </c>
      <c r="BG74" s="93">
        <f>SUM($BA$62:BA74)</f>
        <v>2816.2499999999995</v>
      </c>
      <c r="BH74" s="93">
        <f>AVERAGE(BA74:$BA$94)</f>
        <v>100.3738095238095</v>
      </c>
      <c r="BI74" s="94">
        <f>AVERAGE($BA$62:BA74)</f>
        <v>216.63461538461536</v>
      </c>
      <c r="BJ74" s="93">
        <f t="shared" si="7"/>
        <v>21.157293440476181</v>
      </c>
      <c r="BK74" s="93">
        <f t="shared" si="8"/>
        <v>61.00972355769229</v>
      </c>
      <c r="BL74" s="93">
        <f>SUM(AZ74:$AZ$94)</f>
        <v>-100.31007836273587</v>
      </c>
      <c r="BM74" s="93">
        <f>SUM($AZ$62:AZ74)</f>
        <v>-114.42306252909277</v>
      </c>
      <c r="BN74" s="93">
        <f>AVERAGE(AZ74:$AZ$94)</f>
        <v>-6.2693798976709916</v>
      </c>
      <c r="BO74" s="93">
        <f>AVERAGE($AZ$62:AZ74)</f>
        <v>-12.713673614343641</v>
      </c>
      <c r="BP74" s="93">
        <f t="shared" si="10"/>
        <v>0</v>
      </c>
      <c r="BQ74" s="93">
        <f t="shared" si="10"/>
        <v>0</v>
      </c>
    </row>
    <row r="75" spans="1:69" s="1" customFormat="1" ht="12" customHeight="1" x14ac:dyDescent="0.25">
      <c r="A75" s="48">
        <v>13</v>
      </c>
      <c r="C75" s="50"/>
      <c r="D75" s="51">
        <v>71</v>
      </c>
      <c r="E75" s="51">
        <v>20</v>
      </c>
      <c r="F75" s="48">
        <v>9</v>
      </c>
      <c r="G75" s="99"/>
      <c r="H75" s="19">
        <v>3</v>
      </c>
      <c r="I75" s="48">
        <v>3.4</v>
      </c>
      <c r="J75" s="48">
        <v>2.2999999999999998</v>
      </c>
      <c r="K75" s="48">
        <v>39</v>
      </c>
      <c r="L75" s="48">
        <v>61</v>
      </c>
      <c r="M75" s="52">
        <v>42037</v>
      </c>
      <c r="N75" s="53">
        <v>0.95833333333333337</v>
      </c>
      <c r="O75" s="1">
        <f t="shared" si="1"/>
        <v>9</v>
      </c>
      <c r="P75" s="101">
        <v>0</v>
      </c>
      <c r="Q75" s="19">
        <f t="shared" si="2"/>
        <v>2.2999999999999998</v>
      </c>
      <c r="R75" s="54">
        <v>3</v>
      </c>
      <c r="S75" s="7">
        <f t="shared" si="3"/>
        <v>-454</v>
      </c>
      <c r="T75" s="55">
        <f t="shared" si="4"/>
        <v>0</v>
      </c>
      <c r="U75" s="61">
        <v>454</v>
      </c>
      <c r="V75" s="62">
        <f>ROUND($AQ$66*VLOOKUP(Z75,$AS$14:$AT$100,2,1),0)</f>
        <v>0</v>
      </c>
      <c r="W75" s="61" t="e">
        <f t="shared" si="11"/>
        <v>#N/A</v>
      </c>
      <c r="X75" s="62" t="e">
        <f t="shared" si="12"/>
        <v>#N/A</v>
      </c>
      <c r="Y75" s="9">
        <f t="shared" si="5"/>
        <v>-100</v>
      </c>
      <c r="Z75" s="58">
        <v>88.333333333333329</v>
      </c>
      <c r="AA75" s="58">
        <v>88.333333333333329</v>
      </c>
      <c r="AB75" s="58">
        <v>88.333333333333329</v>
      </c>
      <c r="AC75" s="58">
        <v>88.333333333333329</v>
      </c>
      <c r="AD75" s="58">
        <v>88.333333333333329</v>
      </c>
      <c r="AE75" s="58">
        <v>88.333333333333329</v>
      </c>
      <c r="AF75" s="58">
        <v>88.333333333333329</v>
      </c>
      <c r="AG75" s="58">
        <v>88.333333333333329</v>
      </c>
      <c r="AH75" s="58">
        <v>88.333333333333329</v>
      </c>
      <c r="AI75" s="58">
        <v>88.333333333333329</v>
      </c>
      <c r="AJ75" s="58">
        <v>88.333333333333329</v>
      </c>
      <c r="AK75" s="58">
        <v>88.333333333333329</v>
      </c>
      <c r="AL75">
        <f>SUM($Y$15:Y75)</f>
        <v>-51.999999999999972</v>
      </c>
      <c r="AM75" s="26">
        <f>ROUND(SUM(S$15:$S75),0)</f>
        <v>-803</v>
      </c>
      <c r="AN75" s="59">
        <f>ROUND(SUM($T$15:T75),0)</f>
        <v>-1423</v>
      </c>
      <c r="AO75">
        <f t="shared" si="6"/>
        <v>9948</v>
      </c>
      <c r="AP75" s="26">
        <f t="shared" si="6"/>
        <v>9197</v>
      </c>
      <c r="AQ75" s="59">
        <f t="shared" si="6"/>
        <v>8577</v>
      </c>
      <c r="AR75" s="60">
        <v>42064</v>
      </c>
      <c r="AS75" s="46">
        <v>-39</v>
      </c>
      <c r="AT75" s="47">
        <f t="shared" si="0"/>
        <v>0.05</v>
      </c>
      <c r="AU75">
        <f>COUNTIF($U$15:$U$404,"&gt;0")+COUNTIF($U$15:$U$404,"&lt;0")</f>
        <v>21</v>
      </c>
      <c r="AV75" s="20">
        <v>-52</v>
      </c>
      <c r="AW75" s="82">
        <v>0.05</v>
      </c>
      <c r="AX75" s="1">
        <v>-52</v>
      </c>
      <c r="AY75" s="20">
        <v>8</v>
      </c>
      <c r="AZ75" s="33"/>
      <c r="BA75" s="86">
        <v>0</v>
      </c>
      <c r="BB75" s="86">
        <v>0</v>
      </c>
      <c r="BC75" s="86">
        <v>0</v>
      </c>
      <c r="BD75" s="86">
        <v>0</v>
      </c>
      <c r="BE75" s="86">
        <v>0</v>
      </c>
      <c r="BF75" s="93">
        <f>SUM(BA75:$BA$94)</f>
        <v>736.65000000000055</v>
      </c>
      <c r="BG75" s="93">
        <f>SUM($BA$62:BA75)</f>
        <v>2816.2499999999995</v>
      </c>
      <c r="BH75" s="93">
        <f>AVERAGE(BA75:$BA$94)</f>
        <v>36.832500000000024</v>
      </c>
      <c r="BI75" s="94">
        <f>AVERAGE($BA$62:BA75)</f>
        <v>201.16071428571425</v>
      </c>
      <c r="BJ75" s="93">
        <f t="shared" si="7"/>
        <v>2.7132661125000039</v>
      </c>
      <c r="BK75" s="93">
        <f t="shared" si="8"/>
        <v>56.651886160714263</v>
      </c>
      <c r="BL75" s="93">
        <f>SUM(AZ75:$AZ$94)</f>
        <v>-189.58091169606922</v>
      </c>
      <c r="BM75" s="93">
        <f>SUM($AZ$62:AZ75)</f>
        <v>-114.42306252909277</v>
      </c>
      <c r="BN75" s="93">
        <f>AVERAGE(AZ75:$AZ$94)</f>
        <v>-12.638727446404614</v>
      </c>
      <c r="BO75" s="93">
        <f>AVERAGE($AZ$62:AZ75)</f>
        <v>-12.713673614343641</v>
      </c>
      <c r="BP75" s="93">
        <f t="shared" si="10"/>
        <v>0</v>
      </c>
      <c r="BQ75" s="93">
        <f t="shared" si="10"/>
        <v>0</v>
      </c>
    </row>
    <row r="76" spans="1:69" s="1" customFormat="1" ht="12" customHeight="1" x14ac:dyDescent="0.25">
      <c r="A76" s="48">
        <v>14</v>
      </c>
      <c r="B76" s="49" t="s">
        <v>71</v>
      </c>
      <c r="C76" s="50"/>
      <c r="D76" s="51">
        <v>69</v>
      </c>
      <c r="E76" s="51">
        <v>23</v>
      </c>
      <c r="F76" s="48">
        <v>9</v>
      </c>
      <c r="G76" s="99"/>
      <c r="H76" s="19">
        <v>5.2</v>
      </c>
      <c r="I76" s="48">
        <v>4.0999999999999996</v>
      </c>
      <c r="J76" s="48">
        <v>1.75</v>
      </c>
      <c r="K76" s="48">
        <v>27</v>
      </c>
      <c r="L76" s="48">
        <v>73</v>
      </c>
      <c r="M76" s="52">
        <v>42006</v>
      </c>
      <c r="N76" s="53">
        <v>0.41666666666666669</v>
      </c>
      <c r="O76" s="1">
        <f t="shared" si="1"/>
        <v>9</v>
      </c>
      <c r="P76" s="101">
        <v>1</v>
      </c>
      <c r="Q76" s="19">
        <f t="shared" si="2"/>
        <v>1.75</v>
      </c>
      <c r="R76" s="54">
        <v>5.2</v>
      </c>
      <c r="S76" s="7">
        <f t="shared" si="3"/>
        <v>1932</v>
      </c>
      <c r="T76" s="55">
        <f t="shared" si="4"/>
        <v>1801.8000000000002</v>
      </c>
      <c r="U76" s="61">
        <v>460</v>
      </c>
      <c r="V76" s="62">
        <f>ROUND($AQ$75*VLOOKUP(Z76,$AS$14:$AT$100,2,1),0)</f>
        <v>429</v>
      </c>
      <c r="W76" s="61">
        <f>ROUND($AP$75*VLOOKUP(AM76,$AS$14:$AT$392,2,1),0)</f>
        <v>0</v>
      </c>
      <c r="X76" s="62">
        <f>ROUND($AQ$75*VLOOKUP(AM76,$AS$14:$AT$392,2,1),0)</f>
        <v>0</v>
      </c>
      <c r="Y76" s="9">
        <f t="shared" si="5"/>
        <v>420</v>
      </c>
      <c r="Z76" s="58">
        <v>-26.666666666666657</v>
      </c>
      <c r="AA76" s="58">
        <v>-26.666666666666657</v>
      </c>
      <c r="AB76" s="58">
        <v>-26.666666666666657</v>
      </c>
      <c r="AC76" s="58">
        <v>-26.666666666666657</v>
      </c>
      <c r="AD76" s="58">
        <v>-26.666666666666657</v>
      </c>
      <c r="AE76" s="58">
        <v>-26.666666666666657</v>
      </c>
      <c r="AF76" s="58">
        <v>-26.666666666666657</v>
      </c>
      <c r="AG76" s="58">
        <v>-26.666666666666657</v>
      </c>
      <c r="AH76" s="58">
        <v>-26.666666666666657</v>
      </c>
      <c r="AI76" s="58">
        <v>-26.666666666666657</v>
      </c>
      <c r="AJ76" s="58">
        <v>-26.666666666666657</v>
      </c>
      <c r="AK76" s="58">
        <v>-26.666666666666657</v>
      </c>
      <c r="AL76">
        <f>SUM($Y$15:Y76)</f>
        <v>368</v>
      </c>
      <c r="AM76" s="26">
        <f>ROUND(SUM(S$15:$S76),0)</f>
        <v>1129</v>
      </c>
      <c r="AN76" s="59">
        <f>ROUND(SUM($T$15:T76),0)</f>
        <v>379</v>
      </c>
      <c r="AO76">
        <f t="shared" si="6"/>
        <v>10368</v>
      </c>
      <c r="AP76" s="26">
        <f t="shared" si="6"/>
        <v>11129</v>
      </c>
      <c r="AQ76" s="59">
        <f t="shared" si="6"/>
        <v>10379</v>
      </c>
      <c r="AR76" s="60">
        <v>42064</v>
      </c>
      <c r="AS76" s="46">
        <v>-38</v>
      </c>
      <c r="AT76" s="47">
        <f t="shared" si="0"/>
        <v>0.05</v>
      </c>
      <c r="AU76" s="88">
        <f>SUM($S:$S)</f>
        <v>2556.8000000000002</v>
      </c>
      <c r="AV76" s="20">
        <v>-51</v>
      </c>
      <c r="AW76" s="82">
        <v>0.05</v>
      </c>
      <c r="AX76" s="1">
        <v>-51</v>
      </c>
      <c r="AY76" s="20">
        <v>8</v>
      </c>
      <c r="AZ76" s="33"/>
      <c r="BA76" s="86">
        <v>0</v>
      </c>
      <c r="BB76" s="86">
        <v>0</v>
      </c>
      <c r="BC76" s="86">
        <v>0</v>
      </c>
      <c r="BD76" s="86">
        <v>0</v>
      </c>
      <c r="BE76" s="86">
        <v>0</v>
      </c>
      <c r="BF76" s="93">
        <f>SUM(BA76:$BA$94)</f>
        <v>736.65000000000055</v>
      </c>
      <c r="BG76" s="93">
        <f>SUM($BA$62:BA76)</f>
        <v>2816.2499999999995</v>
      </c>
      <c r="BH76" s="93">
        <f>AVERAGE(BA76:$BA$94)</f>
        <v>38.771052631578975</v>
      </c>
      <c r="BI76" s="94">
        <f>AVERAGE($BA$62:BA76)</f>
        <v>187.74999999999997</v>
      </c>
      <c r="BJ76" s="93">
        <f t="shared" si="7"/>
        <v>2.8560695921052672</v>
      </c>
      <c r="BK76" s="93">
        <f t="shared" si="8"/>
        <v>52.875093749999991</v>
      </c>
      <c r="BL76" s="93">
        <f>SUM(AZ76:$AZ$94)</f>
        <v>-189.58091169606922</v>
      </c>
      <c r="BM76" s="93">
        <f>SUM($AZ$62:AZ76)</f>
        <v>-114.42306252909277</v>
      </c>
      <c r="BN76" s="93">
        <f>AVERAGE(AZ76:$AZ$94)</f>
        <v>-12.638727446404614</v>
      </c>
      <c r="BO76" s="93">
        <f>AVERAGE($AZ$62:AZ76)</f>
        <v>-12.713673614343641</v>
      </c>
      <c r="BP76" s="93">
        <f t="shared" si="10"/>
        <v>0</v>
      </c>
      <c r="BQ76" s="93">
        <f t="shared" si="10"/>
        <v>0</v>
      </c>
    </row>
    <row r="77" spans="1:69" s="1" customFormat="1" ht="12" customHeight="1" x14ac:dyDescent="0.25">
      <c r="A77" s="48">
        <v>15</v>
      </c>
      <c r="C77" s="50"/>
      <c r="D77" s="51">
        <v>69</v>
      </c>
      <c r="E77" s="51">
        <v>15</v>
      </c>
      <c r="F77" s="48">
        <v>16</v>
      </c>
      <c r="G77" s="99"/>
      <c r="H77" s="19">
        <v>2.25</v>
      </c>
      <c r="I77" s="48">
        <v>3.18</v>
      </c>
      <c r="J77" s="48">
        <v>2.5499999999999998</v>
      </c>
      <c r="K77" s="48">
        <v>47</v>
      </c>
      <c r="L77" s="48">
        <v>53</v>
      </c>
      <c r="M77" s="52">
        <v>42006</v>
      </c>
      <c r="N77" s="53">
        <v>0.47916666666666669</v>
      </c>
      <c r="O77" s="1">
        <f t="shared" si="1"/>
        <v>16</v>
      </c>
      <c r="P77" s="101">
        <v>1</v>
      </c>
      <c r="Q77" s="19">
        <f t="shared" si="2"/>
        <v>2.5499999999999998</v>
      </c>
      <c r="R77" s="54">
        <v>2.25</v>
      </c>
      <c r="S77" s="7">
        <f t="shared" si="3"/>
        <v>575</v>
      </c>
      <c r="T77" s="55">
        <f t="shared" si="4"/>
        <v>0</v>
      </c>
      <c r="U77" s="61">
        <v>460</v>
      </c>
      <c r="V77" s="62">
        <f>ROUND($AQ$75*VLOOKUP(Z77,$AS$14:$AT$100,2,1),0)</f>
        <v>0</v>
      </c>
      <c r="W77" s="61">
        <f>ROUND($AP$75*VLOOKUP(AM77,$AS$14:$AT$392,2,1),0)</f>
        <v>0</v>
      </c>
      <c r="X77" s="62">
        <f>ROUND($AQ$75*VLOOKUP(AM77,$AS$14:$AT$392,2,1),0)</f>
        <v>0</v>
      </c>
      <c r="Y77" s="9">
        <f t="shared" si="5"/>
        <v>125</v>
      </c>
      <c r="Z77" s="58">
        <v>-25</v>
      </c>
      <c r="AA77" s="58">
        <v>-25</v>
      </c>
      <c r="AB77" s="58">
        <v>-25</v>
      </c>
      <c r="AC77" s="58">
        <v>-25</v>
      </c>
      <c r="AD77" s="58">
        <v>-25</v>
      </c>
      <c r="AE77" s="58">
        <v>-25</v>
      </c>
      <c r="AF77" s="58">
        <v>-25</v>
      </c>
      <c r="AG77" s="58">
        <v>-25</v>
      </c>
      <c r="AH77" s="58">
        <v>-25</v>
      </c>
      <c r="AI77" s="58">
        <v>-25</v>
      </c>
      <c r="AJ77" s="58">
        <v>-25</v>
      </c>
      <c r="AK77" s="58">
        <v>-25</v>
      </c>
      <c r="AL77">
        <f>SUM($Y$15:Y77)</f>
        <v>493</v>
      </c>
      <c r="AM77" s="26">
        <f>ROUND(SUM(S$15:$S77),0)</f>
        <v>1704</v>
      </c>
      <c r="AN77" s="59">
        <f>ROUND(SUM($T$15:T77),0)</f>
        <v>379</v>
      </c>
      <c r="AO77">
        <f t="shared" si="6"/>
        <v>10493</v>
      </c>
      <c r="AP77" s="26">
        <f t="shared" si="6"/>
        <v>11704</v>
      </c>
      <c r="AQ77" s="59">
        <f t="shared" si="6"/>
        <v>10379</v>
      </c>
      <c r="AR77" s="60">
        <v>42064</v>
      </c>
      <c r="AS77" s="46">
        <v>-37</v>
      </c>
      <c r="AT77" s="47">
        <f t="shared" si="0"/>
        <v>0.05</v>
      </c>
      <c r="AU77" s="33">
        <f>AU76/AU78*100</f>
        <v>22.761506276150627</v>
      </c>
      <c r="AV77" s="20">
        <v>-50</v>
      </c>
      <c r="AW77" s="82">
        <v>0.05</v>
      </c>
      <c r="AX77" s="1">
        <v>-50</v>
      </c>
      <c r="AY77" s="20">
        <v>8</v>
      </c>
      <c r="AZ77" s="33">
        <v>-68.904370783220884</v>
      </c>
      <c r="BA77" s="86">
        <v>-2348.9499999999998</v>
      </c>
      <c r="BB77" s="86">
        <v>3409</v>
      </c>
      <c r="BC77" s="86">
        <v>5</v>
      </c>
      <c r="BD77" s="86">
        <v>0.41666666666666669</v>
      </c>
      <c r="BE77" s="86">
        <v>1.388888888888889E-2</v>
      </c>
      <c r="BF77" s="93">
        <f>SUM(BA77:$BA$94)</f>
        <v>736.65000000000055</v>
      </c>
      <c r="BG77" s="93">
        <f>SUM($BA$62:BA77)</f>
        <v>467.29999999999973</v>
      </c>
      <c r="BH77" s="93">
        <f>AVERAGE(BA77:$BA$94)</f>
        <v>40.925000000000033</v>
      </c>
      <c r="BI77" s="94">
        <f>AVERAGE($BA$62:BA77)</f>
        <v>29.206249999999983</v>
      </c>
      <c r="BJ77" s="93">
        <f t="shared" si="7"/>
        <v>3.0147401250000048</v>
      </c>
      <c r="BK77" s="93">
        <f t="shared" si="8"/>
        <v>1.3648080624999983</v>
      </c>
      <c r="BL77" s="93">
        <f>SUM(AZ77:$AZ$94)</f>
        <v>-189.58091169606922</v>
      </c>
      <c r="BM77" s="93">
        <f>SUM($AZ$62:AZ77)</f>
        <v>-183.32743331231364</v>
      </c>
      <c r="BN77" s="93">
        <f>AVERAGE(AZ77:$AZ$94)</f>
        <v>-12.638727446404614</v>
      </c>
      <c r="BO77" s="93">
        <f>AVERAGE($AZ$62:AZ77)</f>
        <v>-18.332743331231363</v>
      </c>
      <c r="BP77" s="93">
        <f t="shared" si="10"/>
        <v>0</v>
      </c>
      <c r="BQ77" s="93">
        <f t="shared" si="10"/>
        <v>0</v>
      </c>
    </row>
    <row r="78" spans="1:69" s="1" customFormat="1" ht="12" customHeight="1" x14ac:dyDescent="0.25">
      <c r="A78" s="48">
        <v>16</v>
      </c>
      <c r="C78" s="50"/>
      <c r="D78" s="51">
        <v>13</v>
      </c>
      <c r="E78" s="51">
        <v>27</v>
      </c>
      <c r="F78" s="48">
        <v>60</v>
      </c>
      <c r="G78" s="99"/>
      <c r="H78" s="19">
        <v>3.08</v>
      </c>
      <c r="I78" s="48">
        <v>3.21</v>
      </c>
      <c r="J78" s="48">
        <v>2.33</v>
      </c>
      <c r="K78" s="48">
        <v>39</v>
      </c>
      <c r="L78" s="48">
        <v>61</v>
      </c>
      <c r="M78" s="52">
        <v>42005</v>
      </c>
      <c r="N78" s="53">
        <v>0.82291666666666663</v>
      </c>
      <c r="O78" s="1">
        <f t="shared" si="1"/>
        <v>60</v>
      </c>
      <c r="P78" s="101">
        <v>0</v>
      </c>
      <c r="Q78" s="19">
        <f t="shared" si="2"/>
        <v>2.33</v>
      </c>
      <c r="R78" s="54">
        <v>2.33</v>
      </c>
      <c r="S78" s="7">
        <f t="shared" si="3"/>
        <v>0</v>
      </c>
      <c r="T78" s="55">
        <f t="shared" si="4"/>
        <v>0</v>
      </c>
      <c r="U78" s="61">
        <v>0</v>
      </c>
      <c r="V78" s="62">
        <f>ROUND($AQ$75*VLOOKUP(Z78,$AS$14:$AT$100,2,1),0)</f>
        <v>0</v>
      </c>
      <c r="W78" s="61">
        <f>ROUND($AP$75*VLOOKUP(AM78,$AS$14:$AT$392,2,1),0)</f>
        <v>0</v>
      </c>
      <c r="X78" s="62">
        <f>ROUND($AQ$75*VLOOKUP(AM78,$AS$14:$AT$392,2,1),0)</f>
        <v>0</v>
      </c>
      <c r="Y78" s="9">
        <f t="shared" si="5"/>
        <v>-100</v>
      </c>
      <c r="Z78" s="58">
        <v>70</v>
      </c>
      <c r="AA78" s="58">
        <v>70</v>
      </c>
      <c r="AB78" s="58">
        <v>70</v>
      </c>
      <c r="AC78" s="58">
        <v>70</v>
      </c>
      <c r="AD78" s="58">
        <v>70</v>
      </c>
      <c r="AE78" s="58">
        <v>70</v>
      </c>
      <c r="AF78" s="58">
        <v>70</v>
      </c>
      <c r="AG78" s="58">
        <v>70</v>
      </c>
      <c r="AH78" s="58">
        <v>70</v>
      </c>
      <c r="AI78" s="58">
        <v>70</v>
      </c>
      <c r="AJ78" s="58">
        <v>70</v>
      </c>
      <c r="AK78" s="58">
        <v>70</v>
      </c>
      <c r="AL78">
        <f>SUM($Y$15:Y78)</f>
        <v>393</v>
      </c>
      <c r="AM78" s="26">
        <f>ROUND(SUM(S$15:$S78),0)</f>
        <v>1704</v>
      </c>
      <c r="AN78" s="59">
        <f>ROUND(SUM($T$15:T78),0)</f>
        <v>379</v>
      </c>
      <c r="AO78">
        <f t="shared" si="6"/>
        <v>10393</v>
      </c>
      <c r="AP78" s="26">
        <f t="shared" si="6"/>
        <v>11704</v>
      </c>
      <c r="AQ78" s="59">
        <f t="shared" si="6"/>
        <v>10379</v>
      </c>
      <c r="AR78" s="60">
        <v>42064</v>
      </c>
      <c r="AS78" s="46">
        <v>-36</v>
      </c>
      <c r="AT78" s="47">
        <f t="shared" ref="AT78:AT100" si="13">AW91</f>
        <v>0.05</v>
      </c>
      <c r="AU78" s="75">
        <f>SUM($U$15:$U$404)</f>
        <v>11233</v>
      </c>
      <c r="AV78" s="20">
        <v>-49</v>
      </c>
      <c r="AW78" s="82">
        <v>0.05</v>
      </c>
      <c r="AX78" s="1">
        <v>-49</v>
      </c>
      <c r="AY78" s="20">
        <v>8</v>
      </c>
      <c r="AZ78" s="33">
        <v>-5.7187017001545595</v>
      </c>
      <c r="BA78" s="86">
        <v>-148</v>
      </c>
      <c r="BB78" s="86">
        <v>2588</v>
      </c>
      <c r="BC78" s="86">
        <v>3</v>
      </c>
      <c r="BD78" s="86">
        <v>0.25</v>
      </c>
      <c r="BE78" s="86">
        <v>8.3333333333333332E-3</v>
      </c>
      <c r="BF78" s="93">
        <f>SUM(BA78:$BA$94)</f>
        <v>3085.5999999999985</v>
      </c>
      <c r="BG78" s="93">
        <f>SUM($BA$62:BA78)</f>
        <v>319.29999999999973</v>
      </c>
      <c r="BH78" s="93">
        <f>AVERAGE(BA78:$BA$94)</f>
        <v>181.50588235294109</v>
      </c>
      <c r="BI78" s="94">
        <f>AVERAGE($BA$62:BA78)</f>
        <v>18.782352941176455</v>
      </c>
      <c r="BJ78" s="93">
        <f t="shared" si="7"/>
        <v>56.005455058823479</v>
      </c>
      <c r="BK78" s="93">
        <f t="shared" si="8"/>
        <v>0.59972052941176368</v>
      </c>
      <c r="BL78" s="93">
        <f>SUM(AZ78:$AZ$94)</f>
        <v>-120.67654091284835</v>
      </c>
      <c r="BM78" s="93">
        <f>SUM($AZ$62:AZ78)</f>
        <v>-189.0461350124682</v>
      </c>
      <c r="BN78" s="93">
        <f>AVERAGE(AZ78:$AZ$94)</f>
        <v>-8.6197529223463114</v>
      </c>
      <c r="BO78" s="93">
        <f>AVERAGE($AZ$62:AZ78)</f>
        <v>-17.186012273860744</v>
      </c>
      <c r="BP78" s="93">
        <f t="shared" si="10"/>
        <v>0</v>
      </c>
      <c r="BQ78" s="93">
        <f t="shared" si="10"/>
        <v>0</v>
      </c>
    </row>
    <row r="79" spans="1:69" s="1" customFormat="1" ht="12" customHeight="1" x14ac:dyDescent="0.25">
      <c r="A79" s="48">
        <v>1</v>
      </c>
      <c r="C79" s="50"/>
      <c r="D79" s="51">
        <v>74</v>
      </c>
      <c r="E79" s="51">
        <v>20</v>
      </c>
      <c r="F79" s="48">
        <v>6</v>
      </c>
      <c r="G79" s="99"/>
      <c r="H79" s="19">
        <v>2.2400000000000002</v>
      </c>
      <c r="I79" s="48">
        <v>3.38</v>
      </c>
      <c r="J79" s="48">
        <v>3.15</v>
      </c>
      <c r="K79" s="48">
        <v>42</v>
      </c>
      <c r="L79" s="48">
        <v>58</v>
      </c>
      <c r="M79" s="52">
        <v>42065</v>
      </c>
      <c r="N79" s="53">
        <v>0.82291666666666663</v>
      </c>
      <c r="O79" s="1">
        <f t="shared" ref="O79:O100" si="14">IF(G79=1,D79,F79)</f>
        <v>6</v>
      </c>
      <c r="P79" s="101">
        <v>0</v>
      </c>
      <c r="Q79" s="19">
        <f t="shared" ref="Q79:Q100" si="15">IF(G79=1,H79,J79)</f>
        <v>3.15</v>
      </c>
      <c r="R79" s="54">
        <v>2.2400000000000002</v>
      </c>
      <c r="S79" s="7">
        <f t="shared" ref="S79:S100" si="16">P79*R79*U79-U79</f>
        <v>0</v>
      </c>
      <c r="T79" s="55">
        <f t="shared" ref="T79:T100" si="17">P79*R79*V79-V79</f>
        <v>-429</v>
      </c>
      <c r="U79" s="61">
        <v>0</v>
      </c>
      <c r="V79" s="62">
        <f>ROUND($AQ$75*VLOOKUP(Z79,$AS$14:$AT$100,2,1),0)</f>
        <v>429</v>
      </c>
      <c r="W79" s="61">
        <f>ROUND($AP$75*VLOOKUP(AM79,$AS$14:$AT$392,2,1),0)</f>
        <v>0</v>
      </c>
      <c r="X79" s="62">
        <f>ROUND($AQ$75*VLOOKUP(AM79,$AS$14:$AT$392,2,1),0)</f>
        <v>0</v>
      </c>
      <c r="Y79" s="9">
        <f t="shared" ref="Y79:Y100" si="18">P79*R79*$AW$13-$AW$13</f>
        <v>-100</v>
      </c>
      <c r="Z79" s="58">
        <v>-100</v>
      </c>
      <c r="AA79" s="58">
        <v>-100</v>
      </c>
      <c r="AB79" s="58">
        <v>-100</v>
      </c>
      <c r="AC79" s="58">
        <v>-100</v>
      </c>
      <c r="AD79" s="58">
        <v>-100</v>
      </c>
      <c r="AE79" s="58">
        <v>-100</v>
      </c>
      <c r="AF79" s="58">
        <v>-100</v>
      </c>
      <c r="AG79" s="58">
        <v>-100</v>
      </c>
      <c r="AH79" s="58">
        <v>-100</v>
      </c>
      <c r="AI79" s="58">
        <v>-100</v>
      </c>
      <c r="AJ79" s="58">
        <v>-100</v>
      </c>
      <c r="AK79" s="58">
        <v>-100</v>
      </c>
      <c r="AL79">
        <f>SUM($Y$15:Y79)</f>
        <v>293</v>
      </c>
      <c r="AM79" s="26">
        <f>ROUND(SUM(S$15:$S79),0)</f>
        <v>1704</v>
      </c>
      <c r="AN79" s="59">
        <f>ROUND(SUM($T$15:T79),0)</f>
        <v>-50</v>
      </c>
      <c r="AO79">
        <f t="shared" ref="AO79:AQ100" si="19">$AW$11+AL79</f>
        <v>10293</v>
      </c>
      <c r="AP79" s="26">
        <f t="shared" si="19"/>
        <v>11704</v>
      </c>
      <c r="AQ79" s="59">
        <f t="shared" si="19"/>
        <v>9950</v>
      </c>
      <c r="AR79" s="60">
        <v>42064</v>
      </c>
      <c r="AS79" s="46">
        <v>-35</v>
      </c>
      <c r="AT79" s="47">
        <f t="shared" si="13"/>
        <v>0.05</v>
      </c>
      <c r="AV79" s="20">
        <v>-48</v>
      </c>
      <c r="AW79" s="82">
        <v>0.05</v>
      </c>
      <c r="AX79" s="1">
        <v>-48</v>
      </c>
      <c r="AY79" s="20">
        <v>8</v>
      </c>
      <c r="AZ79" s="33">
        <v>-100</v>
      </c>
      <c r="BA79" s="86">
        <v>-1536</v>
      </c>
      <c r="BB79" s="86">
        <v>1536</v>
      </c>
      <c r="BC79" s="86">
        <v>2</v>
      </c>
      <c r="BD79" s="86">
        <v>0.16666666666666666</v>
      </c>
      <c r="BE79" s="86">
        <v>5.5555555555555549E-3</v>
      </c>
      <c r="BF79" s="93">
        <f>SUM(BA79:$BA$94)</f>
        <v>3233.5999999999985</v>
      </c>
      <c r="BG79" s="93">
        <f>SUM($BA$62:BA79)</f>
        <v>-1216.7000000000003</v>
      </c>
      <c r="BH79" s="93">
        <f>AVERAGE(BA79:$BA$94)</f>
        <v>202.09999999999991</v>
      </c>
      <c r="BI79" s="94">
        <f>AVERAGE($BA$62:BA79)</f>
        <v>-67.594444444444463</v>
      </c>
      <c r="BJ79" s="93">
        <f t="shared" si="7"/>
        <v>65.351055999999929</v>
      </c>
      <c r="BK79" s="93">
        <f t="shared" si="8"/>
        <v>0</v>
      </c>
      <c r="BL79" s="93">
        <f>SUM(AZ79:$AZ$94)</f>
        <v>-114.9578392126938</v>
      </c>
      <c r="BM79" s="93">
        <f>SUM($AZ$62:AZ79)</f>
        <v>-289.0461350124682</v>
      </c>
      <c r="BN79" s="93">
        <f>AVERAGE(AZ79:$AZ$94)</f>
        <v>-8.8429107086687537</v>
      </c>
      <c r="BO79" s="93">
        <f>AVERAGE($AZ$62:AZ79)</f>
        <v>-24.087177917705684</v>
      </c>
      <c r="BP79" s="93">
        <f t="shared" si="10"/>
        <v>0</v>
      </c>
      <c r="BQ79" s="93">
        <f t="shared" si="10"/>
        <v>0</v>
      </c>
    </row>
    <row r="80" spans="1:69" s="1" customFormat="1" ht="12" customHeight="1" x14ac:dyDescent="0.25">
      <c r="A80" s="48">
        <v>2</v>
      </c>
      <c r="C80" s="50"/>
      <c r="D80" s="51">
        <v>70</v>
      </c>
      <c r="E80" s="51">
        <v>20</v>
      </c>
      <c r="F80" s="48">
        <v>10</v>
      </c>
      <c r="G80" s="99"/>
      <c r="H80" s="19">
        <v>3.82</v>
      </c>
      <c r="I80" s="48">
        <v>3.53</v>
      </c>
      <c r="J80" s="48">
        <v>1.95</v>
      </c>
      <c r="K80" s="48">
        <v>42</v>
      </c>
      <c r="L80" s="48">
        <v>58</v>
      </c>
      <c r="M80" s="52">
        <v>42005</v>
      </c>
      <c r="N80" s="53">
        <v>0.82291666666666663</v>
      </c>
      <c r="O80" s="1">
        <f t="shared" si="14"/>
        <v>10</v>
      </c>
      <c r="P80" s="101">
        <v>0</v>
      </c>
      <c r="Q80" s="19">
        <f t="shared" si="15"/>
        <v>1.95</v>
      </c>
      <c r="R80" s="54">
        <v>3.82</v>
      </c>
      <c r="S80" s="7">
        <f t="shared" si="16"/>
        <v>0</v>
      </c>
      <c r="T80" s="55">
        <f t="shared" si="17"/>
        <v>0</v>
      </c>
      <c r="U80" s="61">
        <v>0</v>
      </c>
      <c r="V80" s="62">
        <f>ROUND($AQ$75*VLOOKUP(Z80,$AS$14:$AT$100,2,1),0)</f>
        <v>0</v>
      </c>
      <c r="W80" s="61">
        <f>ROUND($AP$75*VLOOKUP(AM80,$AS$14:$AT$392,2,1),0)</f>
        <v>0</v>
      </c>
      <c r="X80" s="62">
        <f>ROUND($AQ$75*VLOOKUP(AM80,$AS$14:$AT$392,2,1),0)</f>
        <v>0</v>
      </c>
      <c r="Y80" s="9">
        <f t="shared" si="18"/>
        <v>-100</v>
      </c>
      <c r="Z80" s="58">
        <v>18.749999999999993</v>
      </c>
      <c r="AA80" s="58">
        <v>18.749999999999993</v>
      </c>
      <c r="AB80" s="58">
        <v>18.749999999999993</v>
      </c>
      <c r="AC80" s="58">
        <v>18.749999999999993</v>
      </c>
      <c r="AD80" s="58">
        <v>18.749999999999993</v>
      </c>
      <c r="AE80" s="58">
        <v>18.749999999999993</v>
      </c>
      <c r="AF80" s="58">
        <v>18.749999999999993</v>
      </c>
      <c r="AG80" s="58">
        <v>18.749999999999993</v>
      </c>
      <c r="AH80" s="58">
        <v>18.749999999999993</v>
      </c>
      <c r="AI80" s="58">
        <v>18.749999999999993</v>
      </c>
      <c r="AJ80" s="58">
        <v>18.749999999999993</v>
      </c>
      <c r="AK80" s="58">
        <v>18.749999999999993</v>
      </c>
      <c r="AL80">
        <f>SUM($Y$15:Y80)</f>
        <v>193</v>
      </c>
      <c r="AM80" s="26">
        <f>ROUND(SUM(S$15:$S80),0)</f>
        <v>1704</v>
      </c>
      <c r="AN80" s="59">
        <f>ROUND(SUM($T$15:T80),0)</f>
        <v>-50</v>
      </c>
      <c r="AO80">
        <f t="shared" si="19"/>
        <v>10193</v>
      </c>
      <c r="AP80" s="26">
        <f t="shared" si="19"/>
        <v>11704</v>
      </c>
      <c r="AQ80" s="59">
        <f t="shared" si="19"/>
        <v>9950</v>
      </c>
      <c r="AR80" s="60">
        <v>42064</v>
      </c>
      <c r="AS80" s="46">
        <v>-34</v>
      </c>
      <c r="AT80" s="47">
        <f t="shared" si="13"/>
        <v>0.05</v>
      </c>
      <c r="AV80" s="20">
        <v>-47</v>
      </c>
      <c r="AW80" s="82">
        <v>0.05</v>
      </c>
      <c r="AX80" s="1">
        <v>-47</v>
      </c>
      <c r="AY80" s="20">
        <v>8</v>
      </c>
      <c r="AZ80" s="33">
        <v>-100</v>
      </c>
      <c r="BA80" s="86">
        <v>-800</v>
      </c>
      <c r="BB80" s="86">
        <v>800</v>
      </c>
      <c r="BC80" s="86">
        <v>1</v>
      </c>
      <c r="BD80" s="86">
        <v>8.3333333333333329E-2</v>
      </c>
      <c r="BE80" s="86">
        <v>2.7777777777777775E-3</v>
      </c>
      <c r="BF80" s="93">
        <f>SUM(BA80:$BA$94)</f>
        <v>4769.5999999999985</v>
      </c>
      <c r="BG80" s="93">
        <f>SUM($BA$62:BA80)</f>
        <v>-2016.7000000000003</v>
      </c>
      <c r="BH80" s="93">
        <f>AVERAGE(BA80:$BA$94)</f>
        <v>317.97333333333324</v>
      </c>
      <c r="BI80" s="94">
        <f>AVERAGE($BA$62:BA80)</f>
        <v>-106.14210526315792</v>
      </c>
      <c r="BJ80" s="93">
        <f t="shared" si="7"/>
        <v>151.66056106666656</v>
      </c>
      <c r="BK80" s="93">
        <f t="shared" si="8"/>
        <v>0</v>
      </c>
      <c r="BL80" s="93">
        <f>SUM(AZ80:$AZ$94)</f>
        <v>-14.957839212693813</v>
      </c>
      <c r="BM80" s="93">
        <f>SUM($AZ$62:AZ80)</f>
        <v>-389.0461350124682</v>
      </c>
      <c r="BN80" s="93">
        <f>AVERAGE(AZ80:$AZ$94)</f>
        <v>-1.2464866010578177</v>
      </c>
      <c r="BO80" s="93">
        <f>AVERAGE($AZ$62:AZ80)</f>
        <v>-29.926625770189862</v>
      </c>
      <c r="BP80" s="93">
        <f t="shared" si="10"/>
        <v>0</v>
      </c>
      <c r="BQ80" s="93">
        <f t="shared" si="10"/>
        <v>0</v>
      </c>
    </row>
    <row r="81" spans="1:70" s="1" customFormat="1" ht="12" customHeight="1" x14ac:dyDescent="0.25">
      <c r="A81" s="48">
        <v>3</v>
      </c>
      <c r="B81" s="49" t="s">
        <v>72</v>
      </c>
      <c r="C81" s="50"/>
      <c r="D81" s="51">
        <v>50</v>
      </c>
      <c r="E81" s="51">
        <v>28</v>
      </c>
      <c r="F81" s="48">
        <v>22</v>
      </c>
      <c r="G81" s="99"/>
      <c r="H81" s="19">
        <v>3.05</v>
      </c>
      <c r="I81" s="48">
        <v>3.05</v>
      </c>
      <c r="J81" s="48">
        <v>2.25</v>
      </c>
      <c r="K81" s="48">
        <v>54</v>
      </c>
      <c r="L81" s="48">
        <v>46</v>
      </c>
      <c r="M81" s="52">
        <v>42005</v>
      </c>
      <c r="N81" s="53">
        <v>0.66666666666666663</v>
      </c>
      <c r="O81" s="1">
        <f t="shared" si="14"/>
        <v>22</v>
      </c>
      <c r="P81" s="101">
        <v>0</v>
      </c>
      <c r="Q81" s="19">
        <f t="shared" si="15"/>
        <v>2.25</v>
      </c>
      <c r="R81" s="54">
        <v>3.05</v>
      </c>
      <c r="S81" s="7">
        <f t="shared" si="16"/>
        <v>-585</v>
      </c>
      <c r="T81" s="55">
        <f t="shared" si="17"/>
        <v>0</v>
      </c>
      <c r="U81" s="61">
        <v>585</v>
      </c>
      <c r="V81" s="62">
        <f>ROUND($AQ$80*VLOOKUP(Z81,$AS$14:$AT$100,2,1),0)</f>
        <v>0</v>
      </c>
      <c r="W81" s="61">
        <f>ROUND($AP$80*VLOOKUP(AM81,$AS$14:$AT$392,2,1),0)</f>
        <v>0</v>
      </c>
      <c r="X81" s="62">
        <f>ROUND($AQ$80*VLOOKUP(AM81,$AS$14:$AT$392,2,1),0)</f>
        <v>0</v>
      </c>
      <c r="Y81" s="9">
        <f t="shared" si="18"/>
        <v>-100</v>
      </c>
      <c r="Z81" s="58">
        <v>5.0000000000000071</v>
      </c>
      <c r="AA81" s="58">
        <v>5.0000000000000071</v>
      </c>
      <c r="AB81" s="58">
        <v>5.0000000000000071</v>
      </c>
      <c r="AC81" s="58">
        <v>5.0000000000000071</v>
      </c>
      <c r="AD81" s="58">
        <v>5.0000000000000071</v>
      </c>
      <c r="AE81" s="58">
        <v>5.0000000000000071</v>
      </c>
      <c r="AF81" s="58">
        <v>5.0000000000000071</v>
      </c>
      <c r="AG81" s="58">
        <v>5.0000000000000071</v>
      </c>
      <c r="AH81" s="58">
        <v>5.0000000000000071</v>
      </c>
      <c r="AI81" s="58">
        <v>5.0000000000000071</v>
      </c>
      <c r="AJ81" s="58">
        <v>5.0000000000000071</v>
      </c>
      <c r="AK81" s="58">
        <v>5.0000000000000071</v>
      </c>
      <c r="AL81">
        <f>SUM($Y$15:Y81)</f>
        <v>93</v>
      </c>
      <c r="AM81" s="26">
        <f>ROUND(SUM(S$15:$S81),0)</f>
        <v>1119</v>
      </c>
      <c r="AN81" s="59">
        <f>ROUND(SUM($T$15:T81),0)</f>
        <v>-50</v>
      </c>
      <c r="AO81">
        <f t="shared" si="19"/>
        <v>10093</v>
      </c>
      <c r="AP81" s="26">
        <f t="shared" si="19"/>
        <v>11119</v>
      </c>
      <c r="AQ81" s="59">
        <f t="shared" si="19"/>
        <v>9950</v>
      </c>
      <c r="AR81" s="60">
        <v>42064</v>
      </c>
      <c r="AS81" s="46">
        <v>-33</v>
      </c>
      <c r="AT81" s="47">
        <f t="shared" si="13"/>
        <v>0.05</v>
      </c>
      <c r="AV81" s="20">
        <v>-46</v>
      </c>
      <c r="AW81" s="82">
        <v>0.05</v>
      </c>
      <c r="AX81" s="1">
        <v>-46</v>
      </c>
      <c r="AY81" s="20">
        <v>8</v>
      </c>
      <c r="AZ81" s="33">
        <v>-100</v>
      </c>
      <c r="BA81" s="86">
        <v>-2213</v>
      </c>
      <c r="BB81" s="86">
        <v>2213</v>
      </c>
      <c r="BC81" s="86">
        <v>3</v>
      </c>
      <c r="BD81" s="86">
        <v>0.25</v>
      </c>
      <c r="BE81" s="86">
        <v>8.3333333333333332E-3</v>
      </c>
      <c r="BF81" s="93">
        <f>SUM(BA81:$BA$94)</f>
        <v>5569.5999999999985</v>
      </c>
      <c r="BG81" s="93">
        <f>SUM($BA$62:BA81)</f>
        <v>-4229.7000000000007</v>
      </c>
      <c r="BH81" s="93">
        <f>AVERAGE(BA81:$BA$94)</f>
        <v>397.82857142857131</v>
      </c>
      <c r="BI81" s="94">
        <f>AVERAGE($BA$62:BA81)</f>
        <v>-211.48500000000004</v>
      </c>
      <c r="BJ81" s="93">
        <f t="shared" si="7"/>
        <v>221.57460114285703</v>
      </c>
      <c r="BK81" s="93">
        <f t="shared" si="8"/>
        <v>0</v>
      </c>
      <c r="BL81" s="93">
        <f>SUM(AZ81:$AZ$94)</f>
        <v>85.042160787306216</v>
      </c>
      <c r="BM81" s="93">
        <f>SUM($AZ$62:AZ81)</f>
        <v>-489.0461350124682</v>
      </c>
      <c r="BN81" s="93">
        <f>AVERAGE(AZ81:$AZ$94)</f>
        <v>7.7311055261187471</v>
      </c>
      <c r="BO81" s="93">
        <f>AVERAGE($AZ$62:AZ81)</f>
        <v>-34.931866786604871</v>
      </c>
      <c r="BP81" s="93">
        <f t="shared" si="10"/>
        <v>657.46991921582207</v>
      </c>
      <c r="BQ81" s="93">
        <f t="shared" si="10"/>
        <v>0</v>
      </c>
    </row>
    <row r="82" spans="1:70" s="1" customFormat="1" ht="12" customHeight="1" x14ac:dyDescent="0.25">
      <c r="A82" s="48">
        <v>4</v>
      </c>
      <c r="C82" s="50"/>
      <c r="D82" s="51">
        <v>22</v>
      </c>
      <c r="E82" s="51">
        <v>28</v>
      </c>
      <c r="F82" s="48">
        <v>50</v>
      </c>
      <c r="G82" s="99"/>
      <c r="H82" s="19">
        <v>2.2999999999999998</v>
      </c>
      <c r="I82" s="48">
        <v>3.1</v>
      </c>
      <c r="J82" s="48">
        <v>3.1</v>
      </c>
      <c r="K82" s="48">
        <v>48</v>
      </c>
      <c r="L82" s="48">
        <v>52</v>
      </c>
      <c r="M82" s="48" t="s">
        <v>61</v>
      </c>
      <c r="N82" s="53">
        <v>0.79166666666666663</v>
      </c>
      <c r="O82" s="1">
        <f t="shared" si="14"/>
        <v>50</v>
      </c>
      <c r="P82" s="101">
        <v>1</v>
      </c>
      <c r="Q82" s="19">
        <f t="shared" si="15"/>
        <v>3.1</v>
      </c>
      <c r="R82" s="54">
        <v>3.1</v>
      </c>
      <c r="S82" s="7">
        <f t="shared" si="16"/>
        <v>1228.5</v>
      </c>
      <c r="T82" s="55">
        <f t="shared" si="17"/>
        <v>0</v>
      </c>
      <c r="U82" s="61">
        <v>585</v>
      </c>
      <c r="V82" s="62">
        <f>ROUND($AQ$80*VLOOKUP(Z82,$AS$14:$AT$100,2,1),0)</f>
        <v>0</v>
      </c>
      <c r="W82" s="61">
        <f>ROUND($AP$80*VLOOKUP(AM82,$AS$14:$AT$392,2,1),0)</f>
        <v>0</v>
      </c>
      <c r="X82" s="62">
        <f>ROUND($AQ$80*VLOOKUP(AM82,$AS$14:$AT$392,2,1),0)</f>
        <v>0</v>
      </c>
      <c r="Y82" s="9">
        <f t="shared" si="18"/>
        <v>210</v>
      </c>
      <c r="Z82" s="58">
        <v>8.5</v>
      </c>
      <c r="AA82" s="58">
        <v>8.5</v>
      </c>
      <c r="AB82" s="58">
        <v>8.5</v>
      </c>
      <c r="AC82" s="58">
        <v>8.5</v>
      </c>
      <c r="AD82" s="58">
        <v>8.5</v>
      </c>
      <c r="AE82" s="58">
        <v>8.5</v>
      </c>
      <c r="AF82" s="58">
        <v>8.5</v>
      </c>
      <c r="AG82" s="58">
        <v>8.5</v>
      </c>
      <c r="AH82" s="58">
        <v>8.5</v>
      </c>
      <c r="AI82" s="58">
        <v>8.5</v>
      </c>
      <c r="AJ82" s="58">
        <v>8.5</v>
      </c>
      <c r="AK82" s="58">
        <v>8.5</v>
      </c>
      <c r="AL82">
        <f>SUM($Y$15:Y82)</f>
        <v>303</v>
      </c>
      <c r="AM82" s="26">
        <f>ROUND(SUM(S$15:$S82),0)</f>
        <v>2348</v>
      </c>
      <c r="AN82" s="59">
        <f>ROUND(SUM($T$15:T82),0)</f>
        <v>-50</v>
      </c>
      <c r="AO82">
        <f t="shared" si="19"/>
        <v>10303</v>
      </c>
      <c r="AP82" s="26">
        <f t="shared" si="19"/>
        <v>12348</v>
      </c>
      <c r="AQ82" s="59">
        <f t="shared" si="19"/>
        <v>9950</v>
      </c>
      <c r="AR82" s="60">
        <v>42064</v>
      </c>
      <c r="AS82" s="46">
        <v>-32</v>
      </c>
      <c r="AT82" s="47">
        <f t="shared" si="13"/>
        <v>0.05</v>
      </c>
      <c r="AV82" s="20">
        <v>-45</v>
      </c>
      <c r="AW82" s="82">
        <v>0.05</v>
      </c>
      <c r="AX82" s="1">
        <v>-45</v>
      </c>
      <c r="AY82" s="20">
        <v>8</v>
      </c>
      <c r="AZ82" s="33">
        <v>-19.468248548992833</v>
      </c>
      <c r="BA82" s="86">
        <v>-1140.45</v>
      </c>
      <c r="BB82" s="86">
        <v>5858</v>
      </c>
      <c r="BC82" s="86">
        <v>8</v>
      </c>
      <c r="BD82" s="86">
        <v>0.66666666666666663</v>
      </c>
      <c r="BE82" s="86">
        <v>2.222222222222222E-2</v>
      </c>
      <c r="BF82" s="93">
        <f>SUM(BA82:$BA$94)</f>
        <v>7782.5999999999985</v>
      </c>
      <c r="BG82" s="93">
        <f>SUM($BA$62:BA82)</f>
        <v>-5370.1500000000005</v>
      </c>
      <c r="BH82" s="93">
        <f>AVERAGE(BA82:$BA$94)</f>
        <v>598.66153846153838</v>
      </c>
      <c r="BI82" s="94">
        <f>AVERAGE($BA$62:BA82)</f>
        <v>-255.72142857142859</v>
      </c>
      <c r="BJ82" s="93">
        <f t="shared" si="7"/>
        <v>465.91432892307677</v>
      </c>
      <c r="BK82" s="93">
        <f t="shared" si="8"/>
        <v>0</v>
      </c>
      <c r="BL82" s="93">
        <f>SUM(AZ82:$AZ$94)</f>
        <v>185.04216078730622</v>
      </c>
      <c r="BM82" s="93">
        <f>SUM($AZ$62:AZ82)</f>
        <v>-508.51438356146105</v>
      </c>
      <c r="BN82" s="93">
        <f>AVERAGE(AZ82:$AZ$94)</f>
        <v>18.504216078730622</v>
      </c>
      <c r="BO82" s="93">
        <f>AVERAGE($AZ$62:AZ82)</f>
        <v>-33.900958904097401</v>
      </c>
      <c r="BP82" s="93">
        <f t="shared" si="10"/>
        <v>3424.0601268835285</v>
      </c>
      <c r="BQ82" s="93">
        <f t="shared" si="10"/>
        <v>0</v>
      </c>
    </row>
    <row r="83" spans="1:70" s="1" customFormat="1" ht="12" customHeight="1" x14ac:dyDescent="0.25">
      <c r="A83" s="48">
        <v>5</v>
      </c>
      <c r="C83" s="50"/>
      <c r="D83" s="51">
        <v>72</v>
      </c>
      <c r="E83" s="51">
        <v>20</v>
      </c>
      <c r="F83" s="48">
        <v>8</v>
      </c>
      <c r="G83" s="99"/>
      <c r="H83" s="19">
        <v>2.25</v>
      </c>
      <c r="I83" s="48">
        <v>3.4</v>
      </c>
      <c r="J83" s="48">
        <v>3.45</v>
      </c>
      <c r="K83" s="48">
        <v>40</v>
      </c>
      <c r="L83" s="48">
        <v>60</v>
      </c>
      <c r="M83" s="48" t="s">
        <v>59</v>
      </c>
      <c r="N83" s="53">
        <v>0.82291666666666663</v>
      </c>
      <c r="O83" s="1">
        <f t="shared" si="14"/>
        <v>8</v>
      </c>
      <c r="P83" s="101">
        <v>0</v>
      </c>
      <c r="Q83" s="19">
        <f t="shared" si="15"/>
        <v>3.45</v>
      </c>
      <c r="R83" s="54">
        <v>2.25</v>
      </c>
      <c r="S83" s="7">
        <f t="shared" si="16"/>
        <v>-585</v>
      </c>
      <c r="T83" s="55">
        <f t="shared" si="17"/>
        <v>0</v>
      </c>
      <c r="U83" s="61">
        <v>585</v>
      </c>
      <c r="V83" s="62">
        <f>ROUND($AQ$80*VLOOKUP(Z83,$AS$14:$AT$100,2,1),0)</f>
        <v>0</v>
      </c>
      <c r="W83" s="61">
        <f>ROUND($AP$80*VLOOKUP(AM83,$AS$14:$AT$392,2,1),0)</f>
        <v>0</v>
      </c>
      <c r="X83" s="62">
        <f>ROUND($AQ$80*VLOOKUP(AM83,$AS$14:$AT$392,2,1),0)</f>
        <v>0</v>
      </c>
      <c r="Y83" s="9">
        <f t="shared" si="18"/>
        <v>-100</v>
      </c>
      <c r="Z83" s="58">
        <v>53.5</v>
      </c>
      <c r="AA83" s="58">
        <v>53.5</v>
      </c>
      <c r="AB83" s="58">
        <v>53.5</v>
      </c>
      <c r="AC83" s="58">
        <v>53.5</v>
      </c>
      <c r="AD83" s="58">
        <v>53.5</v>
      </c>
      <c r="AE83" s="58">
        <v>53.5</v>
      </c>
      <c r="AF83" s="58">
        <v>53.5</v>
      </c>
      <c r="AG83" s="58">
        <v>53.5</v>
      </c>
      <c r="AH83" s="58">
        <v>53.5</v>
      </c>
      <c r="AI83" s="58">
        <v>53.5</v>
      </c>
      <c r="AJ83" s="58">
        <v>53.5</v>
      </c>
      <c r="AK83" s="58">
        <v>53.5</v>
      </c>
      <c r="AL83">
        <f>SUM($Y$15:Y83)</f>
        <v>203</v>
      </c>
      <c r="AM83" s="26">
        <f>ROUND(SUM(S$15:$S83),0)</f>
        <v>1763</v>
      </c>
      <c r="AN83" s="59">
        <f>ROUND(SUM($T$15:T83),0)</f>
        <v>-50</v>
      </c>
      <c r="AO83">
        <f t="shared" si="19"/>
        <v>10203</v>
      </c>
      <c r="AP83" s="26">
        <f t="shared" si="19"/>
        <v>11763</v>
      </c>
      <c r="AQ83" s="59">
        <f t="shared" si="19"/>
        <v>9950</v>
      </c>
      <c r="AR83" s="60">
        <v>42064</v>
      </c>
      <c r="AS83" s="46">
        <v>-31</v>
      </c>
      <c r="AT83" s="47">
        <f t="shared" si="13"/>
        <v>0.05</v>
      </c>
      <c r="AV83" s="20">
        <v>-44</v>
      </c>
      <c r="AW83" s="82">
        <v>0.05</v>
      </c>
      <c r="AX83" s="1">
        <v>-44</v>
      </c>
      <c r="AY83" s="20">
        <v>8</v>
      </c>
      <c r="AZ83" s="33">
        <v>-100</v>
      </c>
      <c r="BA83" s="1">
        <v>-1536</v>
      </c>
      <c r="BB83" s="1">
        <v>1536</v>
      </c>
      <c r="BC83" s="1">
        <v>2</v>
      </c>
      <c r="BD83" s="1">
        <v>0.16666666666666666</v>
      </c>
      <c r="BE83" s="1">
        <v>5.5555555555555549E-3</v>
      </c>
      <c r="BF83" s="93">
        <f>SUM(BA83:$BA$94)</f>
        <v>8923.0499999999993</v>
      </c>
      <c r="BG83" s="93">
        <f>SUM($BA$62:BA83)</f>
        <v>-6906.1500000000005</v>
      </c>
      <c r="BH83" s="93">
        <f>AVERAGE(BA83:$BA$94)</f>
        <v>743.58749999999998</v>
      </c>
      <c r="BI83" s="94">
        <f>AVERAGE($BA$62:BA83)</f>
        <v>-313.91590909090911</v>
      </c>
      <c r="BJ83" s="93">
        <f t="shared" si="7"/>
        <v>663.50684418749995</v>
      </c>
      <c r="BK83" s="93">
        <f t="shared" si="8"/>
        <v>0</v>
      </c>
      <c r="BL83" s="93">
        <f>SUM(AZ83:$AZ$94)</f>
        <v>204.51040933629906</v>
      </c>
      <c r="BM83" s="93">
        <f>SUM($AZ$62:AZ83)</f>
        <v>-608.51438356146105</v>
      </c>
      <c r="BN83" s="93">
        <f>AVERAGE(AZ83:$AZ$94)</f>
        <v>22.72337881514434</v>
      </c>
      <c r="BO83" s="93">
        <f>AVERAGE($AZ$62:AZ83)</f>
        <v>-38.032148972591315</v>
      </c>
      <c r="BP83" s="93">
        <f t="shared" si="10"/>
        <v>4647.1675029889557</v>
      </c>
      <c r="BQ83" s="93">
        <f t="shared" si="10"/>
        <v>0</v>
      </c>
    </row>
    <row r="84" spans="1:70" s="1" customFormat="1" ht="12" customHeight="1" x14ac:dyDescent="0.25">
      <c r="A84" s="48">
        <v>6</v>
      </c>
      <c r="B84" s="49" t="s">
        <v>73</v>
      </c>
      <c r="C84" s="50"/>
      <c r="D84" s="51">
        <v>10</v>
      </c>
      <c r="E84" s="51">
        <v>23</v>
      </c>
      <c r="F84" s="48">
        <v>67</v>
      </c>
      <c r="G84" s="99"/>
      <c r="H84" s="19">
        <v>2.85</v>
      </c>
      <c r="I84" s="48">
        <v>3.15</v>
      </c>
      <c r="J84" s="48">
        <v>2.2999999999999998</v>
      </c>
      <c r="K84" s="48">
        <v>46</v>
      </c>
      <c r="L84" s="48">
        <v>54</v>
      </c>
      <c r="M84" s="52">
        <v>42036</v>
      </c>
      <c r="N84" s="53">
        <v>4.1666666666666664E-2</v>
      </c>
      <c r="O84" s="1">
        <f t="shared" si="14"/>
        <v>67</v>
      </c>
      <c r="P84" s="101">
        <v>1</v>
      </c>
      <c r="Q84" s="19">
        <f t="shared" si="15"/>
        <v>2.2999999999999998</v>
      </c>
      <c r="R84" s="54">
        <v>2.2999999999999998</v>
      </c>
      <c r="S84" s="7">
        <f t="shared" si="16"/>
        <v>0</v>
      </c>
      <c r="T84" s="55">
        <f t="shared" si="17"/>
        <v>0</v>
      </c>
      <c r="U84" s="61">
        <v>0</v>
      </c>
      <c r="V84" s="62">
        <f>ROUND($AQ$83*VLOOKUP(Z84,$AS$14:$AT$100,2,1),0)</f>
        <v>0</v>
      </c>
      <c r="W84" s="61">
        <f>ROUND($AP$83*VLOOKUP(AM84,$AS$14:$AT$392,2,1),0)</f>
        <v>0</v>
      </c>
      <c r="X84" s="62">
        <f>ROUND($AQ$83*VLOOKUP(AM84,$AS$14:$AT$392,2,1),0)</f>
        <v>0</v>
      </c>
      <c r="Y84" s="9">
        <f t="shared" si="18"/>
        <v>129.99999999999997</v>
      </c>
      <c r="Z84" s="58">
        <v>11.250000000000007</v>
      </c>
      <c r="AA84" s="58">
        <v>11.250000000000007</v>
      </c>
      <c r="AB84" s="58">
        <v>11.250000000000007</v>
      </c>
      <c r="AC84" s="58">
        <v>11.250000000000007</v>
      </c>
      <c r="AD84" s="58">
        <v>11.250000000000007</v>
      </c>
      <c r="AE84" s="58">
        <v>11.250000000000007</v>
      </c>
      <c r="AF84" s="58">
        <v>11.250000000000007</v>
      </c>
      <c r="AG84" s="58">
        <v>11.250000000000007</v>
      </c>
      <c r="AH84" s="58">
        <v>11.250000000000007</v>
      </c>
      <c r="AI84" s="58">
        <v>11.250000000000007</v>
      </c>
      <c r="AJ84" s="58">
        <v>11.250000000000007</v>
      </c>
      <c r="AK84" s="58">
        <v>11.250000000000007</v>
      </c>
      <c r="AL84">
        <f>SUM($Y$15:Y84)</f>
        <v>333</v>
      </c>
      <c r="AM84" s="26">
        <f>ROUND(SUM(S$15:$S84),0)</f>
        <v>1763</v>
      </c>
      <c r="AN84" s="59">
        <f>ROUND(SUM($T$15:T84),0)</f>
        <v>-50</v>
      </c>
      <c r="AO84">
        <f t="shared" si="19"/>
        <v>10333</v>
      </c>
      <c r="AP84" s="26">
        <f t="shared" si="19"/>
        <v>11763</v>
      </c>
      <c r="AQ84" s="59">
        <f t="shared" si="19"/>
        <v>9950</v>
      </c>
      <c r="AR84" s="60">
        <v>42064</v>
      </c>
      <c r="AS84" s="46">
        <v>-30</v>
      </c>
      <c r="AT84" s="47">
        <f t="shared" si="13"/>
        <v>0.05</v>
      </c>
      <c r="AV84" s="20">
        <v>-43</v>
      </c>
      <c r="AW84" s="82">
        <v>0.05</v>
      </c>
      <c r="AX84" s="1">
        <v>-43</v>
      </c>
      <c r="AY84" s="20">
        <v>8</v>
      </c>
      <c r="AZ84" s="33">
        <v>-23.333333333333325</v>
      </c>
      <c r="BA84" s="1">
        <v>-358.39999999999986</v>
      </c>
      <c r="BB84" s="1">
        <v>1536</v>
      </c>
      <c r="BC84" s="1">
        <v>2</v>
      </c>
      <c r="BD84" s="1">
        <v>0.16666666666666666</v>
      </c>
      <c r="BE84" s="1">
        <v>5.5555555555555549E-3</v>
      </c>
      <c r="BF84" s="93">
        <f>SUM(BA84:$BA$94)</f>
        <v>10459.050000000001</v>
      </c>
      <c r="BG84" s="93">
        <f>SUM($BA$62:BA84)</f>
        <v>-7264.55</v>
      </c>
      <c r="BH84" s="93">
        <f>AVERAGE(BA84:$BA$94)</f>
        <v>950.82272727272732</v>
      </c>
      <c r="BI84" s="94">
        <f>AVERAGE($BA$62:BA84)</f>
        <v>-315.85000000000002</v>
      </c>
      <c r="BJ84" s="93">
        <f t="shared" si="7"/>
        <v>994.47024456818201</v>
      </c>
      <c r="BK84" s="93">
        <f t="shared" si="8"/>
        <v>0</v>
      </c>
      <c r="BL84" s="93">
        <f>SUM(AZ84:$AZ$94)</f>
        <v>304.51040933629906</v>
      </c>
      <c r="BM84" s="93">
        <f>SUM($AZ$62:AZ84)</f>
        <v>-631.84771689479442</v>
      </c>
      <c r="BN84" s="93">
        <f>AVERAGE(AZ84:$AZ$94)</f>
        <v>38.063801167037383</v>
      </c>
      <c r="BO84" s="93">
        <f>AVERAGE($AZ$62:AZ84)</f>
        <v>-37.167512758517319</v>
      </c>
      <c r="BP84" s="93">
        <f t="shared" si="10"/>
        <v>11590.823674270052</v>
      </c>
      <c r="BQ84" s="93">
        <f t="shared" si="10"/>
        <v>0</v>
      </c>
    </row>
    <row r="85" spans="1:70" s="1" customFormat="1" ht="12" customHeight="1" x14ac:dyDescent="0.25">
      <c r="A85" s="48">
        <v>7</v>
      </c>
      <c r="C85" s="50"/>
      <c r="D85" s="51">
        <v>19</v>
      </c>
      <c r="E85" s="51">
        <v>26</v>
      </c>
      <c r="F85" s="48">
        <v>55</v>
      </c>
      <c r="G85" s="99"/>
      <c r="H85" s="19">
        <v>3.6</v>
      </c>
      <c r="I85" s="48">
        <v>3.7</v>
      </c>
      <c r="J85" s="48">
        <v>1.8</v>
      </c>
      <c r="K85" s="48">
        <v>44</v>
      </c>
      <c r="L85" s="48">
        <v>56</v>
      </c>
      <c r="M85" s="48" t="s">
        <v>59</v>
      </c>
      <c r="N85" s="53">
        <v>0.625</v>
      </c>
      <c r="O85" s="1">
        <f t="shared" si="14"/>
        <v>55</v>
      </c>
      <c r="P85" s="101">
        <v>1</v>
      </c>
      <c r="Q85" s="19">
        <f t="shared" si="15"/>
        <v>1.8</v>
      </c>
      <c r="R85" s="54">
        <v>1.8</v>
      </c>
      <c r="S85" s="7">
        <f t="shared" si="16"/>
        <v>470.40000000000009</v>
      </c>
      <c r="T85" s="55">
        <f t="shared" si="17"/>
        <v>0</v>
      </c>
      <c r="U85" s="61">
        <v>588</v>
      </c>
      <c r="V85" s="62">
        <f>ROUND($AQ$83*VLOOKUP(Z85,$AS$14:$AT$100,2,1),0)</f>
        <v>0</v>
      </c>
      <c r="W85" s="61">
        <f>ROUND($AP$83*VLOOKUP(AM85,$AS$14:$AT$392,2,1),0)</f>
        <v>0</v>
      </c>
      <c r="X85" s="62">
        <f>ROUND($AQ$83*VLOOKUP(AM85,$AS$14:$AT$392,2,1),0)</f>
        <v>0</v>
      </c>
      <c r="Y85" s="9">
        <f t="shared" si="18"/>
        <v>80</v>
      </c>
      <c r="Z85" s="58">
        <v>6.25</v>
      </c>
      <c r="AA85" s="58">
        <v>6.25</v>
      </c>
      <c r="AB85" s="58">
        <v>6.25</v>
      </c>
      <c r="AC85" s="58">
        <v>6.25</v>
      </c>
      <c r="AD85" s="58">
        <v>6.25</v>
      </c>
      <c r="AE85" s="58">
        <v>6.25</v>
      </c>
      <c r="AF85" s="58">
        <v>6.25</v>
      </c>
      <c r="AG85" s="58">
        <v>6.25</v>
      </c>
      <c r="AH85" s="58">
        <v>6.25</v>
      </c>
      <c r="AI85" s="58">
        <v>6.25</v>
      </c>
      <c r="AJ85" s="58">
        <v>6.25</v>
      </c>
      <c r="AK85" s="58">
        <v>6.25</v>
      </c>
      <c r="AL85">
        <f>SUM($Y$15:Y85)</f>
        <v>413</v>
      </c>
      <c r="AM85" s="26">
        <f>ROUND(SUM(S$15:$S85),0)</f>
        <v>2233</v>
      </c>
      <c r="AN85" s="59">
        <f>ROUND(SUM($T$15:T85),0)</f>
        <v>-50</v>
      </c>
      <c r="AO85">
        <f t="shared" si="19"/>
        <v>10413</v>
      </c>
      <c r="AP85" s="26">
        <f t="shared" si="19"/>
        <v>12233</v>
      </c>
      <c r="AQ85" s="59">
        <f t="shared" si="19"/>
        <v>9950</v>
      </c>
      <c r="AR85" s="60">
        <v>42064</v>
      </c>
      <c r="AS85" s="46">
        <v>-29</v>
      </c>
      <c r="AT85" s="47">
        <f t="shared" si="13"/>
        <v>0.05</v>
      </c>
      <c r="AV85" s="20">
        <v>-42</v>
      </c>
      <c r="AW85" s="82">
        <v>0.05</v>
      </c>
      <c r="AX85" s="1">
        <v>-42</v>
      </c>
      <c r="AY85" s="20">
        <v>8</v>
      </c>
      <c r="AZ85" s="33">
        <v>96.458333333333329</v>
      </c>
      <c r="BA85" s="1">
        <v>1481.6</v>
      </c>
      <c r="BB85" s="1">
        <v>1536</v>
      </c>
      <c r="BC85" s="1">
        <v>2</v>
      </c>
      <c r="BD85" s="1">
        <v>0.16666666666666666</v>
      </c>
      <c r="BE85" s="1">
        <v>5.5555555555555549E-3</v>
      </c>
      <c r="BF85" s="93">
        <f>SUM(BA85:$BA$94)</f>
        <v>10817.45</v>
      </c>
      <c r="BG85" s="93">
        <f>SUM($BA$62:BA85)</f>
        <v>-5782.9500000000007</v>
      </c>
      <c r="BH85" s="93">
        <f>AVERAGE(BA85:$BA$94)</f>
        <v>1081.7450000000001</v>
      </c>
      <c r="BI85" s="94">
        <f>AVERAGE($BA$62:BA85)</f>
        <v>-240.95625000000004</v>
      </c>
      <c r="BJ85" s="93">
        <f t="shared" si="7"/>
        <v>1170.1722450250002</v>
      </c>
      <c r="BK85" s="93">
        <f t="shared" si="8"/>
        <v>0</v>
      </c>
      <c r="BL85" s="93">
        <f>SUM(AZ85:$AZ$94)</f>
        <v>327.84374266963232</v>
      </c>
      <c r="BM85" s="93">
        <f>SUM($AZ$62:AZ85)</f>
        <v>-535.38938356146105</v>
      </c>
      <c r="BN85" s="93">
        <f>AVERAGE(AZ85:$AZ$94)</f>
        <v>46.834820381376048</v>
      </c>
      <c r="BO85" s="93">
        <f>AVERAGE($AZ$62:AZ85)</f>
        <v>-29.74385464230339</v>
      </c>
      <c r="BP85" s="93">
        <f t="shared" si="10"/>
        <v>15354.502801090301</v>
      </c>
      <c r="BQ85" s="93">
        <f t="shared" si="10"/>
        <v>0</v>
      </c>
    </row>
    <row r="86" spans="1:70" s="1" customFormat="1" ht="12" customHeight="1" x14ac:dyDescent="0.25">
      <c r="A86" s="48">
        <v>8</v>
      </c>
      <c r="C86" s="50"/>
      <c r="D86" s="51">
        <v>57</v>
      </c>
      <c r="E86" s="51">
        <v>24</v>
      </c>
      <c r="F86" s="48">
        <v>19</v>
      </c>
      <c r="G86" s="99"/>
      <c r="H86" s="19">
        <v>2.6</v>
      </c>
      <c r="I86" s="48">
        <v>3.65</v>
      </c>
      <c r="J86" s="48">
        <v>2.65</v>
      </c>
      <c r="K86" s="48">
        <v>43</v>
      </c>
      <c r="L86" s="48">
        <v>57</v>
      </c>
      <c r="M86" s="52">
        <v>42036</v>
      </c>
      <c r="N86" s="53">
        <v>0.83680555555555547</v>
      </c>
      <c r="O86" s="1">
        <f t="shared" si="14"/>
        <v>19</v>
      </c>
      <c r="P86" s="101">
        <v>0</v>
      </c>
      <c r="Q86" s="19">
        <f t="shared" si="15"/>
        <v>2.65</v>
      </c>
      <c r="R86" s="54">
        <v>2.6</v>
      </c>
      <c r="S86" s="7">
        <f t="shared" si="16"/>
        <v>-588</v>
      </c>
      <c r="T86" s="55">
        <f t="shared" si="17"/>
        <v>0</v>
      </c>
      <c r="U86" s="61">
        <v>588</v>
      </c>
      <c r="V86" s="62">
        <f>ROUND($AQ$83*VLOOKUP(Z86,$AS$14:$AT$100,2,1),0)</f>
        <v>0</v>
      </c>
      <c r="W86" s="61">
        <f>ROUND($AP$83*VLOOKUP(AM86,$AS$14:$AT$392,2,1),0)</f>
        <v>0</v>
      </c>
      <c r="X86" s="62">
        <f>ROUND($AQ$83*VLOOKUP(AM86,$AS$14:$AT$392,2,1),0)</f>
        <v>0</v>
      </c>
      <c r="Y86" s="9">
        <f t="shared" si="18"/>
        <v>-100</v>
      </c>
      <c r="Z86" s="58">
        <v>-17.5</v>
      </c>
      <c r="AA86" s="58">
        <v>-17.5</v>
      </c>
      <c r="AB86" s="58">
        <v>-17.5</v>
      </c>
      <c r="AC86" s="58">
        <v>-17.5</v>
      </c>
      <c r="AD86" s="58">
        <v>-17.5</v>
      </c>
      <c r="AE86" s="58">
        <v>-17.5</v>
      </c>
      <c r="AF86" s="58">
        <v>-17.5</v>
      </c>
      <c r="AG86" s="58">
        <v>-17.5</v>
      </c>
      <c r="AH86" s="58">
        <v>-17.5</v>
      </c>
      <c r="AI86" s="58">
        <v>-17.5</v>
      </c>
      <c r="AJ86" s="58">
        <v>-17.5</v>
      </c>
      <c r="AK86" s="58">
        <v>-17.5</v>
      </c>
      <c r="AL86">
        <f>SUM($Y$15:Y86)</f>
        <v>313</v>
      </c>
      <c r="AM86" s="26">
        <f>ROUND(SUM(S$15:$S86),0)</f>
        <v>1645</v>
      </c>
      <c r="AN86" s="59">
        <f>ROUND(SUM($T$15:T86),0)</f>
        <v>-50</v>
      </c>
      <c r="AO86">
        <f t="shared" si="19"/>
        <v>10313</v>
      </c>
      <c r="AP86" s="26">
        <f t="shared" si="19"/>
        <v>11645</v>
      </c>
      <c r="AQ86" s="59">
        <f t="shared" si="19"/>
        <v>9950</v>
      </c>
      <c r="AR86" s="60">
        <v>42064</v>
      </c>
      <c r="AS86" s="46">
        <v>-28</v>
      </c>
      <c r="AT86" s="47">
        <f t="shared" si="13"/>
        <v>0.05</v>
      </c>
      <c r="AV86" s="20">
        <v>-41</v>
      </c>
      <c r="AW86" s="82">
        <v>0.05</v>
      </c>
      <c r="AX86" s="1">
        <v>-41</v>
      </c>
      <c r="AY86" s="20">
        <v>8</v>
      </c>
      <c r="AZ86" s="33">
        <v>52.5</v>
      </c>
      <c r="BA86" s="1">
        <v>840</v>
      </c>
      <c r="BB86" s="1">
        <v>1600</v>
      </c>
      <c r="BC86" s="1">
        <v>2</v>
      </c>
      <c r="BD86" s="1">
        <v>0.16666666666666666</v>
      </c>
      <c r="BE86" s="1">
        <v>5.5555555555555549E-3</v>
      </c>
      <c r="BF86" s="93">
        <f>SUM(BA86:$BA$94)</f>
        <v>9335.85</v>
      </c>
      <c r="BG86" s="93">
        <f>SUM($BA$62:BA86)</f>
        <v>-4942.9500000000007</v>
      </c>
      <c r="BH86" s="93">
        <f>AVERAGE(BA86:$BA$94)</f>
        <v>1037.3166666666666</v>
      </c>
      <c r="BI86" s="94">
        <f>AVERAGE($BA$62:BA86)</f>
        <v>-197.71800000000002</v>
      </c>
      <c r="BJ86" s="93">
        <f t="shared" si="7"/>
        <v>968.42328025000006</v>
      </c>
      <c r="BK86" s="93">
        <f t="shared" si="8"/>
        <v>0</v>
      </c>
      <c r="BL86" s="93">
        <f>SUM(AZ86:$AZ$94)</f>
        <v>231.38540933629906</v>
      </c>
      <c r="BM86" s="93">
        <f>SUM($AZ$62:AZ86)</f>
        <v>-482.88938356146105</v>
      </c>
      <c r="BN86" s="93">
        <f>AVERAGE(AZ86:$AZ$94)</f>
        <v>38.564234889383179</v>
      </c>
      <c r="BO86" s="93">
        <f>AVERAGE($AZ$62:AZ86)</f>
        <v>-25.415230713761108</v>
      </c>
      <c r="BP86" s="93">
        <f t="shared" si="10"/>
        <v>8923.2012756211134</v>
      </c>
      <c r="BQ86" s="93">
        <f t="shared" si="10"/>
        <v>0</v>
      </c>
    </row>
    <row r="87" spans="1:70" s="1" customFormat="1" ht="12" customHeight="1" x14ac:dyDescent="0.25">
      <c r="A87" s="48">
        <v>9</v>
      </c>
      <c r="C87" s="50"/>
      <c r="D87" s="51">
        <v>76</v>
      </c>
      <c r="E87" s="51">
        <v>19</v>
      </c>
      <c r="F87" s="48">
        <v>5</v>
      </c>
      <c r="G87" s="99"/>
      <c r="H87" s="19">
        <v>2.25</v>
      </c>
      <c r="I87" s="48">
        <v>3.7</v>
      </c>
      <c r="J87" s="48">
        <v>3.15</v>
      </c>
      <c r="K87" s="48">
        <v>36</v>
      </c>
      <c r="L87" s="48">
        <v>64</v>
      </c>
      <c r="M87" s="52">
        <v>42006</v>
      </c>
      <c r="N87" s="53">
        <v>0.83680555555555547</v>
      </c>
      <c r="O87" s="1">
        <f t="shared" si="14"/>
        <v>5</v>
      </c>
      <c r="P87" s="101">
        <v>1</v>
      </c>
      <c r="Q87" s="19">
        <f t="shared" si="15"/>
        <v>3.15</v>
      </c>
      <c r="R87" s="54">
        <v>2.25</v>
      </c>
      <c r="S87" s="7">
        <f t="shared" si="16"/>
        <v>0</v>
      </c>
      <c r="T87" s="55">
        <f t="shared" si="17"/>
        <v>622.5</v>
      </c>
      <c r="U87" s="61">
        <v>0</v>
      </c>
      <c r="V87" s="62">
        <f>ROUND($AQ$83*VLOOKUP(Z87,$AS$14:$AT$100,2,1),0)</f>
        <v>498</v>
      </c>
      <c r="W87" s="61">
        <f>ROUND($AP$83*VLOOKUP(AM87,$AS$14:$AT$392,2,1),0)</f>
        <v>0</v>
      </c>
      <c r="X87" s="62">
        <f>ROUND($AQ$83*VLOOKUP(AM87,$AS$14:$AT$392,2,1),0)</f>
        <v>0</v>
      </c>
      <c r="Y87" s="9">
        <f t="shared" si="18"/>
        <v>125</v>
      </c>
      <c r="Z87" s="58">
        <v>-100</v>
      </c>
      <c r="AA87" s="58">
        <v>-100</v>
      </c>
      <c r="AB87" s="58">
        <v>-100</v>
      </c>
      <c r="AC87" s="58">
        <v>-100</v>
      </c>
      <c r="AD87" s="58">
        <v>-100</v>
      </c>
      <c r="AE87" s="58">
        <v>-100</v>
      </c>
      <c r="AF87" s="58">
        <v>-100</v>
      </c>
      <c r="AG87" s="58">
        <v>-100</v>
      </c>
      <c r="AH87" s="58">
        <v>-100</v>
      </c>
      <c r="AI87" s="58">
        <v>-100</v>
      </c>
      <c r="AJ87" s="58">
        <v>-100</v>
      </c>
      <c r="AK87" s="58">
        <v>-100</v>
      </c>
      <c r="AL87">
        <f>SUM($Y$15:Y87)</f>
        <v>438</v>
      </c>
      <c r="AM87" s="26">
        <f>ROUND(SUM(S$15:$S87),0)</f>
        <v>1645</v>
      </c>
      <c r="AN87" s="59">
        <f>ROUND(SUM($T$15:T87),0)</f>
        <v>572</v>
      </c>
      <c r="AO87">
        <f t="shared" si="19"/>
        <v>10438</v>
      </c>
      <c r="AP87" s="26">
        <f t="shared" si="19"/>
        <v>11645</v>
      </c>
      <c r="AQ87" s="59">
        <f t="shared" si="19"/>
        <v>10572</v>
      </c>
      <c r="AR87" s="60">
        <v>42064</v>
      </c>
      <c r="AS87" s="46">
        <v>-27</v>
      </c>
      <c r="AT87" s="47">
        <f t="shared" si="13"/>
        <v>0.05</v>
      </c>
      <c r="AU87">
        <f>COUNTIF($V$15:$V$404,"&gt;0")</f>
        <v>24</v>
      </c>
      <c r="AV87" s="20">
        <v>-40</v>
      </c>
      <c r="AW87" s="82">
        <v>0.05</v>
      </c>
      <c r="AX87" s="1">
        <v>-40</v>
      </c>
      <c r="AY87" s="20">
        <v>8</v>
      </c>
      <c r="AZ87" s="33">
        <v>214.26390685640362</v>
      </c>
      <c r="BA87" s="1">
        <v>8281.2999999999993</v>
      </c>
      <c r="BB87" s="1">
        <v>3865</v>
      </c>
      <c r="BC87" s="1">
        <v>4</v>
      </c>
      <c r="BD87" s="1">
        <v>0.33333333333333331</v>
      </c>
      <c r="BE87" s="1">
        <v>1.111111111111111E-2</v>
      </c>
      <c r="BF87" s="93">
        <f>SUM(BA87:$BA$94)</f>
        <v>8495.8499999999985</v>
      </c>
      <c r="BG87" s="93">
        <f>SUM($BA$62:BA87)</f>
        <v>3338.3499999999985</v>
      </c>
      <c r="BH87" s="93">
        <f>AVERAGE(BA87:$BA$94)</f>
        <v>1061.9812499999998</v>
      </c>
      <c r="BI87" s="94">
        <f>AVERAGE($BA$62:BA87)</f>
        <v>128.39807692307687</v>
      </c>
      <c r="BJ87" s="93">
        <f t="shared" si="7"/>
        <v>902.24334028124974</v>
      </c>
      <c r="BK87" s="93">
        <f t="shared" si="8"/>
        <v>42.863772009615353</v>
      </c>
      <c r="BL87" s="93">
        <f>SUM(AZ87:$AZ$94)</f>
        <v>178.88540933629906</v>
      </c>
      <c r="BM87" s="93">
        <f>SUM($AZ$62:AZ87)</f>
        <v>-268.62547670505739</v>
      </c>
      <c r="BN87" s="93">
        <f>AVERAGE(AZ87:$AZ$94)</f>
        <v>35.77708186725981</v>
      </c>
      <c r="BO87" s="93">
        <f>AVERAGE($AZ$62:AZ87)</f>
        <v>-13.43127383525287</v>
      </c>
      <c r="BP87" s="93">
        <f t="shared" si="10"/>
        <v>6399.9979346830542</v>
      </c>
      <c r="BQ87" s="93">
        <f t="shared" si="10"/>
        <v>0</v>
      </c>
    </row>
    <row r="88" spans="1:70" s="1" customFormat="1" ht="12" customHeight="1" x14ac:dyDescent="0.25">
      <c r="A88" s="48">
        <v>10</v>
      </c>
      <c r="C88" s="50"/>
      <c r="D88" s="51">
        <v>20</v>
      </c>
      <c r="E88" s="51">
        <v>27</v>
      </c>
      <c r="F88" s="48">
        <v>53</v>
      </c>
      <c r="G88" s="99"/>
      <c r="H88" s="19">
        <v>1.75</v>
      </c>
      <c r="I88" s="48">
        <v>3.5</v>
      </c>
      <c r="J88" s="48">
        <v>4.6500000000000004</v>
      </c>
      <c r="K88" s="48">
        <v>46</v>
      </c>
      <c r="L88" s="48">
        <v>54</v>
      </c>
      <c r="M88" s="52">
        <v>42005</v>
      </c>
      <c r="N88" s="53">
        <v>0.95833333333333337</v>
      </c>
      <c r="O88" s="1">
        <f t="shared" si="14"/>
        <v>53</v>
      </c>
      <c r="P88" s="101">
        <v>0</v>
      </c>
      <c r="Q88" s="19">
        <f t="shared" si="15"/>
        <v>4.6500000000000004</v>
      </c>
      <c r="R88" s="54">
        <v>4.6500000000000004</v>
      </c>
      <c r="S88" s="7">
        <f t="shared" si="16"/>
        <v>-588</v>
      </c>
      <c r="T88" s="55">
        <f t="shared" si="17"/>
        <v>0</v>
      </c>
      <c r="U88" s="61">
        <v>588</v>
      </c>
      <c r="V88" s="62">
        <f>ROUND($AQ$83*VLOOKUP(Z88,$AS$14:$AT$100,2,1),0)</f>
        <v>0</v>
      </c>
      <c r="W88" s="61">
        <f>ROUND($AP$83*VLOOKUP(AM88,$AS$14:$AT$392,2,1),0)</f>
        <v>0</v>
      </c>
      <c r="X88" s="62">
        <f>ROUND($AQ$83*VLOOKUP(AM88,$AS$14:$AT$392,2,1),0)</f>
        <v>0</v>
      </c>
      <c r="Y88" s="9">
        <f t="shared" si="18"/>
        <v>-100</v>
      </c>
      <c r="Z88" s="58">
        <v>-2.75</v>
      </c>
      <c r="AA88" s="58">
        <v>-2.75</v>
      </c>
      <c r="AB88" s="58">
        <v>-2.75</v>
      </c>
      <c r="AC88" s="58">
        <v>-2.75</v>
      </c>
      <c r="AD88" s="58">
        <v>-2.75</v>
      </c>
      <c r="AE88" s="58">
        <v>-2.75</v>
      </c>
      <c r="AF88" s="58">
        <v>-2.75</v>
      </c>
      <c r="AG88" s="58">
        <v>-2.75</v>
      </c>
      <c r="AH88" s="58">
        <v>-2.75</v>
      </c>
      <c r="AI88" s="58">
        <v>-2.75</v>
      </c>
      <c r="AJ88" s="58">
        <v>-2.75</v>
      </c>
      <c r="AK88" s="58">
        <v>-2.75</v>
      </c>
      <c r="AL88">
        <f>SUM($Y$15:Y88)</f>
        <v>338</v>
      </c>
      <c r="AM88" s="26">
        <f>ROUND(SUM(S$15:$S88),0)</f>
        <v>1057</v>
      </c>
      <c r="AN88" s="59">
        <f>ROUND(SUM($T$15:T88),0)</f>
        <v>572</v>
      </c>
      <c r="AO88">
        <f t="shared" si="19"/>
        <v>10338</v>
      </c>
      <c r="AP88" s="26">
        <f t="shared" si="19"/>
        <v>11057</v>
      </c>
      <c r="AQ88" s="59">
        <f t="shared" si="19"/>
        <v>10572</v>
      </c>
      <c r="AR88" s="60">
        <v>42064</v>
      </c>
      <c r="AS88" s="46">
        <v>-26</v>
      </c>
      <c r="AT88" s="47">
        <f t="shared" si="13"/>
        <v>0</v>
      </c>
      <c r="AU88" s="66">
        <f>SUM($T:$T)</f>
        <v>1233.2500000000002</v>
      </c>
      <c r="AV88" s="20">
        <v>-39</v>
      </c>
      <c r="AW88" s="82">
        <v>0.05</v>
      </c>
      <c r="AX88" s="1">
        <v>-39</v>
      </c>
      <c r="AY88" s="20">
        <v>8</v>
      </c>
      <c r="AZ88" s="33"/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93">
        <f>SUM(BA88:$BA$94)</f>
        <v>214.55000000000018</v>
      </c>
      <c r="BG88" s="93">
        <f>SUM($BA$62:BA88)</f>
        <v>3338.3499999999985</v>
      </c>
      <c r="BH88" s="93">
        <f>AVERAGE(BA88:$BA$94)</f>
        <v>30.650000000000027</v>
      </c>
      <c r="BI88" s="94">
        <f>AVERAGE($BA$62:BA88)</f>
        <v>123.64259259259254</v>
      </c>
      <c r="BJ88" s="93">
        <f t="shared" si="7"/>
        <v>0.65759575000000114</v>
      </c>
      <c r="BK88" s="93">
        <f t="shared" si="8"/>
        <v>41.276224898148115</v>
      </c>
      <c r="BL88" s="93">
        <f>SUM(AZ88:$AZ$94)</f>
        <v>-35.378497520104588</v>
      </c>
      <c r="BM88" s="93">
        <f>SUM($AZ$62:AZ88)</f>
        <v>-268.62547670505739</v>
      </c>
      <c r="BN88" s="93">
        <f>AVERAGE(AZ88:$AZ$94)</f>
        <v>-8.844624380026147</v>
      </c>
      <c r="BO88" s="93">
        <f>AVERAGE($AZ$62:AZ88)</f>
        <v>-13.43127383525287</v>
      </c>
      <c r="BP88" s="93">
        <f t="shared" si="10"/>
        <v>0</v>
      </c>
      <c r="BQ88" s="93">
        <f t="shared" si="10"/>
        <v>0</v>
      </c>
    </row>
    <row r="89" spans="1:70" s="1" customFormat="1" ht="12" customHeight="1" x14ac:dyDescent="0.25">
      <c r="A89" s="48">
        <v>11</v>
      </c>
      <c r="B89" s="49" t="s">
        <v>74</v>
      </c>
      <c r="C89" s="50"/>
      <c r="D89" s="51">
        <v>64</v>
      </c>
      <c r="E89" s="51">
        <v>22</v>
      </c>
      <c r="F89" s="48">
        <v>14</v>
      </c>
      <c r="G89" s="99"/>
      <c r="H89" s="19">
        <v>2.21</v>
      </c>
      <c r="I89" s="48">
        <v>3.22</v>
      </c>
      <c r="J89" s="48">
        <v>3.23</v>
      </c>
      <c r="K89" s="48">
        <v>46</v>
      </c>
      <c r="L89" s="48">
        <v>54</v>
      </c>
      <c r="M89" s="52">
        <v>42005</v>
      </c>
      <c r="N89" s="53">
        <v>0.72916666666666663</v>
      </c>
      <c r="O89" s="1">
        <f t="shared" si="14"/>
        <v>14</v>
      </c>
      <c r="P89" s="101">
        <v>0</v>
      </c>
      <c r="Q89" s="19">
        <f t="shared" si="15"/>
        <v>3.23</v>
      </c>
      <c r="R89" s="54">
        <v>2.21</v>
      </c>
      <c r="S89" s="7">
        <f t="shared" si="16"/>
        <v>0</v>
      </c>
      <c r="T89" s="55">
        <f t="shared" si="17"/>
        <v>0</v>
      </c>
      <c r="U89" s="61">
        <v>0</v>
      </c>
      <c r="V89" s="62">
        <f>ROUND($AQ$88*VLOOKUP(Z89,$AS$14:$AT$100,2,1),0)</f>
        <v>0</v>
      </c>
      <c r="W89" s="61">
        <f>ROUND($AP$88*VLOOKUP(AM89,$AS$14:$AT$392,2,1),0)</f>
        <v>0</v>
      </c>
      <c r="X89" s="62">
        <f>ROUND($AQ$88*VLOOKUP(AM89,$AS$14:$AT$392,2,1),0)</f>
        <v>0</v>
      </c>
      <c r="Y89" s="9">
        <f t="shared" si="18"/>
        <v>-100</v>
      </c>
      <c r="Z89" s="58">
        <v>94</v>
      </c>
      <c r="AA89" s="58">
        <v>94</v>
      </c>
      <c r="AB89" s="58">
        <v>94</v>
      </c>
      <c r="AC89" s="58">
        <v>94</v>
      </c>
      <c r="AD89" s="58">
        <v>94</v>
      </c>
      <c r="AE89" s="58">
        <v>94</v>
      </c>
      <c r="AF89" s="58">
        <v>94</v>
      </c>
      <c r="AG89" s="58">
        <v>94</v>
      </c>
      <c r="AH89" s="58">
        <v>94</v>
      </c>
      <c r="AI89" s="58">
        <v>94</v>
      </c>
      <c r="AJ89" s="58">
        <v>94</v>
      </c>
      <c r="AK89" s="58">
        <v>94</v>
      </c>
      <c r="AL89">
        <f>SUM($Y$15:Y89)</f>
        <v>238</v>
      </c>
      <c r="AM89" s="26">
        <f>ROUND(SUM(S$15:$S89),0)</f>
        <v>1057</v>
      </c>
      <c r="AN89" s="59">
        <f>ROUND(SUM($T$15:T89),0)</f>
        <v>572</v>
      </c>
      <c r="AO89">
        <f t="shared" si="19"/>
        <v>10238</v>
      </c>
      <c r="AP89" s="26">
        <f t="shared" si="19"/>
        <v>11057</v>
      </c>
      <c r="AQ89" s="59">
        <f t="shared" si="19"/>
        <v>10572</v>
      </c>
      <c r="AR89" s="60">
        <v>42064</v>
      </c>
      <c r="AS89" s="46">
        <v>-25</v>
      </c>
      <c r="AT89" s="47">
        <f t="shared" si="13"/>
        <v>0</v>
      </c>
      <c r="AU89" s="33">
        <f>AU88/AU90*100</f>
        <v>11.534324728769176</v>
      </c>
      <c r="AV89" s="20">
        <v>-38</v>
      </c>
      <c r="AW89" s="82">
        <v>0.05</v>
      </c>
      <c r="AX89" s="1">
        <v>-38</v>
      </c>
      <c r="AY89" s="20">
        <v>8</v>
      </c>
      <c r="AZ89" s="33"/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93">
        <f>SUM(BA89:$BA$94)</f>
        <v>214.55000000000018</v>
      </c>
      <c r="BG89" s="93">
        <f>SUM($BA$62:BA89)</f>
        <v>3338.3499999999985</v>
      </c>
      <c r="BH89" s="93">
        <f>AVERAGE(BA89:$BA$94)</f>
        <v>35.758333333333361</v>
      </c>
      <c r="BI89" s="94">
        <f>AVERAGE($BA$62:BA89)</f>
        <v>119.22678571428567</v>
      </c>
      <c r="BJ89" s="93">
        <f t="shared" si="7"/>
        <v>0.76719504166666797</v>
      </c>
      <c r="BK89" s="93">
        <f t="shared" si="8"/>
        <v>39.802074008928535</v>
      </c>
      <c r="BL89" s="93">
        <f>SUM(AZ89:$AZ$94)</f>
        <v>-35.378497520104588</v>
      </c>
      <c r="BM89" s="93">
        <f>SUM($AZ$62:AZ89)</f>
        <v>-268.62547670505739</v>
      </c>
      <c r="BN89" s="93">
        <f>AVERAGE(AZ89:$AZ$94)</f>
        <v>-8.844624380026147</v>
      </c>
      <c r="BO89" s="93">
        <f>AVERAGE($AZ$62:AZ89)</f>
        <v>-13.43127383525287</v>
      </c>
      <c r="BP89" s="93">
        <f t="shared" si="10"/>
        <v>0</v>
      </c>
      <c r="BQ89" s="93">
        <f t="shared" si="10"/>
        <v>0</v>
      </c>
    </row>
    <row r="90" spans="1:70" s="1" customFormat="1" ht="12" customHeight="1" x14ac:dyDescent="0.25">
      <c r="A90" s="48">
        <v>12</v>
      </c>
      <c r="C90" s="50"/>
      <c r="D90" s="51">
        <v>61</v>
      </c>
      <c r="E90" s="51">
        <v>24</v>
      </c>
      <c r="F90" s="48">
        <v>15</v>
      </c>
      <c r="G90" s="99"/>
      <c r="H90" s="19">
        <v>2.25</v>
      </c>
      <c r="I90" s="48">
        <v>3</v>
      </c>
      <c r="J90" s="48">
        <v>2.95</v>
      </c>
      <c r="K90" s="48">
        <v>45</v>
      </c>
      <c r="L90" s="48">
        <v>55</v>
      </c>
      <c r="M90" s="48" t="s">
        <v>33</v>
      </c>
      <c r="N90" s="53">
        <v>0.75</v>
      </c>
      <c r="O90" s="1">
        <f t="shared" si="14"/>
        <v>15</v>
      </c>
      <c r="P90" s="101">
        <v>1</v>
      </c>
      <c r="Q90" s="19">
        <f t="shared" si="15"/>
        <v>2.95</v>
      </c>
      <c r="R90" s="54">
        <v>2.25</v>
      </c>
      <c r="S90" s="7">
        <f t="shared" si="16"/>
        <v>0</v>
      </c>
      <c r="T90" s="55">
        <f t="shared" si="17"/>
        <v>661.25</v>
      </c>
      <c r="U90" s="61">
        <v>0</v>
      </c>
      <c r="V90" s="62">
        <f>ROUND($AQ$88*VLOOKUP(Z90,$AS$14:$AT$100,2,1),0)</f>
        <v>529</v>
      </c>
      <c r="W90" s="61">
        <f>ROUND($AP$88*VLOOKUP(AM90,$AS$14:$AT$392,2,1),0)</f>
        <v>0</v>
      </c>
      <c r="X90" s="62">
        <f>ROUND($AQ$88*VLOOKUP(AM90,$AS$14:$AT$392,2,1),0)</f>
        <v>0</v>
      </c>
      <c r="Y90" s="9">
        <f t="shared" si="18"/>
        <v>125</v>
      </c>
      <c r="Z90" s="58">
        <v>-44.999999999999993</v>
      </c>
      <c r="AA90" s="58">
        <v>-44.999999999999993</v>
      </c>
      <c r="AB90" s="58">
        <v>-44.999999999999993</v>
      </c>
      <c r="AC90" s="58">
        <v>-44.999999999999993</v>
      </c>
      <c r="AD90" s="58">
        <v>-44.999999999999993</v>
      </c>
      <c r="AE90" s="58">
        <v>-44.999999999999993</v>
      </c>
      <c r="AF90" s="58">
        <v>-44.999999999999993</v>
      </c>
      <c r="AG90" s="58">
        <v>-44.999999999999993</v>
      </c>
      <c r="AH90" s="58">
        <v>-44.999999999999993</v>
      </c>
      <c r="AI90" s="58">
        <v>-44.999999999999993</v>
      </c>
      <c r="AJ90" s="58">
        <v>-44.999999999999993</v>
      </c>
      <c r="AK90" s="58">
        <v>-44.999999999999993</v>
      </c>
      <c r="AL90">
        <f>SUM($Y$15:Y90)</f>
        <v>363</v>
      </c>
      <c r="AM90" s="26">
        <f>ROUND(SUM(S$15:$S90),0)</f>
        <v>1057</v>
      </c>
      <c r="AN90" s="59">
        <f>ROUND(SUM($T$15:T90),0)</f>
        <v>1233</v>
      </c>
      <c r="AO90">
        <f t="shared" si="19"/>
        <v>10363</v>
      </c>
      <c r="AP90" s="26">
        <f t="shared" si="19"/>
        <v>11057</v>
      </c>
      <c r="AQ90" s="59">
        <f t="shared" si="19"/>
        <v>11233</v>
      </c>
      <c r="AR90" s="60">
        <v>42064</v>
      </c>
      <c r="AS90" s="46">
        <v>-24</v>
      </c>
      <c r="AT90" s="47">
        <f t="shared" si="13"/>
        <v>0</v>
      </c>
      <c r="AU90" s="75">
        <f>SUM($V$15:$V$404)</f>
        <v>10692</v>
      </c>
      <c r="AV90" s="20">
        <v>-37</v>
      </c>
      <c r="AW90" s="82">
        <v>0.05</v>
      </c>
      <c r="AX90" s="1">
        <v>-37</v>
      </c>
      <c r="AY90" s="20">
        <v>8</v>
      </c>
      <c r="AZ90" s="33">
        <v>-30.892018779342724</v>
      </c>
      <c r="BA90" s="1">
        <v>-723.8</v>
      </c>
      <c r="BB90" s="1">
        <v>2343</v>
      </c>
      <c r="BC90" s="1">
        <v>3</v>
      </c>
      <c r="BD90" s="1">
        <v>0.25</v>
      </c>
      <c r="BE90" s="1">
        <v>8.3333333333333332E-3</v>
      </c>
      <c r="BF90" s="93">
        <f>SUM(BA90:$BA$94)</f>
        <v>214.55000000000018</v>
      </c>
      <c r="BG90" s="93">
        <f>SUM($BA$62:BA90)</f>
        <v>2614.5499999999984</v>
      </c>
      <c r="BH90" s="93">
        <f>AVERAGE(BA90:$BA$94)</f>
        <v>42.910000000000039</v>
      </c>
      <c r="BI90" s="94">
        <f>AVERAGE($BA$62:BA90)</f>
        <v>90.156896551724088</v>
      </c>
      <c r="BJ90" s="93">
        <f t="shared" si="7"/>
        <v>0.92063405000000165</v>
      </c>
      <c r="BK90" s="93">
        <f t="shared" si="8"/>
        <v>23.571971387931008</v>
      </c>
      <c r="BL90" s="93">
        <f>SUM(AZ90:$AZ$94)</f>
        <v>-35.378497520104588</v>
      </c>
      <c r="BM90" s="93">
        <f>SUM($AZ$62:AZ90)</f>
        <v>-299.51749548440011</v>
      </c>
      <c r="BN90" s="93">
        <f>AVERAGE(AZ90:$AZ$94)</f>
        <v>-8.844624380026147</v>
      </c>
      <c r="BO90" s="93">
        <f>AVERAGE($AZ$62:AZ90)</f>
        <v>-14.26273788020953</v>
      </c>
      <c r="BP90" s="93">
        <f t="shared" si="10"/>
        <v>0</v>
      </c>
      <c r="BQ90" s="93">
        <f t="shared" si="10"/>
        <v>0</v>
      </c>
    </row>
    <row r="91" spans="1:70" s="1" customFormat="1" ht="12" customHeight="1" x14ac:dyDescent="0.25">
      <c r="A91" s="48">
        <v>13</v>
      </c>
      <c r="C91" s="50"/>
      <c r="D91" s="51">
        <v>53</v>
      </c>
      <c r="E91" s="51">
        <v>26</v>
      </c>
      <c r="F91" s="48">
        <v>21</v>
      </c>
      <c r="G91" s="99"/>
      <c r="H91" s="19">
        <v>2.09</v>
      </c>
      <c r="I91" s="48">
        <v>3.24</v>
      </c>
      <c r="J91" s="48">
        <v>3.49</v>
      </c>
      <c r="K91" s="48">
        <v>49</v>
      </c>
      <c r="L91" s="48">
        <v>51</v>
      </c>
      <c r="M91" s="48" t="s">
        <v>22</v>
      </c>
      <c r="N91" s="53">
        <v>0.75</v>
      </c>
      <c r="O91" s="1">
        <f t="shared" si="14"/>
        <v>21</v>
      </c>
      <c r="P91" s="101">
        <v>0</v>
      </c>
      <c r="Q91" s="19">
        <f t="shared" si="15"/>
        <v>3.49</v>
      </c>
      <c r="R91" s="54">
        <v>2.09</v>
      </c>
      <c r="S91" s="7">
        <f t="shared" si="16"/>
        <v>0</v>
      </c>
      <c r="T91" s="55">
        <f t="shared" si="17"/>
        <v>0</v>
      </c>
      <c r="U91" s="61">
        <v>0</v>
      </c>
      <c r="V91" s="62">
        <f>ROUND($AQ$88*VLOOKUP(Z91,$AS$14:$AT$100,2,1),0)</f>
        <v>0</v>
      </c>
      <c r="W91" s="61">
        <f>ROUND($AP$88*VLOOKUP(AM91,$AS$14:$AT$392,2,1),0)</f>
        <v>0</v>
      </c>
      <c r="X91" s="62">
        <f>ROUND($AQ$88*VLOOKUP(AM91,$AS$14:$AT$392,2,1),0)</f>
        <v>0</v>
      </c>
      <c r="Y91" s="9">
        <f t="shared" si="18"/>
        <v>-100</v>
      </c>
      <c r="Z91" s="58">
        <v>41.25</v>
      </c>
      <c r="AA91" s="58">
        <v>41.25</v>
      </c>
      <c r="AB91" s="58">
        <v>41.25</v>
      </c>
      <c r="AC91" s="58">
        <v>41.25</v>
      </c>
      <c r="AD91" s="58">
        <v>41.25</v>
      </c>
      <c r="AE91" s="58">
        <v>41.25</v>
      </c>
      <c r="AF91" s="58">
        <v>41.25</v>
      </c>
      <c r="AG91" s="58">
        <v>41.25</v>
      </c>
      <c r="AH91" s="58">
        <v>41.25</v>
      </c>
      <c r="AI91" s="58">
        <v>41.25</v>
      </c>
      <c r="AJ91" s="58">
        <v>41.25</v>
      </c>
      <c r="AK91" s="58">
        <v>41.25</v>
      </c>
      <c r="AL91">
        <f>SUM($Y$15:Y91)</f>
        <v>263</v>
      </c>
      <c r="AM91" s="26">
        <f>ROUND(SUM(S$15:$S91),0)</f>
        <v>1057</v>
      </c>
      <c r="AN91" s="59">
        <f>ROUND(SUM($T$15:T91),0)</f>
        <v>1233</v>
      </c>
      <c r="AO91">
        <f t="shared" si="19"/>
        <v>10263</v>
      </c>
      <c r="AP91" s="26">
        <f t="shared" si="19"/>
        <v>11057</v>
      </c>
      <c r="AQ91" s="59">
        <f t="shared" si="19"/>
        <v>11233</v>
      </c>
      <c r="AR91" s="60">
        <v>42064</v>
      </c>
      <c r="AS91" s="46">
        <v>-23</v>
      </c>
      <c r="AT91" s="47">
        <f t="shared" si="13"/>
        <v>0</v>
      </c>
      <c r="AV91" s="20">
        <v>-36</v>
      </c>
      <c r="AW91" s="82">
        <v>0.05</v>
      </c>
      <c r="AX91" s="1">
        <v>-36</v>
      </c>
      <c r="AY91" s="20">
        <v>8</v>
      </c>
      <c r="AZ91" s="33"/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93">
        <f>SUM(BA91:$BA$94)</f>
        <v>938.35000000000036</v>
      </c>
      <c r="BG91" s="93">
        <f>SUM($BA$62:BA91)</f>
        <v>2614.5499999999984</v>
      </c>
      <c r="BH91" s="93">
        <f>AVERAGE(BA91:$BA$94)</f>
        <v>234.58750000000009</v>
      </c>
      <c r="BI91" s="94">
        <f>AVERAGE($BA$62:BA91)</f>
        <v>87.151666666666614</v>
      </c>
      <c r="BJ91" s="93">
        <f t="shared" ref="BJ91:BJ100" si="20">IF(BF91&lt;=0,0,BF91*BH91/10000)</f>
        <v>22.012518062500018</v>
      </c>
      <c r="BK91" s="93">
        <f t="shared" ref="BK91:BK100" si="21">IF(BG91&lt;=0,0,(BG91*BI91)/10000)</f>
        <v>22.786239008333304</v>
      </c>
      <c r="BL91" s="93">
        <f>SUM(AZ91:$AZ$94)</f>
        <v>-4.4864787407618678</v>
      </c>
      <c r="BM91" s="93">
        <f>SUM($AZ$62:AZ91)</f>
        <v>-299.51749548440011</v>
      </c>
      <c r="BN91" s="93">
        <f>AVERAGE(AZ91:$AZ$94)</f>
        <v>-1.4954929135872892</v>
      </c>
      <c r="BO91" s="93">
        <f>AVERAGE($AZ$62:AZ91)</f>
        <v>-14.26273788020953</v>
      </c>
      <c r="BP91" s="93">
        <f t="shared" si="10"/>
        <v>0</v>
      </c>
      <c r="BQ91" s="93">
        <f t="shared" si="10"/>
        <v>0</v>
      </c>
    </row>
    <row r="92" spans="1:70" s="1" customFormat="1" ht="12" customHeight="1" x14ac:dyDescent="0.25">
      <c r="A92" s="48">
        <v>14</v>
      </c>
      <c r="C92" s="50"/>
      <c r="D92" s="51">
        <v>55</v>
      </c>
      <c r="E92" s="51">
        <v>24</v>
      </c>
      <c r="F92" s="48">
        <v>21</v>
      </c>
      <c r="G92" s="99"/>
      <c r="H92" s="19">
        <v>3.05</v>
      </c>
      <c r="I92" s="48">
        <v>3.68</v>
      </c>
      <c r="J92" s="48">
        <v>2.02</v>
      </c>
      <c r="K92" s="48">
        <v>41</v>
      </c>
      <c r="L92" s="48">
        <v>59</v>
      </c>
      <c r="M92" s="48" t="s">
        <v>33</v>
      </c>
      <c r="N92" s="53">
        <v>0.79166666666666663</v>
      </c>
      <c r="O92" s="1">
        <f t="shared" si="14"/>
        <v>21</v>
      </c>
      <c r="P92" s="101">
        <v>1</v>
      </c>
      <c r="Q92" s="19">
        <f t="shared" si="15"/>
        <v>2.02</v>
      </c>
      <c r="R92" s="54">
        <v>3.05</v>
      </c>
      <c r="S92" s="7">
        <f t="shared" si="16"/>
        <v>1133.6499999999999</v>
      </c>
      <c r="T92" s="55">
        <f t="shared" si="17"/>
        <v>0</v>
      </c>
      <c r="U92" s="61">
        <v>553</v>
      </c>
      <c r="V92" s="62">
        <f>ROUND($AQ$88*VLOOKUP(Z92,$AS$14:$AT$100,2,1),0)</f>
        <v>0</v>
      </c>
      <c r="W92" s="61">
        <f>ROUND($AP$88*VLOOKUP(AM92,$AS$14:$AT$392,2,1),0)</f>
        <v>0</v>
      </c>
      <c r="X92" s="62">
        <f>ROUND($AQ$88*VLOOKUP(AM92,$AS$14:$AT$392,2,1),0)</f>
        <v>0</v>
      </c>
      <c r="Y92" s="9">
        <f t="shared" si="18"/>
        <v>205</v>
      </c>
      <c r="Z92" s="58">
        <v>85</v>
      </c>
      <c r="AA92" s="58">
        <v>85</v>
      </c>
      <c r="AB92" s="58">
        <v>85</v>
      </c>
      <c r="AC92" s="58">
        <v>85</v>
      </c>
      <c r="AD92" s="58">
        <v>85</v>
      </c>
      <c r="AE92" s="58">
        <v>85</v>
      </c>
      <c r="AF92" s="58">
        <v>85</v>
      </c>
      <c r="AG92" s="58">
        <v>85</v>
      </c>
      <c r="AH92" s="58">
        <v>85</v>
      </c>
      <c r="AI92" s="58">
        <v>85</v>
      </c>
      <c r="AJ92" s="58">
        <v>85</v>
      </c>
      <c r="AK92" s="58">
        <v>85</v>
      </c>
      <c r="AL92">
        <f>SUM($Y$15:Y92)</f>
        <v>468</v>
      </c>
      <c r="AM92" s="26">
        <f>ROUND(SUM(S$15:$S92),0)</f>
        <v>2191</v>
      </c>
      <c r="AN92" s="59">
        <f>ROUND(SUM($T$15:T92),0)</f>
        <v>1233</v>
      </c>
      <c r="AO92">
        <f t="shared" si="19"/>
        <v>10468</v>
      </c>
      <c r="AP92" s="26">
        <f t="shared" si="19"/>
        <v>12191</v>
      </c>
      <c r="AQ92" s="59">
        <f t="shared" si="19"/>
        <v>11233</v>
      </c>
      <c r="AR92" s="60">
        <v>42064</v>
      </c>
      <c r="AS92" s="46">
        <v>-22</v>
      </c>
      <c r="AT92" s="47">
        <f t="shared" si="13"/>
        <v>0</v>
      </c>
      <c r="AV92" s="20">
        <v>-35</v>
      </c>
      <c r="AW92" s="82">
        <v>0.05</v>
      </c>
      <c r="AX92" s="1">
        <v>-35</v>
      </c>
      <c r="AY92" s="20">
        <v>8</v>
      </c>
      <c r="AZ92" s="33">
        <v>24.673559822747414</v>
      </c>
      <c r="BA92" s="1">
        <v>835.2</v>
      </c>
      <c r="BB92" s="1">
        <v>3385</v>
      </c>
      <c r="BC92" s="1">
        <v>4</v>
      </c>
      <c r="BD92" s="1">
        <v>0.33333333333333331</v>
      </c>
      <c r="BE92" s="1">
        <v>1.111111111111111E-2</v>
      </c>
      <c r="BF92" s="93">
        <f>SUM(BA92:$BA$94)</f>
        <v>938.35000000000036</v>
      </c>
      <c r="BG92" s="93">
        <f>SUM($BA$62:BA92)</f>
        <v>3449.7499999999982</v>
      </c>
      <c r="BH92" s="93">
        <f>AVERAGE(BA92:$BA$94)</f>
        <v>312.78333333333347</v>
      </c>
      <c r="BI92" s="94">
        <f>AVERAGE($BA$62:BA92)</f>
        <v>111.28225806451607</v>
      </c>
      <c r="BJ92" s="93">
        <f t="shared" si="20"/>
        <v>29.350024083333359</v>
      </c>
      <c r="BK92" s="93">
        <f t="shared" si="21"/>
        <v>38.389596975806413</v>
      </c>
      <c r="BL92" s="93">
        <f>SUM(AZ92:$AZ$94)</f>
        <v>-4.4864787407618678</v>
      </c>
      <c r="BM92" s="93">
        <f>SUM($AZ$62:AZ92)</f>
        <v>-274.84393566165272</v>
      </c>
      <c r="BN92" s="93">
        <f>AVERAGE(AZ92:$AZ$94)</f>
        <v>-1.4954929135872892</v>
      </c>
      <c r="BO92" s="93">
        <f>AVERAGE($AZ$62:AZ92)</f>
        <v>-12.492906166438759</v>
      </c>
      <c r="BP92" s="93">
        <f t="shared" si="10"/>
        <v>0</v>
      </c>
      <c r="BQ92" s="93">
        <f t="shared" si="10"/>
        <v>0</v>
      </c>
    </row>
    <row r="93" spans="1:70" s="1" customFormat="1" ht="12" customHeight="1" x14ac:dyDescent="0.25">
      <c r="A93" s="48">
        <v>15</v>
      </c>
      <c r="B93" s="49" t="s">
        <v>75</v>
      </c>
      <c r="C93" s="50"/>
      <c r="D93" s="51">
        <v>15</v>
      </c>
      <c r="E93" s="51">
        <v>26</v>
      </c>
      <c r="F93" s="48">
        <v>59</v>
      </c>
      <c r="G93" s="99"/>
      <c r="H93" s="19">
        <v>1.9</v>
      </c>
      <c r="I93" s="48">
        <v>4</v>
      </c>
      <c r="J93" s="48">
        <v>3</v>
      </c>
      <c r="K93" s="48">
        <v>36</v>
      </c>
      <c r="L93" s="48">
        <v>64</v>
      </c>
      <c r="M93" s="52">
        <v>42006</v>
      </c>
      <c r="N93" s="53">
        <v>0.46875</v>
      </c>
      <c r="O93" s="1">
        <f t="shared" si="14"/>
        <v>59</v>
      </c>
      <c r="P93" s="101">
        <v>0</v>
      </c>
      <c r="Q93" s="19">
        <f t="shared" si="15"/>
        <v>3</v>
      </c>
      <c r="R93" s="54">
        <v>3</v>
      </c>
      <c r="S93" s="7">
        <f t="shared" si="16"/>
        <v>-610</v>
      </c>
      <c r="T93" s="55">
        <f t="shared" si="17"/>
        <v>0</v>
      </c>
      <c r="U93" s="61">
        <v>610</v>
      </c>
      <c r="V93" s="62">
        <f>ROUND($AQ$92*VLOOKUP(Z93,$AS$14:$AT$100,2,1),0)</f>
        <v>0</v>
      </c>
      <c r="W93" s="61">
        <f t="shared" ref="W93:W100" si="22">ROUND($AP$92*VLOOKUP(AM93,$AS$14:$AT$392,2,1),0)</f>
        <v>0</v>
      </c>
      <c r="X93" s="62">
        <f t="shared" ref="X93:X100" si="23">ROUND($AQ$92*VLOOKUP(AM93,$AS$14:$AT$392,2,1),0)</f>
        <v>0</v>
      </c>
      <c r="Y93" s="9">
        <f t="shared" si="18"/>
        <v>-100</v>
      </c>
      <c r="Z93" s="58">
        <v>12.5</v>
      </c>
      <c r="AA93" s="58">
        <v>12.5</v>
      </c>
      <c r="AB93" s="58">
        <v>12.5</v>
      </c>
      <c r="AC93" s="58">
        <v>12.5</v>
      </c>
      <c r="AD93" s="58">
        <v>12.5</v>
      </c>
      <c r="AE93" s="58">
        <v>12.5</v>
      </c>
      <c r="AF93" s="58">
        <v>12.5</v>
      </c>
      <c r="AG93" s="58">
        <v>12.5</v>
      </c>
      <c r="AH93" s="58">
        <v>12.5</v>
      </c>
      <c r="AI93" s="58">
        <v>12.5</v>
      </c>
      <c r="AJ93" s="58">
        <v>12.5</v>
      </c>
      <c r="AK93" s="58">
        <v>12.5</v>
      </c>
      <c r="AL93">
        <f>SUM($Y$15:Y93)</f>
        <v>368</v>
      </c>
      <c r="AM93" s="26">
        <f>ROUND(SUM(S$15:$S93),0)</f>
        <v>1581</v>
      </c>
      <c r="AN93" s="59">
        <f>ROUND(SUM($T$15:T93),0)</f>
        <v>1233</v>
      </c>
      <c r="AO93">
        <f t="shared" si="19"/>
        <v>10368</v>
      </c>
      <c r="AP93" s="26">
        <f t="shared" si="19"/>
        <v>11581</v>
      </c>
      <c r="AQ93" s="59">
        <f t="shared" si="19"/>
        <v>11233</v>
      </c>
      <c r="AR93" s="60">
        <v>42064</v>
      </c>
      <c r="AS93" s="46">
        <v>-21</v>
      </c>
      <c r="AT93" s="47">
        <f t="shared" si="13"/>
        <v>0</v>
      </c>
      <c r="AV93" s="20">
        <v>-34</v>
      </c>
      <c r="AW93" s="82">
        <v>0.05</v>
      </c>
      <c r="AX93" s="1">
        <v>-34</v>
      </c>
      <c r="AY93" s="20">
        <v>8</v>
      </c>
      <c r="AZ93" s="33">
        <v>70.839961436490725</v>
      </c>
      <c r="BA93" s="1">
        <v>2939.15</v>
      </c>
      <c r="BB93" s="1">
        <v>4149</v>
      </c>
      <c r="BC93" s="1">
        <v>5</v>
      </c>
      <c r="BD93" s="1">
        <v>0.41666666666666669</v>
      </c>
      <c r="BE93" s="1">
        <v>1.388888888888889E-2</v>
      </c>
      <c r="BF93" s="93">
        <f>SUM(BA93:$BA$94)</f>
        <v>103.15000000000009</v>
      </c>
      <c r="BG93" s="93">
        <f>SUM($BA$62:BA93)</f>
        <v>6388.8999999999978</v>
      </c>
      <c r="BH93" s="93">
        <f>AVERAGE(BA93:$BA$94)</f>
        <v>51.575000000000045</v>
      </c>
      <c r="BI93" s="94">
        <f>AVERAGE($BA$62:BA93)</f>
        <v>199.65312499999993</v>
      </c>
      <c r="BJ93" s="93">
        <f t="shared" si="20"/>
        <v>0.53199612500000093</v>
      </c>
      <c r="BK93" s="93">
        <f t="shared" si="21"/>
        <v>127.5563850312499</v>
      </c>
      <c r="BL93" s="93">
        <f>SUM(AZ93:$AZ$94)</f>
        <v>-29.160038563509275</v>
      </c>
      <c r="BM93" s="93">
        <f>SUM($AZ$62:AZ93)</f>
        <v>-204.00397422516198</v>
      </c>
      <c r="BN93" s="93">
        <f>AVERAGE(AZ93:$AZ$94)</f>
        <v>-14.580019281754637</v>
      </c>
      <c r="BO93" s="93">
        <f>AVERAGE($AZ$62:AZ93)</f>
        <v>-8.8697380097896517</v>
      </c>
      <c r="BP93" s="93">
        <f t="shared" si="10"/>
        <v>0</v>
      </c>
      <c r="BQ93" s="93">
        <f t="shared" si="10"/>
        <v>0</v>
      </c>
    </row>
    <row r="94" spans="1:70" s="1" customFormat="1" ht="12" customHeight="1" x14ac:dyDescent="0.25">
      <c r="A94" s="48">
        <v>16</v>
      </c>
      <c r="C94" s="50"/>
      <c r="D94" s="51">
        <v>59</v>
      </c>
      <c r="E94" s="51">
        <v>24</v>
      </c>
      <c r="F94" s="48">
        <v>17</v>
      </c>
      <c r="G94" s="99"/>
      <c r="H94" s="19">
        <v>2.6</v>
      </c>
      <c r="I94" s="48">
        <v>3.25</v>
      </c>
      <c r="J94" s="48">
        <v>2.7</v>
      </c>
      <c r="K94" s="48">
        <v>46</v>
      </c>
      <c r="L94" s="48">
        <v>54</v>
      </c>
      <c r="M94" s="48" t="s">
        <v>33</v>
      </c>
      <c r="N94" s="53">
        <v>0.625</v>
      </c>
      <c r="O94" s="1">
        <f t="shared" si="14"/>
        <v>17</v>
      </c>
      <c r="P94" s="101">
        <v>1</v>
      </c>
      <c r="Q94" s="19">
        <f t="shared" si="15"/>
        <v>2.7</v>
      </c>
      <c r="R94" s="54">
        <v>2.6</v>
      </c>
      <c r="S94" s="7">
        <f t="shared" si="16"/>
        <v>976</v>
      </c>
      <c r="T94" s="55">
        <f t="shared" si="17"/>
        <v>0</v>
      </c>
      <c r="U94" s="61">
        <v>610</v>
      </c>
      <c r="V94" s="62">
        <f>ROUND($AQ$92*VLOOKUP(Z94,$AS$14:$AT$100,2,1),0)</f>
        <v>0</v>
      </c>
      <c r="W94" s="61">
        <f t="shared" si="22"/>
        <v>0</v>
      </c>
      <c r="X94" s="62">
        <f t="shared" si="23"/>
        <v>0</v>
      </c>
      <c r="Y94" s="9">
        <f t="shared" si="18"/>
        <v>160</v>
      </c>
      <c r="Z94" s="58">
        <v>27.5</v>
      </c>
      <c r="AA94" s="58">
        <v>27.5</v>
      </c>
      <c r="AB94" s="58">
        <v>27.5</v>
      </c>
      <c r="AC94" s="58">
        <v>27.5</v>
      </c>
      <c r="AD94" s="58">
        <v>27.5</v>
      </c>
      <c r="AE94" s="58">
        <v>27.5</v>
      </c>
      <c r="AF94" s="58">
        <v>27.5</v>
      </c>
      <c r="AG94" s="58">
        <v>27.5</v>
      </c>
      <c r="AH94" s="58">
        <v>27.5</v>
      </c>
      <c r="AI94" s="58">
        <v>27.5</v>
      </c>
      <c r="AJ94" s="58">
        <v>27.5</v>
      </c>
      <c r="AK94" s="58">
        <v>27.5</v>
      </c>
      <c r="AL94">
        <f>SUM($Y$15:Y94)</f>
        <v>528</v>
      </c>
      <c r="AM94" s="26">
        <f>ROUND(SUM(S$15:$S94),0)</f>
        <v>2557</v>
      </c>
      <c r="AN94" s="59">
        <f>ROUND(SUM($T$15:T94),0)</f>
        <v>1233</v>
      </c>
      <c r="AO94">
        <f t="shared" si="19"/>
        <v>10528</v>
      </c>
      <c r="AP94" s="26">
        <f t="shared" si="19"/>
        <v>12557</v>
      </c>
      <c r="AQ94" s="59">
        <f t="shared" si="19"/>
        <v>11233</v>
      </c>
      <c r="AR94" s="60">
        <v>42064</v>
      </c>
      <c r="AS94" s="46">
        <v>-20</v>
      </c>
      <c r="AT94" s="47">
        <f t="shared" si="13"/>
        <v>0</v>
      </c>
      <c r="AV94" s="20">
        <v>-33</v>
      </c>
      <c r="AW94" s="82">
        <v>0.05</v>
      </c>
      <c r="AX94" s="1">
        <v>-33</v>
      </c>
      <c r="AY94" s="20">
        <v>8</v>
      </c>
      <c r="AZ94" s="33">
        <v>-100</v>
      </c>
      <c r="BA94" s="1">
        <v>-2836</v>
      </c>
      <c r="BB94" s="1">
        <v>2836</v>
      </c>
      <c r="BC94" s="1">
        <v>4</v>
      </c>
      <c r="BD94" s="1">
        <v>0.33333333333333331</v>
      </c>
      <c r="BE94" s="1">
        <v>1.111111111111111E-2</v>
      </c>
      <c r="BF94" s="93">
        <f>SUM(BA94:$BA$94)</f>
        <v>-2836</v>
      </c>
      <c r="BG94" s="93">
        <f>SUM($BA$62:BA94)</f>
        <v>3552.8999999999978</v>
      </c>
      <c r="BH94" s="93">
        <f>AVERAGE(BA94:$BA$94)</f>
        <v>-2836</v>
      </c>
      <c r="BI94" s="94">
        <f>AVERAGE($BA$62:BA94)</f>
        <v>107.6636363636363</v>
      </c>
      <c r="BJ94" s="93">
        <f t="shared" si="20"/>
        <v>0</v>
      </c>
      <c r="BK94" s="93">
        <f t="shared" si="21"/>
        <v>38.251813363636323</v>
      </c>
      <c r="BL94" s="93">
        <f>SUM(AZ94:$AZ$94)</f>
        <v>-100</v>
      </c>
      <c r="BM94" s="93">
        <f>SUM($AZ$62:AZ94)</f>
        <v>-304.00397422516198</v>
      </c>
      <c r="BN94" s="93">
        <f>AVERAGE(AZ94:$AZ$94)</f>
        <v>-100</v>
      </c>
      <c r="BO94" s="93">
        <f>AVERAGE($AZ$62:AZ94)</f>
        <v>-12.666832259381749</v>
      </c>
      <c r="BP94" s="93">
        <f t="shared" si="10"/>
        <v>0</v>
      </c>
      <c r="BQ94" s="93">
        <f t="shared" si="10"/>
        <v>0</v>
      </c>
    </row>
    <row r="95" spans="1:70" s="1" customFormat="1" ht="12" customHeight="1" x14ac:dyDescent="0.25">
      <c r="A95" s="48">
        <v>1</v>
      </c>
      <c r="C95" s="50"/>
      <c r="D95" s="51">
        <v>72</v>
      </c>
      <c r="E95" s="51">
        <v>20</v>
      </c>
      <c r="F95" s="48">
        <v>8</v>
      </c>
      <c r="G95" s="99"/>
      <c r="H95" s="19">
        <v>3.25</v>
      </c>
      <c r="I95" s="48">
        <v>3.25</v>
      </c>
      <c r="J95" s="48">
        <v>2.25</v>
      </c>
      <c r="K95" s="48">
        <v>40</v>
      </c>
      <c r="L95" s="48">
        <v>60</v>
      </c>
      <c r="M95" s="52">
        <v>42095</v>
      </c>
      <c r="N95" s="53">
        <v>0.625</v>
      </c>
      <c r="O95" s="1">
        <f t="shared" si="14"/>
        <v>8</v>
      </c>
      <c r="P95" s="101">
        <v>0</v>
      </c>
      <c r="Q95" s="19">
        <f t="shared" si="15"/>
        <v>2.25</v>
      </c>
      <c r="R95" s="54">
        <v>3.25</v>
      </c>
      <c r="S95" s="7">
        <f t="shared" si="16"/>
        <v>0</v>
      </c>
      <c r="T95" s="55">
        <f t="shared" si="17"/>
        <v>-562</v>
      </c>
      <c r="U95" s="61">
        <v>0</v>
      </c>
      <c r="V95" s="62">
        <f>ROUND($AQ$92*VLOOKUP(Z95,$AS$14:$AT$100,2,1),0)</f>
        <v>562</v>
      </c>
      <c r="W95" s="61">
        <f t="shared" si="22"/>
        <v>0</v>
      </c>
      <c r="X95" s="62">
        <f t="shared" si="23"/>
        <v>0</v>
      </c>
      <c r="Y95" s="9">
        <f t="shared" si="18"/>
        <v>-100</v>
      </c>
      <c r="Z95" s="58">
        <v>-100</v>
      </c>
      <c r="AA95" s="58">
        <v>-100</v>
      </c>
      <c r="AB95" s="58">
        <v>-100</v>
      </c>
      <c r="AC95" s="58">
        <v>-100</v>
      </c>
      <c r="AD95" s="58">
        <v>-100</v>
      </c>
      <c r="AE95" s="58">
        <v>-100</v>
      </c>
      <c r="AF95" s="58">
        <v>-100</v>
      </c>
      <c r="AG95" s="58">
        <v>-100</v>
      </c>
      <c r="AH95" s="58">
        <v>-100</v>
      </c>
      <c r="AI95" s="58">
        <v>-100</v>
      </c>
      <c r="AJ95" s="58">
        <v>-100</v>
      </c>
      <c r="AK95" s="58">
        <v>-100</v>
      </c>
      <c r="AL95">
        <f>SUM($Y$15:Y95)</f>
        <v>428</v>
      </c>
      <c r="AM95" s="26">
        <f>ROUND(SUM(S$15:$S95),0)</f>
        <v>2557</v>
      </c>
      <c r="AN95" s="59">
        <f>ROUND(SUM($T$15:T95),0)</f>
        <v>671</v>
      </c>
      <c r="AO95">
        <f t="shared" si="19"/>
        <v>10428</v>
      </c>
      <c r="AP95" s="26">
        <f t="shared" si="19"/>
        <v>12557</v>
      </c>
      <c r="AQ95" s="59">
        <f t="shared" si="19"/>
        <v>10671</v>
      </c>
      <c r="AR95" s="60">
        <v>42064</v>
      </c>
      <c r="AS95" s="46">
        <v>-19</v>
      </c>
      <c r="AT95" s="47">
        <f t="shared" si="13"/>
        <v>0</v>
      </c>
      <c r="AV95" s="20">
        <v>-32</v>
      </c>
      <c r="AW95" s="82">
        <v>0.05</v>
      </c>
      <c r="AX95" s="1">
        <v>-32</v>
      </c>
      <c r="AY95" s="20">
        <v>8</v>
      </c>
      <c r="AZ95" s="33">
        <v>-100</v>
      </c>
      <c r="BA95" s="1">
        <v>-1536</v>
      </c>
      <c r="BB95" s="1">
        <v>1536</v>
      </c>
      <c r="BC95" s="1">
        <v>2</v>
      </c>
      <c r="BD95" s="1">
        <v>0.16666666666666666</v>
      </c>
      <c r="BE95" s="1">
        <v>5.5555555555555549E-3</v>
      </c>
      <c r="BF95" s="95">
        <f>SUM(BA95:$BA$127)</f>
        <v>-1105.0000000000005</v>
      </c>
      <c r="BG95" s="95">
        <f>SUM($BA$95:BA95)</f>
        <v>-1536</v>
      </c>
      <c r="BH95" s="95">
        <f>AVERAGE(BA95:$BA$127)</f>
        <v>-184.16666666666674</v>
      </c>
      <c r="BI95" s="96">
        <f>AVERAGE($BA$95:BA95)</f>
        <v>-1536</v>
      </c>
      <c r="BJ95" s="95">
        <f t="shared" si="20"/>
        <v>0</v>
      </c>
      <c r="BK95" s="95">
        <f t="shared" si="21"/>
        <v>0</v>
      </c>
      <c r="BL95" s="95">
        <f>SUM(AZ95:$AZ$127)</f>
        <v>-228.01588342877022</v>
      </c>
      <c r="BM95" s="95">
        <f>SUM($AZ$95:AZ95)</f>
        <v>-100</v>
      </c>
      <c r="BN95" s="95">
        <f>AVERAGE(AZ95:$AZ$127)</f>
        <v>-45.603176685754043</v>
      </c>
      <c r="BO95" s="95">
        <f>AVERAGE($AZ$95:AZ95)</f>
        <v>-100</v>
      </c>
      <c r="BP95" s="95">
        <f t="shared" ref="BP95:BQ100" si="24">IF(BL95&lt;=0,0,BL95*BN95)</f>
        <v>0</v>
      </c>
      <c r="BQ95" s="95">
        <f t="shared" si="24"/>
        <v>0</v>
      </c>
      <c r="BR95" t="s">
        <v>76</v>
      </c>
    </row>
    <row r="96" spans="1:70" s="1" customFormat="1" ht="12" customHeight="1" x14ac:dyDescent="0.25">
      <c r="A96" s="48">
        <v>2</v>
      </c>
      <c r="C96" s="50"/>
      <c r="D96" s="51">
        <v>26</v>
      </c>
      <c r="E96" s="51">
        <v>27</v>
      </c>
      <c r="F96" s="48">
        <v>47</v>
      </c>
      <c r="G96" s="99"/>
      <c r="H96" s="19">
        <v>2.1</v>
      </c>
      <c r="I96" s="48">
        <v>3.3</v>
      </c>
      <c r="J96" s="48">
        <v>3.25</v>
      </c>
      <c r="K96" s="48">
        <v>47</v>
      </c>
      <c r="L96" s="48">
        <v>53</v>
      </c>
      <c r="M96" s="48" t="s">
        <v>33</v>
      </c>
      <c r="N96" s="53">
        <v>0.625</v>
      </c>
      <c r="O96" s="1">
        <f t="shared" si="14"/>
        <v>47</v>
      </c>
      <c r="P96" s="101">
        <v>0</v>
      </c>
      <c r="Q96" s="19">
        <f t="shared" si="15"/>
        <v>3.25</v>
      </c>
      <c r="R96" s="54">
        <v>3.25</v>
      </c>
      <c r="S96" s="7">
        <f t="shared" si="16"/>
        <v>-610</v>
      </c>
      <c r="T96" s="55">
        <f t="shared" si="17"/>
        <v>0</v>
      </c>
      <c r="U96" s="61">
        <v>610</v>
      </c>
      <c r="V96" s="62">
        <f>ROUND($AQ$92*VLOOKUP(Z96,$AS$14:$AT$100,2,1),0)</f>
        <v>0</v>
      </c>
      <c r="W96" s="61">
        <f t="shared" si="22"/>
        <v>0</v>
      </c>
      <c r="X96" s="62">
        <f t="shared" si="23"/>
        <v>0</v>
      </c>
      <c r="Y96" s="9">
        <f t="shared" si="18"/>
        <v>-100</v>
      </c>
      <c r="Z96" s="58">
        <v>-10</v>
      </c>
      <c r="AA96" s="58">
        <v>-5.0000000000000053</v>
      </c>
      <c r="AB96" s="58">
        <v>-5.0000000000000053</v>
      </c>
      <c r="AC96" s="58">
        <v>-5.0000000000000053</v>
      </c>
      <c r="AD96" s="58">
        <v>-5.0000000000000053</v>
      </c>
      <c r="AE96" s="58">
        <v>-5.0000000000000053</v>
      </c>
      <c r="AF96" s="58">
        <v>-5.0000000000000053</v>
      </c>
      <c r="AG96" s="58">
        <v>-5.0000000000000053</v>
      </c>
      <c r="AH96" s="58">
        <v>-5.0000000000000053</v>
      </c>
      <c r="AI96" s="58">
        <v>-5.0000000000000053</v>
      </c>
      <c r="AJ96" s="58">
        <v>-5.0000000000000053</v>
      </c>
      <c r="AK96" s="58">
        <v>-5.0000000000000053</v>
      </c>
      <c r="AL96">
        <f>SUM($Y$15:Y96)</f>
        <v>328</v>
      </c>
      <c r="AM96" s="26">
        <f>ROUND(SUM(S$15:$S96),0)</f>
        <v>1947</v>
      </c>
      <c r="AN96" s="59">
        <f>ROUND(SUM($T$15:T96),0)</f>
        <v>671</v>
      </c>
      <c r="AO96">
        <f t="shared" si="19"/>
        <v>10328</v>
      </c>
      <c r="AP96" s="26">
        <f t="shared" si="19"/>
        <v>11947</v>
      </c>
      <c r="AQ96" s="59">
        <f t="shared" si="19"/>
        <v>10671</v>
      </c>
      <c r="AR96" s="60">
        <v>42064</v>
      </c>
      <c r="AS96" s="46">
        <v>-18</v>
      </c>
      <c r="AT96" s="47">
        <f t="shared" si="13"/>
        <v>0</v>
      </c>
      <c r="AV96" s="20">
        <v>-31</v>
      </c>
      <c r="AW96" s="82">
        <v>0.05</v>
      </c>
      <c r="AX96" s="1">
        <v>-31</v>
      </c>
      <c r="AY96" s="20">
        <v>8</v>
      </c>
      <c r="AZ96" s="33"/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95">
        <f>SUM(BA96:$BA$127)</f>
        <v>430.99999999999955</v>
      </c>
      <c r="BG96" s="95">
        <f>SUM($BA$95:BA96)</f>
        <v>-1536</v>
      </c>
      <c r="BH96" s="95">
        <f>AVERAGE(BA96:$BA$127)</f>
        <v>86.199999999999903</v>
      </c>
      <c r="BI96" s="96">
        <f>AVERAGE($BA$95:BA96)</f>
        <v>-768</v>
      </c>
      <c r="BJ96" s="95">
        <f t="shared" si="20"/>
        <v>3.7152199999999915</v>
      </c>
      <c r="BK96" s="95">
        <f t="shared" si="21"/>
        <v>0</v>
      </c>
      <c r="BL96" s="95">
        <f>SUM(AZ96:$AZ$127)</f>
        <v>-128.01588342877022</v>
      </c>
      <c r="BM96" s="95">
        <f>SUM($AZ$95:AZ96)</f>
        <v>-100</v>
      </c>
      <c r="BN96" s="95">
        <f>AVERAGE(AZ96:$AZ$127)</f>
        <v>-32.003970857192556</v>
      </c>
      <c r="BO96" s="95">
        <f>AVERAGE($AZ$95:AZ96)</f>
        <v>-100</v>
      </c>
      <c r="BP96" s="95">
        <f t="shared" si="24"/>
        <v>0</v>
      </c>
      <c r="BQ96" s="95">
        <f t="shared" si="24"/>
        <v>0</v>
      </c>
    </row>
    <row r="97" spans="1:69" s="1" customFormat="1" ht="12" customHeight="1" x14ac:dyDescent="0.25">
      <c r="A97" s="48">
        <v>3</v>
      </c>
      <c r="C97" s="50"/>
      <c r="D97" s="51">
        <v>51</v>
      </c>
      <c r="E97" s="51">
        <v>26</v>
      </c>
      <c r="F97" s="48">
        <v>23</v>
      </c>
      <c r="G97" s="99"/>
      <c r="H97" s="19">
        <v>2.0499999999999998</v>
      </c>
      <c r="I97" s="48">
        <v>3.5</v>
      </c>
      <c r="J97" s="48">
        <v>3.25</v>
      </c>
      <c r="K97" s="48">
        <v>43</v>
      </c>
      <c r="L97" s="48">
        <v>57</v>
      </c>
      <c r="M97" s="48" t="s">
        <v>61</v>
      </c>
      <c r="N97" s="53">
        <v>0.625</v>
      </c>
      <c r="O97" s="1">
        <f t="shared" si="14"/>
        <v>23</v>
      </c>
      <c r="P97" s="101">
        <v>0</v>
      </c>
      <c r="Q97" s="19">
        <f t="shared" si="15"/>
        <v>3.25</v>
      </c>
      <c r="R97" s="54">
        <v>2.0499999999999998</v>
      </c>
      <c r="S97" s="7">
        <f t="shared" si="16"/>
        <v>0</v>
      </c>
      <c r="T97" s="55">
        <f t="shared" si="17"/>
        <v>0</v>
      </c>
      <c r="U97" s="61">
        <v>0</v>
      </c>
      <c r="V97" s="62">
        <f>ROUND($AQ$92*VLOOKUP(Z97,$AS$14:$AT$100,2,1),0)</f>
        <v>0</v>
      </c>
      <c r="W97" s="61">
        <f t="shared" si="22"/>
        <v>0</v>
      </c>
      <c r="X97" s="62">
        <f t="shared" si="23"/>
        <v>0</v>
      </c>
      <c r="Y97" s="9">
        <f t="shared" si="18"/>
        <v>-100</v>
      </c>
      <c r="Z97" s="58">
        <v>40.000000000000007</v>
      </c>
      <c r="AA97" s="58">
        <v>-15.999999999999995</v>
      </c>
      <c r="AB97" s="58">
        <v>-15.999999999999995</v>
      </c>
      <c r="AC97" s="58">
        <v>-15.999999999999995</v>
      </c>
      <c r="AD97" s="58">
        <v>-15.999999999999995</v>
      </c>
      <c r="AE97" s="58">
        <v>-15.999999999999995</v>
      </c>
      <c r="AF97" s="58">
        <v>-15.999999999999995</v>
      </c>
      <c r="AG97" s="58">
        <v>-15.999999999999995</v>
      </c>
      <c r="AH97" s="58">
        <v>-15.999999999999995</v>
      </c>
      <c r="AI97" s="58">
        <v>-15.999999999999995</v>
      </c>
      <c r="AJ97" s="58">
        <v>-15.999999999999995</v>
      </c>
      <c r="AK97" s="58">
        <v>-15.999999999999995</v>
      </c>
      <c r="AL97">
        <f>SUM($Y$15:Y97)</f>
        <v>228</v>
      </c>
      <c r="AM97" s="26">
        <f>ROUND(SUM(S$15:$S97),0)</f>
        <v>1947</v>
      </c>
      <c r="AN97" s="59">
        <f>ROUND(SUM($T$15:T97),0)</f>
        <v>671</v>
      </c>
      <c r="AO97">
        <f t="shared" si="19"/>
        <v>10228</v>
      </c>
      <c r="AP97" s="26">
        <f t="shared" si="19"/>
        <v>11947</v>
      </c>
      <c r="AQ97" s="59">
        <f t="shared" si="19"/>
        <v>10671</v>
      </c>
      <c r="AR97" s="60">
        <v>42064</v>
      </c>
      <c r="AS97" s="46">
        <v>-17</v>
      </c>
      <c r="AT97" s="47">
        <f t="shared" si="13"/>
        <v>0</v>
      </c>
      <c r="AV97" s="20">
        <v>-30</v>
      </c>
      <c r="AW97" s="82">
        <v>0.05</v>
      </c>
      <c r="AX97" s="1">
        <v>-30</v>
      </c>
      <c r="AY97" s="20">
        <v>8</v>
      </c>
      <c r="AZ97" s="33">
        <v>-32.998942172073349</v>
      </c>
      <c r="BA97" s="1">
        <v>-935.85000000000014</v>
      </c>
      <c r="BB97" s="1">
        <v>2836</v>
      </c>
      <c r="BC97" s="1">
        <v>4</v>
      </c>
      <c r="BD97" s="1">
        <v>0.33333333333333331</v>
      </c>
      <c r="BE97" s="1">
        <v>1.111111111111111E-2</v>
      </c>
      <c r="BF97" s="95">
        <f>SUM(BA97:$BA$127)</f>
        <v>430.99999999999955</v>
      </c>
      <c r="BG97" s="95">
        <f>SUM($BA$95:BA97)</f>
        <v>-2471.8500000000004</v>
      </c>
      <c r="BH97" s="95">
        <f>AVERAGE(BA97:$BA$127)</f>
        <v>107.74999999999989</v>
      </c>
      <c r="BI97" s="96">
        <f>AVERAGE($BA$95:BA97)</f>
        <v>-823.95000000000016</v>
      </c>
      <c r="BJ97" s="95">
        <f t="shared" si="20"/>
        <v>4.6440249999999903</v>
      </c>
      <c r="BK97" s="95">
        <f t="shared" si="21"/>
        <v>0</v>
      </c>
      <c r="BL97" s="95">
        <f>SUM(AZ97:$AZ$127)</f>
        <v>-128.01588342877022</v>
      </c>
      <c r="BM97" s="95">
        <f>SUM($AZ$95:AZ97)</f>
        <v>-132.99894217207336</v>
      </c>
      <c r="BN97" s="95">
        <f>AVERAGE(AZ97:$AZ$127)</f>
        <v>-32.003970857192556</v>
      </c>
      <c r="BO97" s="95">
        <f>AVERAGE($AZ$95:AZ97)</f>
        <v>-66.499471086036678</v>
      </c>
      <c r="BP97" s="95">
        <f t="shared" si="24"/>
        <v>0</v>
      </c>
      <c r="BQ97" s="95">
        <f t="shared" si="24"/>
        <v>0</v>
      </c>
    </row>
    <row r="98" spans="1:69" s="1" customFormat="1" ht="12" customHeight="1" x14ac:dyDescent="0.25">
      <c r="A98" s="48">
        <v>4</v>
      </c>
      <c r="C98" s="50"/>
      <c r="D98" s="51">
        <v>71</v>
      </c>
      <c r="E98" s="51">
        <v>20</v>
      </c>
      <c r="F98" s="48">
        <v>9</v>
      </c>
      <c r="G98" s="99"/>
      <c r="H98" s="19">
        <v>3.15</v>
      </c>
      <c r="I98" s="48">
        <v>3.3</v>
      </c>
      <c r="J98" s="48">
        <v>2.25</v>
      </c>
      <c r="K98" s="48">
        <v>40</v>
      </c>
      <c r="L98" s="48">
        <v>60</v>
      </c>
      <c r="M98" s="48" t="s">
        <v>33</v>
      </c>
      <c r="N98" s="53">
        <v>0.625</v>
      </c>
      <c r="O98" s="1">
        <f t="shared" si="14"/>
        <v>9</v>
      </c>
      <c r="P98" s="101">
        <v>1</v>
      </c>
      <c r="Q98" s="19">
        <f t="shared" si="15"/>
        <v>2.25</v>
      </c>
      <c r="R98" s="54">
        <v>3.15</v>
      </c>
      <c r="S98" s="7">
        <f t="shared" si="16"/>
        <v>0</v>
      </c>
      <c r="T98" s="55">
        <f t="shared" si="17"/>
        <v>0</v>
      </c>
      <c r="U98" s="61">
        <v>0</v>
      </c>
      <c r="V98" s="62">
        <f>ROUND($AQ$92*VLOOKUP(Z98,$AS$14:$AT$100,2,1),0)</f>
        <v>0</v>
      </c>
      <c r="W98" s="61">
        <f t="shared" si="22"/>
        <v>0</v>
      </c>
      <c r="X98" s="62">
        <f t="shared" si="23"/>
        <v>0</v>
      </c>
      <c r="Y98" s="9">
        <f t="shared" si="18"/>
        <v>215</v>
      </c>
      <c r="Z98" s="58">
        <v>148</v>
      </c>
      <c r="AA98" s="58">
        <v>48.8</v>
      </c>
      <c r="AB98" s="58">
        <v>48.8</v>
      </c>
      <c r="AC98" s="58">
        <v>48.8</v>
      </c>
      <c r="AD98" s="58">
        <v>48.8</v>
      </c>
      <c r="AE98" s="58">
        <v>48.8</v>
      </c>
      <c r="AF98" s="58">
        <v>48.8</v>
      </c>
      <c r="AG98" s="58">
        <v>48.8</v>
      </c>
      <c r="AH98" s="58">
        <v>48.8</v>
      </c>
      <c r="AI98" s="58">
        <v>48.8</v>
      </c>
      <c r="AJ98" s="58">
        <v>48.8</v>
      </c>
      <c r="AK98" s="58">
        <v>48.8</v>
      </c>
      <c r="AL98">
        <f>SUM($Y$15:Y98)</f>
        <v>443</v>
      </c>
      <c r="AM98" s="26">
        <f>ROUND(SUM(S$15:$S98),0)</f>
        <v>1947</v>
      </c>
      <c r="AN98" s="59">
        <f>ROUND(SUM($T$15:T98),0)</f>
        <v>671</v>
      </c>
      <c r="AO98">
        <f t="shared" si="19"/>
        <v>10443</v>
      </c>
      <c r="AP98" s="26">
        <f t="shared" si="19"/>
        <v>11947</v>
      </c>
      <c r="AQ98" s="59">
        <f t="shared" si="19"/>
        <v>10671</v>
      </c>
      <c r="AR98" s="60">
        <v>42064</v>
      </c>
      <c r="AS98" s="46">
        <v>-16</v>
      </c>
      <c r="AT98" s="47">
        <f t="shared" si="13"/>
        <v>0</v>
      </c>
      <c r="AU98">
        <f>COUNTIF($U$15:$U$404,"&gt;0")+COUNTIF($U$15:$U$404,"&lt;0")</f>
        <v>21</v>
      </c>
      <c r="AV98" s="20">
        <v>-29</v>
      </c>
      <c r="AW98" s="82">
        <v>0.05</v>
      </c>
      <c r="AX98" s="1">
        <v>-29</v>
      </c>
      <c r="AY98" s="20">
        <v>8</v>
      </c>
      <c r="AZ98" s="33">
        <v>-29.63849977406236</v>
      </c>
      <c r="BA98" s="1">
        <v>-655.90000000000009</v>
      </c>
      <c r="BB98" s="1">
        <v>2213</v>
      </c>
      <c r="BC98" s="1">
        <v>3</v>
      </c>
      <c r="BD98" s="1">
        <v>0.25</v>
      </c>
      <c r="BE98" s="1">
        <v>8.3333333333333332E-3</v>
      </c>
      <c r="BF98" s="95">
        <f>SUM(BA98:$BA$127)</f>
        <v>1366.8499999999995</v>
      </c>
      <c r="BG98" s="95">
        <f>SUM($BA$95:BA98)</f>
        <v>-3127.7500000000005</v>
      </c>
      <c r="BH98" s="95">
        <f>AVERAGE(BA98:$BA$127)</f>
        <v>455.6166666666665</v>
      </c>
      <c r="BI98" s="96">
        <f>AVERAGE($BA$95:BA98)</f>
        <v>-781.93750000000011</v>
      </c>
      <c r="BJ98" s="95">
        <f t="shared" si="20"/>
        <v>62.275964083333292</v>
      </c>
      <c r="BK98" s="95">
        <f t="shared" si="21"/>
        <v>0</v>
      </c>
      <c r="BL98" s="95">
        <f>SUM(AZ98:$AZ$127)</f>
        <v>-95.016941256696853</v>
      </c>
      <c r="BM98" s="95">
        <f>SUM($AZ$95:AZ98)</f>
        <v>-162.63744194613571</v>
      </c>
      <c r="BN98" s="95">
        <f>AVERAGE(AZ98:$AZ$127)</f>
        <v>-31.672313752232284</v>
      </c>
      <c r="BO98" s="95">
        <f>AVERAGE($AZ$95:AZ98)</f>
        <v>-54.212480648711903</v>
      </c>
      <c r="BP98" s="95">
        <f t="shared" si="24"/>
        <v>0</v>
      </c>
      <c r="BQ98" s="95">
        <f t="shared" si="24"/>
        <v>0</v>
      </c>
    </row>
    <row r="99" spans="1:69" s="1" customFormat="1" ht="12" customHeight="1" x14ac:dyDescent="0.25">
      <c r="A99" s="48">
        <v>5</v>
      </c>
      <c r="C99" s="50"/>
      <c r="D99" s="51">
        <v>50</v>
      </c>
      <c r="E99" s="51">
        <v>27</v>
      </c>
      <c r="F99" s="48">
        <v>23</v>
      </c>
      <c r="G99" s="99"/>
      <c r="H99" s="19">
        <v>2</v>
      </c>
      <c r="I99" s="48">
        <v>3.35</v>
      </c>
      <c r="J99" s="48">
        <v>3.7</v>
      </c>
      <c r="K99" s="48">
        <v>49</v>
      </c>
      <c r="L99" s="48">
        <v>51</v>
      </c>
      <c r="M99" s="48" t="s">
        <v>68</v>
      </c>
      <c r="N99" s="53">
        <v>0.625</v>
      </c>
      <c r="O99" s="1">
        <f t="shared" si="14"/>
        <v>23</v>
      </c>
      <c r="P99" s="101">
        <v>1</v>
      </c>
      <c r="Q99" s="19">
        <f t="shared" si="15"/>
        <v>3.7</v>
      </c>
      <c r="R99" s="54">
        <v>2</v>
      </c>
      <c r="S99" s="7">
        <f t="shared" si="16"/>
        <v>610</v>
      </c>
      <c r="T99" s="55">
        <f t="shared" si="17"/>
        <v>562</v>
      </c>
      <c r="U99" s="61">
        <v>610</v>
      </c>
      <c r="V99" s="62">
        <f>ROUND($AQ$92*VLOOKUP(Z99,$AS$14:$AT$100,2,1),0)</f>
        <v>562</v>
      </c>
      <c r="W99" s="61">
        <f t="shared" si="22"/>
        <v>0</v>
      </c>
      <c r="X99" s="62">
        <f t="shared" si="23"/>
        <v>0</v>
      </c>
      <c r="Y99" s="9">
        <f t="shared" si="18"/>
        <v>100</v>
      </c>
      <c r="Z99" s="58">
        <v>-40</v>
      </c>
      <c r="AA99" s="58">
        <v>22.8</v>
      </c>
      <c r="AB99" s="58">
        <v>22.8</v>
      </c>
      <c r="AC99" s="58">
        <v>22.8</v>
      </c>
      <c r="AD99" s="58">
        <v>22.8</v>
      </c>
      <c r="AE99" s="58">
        <v>22.8</v>
      </c>
      <c r="AF99" s="58">
        <v>22.8</v>
      </c>
      <c r="AG99" s="58">
        <v>22.8</v>
      </c>
      <c r="AH99" s="58">
        <v>22.8</v>
      </c>
      <c r="AI99" s="58">
        <v>22.8</v>
      </c>
      <c r="AJ99" s="58">
        <v>22.8</v>
      </c>
      <c r="AK99" s="58">
        <v>22.8</v>
      </c>
      <c r="AL99">
        <f>SUM($Y$15:Y99)</f>
        <v>543</v>
      </c>
      <c r="AM99" s="26">
        <f>ROUND(SUM(S$15:$S99),0)</f>
        <v>2557</v>
      </c>
      <c r="AN99" s="59">
        <f>ROUND(SUM($T$15:T99),0)</f>
        <v>1233</v>
      </c>
      <c r="AO99">
        <f t="shared" si="19"/>
        <v>10543</v>
      </c>
      <c r="AP99" s="26">
        <f t="shared" si="19"/>
        <v>12557</v>
      </c>
      <c r="AQ99" s="59">
        <f t="shared" si="19"/>
        <v>11233</v>
      </c>
      <c r="AR99" s="60">
        <v>42064</v>
      </c>
      <c r="AS99" s="46">
        <v>-15</v>
      </c>
      <c r="AT99" s="47">
        <f t="shared" si="13"/>
        <v>0</v>
      </c>
      <c r="AU99" s="88">
        <f>SUM($S:$S)</f>
        <v>2556.8000000000002</v>
      </c>
      <c r="AV99" s="20">
        <v>-28</v>
      </c>
      <c r="AW99" s="82">
        <v>0.05</v>
      </c>
      <c r="AX99" s="1">
        <v>-28</v>
      </c>
      <c r="AY99" s="20">
        <v>8</v>
      </c>
      <c r="AZ99" s="33">
        <v>-100</v>
      </c>
      <c r="BA99" s="1">
        <v>-1536</v>
      </c>
      <c r="BB99" s="1">
        <v>1536</v>
      </c>
      <c r="BC99" s="1">
        <v>2</v>
      </c>
      <c r="BD99" s="1">
        <v>0.16666666666666666</v>
      </c>
      <c r="BE99" s="1">
        <v>5.5555555555555549E-3</v>
      </c>
      <c r="BF99" s="95">
        <f>SUM(BA99:$BA$127)</f>
        <v>2022.7499999999995</v>
      </c>
      <c r="BG99" s="95">
        <f>SUM($BA$95:BA99)</f>
        <v>-4663.75</v>
      </c>
      <c r="BH99" s="95">
        <f>AVERAGE(BA99:$BA$127)</f>
        <v>1011.3749999999998</v>
      </c>
      <c r="BI99" s="96">
        <f>AVERAGE($BA$95:BA99)</f>
        <v>-932.75</v>
      </c>
      <c r="BJ99" s="95">
        <f t="shared" si="20"/>
        <v>204.57587812499992</v>
      </c>
      <c r="BK99" s="95">
        <f t="shared" si="21"/>
        <v>0</v>
      </c>
      <c r="BL99" s="95">
        <f>SUM(AZ99:$AZ$127)</f>
        <v>-65.3784414826345</v>
      </c>
      <c r="BM99" s="95">
        <f>SUM($AZ$95:AZ99)</f>
        <v>-262.63744194613571</v>
      </c>
      <c r="BN99" s="95">
        <f>AVERAGE(AZ99:$AZ$127)</f>
        <v>-32.68922074131725</v>
      </c>
      <c r="BO99" s="95">
        <f>AVERAGE($AZ$95:AZ99)</f>
        <v>-65.659360486533927</v>
      </c>
      <c r="BP99" s="95">
        <f t="shared" si="24"/>
        <v>0</v>
      </c>
      <c r="BQ99" s="95">
        <f t="shared" si="24"/>
        <v>0</v>
      </c>
    </row>
    <row r="100" spans="1:69" s="1" customFormat="1" ht="12" customHeight="1" x14ac:dyDescent="0.25">
      <c r="A100" s="48">
        <v>6</v>
      </c>
      <c r="C100" s="50"/>
      <c r="D100" s="51">
        <v>14</v>
      </c>
      <c r="E100" s="51">
        <v>26</v>
      </c>
      <c r="F100" s="48">
        <v>60</v>
      </c>
      <c r="G100" s="99"/>
      <c r="H100" s="19">
        <v>3.05</v>
      </c>
      <c r="I100" s="48">
        <v>3.3</v>
      </c>
      <c r="J100" s="48">
        <v>2.25</v>
      </c>
      <c r="K100" s="48">
        <v>45</v>
      </c>
      <c r="L100" s="48">
        <v>55</v>
      </c>
      <c r="M100" s="52">
        <v>42064</v>
      </c>
      <c r="N100" s="53">
        <v>0.64583333333333337</v>
      </c>
      <c r="O100" s="1">
        <f t="shared" si="14"/>
        <v>60</v>
      </c>
      <c r="P100" s="101">
        <v>1</v>
      </c>
      <c r="Q100" s="19">
        <f t="shared" si="15"/>
        <v>2.25</v>
      </c>
      <c r="R100" s="54">
        <v>2.25</v>
      </c>
      <c r="S100" s="7">
        <f t="shared" si="16"/>
        <v>0</v>
      </c>
      <c r="T100" s="55">
        <f t="shared" si="17"/>
        <v>0</v>
      </c>
      <c r="U100" s="61">
        <v>0</v>
      </c>
      <c r="V100" s="62">
        <f>ROUND($AQ$92*VLOOKUP(Z100,$AS$14:$AT$100,2,1),0)</f>
        <v>0</v>
      </c>
      <c r="W100" s="61">
        <f t="shared" si="22"/>
        <v>0</v>
      </c>
      <c r="X100" s="62">
        <f t="shared" si="23"/>
        <v>0</v>
      </c>
      <c r="Y100" s="9">
        <f t="shared" si="18"/>
        <v>125</v>
      </c>
      <c r="Z100" s="58">
        <v>125</v>
      </c>
      <c r="AA100" s="58">
        <v>35</v>
      </c>
      <c r="AB100" s="58">
        <v>35</v>
      </c>
      <c r="AC100" s="58">
        <v>35</v>
      </c>
      <c r="AD100" s="58">
        <v>35</v>
      </c>
      <c r="AE100" s="58">
        <v>35</v>
      </c>
      <c r="AF100" s="58">
        <v>35</v>
      </c>
      <c r="AG100" s="58">
        <v>35</v>
      </c>
      <c r="AH100" s="58">
        <v>35</v>
      </c>
      <c r="AI100" s="58">
        <v>35</v>
      </c>
      <c r="AJ100" s="58">
        <v>35</v>
      </c>
      <c r="AK100" s="58">
        <v>35</v>
      </c>
      <c r="AL100">
        <f>SUM($Y$15:Y100)</f>
        <v>668</v>
      </c>
      <c r="AM100" s="26">
        <f>ROUND(SUM(S$15:$S100),0)</f>
        <v>2557</v>
      </c>
      <c r="AN100" s="59">
        <f>ROUND(SUM($T$15:T100),0)</f>
        <v>1233</v>
      </c>
      <c r="AO100">
        <f t="shared" si="19"/>
        <v>10668</v>
      </c>
      <c r="AP100" s="26">
        <f t="shared" si="19"/>
        <v>12557</v>
      </c>
      <c r="AQ100" s="59">
        <f t="shared" si="19"/>
        <v>11233</v>
      </c>
      <c r="AR100" s="60">
        <v>42064</v>
      </c>
      <c r="AS100" s="46">
        <v>-14</v>
      </c>
      <c r="AT100" s="47">
        <f t="shared" si="13"/>
        <v>0</v>
      </c>
      <c r="AU100" s="33" t="e">
        <f>AU99/AU101*100</f>
        <v>#DIV/0!</v>
      </c>
      <c r="AV100" s="20">
        <v>-27</v>
      </c>
      <c r="AW100" s="82">
        <v>0.05</v>
      </c>
      <c r="AX100" s="1">
        <v>-27</v>
      </c>
      <c r="AY100" s="20">
        <v>8</v>
      </c>
      <c r="AZ100" s="33">
        <v>34.6215585173655</v>
      </c>
      <c r="BA100" s="1">
        <v>3558.7499999999995</v>
      </c>
      <c r="BB100" s="1">
        <v>10279</v>
      </c>
      <c r="BC100" s="1">
        <v>10</v>
      </c>
      <c r="BD100" s="1">
        <v>0.83333333333333337</v>
      </c>
      <c r="BE100" s="1">
        <v>2.777777777777778E-2</v>
      </c>
      <c r="BF100" s="95">
        <f>SUM(BA100:$BA$127)</f>
        <v>3558.7499999999995</v>
      </c>
      <c r="BG100" s="95">
        <f>SUM($BA$95:BA100)</f>
        <v>-1105.0000000000005</v>
      </c>
      <c r="BH100" s="95">
        <f>AVERAGE(BA100:$BA$127)</f>
        <v>3558.7499999999995</v>
      </c>
      <c r="BI100" s="96">
        <f>AVERAGE($BA$95:BA100)</f>
        <v>-184.16666666666674</v>
      </c>
      <c r="BJ100" s="95">
        <f t="shared" si="20"/>
        <v>1266.4701562499997</v>
      </c>
      <c r="BK100" s="95">
        <f t="shared" si="21"/>
        <v>0</v>
      </c>
      <c r="BL100" s="95">
        <f>SUM(AZ100:$AZ$127)</f>
        <v>34.6215585173655</v>
      </c>
      <c r="BM100" s="95">
        <f>SUM($AZ$95:AZ100)</f>
        <v>-228.01588342877022</v>
      </c>
      <c r="BN100" s="95">
        <f>AVERAGE(AZ100:$AZ$127)</f>
        <v>34.6215585173655</v>
      </c>
      <c r="BO100" s="95">
        <f>AVERAGE($AZ$95:AZ100)</f>
        <v>-45.603176685754043</v>
      </c>
      <c r="BP100" s="95">
        <f t="shared" si="24"/>
        <v>1198.6523141713635</v>
      </c>
      <c r="BQ100" s="95">
        <f t="shared" si="24"/>
        <v>0</v>
      </c>
    </row>
  </sheetData>
  <conditionalFormatting sqref="Y12">
    <cfRule type="expression" dxfId="173" priority="168">
      <formula>(Y12&gt;4.9999)</formula>
    </cfRule>
    <cfRule type="expression" dxfId="172" priority="169">
      <formula>(Y12&gt;2.9999)*(Y12&lt;=4.9999)</formula>
    </cfRule>
    <cfRule type="expression" dxfId="171" priority="173">
      <formula>(Y12&gt;-4)*(Y12&lt;=-1)</formula>
    </cfRule>
    <cfRule type="expression" dxfId="170" priority="174">
      <formula>(Y12&lt;=-4)</formula>
    </cfRule>
  </conditionalFormatting>
  <conditionalFormatting sqref="Y12">
    <cfRule type="expression" dxfId="169" priority="170">
      <formula>(Y12&gt;0.9999999)*(Y12&lt;=2.999)</formula>
    </cfRule>
    <cfRule type="expression" dxfId="168" priority="172">
      <formula>(Y12&gt;-1)*(Y12&lt;0)</formula>
    </cfRule>
  </conditionalFormatting>
  <conditionalFormatting sqref="Y12">
    <cfRule type="expression" dxfId="167" priority="171">
      <formula>(Y12&gt;0)*(Y12&lt;=0.9999)</formula>
    </cfRule>
  </conditionalFormatting>
  <conditionalFormatting sqref="H15:H100">
    <cfRule type="expression" dxfId="166" priority="167">
      <formula>(G15=1)*((H15&gt;=2.2)*(H15&lt;=2.29)+(H15&gt;=2.7)*(H15&lt;=2.89))*((D15&gt;=70)*(D15&lt;=79))</formula>
    </cfRule>
  </conditionalFormatting>
  <conditionalFormatting sqref="H15:H100">
    <cfRule type="expression" dxfId="165" priority="166">
      <formula>(G15=1)*((H15&gt;=2)*(H15&lt;=2.09))*((D15&gt;=50)*(D15&lt;=59))</formula>
    </cfRule>
  </conditionalFormatting>
  <conditionalFormatting sqref="H15:H100">
    <cfRule type="expression" dxfId="164" priority="165">
      <formula>(G15=1)*((H15&gt;=2.6)*(H15&lt;=2.69))*((D15&gt;=50)*(D15&lt;=69))</formula>
    </cfRule>
  </conditionalFormatting>
  <conditionalFormatting sqref="H15:H100">
    <cfRule type="expression" dxfId="163" priority="164">
      <formula>(G15=1)*(H15&gt;=3)</formula>
    </cfRule>
  </conditionalFormatting>
  <conditionalFormatting sqref="H15:H100">
    <cfRule type="expression" dxfId="162" priority="160">
      <formula>(G15=2)*((J15&gt;=1.2)*(J15&lt;=1.69))*((F15&gt;=70)*(F15&lt;=79))</formula>
    </cfRule>
    <cfRule type="expression" dxfId="161" priority="161">
      <formula>(G15=2)*((J15&gt;=1.8)*(J15&lt;=1.89))*((F15&gt;=50)*(F15&lt;=59))</formula>
    </cfRule>
    <cfRule type="expression" dxfId="160" priority="162">
      <formula>(G15=2)*((J15&gt;=1.8)*(J15&lt;=1.89)+(J15&gt;=2)*(J15&lt;=2.99))*((F15&gt;=60)*(F15&lt;=69))</formula>
    </cfRule>
    <cfRule type="expression" dxfId="159" priority="163">
      <formula>(G15=2)*(J15&gt;=3)</formula>
    </cfRule>
  </conditionalFormatting>
  <conditionalFormatting sqref="H15:H100">
    <cfRule type="expression" dxfId="158" priority="159">
      <formula>(G15=1)*((H15&gt;=2.2)*(H15&lt;=2.29))*((D15&gt;=60)*(D15&lt;=69))</formula>
    </cfRule>
  </conditionalFormatting>
  <conditionalFormatting sqref="Q15:Q100">
    <cfRule type="expression" dxfId="157" priority="158">
      <formula>(G15=1)*((H15&gt;=2.2)*(H15&lt;=2.29)+(H15&gt;=2.7)*(H15&lt;=2.89))*((D15&gt;=70)*(D15&lt;=79))</formula>
    </cfRule>
  </conditionalFormatting>
  <conditionalFormatting sqref="Q15:Q100">
    <cfRule type="expression" dxfId="156" priority="157">
      <formula>(G15=1)*((H15&gt;=2)*(H15&lt;=2.09))*((D15&gt;=50)*(D15&lt;=59))</formula>
    </cfRule>
  </conditionalFormatting>
  <conditionalFormatting sqref="Q15:Q100">
    <cfRule type="expression" dxfId="155" priority="156">
      <formula>(G15=1)*((H15&gt;=2.6)*(H15&lt;=2.69))*((D15&gt;=50)*(D15&lt;=69))</formula>
    </cfRule>
  </conditionalFormatting>
  <conditionalFormatting sqref="Q15:Q100">
    <cfRule type="expression" dxfId="154" priority="155">
      <formula>(G15=1)*(H15&gt;=3)</formula>
    </cfRule>
  </conditionalFormatting>
  <conditionalFormatting sqref="Q15:Q100">
    <cfRule type="expression" dxfId="153" priority="151">
      <formula>(G15=2)*((J15&gt;=1.2)*(J15&lt;=1.69))*((F15&gt;=70)*(F15&lt;=79))</formula>
    </cfRule>
    <cfRule type="expression" dxfId="152" priority="152">
      <formula>(G15=2)*((J15&gt;=1.8)*(J15&lt;=1.89))*((F15&gt;=50)*(F15&lt;=59))</formula>
    </cfRule>
    <cfRule type="expression" dxfId="151" priority="153">
      <formula>(G15=2)*((J15&gt;=1.8)*(J15&lt;=1.89)+(J15&gt;=2)*(J15&lt;=2.99))*((F15&gt;=60)*(F15&lt;=69))</formula>
    </cfRule>
    <cfRule type="expression" dxfId="150" priority="154">
      <formula>(G15=2)*(J15&gt;=3)</formula>
    </cfRule>
  </conditionalFormatting>
  <conditionalFormatting sqref="Q15:Q100">
    <cfRule type="expression" dxfId="149" priority="150">
      <formula>(G15=1)*((H15&gt;=2.2)*(H15&lt;=2.29))*((D15&gt;=60)*(D15&lt;=69))</formula>
    </cfRule>
  </conditionalFormatting>
  <conditionalFormatting sqref="CG43 CG39 CG35 CG31 CG27">
    <cfRule type="expression" dxfId="148" priority="143">
      <formula>(CG27&gt;4.9999)</formula>
    </cfRule>
    <cfRule type="expression" dxfId="147" priority="144">
      <formula>(CG27&gt;2.9999)*(CG27&lt;=4.9999)</formula>
    </cfRule>
    <cfRule type="expression" dxfId="146" priority="148">
      <formula>(CG27&gt;-4)*(CG27&lt;=-1)</formula>
    </cfRule>
    <cfRule type="expression" dxfId="145" priority="149">
      <formula>(CG27&lt;=-4)</formula>
    </cfRule>
  </conditionalFormatting>
  <conditionalFormatting sqref="CG43 CG39 CG35 CG31 CG27">
    <cfRule type="expression" dxfId="144" priority="145">
      <formula>(CG27&gt;0.9999999)*(CG27&lt;=2.999)</formula>
    </cfRule>
    <cfRule type="expression" dxfId="143" priority="147">
      <formula>(CG27&gt;-1)*(CG27&lt;0)</formula>
    </cfRule>
  </conditionalFormatting>
  <conditionalFormatting sqref="CG43 CG39 CG35 CG31 CG27">
    <cfRule type="expression" dxfId="142" priority="146">
      <formula>(CG27&gt;0)*(CG27&lt;=0.9999)</formula>
    </cfRule>
  </conditionalFormatting>
  <conditionalFormatting sqref="CO43 CO39 CO35 CO31 CO27">
    <cfRule type="expression" dxfId="141" priority="136">
      <formula>(CO27&gt;4.9999)</formula>
    </cfRule>
    <cfRule type="expression" dxfId="140" priority="137">
      <formula>(CO27&gt;2.9999)*(CO27&lt;=4.9999)</formula>
    </cfRule>
    <cfRule type="expression" dxfId="139" priority="141">
      <formula>(CO27&gt;-4)*(CO27&lt;=-1)</formula>
    </cfRule>
    <cfRule type="expression" dxfId="138" priority="142">
      <formula>(CO27&lt;=-4)</formula>
    </cfRule>
  </conditionalFormatting>
  <conditionalFormatting sqref="CO43 CO39 CO35 CO31 CO27">
    <cfRule type="expression" dxfId="137" priority="138">
      <formula>(CO27&gt;0.9999999)*(CO27&lt;=2.999)</formula>
    </cfRule>
    <cfRule type="expression" dxfId="136" priority="140">
      <formula>(CO27&gt;-1)*(CO27&lt;0)</formula>
    </cfRule>
  </conditionalFormatting>
  <conditionalFormatting sqref="CO43 CO39 CO35 CO31 CO27">
    <cfRule type="expression" dxfId="135" priority="139">
      <formula>(CO27&gt;0)*(CO27&lt;=0.9999)</formula>
    </cfRule>
  </conditionalFormatting>
  <conditionalFormatting sqref="CP43 CP39 CP35 CP31">
    <cfRule type="expression" dxfId="134" priority="129">
      <formula>(CP31&gt;4.9999)</formula>
    </cfRule>
    <cfRule type="expression" dxfId="133" priority="130">
      <formula>(CP31&gt;2.9999)*(CP31&lt;=4.9999)</formula>
    </cfRule>
    <cfRule type="expression" dxfId="132" priority="134">
      <formula>(CP31&gt;-4)*(CP31&lt;=-1)</formula>
    </cfRule>
    <cfRule type="expression" dxfId="131" priority="135">
      <formula>(CP31&lt;=-4)</formula>
    </cfRule>
  </conditionalFormatting>
  <conditionalFormatting sqref="CP43 CP39 CP35 CP31">
    <cfRule type="expression" dxfId="130" priority="131">
      <formula>(CP31&gt;0.9999999)*(CP31&lt;=2.999)</formula>
    </cfRule>
    <cfRule type="expression" dxfId="129" priority="133">
      <formula>(CP31&gt;-1)*(CP31&lt;0)</formula>
    </cfRule>
  </conditionalFormatting>
  <conditionalFormatting sqref="CP43 CP39 CP35 CP31">
    <cfRule type="expression" dxfId="128" priority="132">
      <formula>(CP31&gt;0)*(CP31&lt;=0.9999)</formula>
    </cfRule>
  </conditionalFormatting>
  <conditionalFormatting sqref="C1:C100">
    <cfRule type="duplicateValues" dxfId="127" priority="128"/>
  </conditionalFormatting>
  <conditionalFormatting sqref="AZ27:AZ100">
    <cfRule type="expression" dxfId="126" priority="121">
      <formula>(AZ27&gt;4.9999)</formula>
    </cfRule>
    <cfRule type="expression" dxfId="125" priority="122">
      <formula>(AZ27&gt;2.9999)*(AZ27&lt;=4.9999)</formula>
    </cfRule>
    <cfRule type="expression" dxfId="124" priority="126">
      <formula>(AZ27&gt;-4)*(AZ27&lt;=-1)</formula>
    </cfRule>
    <cfRule type="expression" dxfId="123" priority="127">
      <formula>(AZ27&lt;=-4)</formula>
    </cfRule>
  </conditionalFormatting>
  <conditionalFormatting sqref="AZ27:AZ100">
    <cfRule type="expression" dxfId="122" priority="123">
      <formula>(AZ27&gt;0.9999999)*(AZ27&lt;=2.999)</formula>
    </cfRule>
    <cfRule type="expression" dxfId="121" priority="125">
      <formula>(AZ27&gt;-1)*(AZ27&lt;0)</formula>
    </cfRule>
  </conditionalFormatting>
  <conditionalFormatting sqref="AZ27:AZ100">
    <cfRule type="expression" dxfId="120" priority="124">
      <formula>(AZ27&gt;0)*(AZ27&lt;=0.9999)</formula>
    </cfRule>
  </conditionalFormatting>
  <conditionalFormatting sqref="AZ25">
    <cfRule type="expression" dxfId="119" priority="114">
      <formula>(AZ25&gt;4.9999)</formula>
    </cfRule>
    <cfRule type="expression" dxfId="118" priority="115">
      <formula>(AZ25&gt;2.9999)*(AZ25&lt;=4.9999)</formula>
    </cfRule>
    <cfRule type="expression" dxfId="117" priority="119">
      <formula>(AZ25&gt;-4)*(AZ25&lt;=-1)</formula>
    </cfRule>
    <cfRule type="expression" dxfId="116" priority="120">
      <formula>(AZ25&lt;=-4)</formula>
    </cfRule>
  </conditionalFormatting>
  <conditionalFormatting sqref="AZ25">
    <cfRule type="expression" dxfId="115" priority="116">
      <formula>(AZ25&gt;0.9999999)*(AZ25&lt;=2.999)</formula>
    </cfRule>
    <cfRule type="expression" dxfId="114" priority="118">
      <formula>(AZ25&gt;-1)*(AZ25&lt;0)</formula>
    </cfRule>
  </conditionalFormatting>
  <conditionalFormatting sqref="AZ25">
    <cfRule type="expression" dxfId="113" priority="117">
      <formula>(AZ25&gt;0)*(AZ25&lt;=0.9999)</formula>
    </cfRule>
  </conditionalFormatting>
  <conditionalFormatting sqref="BF26">
    <cfRule type="expression" dxfId="112" priority="113">
      <formula>BF26=MAX($BF$27:$BF$404)</formula>
    </cfRule>
  </conditionalFormatting>
  <conditionalFormatting sqref="BL26">
    <cfRule type="expression" dxfId="111" priority="111">
      <formula>BL26=MAX($BL$27:$BL$404)</formula>
    </cfRule>
  </conditionalFormatting>
  <conditionalFormatting sqref="BN26">
    <cfRule type="expression" dxfId="110" priority="109">
      <formula>BN26=MAX($BN$27:$BN$404)</formula>
    </cfRule>
  </conditionalFormatting>
  <conditionalFormatting sqref="BG26">
    <cfRule type="expression" dxfId="109" priority="112">
      <formula>BG26=MAX($BG$27:$BG$404)</formula>
    </cfRule>
  </conditionalFormatting>
  <conditionalFormatting sqref="BM26">
    <cfRule type="expression" dxfId="108" priority="110">
      <formula>BM26=MAX($BM$27:$BM$404)</formula>
    </cfRule>
  </conditionalFormatting>
  <conditionalFormatting sqref="BO26">
    <cfRule type="expression" dxfId="107" priority="108">
      <formula>BO26=MAX($BO$27:$BO$404)</formula>
    </cfRule>
  </conditionalFormatting>
  <conditionalFormatting sqref="BJ26">
    <cfRule type="expression" dxfId="106" priority="107">
      <formula>BJ26=MAX($BJ$27:$BJ$404)</formula>
    </cfRule>
  </conditionalFormatting>
  <conditionalFormatting sqref="BK26">
    <cfRule type="expression" dxfId="105" priority="106">
      <formula>BK26=MAX($BK$27:$BK$404)</formula>
    </cfRule>
  </conditionalFormatting>
  <conditionalFormatting sqref="BQ26">
    <cfRule type="expression" dxfId="104" priority="105">
      <formula>BQ26=MAX($BQ$27:$BQ$404)</formula>
    </cfRule>
  </conditionalFormatting>
  <conditionalFormatting sqref="BP26">
    <cfRule type="expression" dxfId="103" priority="104">
      <formula>BP26=MAX($BP$27:$BP$404)</formula>
    </cfRule>
  </conditionalFormatting>
  <conditionalFormatting sqref="BH26">
    <cfRule type="expression" dxfId="102" priority="103">
      <formula>BH26=MAX($BH$27:$BH$404)</formula>
    </cfRule>
  </conditionalFormatting>
  <conditionalFormatting sqref="BI26">
    <cfRule type="expression" dxfId="101" priority="102">
      <formula>BI26=MAX($BI$27:$BI$404)</formula>
    </cfRule>
  </conditionalFormatting>
  <conditionalFormatting sqref="BF27:BF61">
    <cfRule type="expression" dxfId="100" priority="101">
      <formula>BF27=MAX($BF$27:$BF$61)</formula>
    </cfRule>
  </conditionalFormatting>
  <conditionalFormatting sqref="BL27:BL61">
    <cfRule type="expression" dxfId="99" priority="99">
      <formula>BL27=MAX($BL$27:$BL$61)</formula>
    </cfRule>
  </conditionalFormatting>
  <conditionalFormatting sqref="BN27:BN61">
    <cfRule type="expression" dxfId="98" priority="97">
      <formula>BN27=MAX($BN$27:$BN$61)</formula>
    </cfRule>
  </conditionalFormatting>
  <conditionalFormatting sqref="BG27:BG61">
    <cfRule type="expression" dxfId="97" priority="100">
      <formula>BG27=MAX($BG$27:$BG$61)</formula>
    </cfRule>
  </conditionalFormatting>
  <conditionalFormatting sqref="BM27:BM61">
    <cfRule type="expression" dxfId="96" priority="98">
      <formula>BM27=MAX($BM$27:$BM$61)</formula>
    </cfRule>
  </conditionalFormatting>
  <conditionalFormatting sqref="BO27:BO61">
    <cfRule type="expression" dxfId="95" priority="96">
      <formula>BO27=MAX($BO$27:$BO$61)</formula>
    </cfRule>
  </conditionalFormatting>
  <conditionalFormatting sqref="BJ27:BJ61">
    <cfRule type="expression" dxfId="94" priority="95">
      <formula>BJ27=MAX($BJ$27:$BJ$61)</formula>
    </cfRule>
  </conditionalFormatting>
  <conditionalFormatting sqref="BK27:BK61">
    <cfRule type="expression" dxfId="93" priority="94">
      <formula>BK27=MAX($BK$27:$BK$61)</formula>
    </cfRule>
  </conditionalFormatting>
  <conditionalFormatting sqref="BQ27:BQ61">
    <cfRule type="expression" dxfId="92" priority="93">
      <formula>BQ27=MAX($BQ$27:$BQ$61)</formula>
    </cfRule>
  </conditionalFormatting>
  <conditionalFormatting sqref="BP27:BP61">
    <cfRule type="expression" dxfId="91" priority="92">
      <formula>BP27=MAX($BP$27:$BP$61)</formula>
    </cfRule>
  </conditionalFormatting>
  <conditionalFormatting sqref="BH27:BH61">
    <cfRule type="expression" dxfId="90" priority="91">
      <formula>BH27=MAX($BH$27:$BH$61)</formula>
    </cfRule>
  </conditionalFormatting>
  <conditionalFormatting sqref="BI27:BI61">
    <cfRule type="expression" dxfId="89" priority="90">
      <formula>BI27=MAX($BI$27:$BI$61)</formula>
    </cfRule>
  </conditionalFormatting>
  <conditionalFormatting sqref="BF62:BF94">
    <cfRule type="expression" dxfId="88" priority="89">
      <formula>BF62=MAX($BF$62:$BF$94)</formula>
    </cfRule>
  </conditionalFormatting>
  <conditionalFormatting sqref="BL62:BL94">
    <cfRule type="expression" dxfId="87" priority="87">
      <formula>BL62=MAX($BL$62:$BL$94)</formula>
    </cfRule>
  </conditionalFormatting>
  <conditionalFormatting sqref="BN62:BN94">
    <cfRule type="expression" dxfId="86" priority="85">
      <formula>BN62=MAX($BN$62:$BN$94)</formula>
    </cfRule>
  </conditionalFormatting>
  <conditionalFormatting sqref="BG62:BG94">
    <cfRule type="expression" dxfId="85" priority="88">
      <formula>BG62=MAX($BG$62:$BG$94)</formula>
    </cfRule>
  </conditionalFormatting>
  <conditionalFormatting sqref="BM62:BM94">
    <cfRule type="expression" dxfId="84" priority="86">
      <formula>BM62=MAX($BM$62:$BM$94)</formula>
    </cfRule>
  </conditionalFormatting>
  <conditionalFormatting sqref="BO62:BO94">
    <cfRule type="expression" dxfId="83" priority="84">
      <formula>BO62=MAX($BO$62:$BO$94)</formula>
    </cfRule>
  </conditionalFormatting>
  <conditionalFormatting sqref="BJ62:BJ94">
    <cfRule type="expression" dxfId="82" priority="83">
      <formula>BJ62=MAX($BJ$62:$BJ$94)</formula>
    </cfRule>
  </conditionalFormatting>
  <conditionalFormatting sqref="BK62:BK94">
    <cfRule type="expression" dxfId="81" priority="82">
      <formula>BK62=MAX($BK$62:$BK$94)</formula>
    </cfRule>
  </conditionalFormatting>
  <conditionalFormatting sqref="BQ62:BQ94">
    <cfRule type="expression" dxfId="80" priority="81">
      <formula>BQ62=MAX($BQ$62:$BQ$94)</formula>
    </cfRule>
  </conditionalFormatting>
  <conditionalFormatting sqref="BP62:BP94">
    <cfRule type="expression" dxfId="79" priority="80">
      <formula>BP62=MAX($BP$62:$BP$94)</formula>
    </cfRule>
  </conditionalFormatting>
  <conditionalFormatting sqref="BH62:BH94">
    <cfRule type="expression" dxfId="78" priority="79">
      <formula>BH62=MAX($BH$62:$BH$94)</formula>
    </cfRule>
  </conditionalFormatting>
  <conditionalFormatting sqref="BI62:BI94">
    <cfRule type="expression" dxfId="77" priority="78">
      <formula>BI62=MAX($BI$62:$BI$94)</formula>
    </cfRule>
  </conditionalFormatting>
  <conditionalFormatting sqref="BF95:BF100">
    <cfRule type="expression" dxfId="76" priority="77">
      <formula>BF95=MAX($BF$95:$BF$127)</formula>
    </cfRule>
  </conditionalFormatting>
  <conditionalFormatting sqref="BL95:BL100">
    <cfRule type="expression" dxfId="75" priority="75">
      <formula>BL95=MAX($BL$95:$BL$127)</formula>
    </cfRule>
  </conditionalFormatting>
  <conditionalFormatting sqref="BN95:BN100">
    <cfRule type="expression" dxfId="74" priority="73">
      <formula>BN95=MAX($BN$95:$BN$127)</formula>
    </cfRule>
  </conditionalFormatting>
  <conditionalFormatting sqref="BG95:BG100">
    <cfRule type="expression" dxfId="73" priority="76">
      <formula>BG95=MAX($BG$95:$BG$127)</formula>
    </cfRule>
  </conditionalFormatting>
  <conditionalFormatting sqref="BM95:BM100">
    <cfRule type="expression" dxfId="72" priority="74">
      <formula>BM95=MAX($BM$95:$BM$127)</formula>
    </cfRule>
  </conditionalFormatting>
  <conditionalFormatting sqref="BO95:BO100">
    <cfRule type="expression" dxfId="71" priority="72">
      <formula>BO95=MAX($BO$95:$BO$127)</formula>
    </cfRule>
  </conditionalFormatting>
  <conditionalFormatting sqref="BJ95:BJ100">
    <cfRule type="expression" dxfId="70" priority="71">
      <formula>BJ95=MAX($BJ$95:$BJ$127)</formula>
    </cfRule>
  </conditionalFormatting>
  <conditionalFormatting sqref="BK95:BK100">
    <cfRule type="expression" dxfId="69" priority="70">
      <formula>BK95=MAX($BK$95:$BK$127)</formula>
    </cfRule>
  </conditionalFormatting>
  <conditionalFormatting sqref="BQ95:BQ100">
    <cfRule type="expression" dxfId="68" priority="69">
      <formula>BQ95=MAX($BQ$95:$BQ$127)</formula>
    </cfRule>
  </conditionalFormatting>
  <conditionalFormatting sqref="BP95:BP100">
    <cfRule type="expression" dxfId="67" priority="68">
      <formula>BP95=MAX($BP$95:$BP$127)</formula>
    </cfRule>
  </conditionalFormatting>
  <conditionalFormatting sqref="BH95:BH100">
    <cfRule type="expression" dxfId="66" priority="67">
      <formula>BH95=MAX($BH$95:$BH$127)</formula>
    </cfRule>
  </conditionalFormatting>
  <conditionalFormatting sqref="BI95:BI100">
    <cfRule type="expression" dxfId="65" priority="66">
      <formula>BI95=MAX($BI$95:$BI$127)</formula>
    </cfRule>
  </conditionalFormatting>
  <conditionalFormatting sqref="AU44">
    <cfRule type="expression" dxfId="64" priority="59">
      <formula>(AU44&gt;4.9999)</formula>
    </cfRule>
    <cfRule type="expression" dxfId="63" priority="60">
      <formula>(AU44&gt;2.9999)*(AU44&lt;=4.9999)</formula>
    </cfRule>
    <cfRule type="expression" dxfId="62" priority="64">
      <formula>(AU44&gt;-4)*(AU44&lt;=-1)</formula>
    </cfRule>
    <cfRule type="expression" dxfId="61" priority="65">
      <formula>(AU44&lt;=-4)</formula>
    </cfRule>
  </conditionalFormatting>
  <conditionalFormatting sqref="AU44">
    <cfRule type="expression" dxfId="60" priority="61">
      <formula>(AU44&gt;0.9999999)*(AU44&lt;=2.999)</formula>
    </cfRule>
    <cfRule type="expression" dxfId="59" priority="63">
      <formula>(AU44&gt;-1)*(AU44&lt;0)</formula>
    </cfRule>
  </conditionalFormatting>
  <conditionalFormatting sqref="AU44">
    <cfRule type="expression" dxfId="58" priority="62">
      <formula>(AU44&gt;0)*(AU44&lt;=0.9999)</formula>
    </cfRule>
  </conditionalFormatting>
  <conditionalFormatting sqref="AU49">
    <cfRule type="expression" dxfId="57" priority="52">
      <formula>(AU49&gt;4.9999)</formula>
    </cfRule>
    <cfRule type="expression" dxfId="56" priority="53">
      <formula>(AU49&gt;2.9999)*(AU49&lt;=4.9999)</formula>
    </cfRule>
    <cfRule type="expression" dxfId="55" priority="57">
      <formula>(AU49&gt;-4)*(AU49&lt;=-1)</formula>
    </cfRule>
    <cfRule type="expression" dxfId="54" priority="58">
      <formula>(AU49&lt;=-4)</formula>
    </cfRule>
  </conditionalFormatting>
  <conditionalFormatting sqref="AU49">
    <cfRule type="expression" dxfId="53" priority="54">
      <formula>(AU49&gt;0.9999999)*(AU49&lt;=2.999)</formula>
    </cfRule>
    <cfRule type="expression" dxfId="52" priority="56">
      <formula>(AU49&gt;-1)*(AU49&lt;0)</formula>
    </cfRule>
  </conditionalFormatting>
  <conditionalFormatting sqref="AU49">
    <cfRule type="expression" dxfId="51" priority="55">
      <formula>(AU49&gt;0)*(AU49&lt;=0.9999)</formula>
    </cfRule>
  </conditionalFormatting>
  <conditionalFormatting sqref="AT1:AT14">
    <cfRule type="cellIs" dxfId="50" priority="51" operator="greaterThan">
      <formula>0</formula>
    </cfRule>
  </conditionalFormatting>
  <conditionalFormatting sqref="AT15:AT100">
    <cfRule type="cellIs" dxfId="49" priority="50" operator="greaterThan">
      <formula>0</formula>
    </cfRule>
  </conditionalFormatting>
  <conditionalFormatting sqref="AU55">
    <cfRule type="expression" dxfId="48" priority="43">
      <formula>(AU55&gt;4.9999)</formula>
    </cfRule>
    <cfRule type="expression" dxfId="47" priority="44">
      <formula>(AU55&gt;2.9999)*(AU55&lt;=4.9999)</formula>
    </cfRule>
    <cfRule type="expression" dxfId="46" priority="48">
      <formula>(AU55&gt;-4)*(AU55&lt;=-1)</formula>
    </cfRule>
    <cfRule type="expression" dxfId="45" priority="49">
      <formula>(AU55&lt;=-4)</formula>
    </cfRule>
  </conditionalFormatting>
  <conditionalFormatting sqref="AU55">
    <cfRule type="expression" dxfId="44" priority="45">
      <formula>(AU55&gt;0.9999999)*(AU55&lt;=2.999)</formula>
    </cfRule>
    <cfRule type="expression" dxfId="43" priority="47">
      <formula>(AU55&gt;-1)*(AU55&lt;0)</formula>
    </cfRule>
  </conditionalFormatting>
  <conditionalFormatting sqref="AU55">
    <cfRule type="expression" dxfId="42" priority="46">
      <formula>(AU55&gt;0)*(AU55&lt;=0.9999)</formula>
    </cfRule>
  </conditionalFormatting>
  <conditionalFormatting sqref="AU89">
    <cfRule type="expression" dxfId="41" priority="36">
      <formula>(AU89&gt;4.9999)</formula>
    </cfRule>
    <cfRule type="expression" dxfId="40" priority="37">
      <formula>(AU89&gt;2.9999)*(AU89&lt;=4.9999)</formula>
    </cfRule>
    <cfRule type="expression" dxfId="39" priority="41">
      <formula>(AU89&gt;-4)*(AU89&lt;=-1)</formula>
    </cfRule>
    <cfRule type="expression" dxfId="38" priority="42">
      <formula>(AU89&lt;=-4)</formula>
    </cfRule>
  </conditionalFormatting>
  <conditionalFormatting sqref="AU89">
    <cfRule type="expression" dxfId="37" priority="38">
      <formula>(AU89&gt;0.9999999)*(AU89&lt;=2.999)</formula>
    </cfRule>
    <cfRule type="expression" dxfId="36" priority="40">
      <formula>(AU89&gt;-1)*(AU89&lt;0)</formula>
    </cfRule>
  </conditionalFormatting>
  <conditionalFormatting sqref="AU89">
    <cfRule type="expression" dxfId="35" priority="39">
      <formula>(AU89&gt;0)*(AU89&lt;=0.9999)</formula>
    </cfRule>
  </conditionalFormatting>
  <conditionalFormatting sqref="AU63">
    <cfRule type="expression" dxfId="34" priority="29">
      <formula>(AU63&gt;4.9999)</formula>
    </cfRule>
    <cfRule type="expression" dxfId="33" priority="30">
      <formula>(AU63&gt;2.9999)*(AU63&lt;=4.9999)</formula>
    </cfRule>
    <cfRule type="expression" dxfId="32" priority="34">
      <formula>(AU63&gt;-4)*(AU63&lt;=-1)</formula>
    </cfRule>
    <cfRule type="expression" dxfId="31" priority="35">
      <formula>(AU63&lt;=-4)</formula>
    </cfRule>
  </conditionalFormatting>
  <conditionalFormatting sqref="AU63">
    <cfRule type="expression" dxfId="30" priority="31">
      <formula>(AU63&gt;0.9999999)*(AU63&lt;=2.999)</formula>
    </cfRule>
    <cfRule type="expression" dxfId="29" priority="33">
      <formula>(AU63&gt;-1)*(AU63&lt;0)</formula>
    </cfRule>
  </conditionalFormatting>
  <conditionalFormatting sqref="AU63">
    <cfRule type="expression" dxfId="28" priority="32">
      <formula>(AU63&gt;0)*(AU63&lt;=0.9999)</formula>
    </cfRule>
  </conditionalFormatting>
  <conditionalFormatting sqref="AU100">
    <cfRule type="expression" dxfId="27" priority="22">
      <formula>(AU100&gt;4.9999)</formula>
    </cfRule>
    <cfRule type="expression" dxfId="26" priority="23">
      <formula>(AU100&gt;2.9999)*(AU100&lt;=4.9999)</formula>
    </cfRule>
    <cfRule type="expression" dxfId="25" priority="27">
      <formula>(AU100&gt;-4)*(AU100&lt;=-1)</formula>
    </cfRule>
    <cfRule type="expression" dxfId="24" priority="28">
      <formula>(AU100&lt;=-4)</formula>
    </cfRule>
  </conditionalFormatting>
  <conditionalFormatting sqref="AU100">
    <cfRule type="expression" dxfId="23" priority="24">
      <formula>(AU100&gt;0.9999999)*(AU100&lt;=2.999)</formula>
    </cfRule>
    <cfRule type="expression" dxfId="22" priority="26">
      <formula>(AU100&gt;-1)*(AU100&lt;0)</formula>
    </cfRule>
  </conditionalFormatting>
  <conditionalFormatting sqref="AU100">
    <cfRule type="expression" dxfId="21" priority="25">
      <formula>(AU100&gt;0)*(AU100&lt;=0.9999)</formula>
    </cfRule>
  </conditionalFormatting>
  <conditionalFormatting sqref="AU77">
    <cfRule type="expression" dxfId="20" priority="15">
      <formula>(AU77&gt;4.9999)</formula>
    </cfRule>
    <cfRule type="expression" dxfId="19" priority="16">
      <formula>(AU77&gt;2.9999)*(AU77&lt;=4.9999)</formula>
    </cfRule>
    <cfRule type="expression" dxfId="18" priority="20">
      <formula>(AU77&gt;-4)*(AU77&lt;=-1)</formula>
    </cfRule>
    <cfRule type="expression" dxfId="17" priority="21">
      <formula>(AU77&lt;=-4)</formula>
    </cfRule>
  </conditionalFormatting>
  <conditionalFormatting sqref="AU77">
    <cfRule type="expression" dxfId="16" priority="17">
      <formula>(AU77&gt;0.9999999)*(AU77&lt;=2.999)</formula>
    </cfRule>
    <cfRule type="expression" dxfId="15" priority="19">
      <formula>(AU77&gt;-1)*(AU77&lt;0)</formula>
    </cfRule>
  </conditionalFormatting>
  <conditionalFormatting sqref="AU77">
    <cfRule type="expression" dxfId="14" priority="18">
      <formula>(AU77&gt;0)*(AU77&lt;=0.9999)</formula>
    </cfRule>
  </conditionalFormatting>
  <conditionalFormatting sqref="AU30">
    <cfRule type="expression" dxfId="13" priority="8">
      <formula>(AU30&gt;4.9999)</formula>
    </cfRule>
    <cfRule type="expression" dxfId="12" priority="9">
      <formula>(AU30&gt;2.9999)*(AU30&lt;=4.9999)</formula>
    </cfRule>
    <cfRule type="expression" dxfId="11" priority="13">
      <formula>(AU30&gt;-4)*(AU30&lt;=-1)</formula>
    </cfRule>
    <cfRule type="expression" dxfId="10" priority="14">
      <formula>(AU30&lt;=-4)</formula>
    </cfRule>
  </conditionalFormatting>
  <conditionalFormatting sqref="AU30">
    <cfRule type="expression" dxfId="9" priority="10">
      <formula>(AU30&gt;0.9999999)*(AU30&lt;=2.999)</formula>
    </cfRule>
    <cfRule type="expression" dxfId="8" priority="12">
      <formula>(AU30&gt;-1)*(AU30&lt;0)</formula>
    </cfRule>
  </conditionalFormatting>
  <conditionalFormatting sqref="AU30">
    <cfRule type="expression" dxfId="7" priority="11">
      <formula>(AU30&gt;0)*(AU30&lt;=0.9999)</formula>
    </cfRule>
  </conditionalFormatting>
  <conditionalFormatting sqref="AW24">
    <cfRule type="expression" dxfId="6" priority="1">
      <formula>(AW24&gt;4.9999)</formula>
    </cfRule>
    <cfRule type="expression" dxfId="5" priority="2">
      <formula>(AW24&gt;2.9999)*(AW24&lt;=4.9999)</formula>
    </cfRule>
    <cfRule type="expression" dxfId="4" priority="6">
      <formula>(AW24&gt;-4)*(AW24&lt;=-1)</formula>
    </cfRule>
    <cfRule type="expression" dxfId="3" priority="7">
      <formula>(AW24&lt;=-4)</formula>
    </cfRule>
  </conditionalFormatting>
  <conditionalFormatting sqref="AW24">
    <cfRule type="expression" dxfId="2" priority="3">
      <formula>(AW24&gt;0.9999999)*(AW24&lt;=2.999)</formula>
    </cfRule>
    <cfRule type="expression" dxfId="1" priority="5">
      <formula>(AW24&gt;-1)*(AW24&lt;0)</formula>
    </cfRule>
  </conditionalFormatting>
  <conditionalFormatting sqref="AW24">
    <cfRule type="expression" dxfId="0" priority="4">
      <formula>(AW24&gt;0)*(AW24&lt;=0.9999)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2015-09-03T12:14:28Z</dcterms:modified>
</cp:coreProperties>
</file>