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90" yWindow="90" windowWidth="15600" windowHeight="9480" activeTab="3"/>
  </bookViews>
  <sheets>
    <sheet name="Инв.Многдет.Без льгот" sheetId="1" r:id="rId1"/>
    <sheet name="Ветераны" sheetId="2" r:id="rId2"/>
    <sheet name="Вет.100%пл.&lt;соц.нормы" sheetId="5" r:id="rId3"/>
    <sheet name="Лист1" sheetId="4" r:id="rId4"/>
  </sheets>
  <definedNames>
    <definedName name="Z_4F3207A9_1136_4DF9_A4C4_0BD20FD17485_.wvu.PrintArea" localSheetId="0" hidden="1">'Инв.Многдет.Без льгот'!$A$1:$G$47</definedName>
    <definedName name="_xlnm.Print_Area" localSheetId="2">'Вет.100%пл.&lt;соц.нормы'!$A$1:$G$47</definedName>
    <definedName name="_xlnm.Print_Area" localSheetId="1">Ветераны!$A$1:$G$47</definedName>
    <definedName name="_xlnm.Print_Area" localSheetId="0">'Инв.Многдет.Без льгот'!$A$1:$G$47</definedName>
  </definedNames>
  <calcPr calcId="145621"/>
  <customWorkbookViews>
    <customWorkbookView name="Okno 23 - Личное представление" guid="{4F3207A9-1136-4DF9-A4C4-0BD20FD17485}" mergeInterval="0" personalView="1" maximized="1" xWindow="1" yWindow="1" windowWidth="1600" windowHeight="670" activeSheetId="1"/>
  </customWorkbookViews>
</workbook>
</file>

<file path=xl/calcChain.xml><?xml version="1.0" encoding="utf-8"?>
<calcChain xmlns="http://schemas.openxmlformats.org/spreadsheetml/2006/main">
  <c r="F43" i="4" l="1"/>
  <c r="G43" i="4"/>
  <c r="B11" i="4"/>
  <c r="D27" i="4"/>
  <c r="D23" i="2"/>
  <c r="K33" i="2" s="1"/>
  <c r="J33" i="2" s="1"/>
  <c r="J26" i="2"/>
  <c r="J34" i="2"/>
  <c r="L27" i="2"/>
  <c r="L39" i="2" s="1"/>
  <c r="J28" i="2"/>
  <c r="J40" i="2" s="1"/>
  <c r="K27" i="2"/>
  <c r="K39" i="2" s="1"/>
  <c r="J27" i="2"/>
  <c r="J39" i="2" s="1"/>
  <c r="J33" i="1"/>
  <c r="J34" i="5"/>
  <c r="J34" i="1"/>
  <c r="D38" i="5"/>
  <c r="J37" i="5"/>
  <c r="J36" i="5"/>
  <c r="J35" i="5"/>
  <c r="K27" i="5"/>
  <c r="K39" i="5" s="1"/>
  <c r="J27" i="5"/>
  <c r="J39" i="5" s="1"/>
  <c r="J26" i="5"/>
  <c r="D23" i="5"/>
  <c r="J31" i="5" s="1"/>
  <c r="J37" i="2"/>
  <c r="J36" i="2"/>
  <c r="J35" i="2"/>
  <c r="J35" i="1"/>
  <c r="J37" i="1"/>
  <c r="J36" i="1"/>
  <c r="K27" i="1"/>
  <c r="K39" i="1" s="1"/>
  <c r="J27" i="1"/>
  <c r="J39" i="1" s="1"/>
  <c r="D34" i="1" l="1"/>
  <c r="D34" i="2"/>
  <c r="D35" i="2"/>
  <c r="D34" i="5"/>
  <c r="J32" i="5"/>
  <c r="D32" i="5" s="1"/>
  <c r="D36" i="5"/>
  <c r="D35" i="5"/>
  <c r="D37" i="5"/>
  <c r="D31" i="5"/>
  <c r="K33" i="5"/>
  <c r="J33" i="5" s="1"/>
  <c r="D33" i="5" s="1"/>
  <c r="D35" i="1"/>
  <c r="D36" i="1"/>
  <c r="D33" i="1"/>
  <c r="D38" i="1"/>
  <c r="D23" i="1"/>
  <c r="K32" i="1" s="1"/>
  <c r="D38" i="2"/>
  <c r="K32" i="2" l="1"/>
  <c r="K31" i="2"/>
  <c r="J32" i="2"/>
  <c r="D32" i="2" s="1"/>
  <c r="D39" i="5"/>
  <c r="J31" i="1"/>
  <c r="D31" i="1" s="1"/>
  <c r="J32" i="1"/>
  <c r="D32" i="1" s="1"/>
  <c r="D37" i="1"/>
  <c r="D36" i="2"/>
  <c r="D37" i="2"/>
  <c r="D33" i="2" l="1"/>
  <c r="J31" i="2"/>
  <c r="D31" i="2" s="1"/>
  <c r="D39" i="1"/>
  <c r="D39" i="2" l="1"/>
</calcChain>
</file>

<file path=xl/sharedStrings.xml><?xml version="1.0" encoding="utf-8"?>
<sst xmlns="http://schemas.openxmlformats.org/spreadsheetml/2006/main" count="212" uniqueCount="92">
  <si>
    <t>Взнос за капитальный ремонт</t>
  </si>
  <si>
    <t>Отопление</t>
  </si>
  <si>
    <t>ГВС</t>
  </si>
  <si>
    <t>ХВ для нужд ГВС</t>
  </si>
  <si>
    <t>ХВС</t>
  </si>
  <si>
    <t>Водоотведение</t>
  </si>
  <si>
    <t>ЗУ</t>
  </si>
  <si>
    <t>Вторичное жилье</t>
  </si>
  <si>
    <t>ИТОГО:</t>
  </si>
  <si>
    <t>Количество зарегистрированных</t>
  </si>
  <si>
    <t>Количество проживающих</t>
  </si>
  <si>
    <t>Код плательщика</t>
  </si>
  <si>
    <t>Личевой счет</t>
  </si>
  <si>
    <t>Кол-во</t>
  </si>
  <si>
    <t>Тариф</t>
  </si>
  <si>
    <t>Содержание и ремонт</t>
  </si>
  <si>
    <r>
      <t xml:space="preserve">ВВЕДИ все данные в </t>
    </r>
    <r>
      <rPr>
        <b/>
        <sz val="12"/>
        <color theme="6" tint="-0.249977111117893"/>
        <rFont val="Calibri"/>
        <family val="2"/>
        <charset val="204"/>
        <scheme val="minor"/>
      </rPr>
      <t>зеленые</t>
    </r>
    <r>
      <rPr>
        <b/>
        <sz val="12"/>
        <color rgb="FFFF0000"/>
        <rFont val="Calibri"/>
        <family val="2"/>
        <charset val="204"/>
        <scheme val="minor"/>
      </rPr>
      <t xml:space="preserve"> ячейки:</t>
    </r>
  </si>
  <si>
    <t>человек:</t>
  </si>
  <si>
    <t>Льгота</t>
  </si>
  <si>
    <t>Тариф 1эт.</t>
  </si>
  <si>
    <t>СПРАВКА</t>
  </si>
  <si>
    <t>для предоставления в ГБУ МФЦ</t>
  </si>
  <si>
    <t>является (наниматель/собственник)</t>
  </si>
  <si>
    <t>месяц</t>
  </si>
  <si>
    <t>год</t>
  </si>
  <si>
    <t>М.П.</t>
  </si>
  <si>
    <t>Задолженность по прочим услугам:</t>
  </si>
  <si>
    <t>подпись</t>
  </si>
  <si>
    <r>
      <t xml:space="preserve">ТО ЗУ    </t>
    </r>
    <r>
      <rPr>
        <sz val="11"/>
        <color theme="1"/>
        <rFont val="Calibri"/>
        <family val="2"/>
        <charset val="204"/>
        <scheme val="minor"/>
      </rPr>
      <t>(эл.механический/эл.магнитный/     домофон)</t>
    </r>
  </si>
  <si>
    <t>Дана:</t>
  </si>
  <si>
    <t xml:space="preserve">                 в том, что он(она) и члены семьи</t>
  </si>
  <si>
    <t>по адресу:</t>
  </si>
  <si>
    <r>
      <t xml:space="preserve">Если собственники, ставим </t>
    </r>
    <r>
      <rPr>
        <b/>
        <sz val="11"/>
        <color rgb="FFFF0000"/>
        <rFont val="Calibri"/>
        <family val="2"/>
        <charset val="204"/>
        <scheme val="minor"/>
      </rPr>
      <t>1</t>
    </r>
  </si>
  <si>
    <r>
      <t>Если наниматели - ставим</t>
    </r>
    <r>
      <rPr>
        <sz val="11"/>
        <color rgb="FFFF0000"/>
        <rFont val="Calibri"/>
        <family val="2"/>
        <charset val="204"/>
        <scheme val="minor"/>
      </rPr>
      <t xml:space="preserve"> </t>
    </r>
    <r>
      <rPr>
        <b/>
        <sz val="11"/>
        <color rgb="FFFF0000"/>
        <rFont val="Calibri"/>
        <family val="2"/>
        <charset val="204"/>
        <scheme val="minor"/>
      </rPr>
      <t>0</t>
    </r>
  </si>
  <si>
    <t>Общая льгота</t>
  </si>
  <si>
    <t>Льгота для расчета</t>
  </si>
  <si>
    <t>отопление по долям</t>
  </si>
  <si>
    <t xml:space="preserve">Этаж </t>
  </si>
  <si>
    <r>
      <rPr>
        <b/>
        <sz val="11"/>
        <color rgb="FFFF0000"/>
        <rFont val="Calibri"/>
        <family val="2"/>
        <charset val="204"/>
        <scheme val="minor"/>
      </rPr>
      <t>0</t>
    </r>
    <r>
      <rPr>
        <sz val="11"/>
        <color theme="1"/>
        <rFont val="Calibri"/>
        <family val="2"/>
        <charset val="204"/>
        <scheme val="minor"/>
      </rPr>
      <t xml:space="preserve"> ставим для </t>
    </r>
    <r>
      <rPr>
        <b/>
        <sz val="11"/>
        <color rgb="FFFF0000"/>
        <rFont val="Calibri"/>
        <family val="2"/>
        <charset val="204"/>
        <scheme val="minor"/>
      </rPr>
      <t>ул.Гоголя</t>
    </r>
    <r>
      <rPr>
        <sz val="11"/>
        <rFont val="Calibri"/>
        <family val="2"/>
        <charset val="204"/>
        <scheme val="minor"/>
      </rPr>
      <t xml:space="preserve"> и</t>
    </r>
    <r>
      <rPr>
        <b/>
        <sz val="11"/>
        <color rgb="FFFF0000"/>
        <rFont val="Calibri"/>
        <family val="2"/>
        <charset val="204"/>
        <scheme val="minor"/>
      </rPr>
      <t xml:space="preserve"> 925, 926 и 927</t>
    </r>
    <r>
      <rPr>
        <sz val="11"/>
        <color theme="1"/>
        <rFont val="Calibri"/>
        <family val="2"/>
        <charset val="204"/>
        <scheme val="minor"/>
      </rPr>
      <t xml:space="preserve"> корп.</t>
    </r>
  </si>
  <si>
    <t>Этаж</t>
  </si>
  <si>
    <t>по воде</t>
  </si>
  <si>
    <t>отоплению и кап.рем</t>
  </si>
  <si>
    <t xml:space="preserve"> 925, 926 и 927</t>
  </si>
  <si>
    <t>тариф</t>
  </si>
  <si>
    <r>
      <rPr>
        <b/>
        <sz val="11"/>
        <color rgb="FFFF0000"/>
        <rFont val="Calibri"/>
        <family val="2"/>
        <charset val="204"/>
        <scheme val="minor"/>
      </rPr>
      <t>ул.Гоголя</t>
    </r>
    <r>
      <rPr>
        <sz val="11"/>
        <color theme="1"/>
        <rFont val="Calibri"/>
        <family val="2"/>
        <charset val="204"/>
        <scheme val="minor"/>
      </rPr>
      <t xml:space="preserve"> и</t>
    </r>
  </si>
  <si>
    <t xml:space="preserve">на членов семьи, состоящей из </t>
  </si>
  <si>
    <t>РАСЧЕТ</t>
  </si>
  <si>
    <t>Сод.и рем.</t>
  </si>
  <si>
    <t>Взнос за кап.ремонт</t>
  </si>
  <si>
    <t>ХВ для нужд ГВ</t>
  </si>
  <si>
    <t>Подогрев воды</t>
  </si>
  <si>
    <t>Под.воды</t>
  </si>
  <si>
    <t xml:space="preserve">Подпись бухгалтера:      </t>
  </si>
  <si>
    <t xml:space="preserve">Подпись бухгалтера:  </t>
  </si>
  <si>
    <t>по сод.и рем и кап.рем</t>
  </si>
  <si>
    <t>РАСЧЕТ:</t>
  </si>
  <si>
    <t>чел.</t>
  </si>
  <si>
    <t>Взнос за кап.рем.</t>
  </si>
  <si>
    <t>Общая площадь/Доля площади</t>
  </si>
  <si>
    <t>Из них льгот-ов по воде кап.рем.</t>
  </si>
  <si>
    <t>По отоплению</t>
  </si>
  <si>
    <t>За                                  АВГУСТ</t>
  </si>
  <si>
    <t>За                               АВГУСТ</t>
  </si>
  <si>
    <t>Общ.льгота по воде</t>
  </si>
  <si>
    <t>сод. и от.</t>
  </si>
  <si>
    <t>Из них льготников по воде и отоп.</t>
  </si>
  <si>
    <t>отопл.</t>
  </si>
  <si>
    <t>Из них льготников по воде</t>
  </si>
  <si>
    <t>кап.рем</t>
  </si>
  <si>
    <t>по сод.и рем</t>
  </si>
  <si>
    <t>отопление</t>
  </si>
  <si>
    <t>сод.рем.</t>
  </si>
  <si>
    <t>Хаметшина Любовь Ивановна</t>
  </si>
  <si>
    <t>1004-223</t>
  </si>
  <si>
    <t>Задача:</t>
  </si>
  <si>
    <t>Если число (33*А4) находится в интервале от 180(А8) до 20(С8), принимается значение (33*А4)</t>
  </si>
  <si>
    <t>Вычисляем ячейку В11</t>
  </si>
  <si>
    <t>А вообще нужно следующее:</t>
  </si>
  <si>
    <t>По льготе</t>
  </si>
  <si>
    <t>Без льгот</t>
  </si>
  <si>
    <t>НЕ ПОЛУЧАЕТСЯ!</t>
  </si>
  <si>
    <t>общая пл./доля пл.</t>
  </si>
  <si>
    <t>кол-во ветеранов</t>
  </si>
  <si>
    <t>Данные вводим в зеленые ячейки:</t>
  </si>
  <si>
    <t>собственник доли</t>
  </si>
  <si>
    <t>Необходимо вычислить площадь по льготе в F43 и площадь без льготы в G43; Ветераны имеют льготу 50% на соц.норму 1 ветеран на 33кв.м., 2 ветерана на 66 кв.м. и т.д.,</t>
  </si>
  <si>
    <t xml:space="preserve"> но если даже доля его площади D27 меньше 33 кв.м и он один, площадь по льготе должна приниматься равной 33 и если их двое, то 66 кв.м. </t>
  </si>
  <si>
    <t>Но площадь увеличиваться то не может, поэтому, если доля площади D27 больше, чем 33кв.м.*кол-во ветеранов, то мы берем ту площадь,  которая приходится на него.</t>
  </si>
  <si>
    <t>С большими значениями получилось, а с меньшими не получается. Я уж ячейку F43, как только не меняла, она все равно принимает значение доли D27.</t>
  </si>
  <si>
    <t>В данном примере площадь по льготе должна быть - 66 кв.м.</t>
  </si>
  <si>
    <t xml:space="preserve">Или период надо рассматривать, ли формулу площади без льгот G43 надо исправлять, ума не приложу. Помогите! </t>
  </si>
  <si>
    <t>Если число (33*А4) меньше, чем число (С8), надо принять значение С8, т.е должно быть 69, а не 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</si>
</sst>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0"/>
  </numFmts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color rgb="FFFF0000"/>
      <name val="Calibri"/>
      <family val="2"/>
      <charset val="204"/>
      <scheme val="minor"/>
    </font>
    <font>
      <b/>
      <sz val="12"/>
      <color theme="6" tint="-0.249977111117893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43">
    <xf numFmtId="0" fontId="0" fillId="0" borderId="0" xfId="0"/>
    <xf numFmtId="0" fontId="0" fillId="0" borderId="0" xfId="0" applyBorder="1"/>
    <xf numFmtId="0" fontId="0" fillId="0" borderId="0" xfId="0" applyAlignment="1" applyProtection="1">
      <alignment horizontal="right"/>
    </xf>
    <xf numFmtId="0" fontId="0" fillId="0" borderId="0" xfId="0" applyFill="1" applyAlignment="1" applyProtection="1">
      <alignment horizontal="center"/>
    </xf>
    <xf numFmtId="0" fontId="0" fillId="0" borderId="0" xfId="0" applyProtection="1"/>
    <xf numFmtId="0" fontId="0" fillId="0" borderId="12" xfId="0" applyBorder="1" applyAlignment="1" applyProtection="1">
      <alignment horizontal="right"/>
    </xf>
    <xf numFmtId="0" fontId="0" fillId="0" borderId="12" xfId="0" applyFill="1" applyBorder="1" applyAlignment="1" applyProtection="1">
      <alignment horizontal="center"/>
    </xf>
    <xf numFmtId="0" fontId="0" fillId="0" borderId="12" xfId="0" applyBorder="1" applyProtection="1"/>
    <xf numFmtId="0" fontId="0" fillId="0" borderId="0" xfId="0" applyProtection="1">
      <protection locked="0"/>
    </xf>
    <xf numFmtId="0" fontId="0" fillId="2" borderId="12" xfId="0" applyFill="1" applyBorder="1" applyProtection="1">
      <protection locked="0"/>
    </xf>
    <xf numFmtId="1" fontId="0" fillId="2" borderId="0" xfId="0" applyNumberFormat="1" applyFill="1" applyAlignment="1" applyProtection="1">
      <alignment horizontal="center"/>
      <protection locked="0"/>
    </xf>
    <xf numFmtId="164" fontId="0" fillId="2" borderId="0" xfId="0" applyNumberFormat="1" applyFill="1" applyAlignment="1" applyProtection="1">
      <alignment horizontal="center"/>
      <protection locked="0"/>
    </xf>
    <xf numFmtId="0" fontId="0" fillId="2" borderId="7" xfId="0" applyFill="1" applyBorder="1" applyProtection="1"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0" borderId="0" xfId="0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0" borderId="2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4" xfId="0" applyBorder="1" applyProtection="1">
      <protection locked="0"/>
    </xf>
    <xf numFmtId="4" fontId="0" fillId="2" borderId="15" xfId="0" applyNumberFormat="1" applyFill="1" applyBorder="1" applyAlignment="1" applyProtection="1">
      <alignment horizontal="centerContinuous"/>
      <protection locked="0"/>
    </xf>
    <xf numFmtId="0" fontId="0" fillId="2" borderId="14" xfId="0" applyFill="1" applyBorder="1" applyAlignment="1" applyProtection="1">
      <alignment horizontal="centerContinuous"/>
      <protection locked="0"/>
    </xf>
    <xf numFmtId="2" fontId="0" fillId="0" borderId="2" xfId="0" applyNumberFormat="1" applyBorder="1" applyAlignment="1" applyProtection="1">
      <alignment horizontal="center"/>
      <protection locked="0"/>
    </xf>
    <xf numFmtId="2" fontId="0" fillId="0" borderId="8" xfId="0" applyNumberFormat="1" applyBorder="1" applyAlignment="1" applyProtection="1">
      <alignment horizontal="center"/>
      <protection locked="0"/>
    </xf>
    <xf numFmtId="0" fontId="0" fillId="0" borderId="5" xfId="0" applyBorder="1" applyProtection="1">
      <protection locked="0"/>
    </xf>
    <xf numFmtId="2" fontId="0" fillId="0" borderId="5" xfId="0" applyNumberFormat="1" applyBorder="1" applyAlignment="1" applyProtection="1">
      <alignment horizontal="center"/>
      <protection locked="0"/>
    </xf>
    <xf numFmtId="2" fontId="0" fillId="0" borderId="9" xfId="0" applyNumberFormat="1" applyBorder="1" applyAlignment="1" applyProtection="1">
      <alignment horizontal="center"/>
      <protection locked="0"/>
    </xf>
    <xf numFmtId="164" fontId="0" fillId="0" borderId="5" xfId="0" applyNumberFormat="1" applyBorder="1" applyAlignment="1" applyProtection="1">
      <alignment horizontal="center"/>
      <protection locked="0"/>
    </xf>
    <xf numFmtId="0" fontId="0" fillId="0" borderId="11" xfId="0" applyBorder="1" applyProtection="1">
      <protection locked="0"/>
    </xf>
    <xf numFmtId="0" fontId="0" fillId="0" borderId="1" xfId="0" applyFill="1" applyBorder="1" applyAlignment="1" applyProtection="1">
      <alignment horizontal="center"/>
      <protection locked="0"/>
    </xf>
    <xf numFmtId="2" fontId="0" fillId="0" borderId="10" xfId="0" applyNumberFormat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centerContinuous"/>
    </xf>
    <xf numFmtId="0" fontId="0" fillId="0" borderId="0" xfId="0" applyAlignment="1" applyProtection="1">
      <alignment horizontal="centerContinuous"/>
    </xf>
    <xf numFmtId="0" fontId="0" fillId="0" borderId="6" xfId="0" applyBorder="1" applyProtection="1"/>
    <xf numFmtId="0" fontId="0" fillId="0" borderId="0" xfId="0" applyBorder="1" applyProtection="1"/>
    <xf numFmtId="0" fontId="0" fillId="0" borderId="0" xfId="0" applyFill="1" applyBorder="1" applyProtection="1"/>
    <xf numFmtId="0" fontId="0" fillId="0" borderId="0" xfId="0" applyFill="1" applyBorder="1" applyAlignment="1" applyProtection="1">
      <alignment horizontal="left"/>
    </xf>
    <xf numFmtId="2" fontId="1" fillId="0" borderId="6" xfId="0" applyNumberFormat="1" applyFont="1" applyFill="1" applyBorder="1" applyAlignment="1" applyProtection="1">
      <alignment horizontal="left"/>
    </xf>
    <xf numFmtId="0" fontId="0" fillId="0" borderId="3" xfId="0" applyBorder="1" applyProtection="1"/>
    <xf numFmtId="2" fontId="0" fillId="0" borderId="3" xfId="0" applyNumberFormat="1" applyFill="1" applyBorder="1" applyProtection="1"/>
    <xf numFmtId="2" fontId="1" fillId="0" borderId="3" xfId="0" applyNumberFormat="1" applyFont="1" applyFill="1" applyBorder="1" applyAlignment="1" applyProtection="1">
      <alignment horizontal="left"/>
    </xf>
    <xf numFmtId="0" fontId="0" fillId="0" borderId="0" xfId="0" applyFill="1" applyBorder="1" applyAlignment="1" applyProtection="1">
      <alignment horizontal="center"/>
    </xf>
    <xf numFmtId="0" fontId="2" fillId="0" borderId="13" xfId="0" applyFont="1" applyBorder="1" applyProtection="1"/>
    <xf numFmtId="0" fontId="0" fillId="0" borderId="14" xfId="0" applyBorder="1" applyProtection="1"/>
    <xf numFmtId="0" fontId="2" fillId="0" borderId="16" xfId="0" applyFont="1" applyBorder="1" applyProtection="1"/>
    <xf numFmtId="0" fontId="0" fillId="0" borderId="17" xfId="0" applyBorder="1" applyProtection="1"/>
    <xf numFmtId="0" fontId="2" fillId="0" borderId="16" xfId="0" applyFont="1" applyBorder="1" applyAlignment="1" applyProtection="1">
      <alignment horizontal="left" wrapText="1"/>
    </xf>
    <xf numFmtId="0" fontId="0" fillId="0" borderId="17" xfId="0" applyBorder="1" applyAlignment="1" applyProtection="1">
      <alignment horizontal="left"/>
    </xf>
    <xf numFmtId="0" fontId="3" fillId="0" borderId="19" xfId="0" applyFont="1" applyBorder="1" applyProtection="1"/>
    <xf numFmtId="0" fontId="0" fillId="0" borderId="20" xfId="0" applyBorder="1" applyProtection="1"/>
    <xf numFmtId="4" fontId="0" fillId="0" borderId="18" xfId="0" applyNumberFormat="1" applyBorder="1" applyAlignment="1" applyProtection="1">
      <alignment horizontal="centerContinuous"/>
    </xf>
    <xf numFmtId="0" fontId="0" fillId="0" borderId="17" xfId="0" applyBorder="1" applyAlignment="1" applyProtection="1">
      <alignment horizontal="centerContinuous"/>
    </xf>
    <xf numFmtId="4" fontId="0" fillId="0" borderId="17" xfId="0" applyNumberFormat="1" applyBorder="1" applyAlignment="1" applyProtection="1">
      <alignment horizontal="centerContinuous"/>
    </xf>
    <xf numFmtId="4" fontId="1" fillId="0" borderId="21" xfId="0" applyNumberFormat="1" applyFont="1" applyBorder="1" applyAlignment="1" applyProtection="1">
      <alignment horizontal="centerContinuous"/>
    </xf>
    <xf numFmtId="0" fontId="0" fillId="0" borderId="20" xfId="0" applyBorder="1" applyAlignment="1" applyProtection="1">
      <alignment horizontal="centerContinuous"/>
    </xf>
    <xf numFmtId="0" fontId="4" fillId="0" borderId="0" xfId="0" applyFont="1" applyProtection="1"/>
    <xf numFmtId="2" fontId="0" fillId="0" borderId="0" xfId="0" applyNumberFormat="1" applyProtection="1"/>
    <xf numFmtId="164" fontId="0" fillId="2" borderId="0" xfId="0" applyNumberFormat="1" applyFill="1" applyBorder="1" applyAlignment="1" applyProtection="1">
      <alignment horizontal="center"/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0" fontId="0" fillId="0" borderId="10" xfId="0" applyFill="1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</xf>
    <xf numFmtId="0" fontId="0" fillId="5" borderId="0" xfId="0" applyFill="1" applyProtection="1">
      <protection locked="0"/>
    </xf>
    <xf numFmtId="0" fontId="7" fillId="0" borderId="0" xfId="0" applyFont="1" applyBorder="1"/>
    <xf numFmtId="0" fontId="0" fillId="2" borderId="0" xfId="0" applyFill="1" applyAlignment="1" applyProtection="1">
      <alignment horizontal="center"/>
    </xf>
    <xf numFmtId="0" fontId="0" fillId="4" borderId="0" xfId="0" applyFill="1" applyBorder="1" applyAlignment="1" applyProtection="1">
      <alignment horizontal="center"/>
      <protection locked="0"/>
    </xf>
    <xf numFmtId="0" fontId="0" fillId="4" borderId="0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23" xfId="0" applyBorder="1" applyProtection="1">
      <protection locked="0"/>
    </xf>
    <xf numFmtId="0" fontId="0" fillId="0" borderId="23" xfId="0" applyBorder="1" applyProtection="1"/>
    <xf numFmtId="0" fontId="0" fillId="0" borderId="0" xfId="0" applyBorder="1" applyAlignment="1" applyProtection="1">
      <alignment horizontal="center"/>
      <protection locked="0"/>
    </xf>
    <xf numFmtId="2" fontId="0" fillId="4" borderId="0" xfId="0" applyNumberFormat="1" applyFill="1" applyBorder="1" applyAlignment="1" applyProtection="1">
      <alignment horizontal="center"/>
      <protection locked="0"/>
    </xf>
    <xf numFmtId="2" fontId="0" fillId="6" borderId="0" xfId="0" applyNumberFormat="1" applyFill="1" applyBorder="1" applyAlignment="1" applyProtection="1">
      <alignment horizontal="center"/>
      <protection locked="0"/>
    </xf>
    <xf numFmtId="0" fontId="0" fillId="6" borderId="0" xfId="0" applyFill="1" applyBorder="1" applyProtection="1">
      <protection locked="0"/>
    </xf>
    <xf numFmtId="0" fontId="0" fillId="3" borderId="0" xfId="0" applyFill="1" applyBorder="1" applyAlignment="1" applyProtection="1">
      <alignment horizontal="center"/>
      <protection locked="0"/>
    </xf>
    <xf numFmtId="0" fontId="0" fillId="0" borderId="22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7" xfId="0" applyBorder="1" applyProtection="1">
      <protection locked="0"/>
    </xf>
    <xf numFmtId="0" fontId="0" fillId="5" borderId="0" xfId="0" applyFill="1" applyProtection="1"/>
    <xf numFmtId="2" fontId="0" fillId="2" borderId="0" xfId="0" applyNumberFormat="1" applyFill="1" applyBorder="1" applyAlignment="1" applyProtection="1">
      <alignment horizontal="center"/>
      <protection locked="0"/>
    </xf>
    <xf numFmtId="0" fontId="0" fillId="0" borderId="24" xfId="0" applyBorder="1"/>
    <xf numFmtId="2" fontId="0" fillId="0" borderId="3" xfId="0" applyNumberFormat="1" applyBorder="1" applyProtection="1"/>
    <xf numFmtId="0" fontId="0" fillId="0" borderId="4" xfId="0" applyBorder="1" applyProtection="1"/>
    <xf numFmtId="0" fontId="0" fillId="0" borderId="22" xfId="0" applyBorder="1" applyProtection="1"/>
    <xf numFmtId="1" fontId="0" fillId="2" borderId="6" xfId="0" applyNumberFormat="1" applyFill="1" applyBorder="1" applyAlignment="1" applyProtection="1">
      <alignment horizontal="center"/>
      <protection locked="0"/>
    </xf>
    <xf numFmtId="0" fontId="0" fillId="0" borderId="7" xfId="0" applyBorder="1" applyProtection="1"/>
    <xf numFmtId="0" fontId="0" fillId="0" borderId="0" xfId="0" applyAlignment="1" applyProtection="1">
      <alignment horizontal="left"/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Protection="1"/>
    <xf numFmtId="0" fontId="1" fillId="0" borderId="0" xfId="0" applyFont="1" applyAlignment="1" applyProtection="1">
      <alignment horizontal="centerContinuous"/>
      <protection locked="0"/>
    </xf>
    <xf numFmtId="0" fontId="0" fillId="0" borderId="0" xfId="0" applyAlignment="1" applyProtection="1">
      <alignment horizontal="centerContinuous"/>
      <protection locked="0"/>
    </xf>
    <xf numFmtId="0" fontId="4" fillId="0" borderId="0" xfId="0" applyFont="1" applyProtection="1">
      <protection locked="0"/>
    </xf>
    <xf numFmtId="0" fontId="0" fillId="0" borderId="12" xfId="0" applyBorder="1" applyProtection="1">
      <protection locked="0"/>
    </xf>
    <xf numFmtId="0" fontId="0" fillId="0" borderId="0" xfId="0" applyAlignment="1" applyProtection="1">
      <alignment horizontal="right"/>
      <protection locked="0"/>
    </xf>
    <xf numFmtId="0" fontId="0" fillId="0" borderId="0" xfId="0" applyFill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12" xfId="0" applyBorder="1" applyAlignment="1" applyProtection="1">
      <alignment horizontal="right"/>
      <protection locked="0"/>
    </xf>
    <xf numFmtId="0" fontId="0" fillId="0" borderId="12" xfId="0" applyFill="1" applyBorder="1" applyAlignment="1" applyProtection="1">
      <alignment horizontal="center"/>
      <protection locked="0"/>
    </xf>
    <xf numFmtId="0" fontId="0" fillId="2" borderId="0" xfId="0" applyFill="1" applyAlignment="1" applyProtection="1">
      <alignment horizontal="center"/>
      <protection locked="0"/>
    </xf>
    <xf numFmtId="2" fontId="0" fillId="2" borderId="0" xfId="0" applyNumberFormat="1" applyFill="1" applyAlignment="1" applyProtection="1">
      <alignment horizontal="center"/>
      <protection locked="0"/>
    </xf>
    <xf numFmtId="2" fontId="0" fillId="0" borderId="3" xfId="0" applyNumberFormat="1" applyBorder="1" applyProtection="1">
      <protection locked="0"/>
    </xf>
    <xf numFmtId="0" fontId="0" fillId="0" borderId="22" xfId="0" applyBorder="1" applyAlignment="1" applyProtection="1">
      <alignment horizontal="left"/>
      <protection locked="0"/>
    </xf>
    <xf numFmtId="2" fontId="0" fillId="0" borderId="0" xfId="0" applyNumberFormat="1" applyProtection="1">
      <protection locked="0"/>
    </xf>
    <xf numFmtId="0" fontId="0" fillId="0" borderId="23" xfId="0" applyBorder="1" applyAlignment="1" applyProtection="1">
      <alignment horizontal="center"/>
      <protection locked="0"/>
    </xf>
    <xf numFmtId="0" fontId="0" fillId="0" borderId="0" xfId="0" applyFill="1" applyBorder="1" applyProtection="1">
      <protection locked="0"/>
    </xf>
    <xf numFmtId="0" fontId="0" fillId="0" borderId="0" xfId="0" applyFill="1" applyBorder="1" applyAlignment="1" applyProtection="1">
      <alignment horizontal="left"/>
      <protection locked="0"/>
    </xf>
    <xf numFmtId="2" fontId="1" fillId="0" borderId="6" xfId="0" applyNumberFormat="1" applyFont="1" applyFill="1" applyBorder="1" applyAlignment="1" applyProtection="1">
      <alignment horizontal="left"/>
      <protection locked="0"/>
    </xf>
    <xf numFmtId="2" fontId="0" fillId="0" borderId="3" xfId="0" applyNumberFormat="1" applyFill="1" applyBorder="1" applyProtection="1">
      <protection locked="0"/>
    </xf>
    <xf numFmtId="2" fontId="1" fillId="0" borderId="3" xfId="0" applyNumberFormat="1" applyFont="1" applyFill="1" applyBorder="1" applyAlignment="1" applyProtection="1">
      <alignment horizontal="left"/>
      <protection locked="0"/>
    </xf>
    <xf numFmtId="0" fontId="7" fillId="4" borderId="0" xfId="0" applyFont="1" applyFill="1" applyBorder="1" applyProtection="1">
      <protection locked="0"/>
    </xf>
    <xf numFmtId="2" fontId="0" fillId="0" borderId="0" xfId="0" applyNumberFormat="1" applyBorder="1" applyAlignment="1" applyProtection="1">
      <alignment horizontal="center"/>
      <protection locked="0"/>
    </xf>
    <xf numFmtId="0" fontId="0" fillId="0" borderId="0" xfId="0" applyFill="1" applyBorder="1" applyAlignment="1" applyProtection="1">
      <alignment horizontal="center"/>
      <protection locked="0"/>
    </xf>
    <xf numFmtId="0" fontId="2" fillId="0" borderId="13" xfId="0" applyFont="1" applyBorder="1" applyProtection="1">
      <protection locked="0"/>
    </xf>
    <xf numFmtId="0" fontId="0" fillId="0" borderId="14" xfId="0" applyBorder="1" applyProtection="1">
      <protection locked="0"/>
    </xf>
    <xf numFmtId="0" fontId="2" fillId="0" borderId="16" xfId="0" applyFont="1" applyBorder="1" applyProtection="1">
      <protection locked="0"/>
    </xf>
    <xf numFmtId="0" fontId="0" fillId="0" borderId="17" xfId="0" applyBorder="1" applyProtection="1">
      <protection locked="0"/>
    </xf>
    <xf numFmtId="4" fontId="0" fillId="0" borderId="18" xfId="0" applyNumberFormat="1" applyBorder="1" applyAlignment="1" applyProtection="1">
      <alignment horizontal="centerContinuous"/>
      <protection locked="0"/>
    </xf>
    <xf numFmtId="0" fontId="0" fillId="0" borderId="17" xfId="0" applyBorder="1" applyAlignment="1" applyProtection="1">
      <alignment horizontal="centerContinuous"/>
      <protection locked="0"/>
    </xf>
    <xf numFmtId="2" fontId="0" fillId="0" borderId="0" xfId="0" applyNumberFormat="1" applyBorder="1" applyProtection="1">
      <protection locked="0"/>
    </xf>
    <xf numFmtId="4" fontId="0" fillId="0" borderId="17" xfId="0" applyNumberFormat="1" applyBorder="1" applyAlignment="1" applyProtection="1">
      <alignment horizontal="centerContinuous"/>
      <protection locked="0"/>
    </xf>
    <xf numFmtId="0" fontId="2" fillId="0" borderId="16" xfId="0" applyFont="1" applyBorder="1" applyAlignment="1" applyProtection="1">
      <alignment horizontal="left" wrapText="1"/>
      <protection locked="0"/>
    </xf>
    <xf numFmtId="0" fontId="0" fillId="0" borderId="17" xfId="0" applyBorder="1" applyAlignment="1" applyProtection="1">
      <alignment horizontal="left"/>
      <protection locked="0"/>
    </xf>
    <xf numFmtId="0" fontId="3" fillId="0" borderId="19" xfId="0" applyFont="1" applyBorder="1" applyProtection="1">
      <protection locked="0"/>
    </xf>
    <xf numFmtId="0" fontId="0" fillId="0" borderId="20" xfId="0" applyBorder="1" applyProtection="1">
      <protection locked="0"/>
    </xf>
    <xf numFmtId="4" fontId="1" fillId="0" borderId="21" xfId="0" applyNumberFormat="1" applyFont="1" applyBorder="1" applyAlignment="1" applyProtection="1">
      <alignment horizontal="centerContinuous"/>
      <protection locked="0"/>
    </xf>
    <xf numFmtId="0" fontId="0" fillId="0" borderId="20" xfId="0" applyBorder="1" applyAlignment="1" applyProtection="1">
      <alignment horizontal="centerContinuous"/>
      <protection locked="0"/>
    </xf>
    <xf numFmtId="0" fontId="0" fillId="4" borderId="10" xfId="0" applyFill="1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right"/>
      <protection locked="0"/>
    </xf>
    <xf numFmtId="0" fontId="0" fillId="0" borderId="0" xfId="0" applyFill="1" applyBorder="1"/>
    <xf numFmtId="0" fontId="0" fillId="5" borderId="0" xfId="0" applyFill="1" applyBorder="1" applyAlignment="1" applyProtection="1">
      <alignment horizontal="center"/>
      <protection locked="0"/>
    </xf>
    <xf numFmtId="0" fontId="0" fillId="7" borderId="0" xfId="0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0" fillId="0" borderId="0" xfId="0" applyFill="1"/>
    <xf numFmtId="0" fontId="0" fillId="0" borderId="12" xfId="0" applyBorder="1"/>
    <xf numFmtId="0" fontId="0" fillId="0" borderId="0" xfId="0" applyFill="1" applyAlignment="1">
      <alignment horizontal="center"/>
    </xf>
    <xf numFmtId="0" fontId="0" fillId="5" borderId="0" xfId="0" applyFill="1"/>
    <xf numFmtId="0" fontId="0" fillId="2" borderId="0" xfId="0" applyFill="1"/>
    <xf numFmtId="0" fontId="0" fillId="8" borderId="0" xfId="0" applyFill="1"/>
    <xf numFmtId="0" fontId="0" fillId="2" borderId="0" xfId="0" applyFill="1" applyAlignment="1">
      <alignment horizontal="center"/>
    </xf>
    <xf numFmtId="0" fontId="0" fillId="0" borderId="0" xfId="0" applyAlignment="1">
      <alignment horizontal="left"/>
    </xf>
    <xf numFmtId="0" fontId="0" fillId="2" borderId="0" xfId="0" applyFill="1" applyAlignment="1">
      <alignment horizontal="left"/>
    </xf>
    <xf numFmtId="0" fontId="0" fillId="2" borderId="25" xfId="0" applyFill="1" applyBorder="1"/>
    <xf numFmtId="2" fontId="0" fillId="0" borderId="0" xfId="0" applyNumberFormat="1" applyFill="1" applyBorder="1" applyAlignment="1" applyProtection="1">
      <alignment horizontal="center"/>
      <protection locked="0"/>
    </xf>
    <xf numFmtId="0" fontId="0" fillId="0" borderId="6" xfId="0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7"/>
  <sheetViews>
    <sheetView topLeftCell="A13" workbookViewId="0">
      <selection activeCell="Q27" sqref="Q27"/>
    </sheetView>
  </sheetViews>
  <sheetFormatPr defaultColWidth="9.140625" defaultRowHeight="15" x14ac:dyDescent="0.25"/>
  <cols>
    <col min="1" max="1" width="3" style="8" customWidth="1"/>
    <col min="2" max="2" width="33.7109375" style="8" customWidth="1"/>
    <col min="3" max="3" width="11" style="8" customWidth="1"/>
    <col min="4" max="4" width="11.28515625" style="8" customWidth="1"/>
    <col min="5" max="5" width="5.7109375" style="8" customWidth="1"/>
    <col min="6" max="6" width="11" style="8" customWidth="1"/>
    <col min="7" max="7" width="14.140625" style="8" customWidth="1"/>
    <col min="8" max="8" width="9.140625" style="8" customWidth="1"/>
    <col min="9" max="9" width="10.42578125" style="8" customWidth="1"/>
    <col min="10" max="11" width="9.42578125" style="8" customWidth="1"/>
    <col min="12" max="16" width="9.140625" style="8" customWidth="1"/>
    <col min="17" max="17" width="22.7109375" style="8" customWidth="1"/>
    <col min="18" max="18" width="11.140625" style="8" customWidth="1"/>
    <col min="19" max="16384" width="9.140625" style="8"/>
  </cols>
  <sheetData>
    <row r="1" spans="1:22" x14ac:dyDescent="0.25">
      <c r="A1" s="4"/>
      <c r="B1" s="4"/>
      <c r="C1" s="4"/>
      <c r="D1" s="4"/>
      <c r="E1" s="4"/>
      <c r="F1" s="4"/>
      <c r="G1" s="4"/>
      <c r="H1" s="17"/>
      <c r="I1" s="66"/>
      <c r="J1" s="66"/>
      <c r="K1" s="66"/>
      <c r="L1" s="66"/>
      <c r="M1" s="66"/>
      <c r="N1" s="66"/>
      <c r="O1" s="19"/>
      <c r="P1" s="61"/>
      <c r="Q1" s="61"/>
      <c r="R1" s="61"/>
      <c r="S1" s="61"/>
      <c r="T1" s="61"/>
      <c r="U1" s="61"/>
      <c r="V1" s="61"/>
    </row>
    <row r="2" spans="1:22" x14ac:dyDescent="0.25">
      <c r="A2" s="4"/>
      <c r="B2" s="31" t="s">
        <v>20</v>
      </c>
      <c r="C2" s="32"/>
      <c r="D2" s="32"/>
      <c r="E2" s="32"/>
      <c r="F2" s="32"/>
      <c r="G2" s="32"/>
      <c r="H2" s="24"/>
      <c r="I2" s="14"/>
      <c r="J2" s="14"/>
      <c r="K2" s="14"/>
      <c r="L2" s="14"/>
      <c r="M2" s="14"/>
      <c r="N2" s="14"/>
      <c r="O2" s="67"/>
      <c r="P2" s="61"/>
      <c r="Q2" s="61"/>
      <c r="R2" s="61"/>
      <c r="S2" s="61"/>
      <c r="T2" s="61"/>
      <c r="U2" s="61"/>
      <c r="V2" s="61"/>
    </row>
    <row r="3" spans="1:22" x14ac:dyDescent="0.25">
      <c r="A3" s="4"/>
      <c r="B3" s="32" t="s">
        <v>21</v>
      </c>
      <c r="C3" s="32"/>
      <c r="D3" s="32"/>
      <c r="E3" s="32"/>
      <c r="F3" s="32"/>
      <c r="G3" s="32"/>
      <c r="H3" s="24"/>
      <c r="I3" s="14"/>
      <c r="J3" s="14"/>
      <c r="K3" s="14"/>
      <c r="L3" s="14"/>
      <c r="M3" s="14"/>
      <c r="N3" s="14"/>
      <c r="O3" s="68"/>
      <c r="P3" s="4"/>
      <c r="Q3" s="4"/>
      <c r="R3" s="4"/>
      <c r="S3" s="4"/>
    </row>
    <row r="4" spans="1:22" ht="15.75" x14ac:dyDescent="0.25">
      <c r="A4" s="4"/>
      <c r="B4" s="4" t="s">
        <v>29</v>
      </c>
      <c r="C4" s="4"/>
      <c r="D4" s="4"/>
      <c r="E4" s="4"/>
      <c r="F4" s="4"/>
      <c r="G4" s="4"/>
      <c r="H4" s="24"/>
      <c r="I4" s="14"/>
      <c r="J4" s="14"/>
      <c r="K4" s="14"/>
      <c r="L4" s="14"/>
      <c r="M4" s="14"/>
      <c r="N4" s="14"/>
      <c r="O4" s="68"/>
      <c r="P4" s="4"/>
      <c r="Q4" s="55" t="s">
        <v>16</v>
      </c>
      <c r="R4" s="4"/>
      <c r="S4" s="4"/>
    </row>
    <row r="5" spans="1:22" x14ac:dyDescent="0.25">
      <c r="A5" s="4">
        <v>1</v>
      </c>
      <c r="B5" s="9" t="s">
        <v>72</v>
      </c>
      <c r="C5" s="7"/>
      <c r="D5" s="7" t="s">
        <v>30</v>
      </c>
      <c r="E5" s="7"/>
      <c r="F5" s="7"/>
      <c r="G5" s="7"/>
      <c r="H5" s="24"/>
      <c r="I5" s="14"/>
      <c r="J5" s="14"/>
      <c r="K5" s="14"/>
      <c r="L5" s="14"/>
      <c r="M5" s="14"/>
      <c r="N5" s="14"/>
      <c r="O5" s="68"/>
      <c r="P5" s="4"/>
      <c r="Q5" s="4"/>
      <c r="R5" s="4"/>
      <c r="S5" s="4"/>
    </row>
    <row r="6" spans="1:22" x14ac:dyDescent="0.25">
      <c r="A6" s="4"/>
      <c r="C6" s="2"/>
      <c r="D6" s="3"/>
      <c r="E6" s="4"/>
      <c r="F6" s="4"/>
      <c r="G6" s="4"/>
      <c r="H6" s="24"/>
      <c r="I6" s="14"/>
      <c r="J6" s="14"/>
      <c r="K6" s="14"/>
      <c r="L6" s="14"/>
      <c r="M6" s="14"/>
      <c r="N6" s="14"/>
      <c r="O6" s="68"/>
      <c r="P6" s="4"/>
      <c r="Q6" s="60" t="s">
        <v>46</v>
      </c>
      <c r="R6" s="4"/>
      <c r="S6" s="4"/>
    </row>
    <row r="7" spans="1:22" x14ac:dyDescent="0.25">
      <c r="A7" s="4">
        <v>2</v>
      </c>
      <c r="B7" s="9"/>
      <c r="C7" s="5"/>
      <c r="D7" s="6"/>
      <c r="E7" s="7"/>
      <c r="F7" s="7"/>
      <c r="G7" s="7"/>
      <c r="H7" s="24"/>
      <c r="I7" s="14"/>
      <c r="J7" s="14"/>
      <c r="K7" s="14"/>
      <c r="L7" s="14"/>
      <c r="M7" s="14"/>
      <c r="N7" s="14"/>
      <c r="O7" s="68"/>
      <c r="P7" s="4"/>
      <c r="Q7" s="2" t="s">
        <v>45</v>
      </c>
      <c r="R7" s="10">
        <v>1</v>
      </c>
      <c r="S7" s="4" t="s">
        <v>56</v>
      </c>
    </row>
    <row r="8" spans="1:22" x14ac:dyDescent="0.25">
      <c r="A8" s="4"/>
      <c r="C8" s="2"/>
      <c r="D8" s="3"/>
      <c r="E8" s="4"/>
      <c r="F8" s="4"/>
      <c r="G8" s="4"/>
      <c r="H8" s="24"/>
      <c r="I8" s="14"/>
      <c r="J8" s="14"/>
      <c r="K8" s="14"/>
      <c r="L8" s="14"/>
      <c r="M8" s="14"/>
      <c r="N8" s="14"/>
      <c r="O8" s="68"/>
      <c r="P8" s="4"/>
      <c r="Q8" s="2" t="s">
        <v>59</v>
      </c>
      <c r="R8" s="10">
        <v>1</v>
      </c>
      <c r="S8" s="4"/>
    </row>
    <row r="9" spans="1:22" x14ac:dyDescent="0.25">
      <c r="A9" s="4">
        <v>3</v>
      </c>
      <c r="B9" s="9"/>
      <c r="C9" s="5"/>
      <c r="D9" s="6"/>
      <c r="E9" s="7"/>
      <c r="F9" s="7"/>
      <c r="G9" s="7"/>
      <c r="H9" s="24"/>
      <c r="I9" s="14"/>
      <c r="J9" s="14"/>
      <c r="K9" s="14"/>
      <c r="L9" s="14"/>
      <c r="M9" s="14"/>
      <c r="N9" s="14"/>
      <c r="O9" s="68"/>
      <c r="P9" s="4"/>
      <c r="Q9" s="85" t="s">
        <v>60</v>
      </c>
      <c r="R9" s="63">
        <v>1</v>
      </c>
      <c r="S9" s="4"/>
    </row>
    <row r="10" spans="1:22" ht="15.75" thickBot="1" x14ac:dyDescent="0.3">
      <c r="A10" s="4"/>
      <c r="C10" s="2"/>
      <c r="D10" s="3"/>
      <c r="E10" s="4"/>
      <c r="F10" s="4"/>
      <c r="G10" s="4"/>
      <c r="H10" s="24"/>
      <c r="I10" s="14"/>
      <c r="J10" s="14"/>
      <c r="K10" s="14"/>
      <c r="L10" s="14"/>
      <c r="M10" s="14"/>
      <c r="N10" s="14"/>
      <c r="O10" s="68"/>
      <c r="P10" s="4"/>
      <c r="Q10" s="4" t="s">
        <v>18</v>
      </c>
      <c r="R10" s="78">
        <v>50</v>
      </c>
      <c r="S10" s="4"/>
    </row>
    <row r="11" spans="1:22" x14ac:dyDescent="0.25">
      <c r="A11" s="4">
        <v>4</v>
      </c>
      <c r="B11" s="9"/>
      <c r="C11" s="5"/>
      <c r="D11" s="6"/>
      <c r="E11" s="7"/>
      <c r="F11" s="7"/>
      <c r="G11" s="7"/>
      <c r="H11" s="24"/>
      <c r="I11" s="14"/>
      <c r="J11" s="14"/>
      <c r="K11" s="14"/>
      <c r="L11" s="14"/>
      <c r="M11" s="14"/>
      <c r="N11" s="14"/>
      <c r="O11" s="68"/>
      <c r="P11" s="4"/>
      <c r="Q11" s="79" t="s">
        <v>38</v>
      </c>
      <c r="R11" s="80"/>
      <c r="S11" s="81"/>
    </row>
    <row r="12" spans="1:22" ht="15.75" thickBot="1" x14ac:dyDescent="0.3">
      <c r="A12" s="4"/>
      <c r="C12" s="2"/>
      <c r="D12" s="3"/>
      <c r="E12" s="4"/>
      <c r="F12" s="4"/>
      <c r="G12" s="4"/>
      <c r="H12" s="24"/>
      <c r="I12" s="1">
        <v>0</v>
      </c>
      <c r="J12" s="1">
        <v>0</v>
      </c>
      <c r="K12" s="1">
        <v>0</v>
      </c>
      <c r="L12" s="14"/>
      <c r="M12" s="14"/>
      <c r="N12" s="14"/>
      <c r="O12" s="68"/>
      <c r="P12" s="4"/>
      <c r="Q12" s="82" t="s">
        <v>39</v>
      </c>
      <c r="R12" s="83">
        <v>2</v>
      </c>
      <c r="S12" s="84"/>
    </row>
    <row r="13" spans="1:22" x14ac:dyDescent="0.25">
      <c r="A13" s="4">
        <v>5</v>
      </c>
      <c r="B13" s="9"/>
      <c r="C13" s="5"/>
      <c r="D13" s="6"/>
      <c r="E13" s="7"/>
      <c r="F13" s="7"/>
      <c r="G13" s="7"/>
      <c r="H13" s="24"/>
      <c r="I13" s="1">
        <v>1</v>
      </c>
      <c r="J13" s="1">
        <v>33</v>
      </c>
      <c r="K13" s="1">
        <v>33</v>
      </c>
      <c r="L13" s="14"/>
      <c r="M13" s="14"/>
      <c r="N13" s="14"/>
      <c r="O13" s="68"/>
      <c r="P13" s="4"/>
      <c r="Q13" s="34" t="s">
        <v>1</v>
      </c>
      <c r="R13" s="57">
        <v>0.87873500000000004</v>
      </c>
      <c r="S13" s="4"/>
    </row>
    <row r="14" spans="1:22" x14ac:dyDescent="0.25">
      <c r="A14" s="4"/>
      <c r="C14" s="2"/>
      <c r="D14" s="3"/>
      <c r="E14" s="4"/>
      <c r="F14" s="4"/>
      <c r="G14" s="4"/>
      <c r="H14" s="24"/>
      <c r="I14" s="1">
        <v>2</v>
      </c>
      <c r="J14" s="1">
        <v>42</v>
      </c>
      <c r="K14" s="1">
        <v>66</v>
      </c>
      <c r="L14" s="14"/>
      <c r="M14" s="14"/>
      <c r="N14" s="14"/>
      <c r="O14" s="68"/>
      <c r="P14" s="4"/>
      <c r="Q14" s="4" t="s">
        <v>4</v>
      </c>
      <c r="R14" s="11">
        <v>1</v>
      </c>
      <c r="S14" s="4"/>
    </row>
    <row r="15" spans="1:22" x14ac:dyDescent="0.25">
      <c r="A15" s="4">
        <v>6</v>
      </c>
      <c r="B15" s="9"/>
      <c r="C15" s="5"/>
      <c r="D15" s="6"/>
      <c r="E15" s="7"/>
      <c r="F15" s="7"/>
      <c r="G15" s="7"/>
      <c r="H15" s="24"/>
      <c r="I15" s="1">
        <v>3</v>
      </c>
      <c r="J15" s="1">
        <v>54</v>
      </c>
      <c r="K15" s="1">
        <v>99</v>
      </c>
      <c r="L15" s="14"/>
      <c r="M15" s="14"/>
      <c r="N15" s="14"/>
      <c r="O15" s="68"/>
      <c r="P15" s="4"/>
      <c r="Q15" s="4" t="s">
        <v>2</v>
      </c>
      <c r="R15" s="11">
        <v>1</v>
      </c>
      <c r="S15" s="4"/>
    </row>
    <row r="16" spans="1:22" x14ac:dyDescent="0.25">
      <c r="A16" s="4"/>
      <c r="C16" s="2"/>
      <c r="D16" s="3"/>
      <c r="E16" s="4"/>
      <c r="F16" s="4"/>
      <c r="G16" s="4"/>
      <c r="H16" s="24"/>
      <c r="I16" s="1">
        <v>4</v>
      </c>
      <c r="J16" s="1">
        <v>72</v>
      </c>
      <c r="K16" s="1">
        <v>132</v>
      </c>
      <c r="L16" s="14"/>
      <c r="M16" s="14"/>
      <c r="N16" s="14"/>
      <c r="O16" s="68"/>
      <c r="P16" s="4"/>
      <c r="Q16" s="4" t="s">
        <v>6</v>
      </c>
      <c r="R16" s="10">
        <v>48</v>
      </c>
      <c r="S16" s="4"/>
    </row>
    <row r="17" spans="1:22" x14ac:dyDescent="0.25">
      <c r="A17" s="4">
        <v>7</v>
      </c>
      <c r="B17" s="9"/>
      <c r="C17" s="5"/>
      <c r="D17" s="6"/>
      <c r="E17" s="7"/>
      <c r="F17" s="7"/>
      <c r="G17" s="7"/>
      <c r="H17" s="24"/>
      <c r="I17" s="1">
        <v>5</v>
      </c>
      <c r="J17" s="1">
        <v>90</v>
      </c>
      <c r="K17" s="127">
        <v>165</v>
      </c>
      <c r="L17" s="14"/>
      <c r="M17" s="14"/>
      <c r="N17" s="14"/>
      <c r="O17" s="68"/>
      <c r="P17" s="4"/>
      <c r="Q17" s="4"/>
      <c r="R17" s="56"/>
      <c r="S17" s="4"/>
    </row>
    <row r="18" spans="1:22" x14ac:dyDescent="0.25">
      <c r="A18" s="4"/>
      <c r="C18" s="4"/>
      <c r="D18" s="4"/>
      <c r="E18" s="4"/>
      <c r="F18" s="4"/>
      <c r="G18" s="4"/>
      <c r="H18" s="24"/>
      <c r="I18" s="1">
        <v>6</v>
      </c>
      <c r="J18" s="1">
        <v>108</v>
      </c>
      <c r="K18" s="127">
        <v>198</v>
      </c>
      <c r="L18" s="14"/>
      <c r="M18" s="14"/>
      <c r="N18" s="14"/>
      <c r="O18" s="68"/>
      <c r="P18" s="4"/>
      <c r="Q18" s="2" t="s">
        <v>33</v>
      </c>
      <c r="R18" s="10">
        <v>0</v>
      </c>
      <c r="S18" s="4"/>
    </row>
    <row r="19" spans="1:22" x14ac:dyDescent="0.25">
      <c r="A19" s="4">
        <v>8</v>
      </c>
      <c r="B19" s="9"/>
      <c r="C19" s="7"/>
      <c r="D19" s="7"/>
      <c r="E19" s="7"/>
      <c r="F19" s="7"/>
      <c r="G19" s="7"/>
      <c r="H19" s="24"/>
      <c r="I19" s="1">
        <v>7</v>
      </c>
      <c r="J19" s="1">
        <v>126</v>
      </c>
      <c r="K19" s="127">
        <v>231</v>
      </c>
      <c r="L19" s="14"/>
      <c r="M19" s="14"/>
      <c r="N19" s="14"/>
      <c r="O19" s="68"/>
      <c r="P19" s="4"/>
      <c r="Q19" s="2" t="s">
        <v>32</v>
      </c>
      <c r="R19" s="4"/>
      <c r="S19" s="4"/>
    </row>
    <row r="20" spans="1:22" x14ac:dyDescent="0.25">
      <c r="A20" s="4"/>
      <c r="C20" s="4"/>
      <c r="D20" s="4"/>
      <c r="E20" s="4"/>
      <c r="F20" s="4"/>
      <c r="G20" s="4"/>
      <c r="H20" s="24"/>
      <c r="I20" s="1">
        <v>8</v>
      </c>
      <c r="J20" s="1">
        <v>144</v>
      </c>
      <c r="K20" s="127">
        <v>264</v>
      </c>
      <c r="L20" s="14"/>
      <c r="M20" s="14"/>
      <c r="N20" s="14"/>
      <c r="O20" s="68"/>
      <c r="P20" s="4"/>
      <c r="Q20" s="4"/>
      <c r="R20" s="4"/>
      <c r="S20" s="4"/>
    </row>
    <row r="21" spans="1:22" ht="15.75" thickBot="1" x14ac:dyDescent="0.3">
      <c r="A21" s="4"/>
      <c r="B21" s="33" t="s">
        <v>22</v>
      </c>
      <c r="C21" s="12">
        <v>1</v>
      </c>
      <c r="D21" s="13">
        <v>5</v>
      </c>
      <c r="E21" s="33" t="s">
        <v>31</v>
      </c>
      <c r="F21" s="87"/>
      <c r="G21" s="87" t="s">
        <v>73</v>
      </c>
      <c r="H21" s="24"/>
      <c r="I21" s="1">
        <v>9</v>
      </c>
      <c r="J21" s="1">
        <v>162</v>
      </c>
      <c r="K21" s="127">
        <v>297</v>
      </c>
      <c r="L21" s="14"/>
      <c r="M21" s="14"/>
      <c r="N21" s="14"/>
      <c r="O21" s="68"/>
      <c r="P21" s="4"/>
      <c r="Q21" s="4"/>
      <c r="R21" s="4"/>
      <c r="S21" s="4"/>
    </row>
    <row r="22" spans="1:22" x14ac:dyDescent="0.25">
      <c r="A22" s="4"/>
      <c r="B22" s="34"/>
      <c r="C22" s="34"/>
      <c r="D22" s="35"/>
      <c r="E22" s="36"/>
      <c r="F22" s="34"/>
      <c r="G22" s="34"/>
      <c r="H22" s="24"/>
      <c r="I22" s="1">
        <v>10</v>
      </c>
      <c r="J22" s="1">
        <v>180</v>
      </c>
      <c r="K22" s="127">
        <v>330</v>
      </c>
      <c r="L22" s="14"/>
      <c r="M22" s="14"/>
      <c r="N22" s="14"/>
      <c r="O22" s="68"/>
      <c r="P22" s="4"/>
      <c r="Q22" s="4"/>
      <c r="R22" s="4"/>
      <c r="S22" s="4"/>
    </row>
    <row r="23" spans="1:22" ht="15.75" thickBot="1" x14ac:dyDescent="0.3">
      <c r="A23" s="4"/>
      <c r="B23" s="33" t="s">
        <v>58</v>
      </c>
      <c r="C23" s="15">
        <v>88.3</v>
      </c>
      <c r="D23" s="37">
        <f>C23*C21/D21</f>
        <v>17.66</v>
      </c>
      <c r="E23" s="33"/>
      <c r="F23" s="33"/>
      <c r="G23" s="33"/>
      <c r="H23" s="24"/>
      <c r="I23" s="14"/>
      <c r="J23" s="14"/>
      <c r="K23" s="14"/>
      <c r="L23" s="14"/>
      <c r="M23" s="14"/>
      <c r="N23" s="14"/>
      <c r="O23" s="68"/>
      <c r="P23" s="77"/>
      <c r="Q23" s="77"/>
      <c r="R23" s="77"/>
      <c r="S23" s="77"/>
      <c r="T23" s="61"/>
      <c r="U23" s="61"/>
      <c r="V23" s="61"/>
    </row>
    <row r="24" spans="1:22" x14ac:dyDescent="0.25">
      <c r="A24" s="4"/>
      <c r="B24" s="38"/>
      <c r="C24" s="39"/>
      <c r="D24" s="40"/>
      <c r="E24" s="38"/>
      <c r="F24" s="38"/>
      <c r="G24" s="38"/>
      <c r="H24" s="24"/>
      <c r="I24" s="14"/>
      <c r="J24" s="14"/>
      <c r="K24" s="14"/>
      <c r="L24" s="14"/>
      <c r="M24" s="69" t="s">
        <v>43</v>
      </c>
      <c r="N24" s="69"/>
      <c r="O24" s="68"/>
      <c r="P24" s="77"/>
      <c r="Q24" s="77"/>
      <c r="R24" s="77"/>
      <c r="S24" s="77"/>
      <c r="T24" s="61"/>
      <c r="U24" s="61"/>
      <c r="V24" s="61"/>
    </row>
    <row r="25" spans="1:22" ht="15.75" thickBot="1" x14ac:dyDescent="0.3">
      <c r="A25" s="4"/>
      <c r="B25" s="33" t="s">
        <v>11</v>
      </c>
      <c r="C25" s="86">
        <v>3610550492</v>
      </c>
      <c r="D25" s="33"/>
      <c r="E25" s="33" t="s">
        <v>12</v>
      </c>
      <c r="F25" s="33"/>
      <c r="G25" s="86">
        <v>3208019220</v>
      </c>
      <c r="H25" s="24"/>
      <c r="I25" s="14"/>
      <c r="J25" s="14"/>
      <c r="K25" s="14"/>
      <c r="L25" s="14"/>
      <c r="M25" s="14" t="s">
        <v>44</v>
      </c>
      <c r="N25" s="14"/>
      <c r="O25" s="68"/>
      <c r="P25" s="77"/>
      <c r="Q25" s="77"/>
      <c r="R25" s="77"/>
      <c r="S25" s="77"/>
      <c r="T25" s="61"/>
      <c r="U25" s="61"/>
      <c r="V25" s="61"/>
    </row>
    <row r="26" spans="1:22" x14ac:dyDescent="0.25">
      <c r="A26" s="4"/>
      <c r="B26" s="38"/>
      <c r="C26" s="38"/>
      <c r="D26" s="38"/>
      <c r="E26" s="38"/>
      <c r="F26" s="38"/>
      <c r="G26" s="38"/>
      <c r="H26" s="24"/>
      <c r="I26" s="14"/>
      <c r="J26" s="14"/>
      <c r="K26" s="62"/>
      <c r="L26" s="14"/>
      <c r="M26" s="62" t="s">
        <v>42</v>
      </c>
      <c r="N26" s="62"/>
      <c r="O26" s="68"/>
      <c r="P26" s="4"/>
      <c r="Q26" s="4"/>
      <c r="R26" s="4"/>
      <c r="S26" s="4"/>
    </row>
    <row r="27" spans="1:22" ht="15.75" thickBot="1" x14ac:dyDescent="0.3">
      <c r="A27" s="4"/>
      <c r="B27" s="33" t="s">
        <v>9</v>
      </c>
      <c r="C27" s="16">
        <v>5</v>
      </c>
      <c r="D27" s="33" t="s">
        <v>10</v>
      </c>
      <c r="E27" s="33"/>
      <c r="F27" s="33"/>
      <c r="G27" s="16">
        <v>5</v>
      </c>
      <c r="H27" s="24"/>
      <c r="I27" s="14" t="s">
        <v>34</v>
      </c>
      <c r="J27" s="70">
        <f>R8*R10/R7</f>
        <v>50</v>
      </c>
      <c r="K27" s="71">
        <f>R10*R9/R7</f>
        <v>50</v>
      </c>
      <c r="L27" s="72"/>
      <c r="M27" s="73">
        <v>16.690000000000001</v>
      </c>
      <c r="N27" s="73"/>
      <c r="O27" s="68"/>
      <c r="P27" s="4"/>
      <c r="Q27" s="4"/>
      <c r="R27" s="4"/>
      <c r="S27" s="4"/>
    </row>
    <row r="28" spans="1:22" ht="15.75" thickBot="1" x14ac:dyDescent="0.3">
      <c r="A28" s="4"/>
      <c r="B28" s="34"/>
      <c r="C28" s="41"/>
      <c r="D28" s="34"/>
      <c r="E28" s="34"/>
      <c r="F28" s="34"/>
      <c r="G28" s="41"/>
      <c r="H28" s="24"/>
      <c r="I28" s="14"/>
      <c r="J28" s="65" t="s">
        <v>40</v>
      </c>
      <c r="K28" s="72" t="s">
        <v>41</v>
      </c>
      <c r="L28" s="72"/>
      <c r="M28" s="14"/>
      <c r="N28" s="14"/>
      <c r="O28" s="68"/>
      <c r="P28" s="4"/>
      <c r="Q28" s="4"/>
      <c r="R28" s="4"/>
      <c r="S28" s="4"/>
    </row>
    <row r="29" spans="1:22" ht="15.75" thickBot="1" x14ac:dyDescent="0.3">
      <c r="A29" s="4"/>
      <c r="B29" s="4" t="s">
        <v>62</v>
      </c>
      <c r="C29" s="4" t="s">
        <v>23</v>
      </c>
      <c r="D29" s="4">
        <v>2015</v>
      </c>
      <c r="E29" s="4" t="s">
        <v>24</v>
      </c>
      <c r="F29" s="4"/>
      <c r="G29" s="4"/>
      <c r="H29" s="24"/>
      <c r="I29" s="17"/>
      <c r="J29" s="18" t="s">
        <v>13</v>
      </c>
      <c r="K29" s="19"/>
      <c r="L29" s="19" t="s">
        <v>14</v>
      </c>
      <c r="M29" s="14"/>
      <c r="N29" s="14"/>
      <c r="O29" s="68"/>
      <c r="P29" s="4"/>
      <c r="Q29" s="4"/>
      <c r="R29" s="4"/>
      <c r="S29" s="4"/>
    </row>
    <row r="30" spans="1:22" ht="15.75" x14ac:dyDescent="0.25">
      <c r="A30" s="4"/>
      <c r="B30" s="42" t="s">
        <v>7</v>
      </c>
      <c r="C30" s="43"/>
      <c r="D30" s="20">
        <v>0</v>
      </c>
      <c r="E30" s="21"/>
      <c r="F30" s="34"/>
      <c r="G30" s="34"/>
      <c r="H30" s="24"/>
      <c r="I30" s="17" t="s">
        <v>7</v>
      </c>
      <c r="J30" s="22"/>
      <c r="K30" s="22"/>
      <c r="L30" s="23"/>
      <c r="M30" s="14" t="s">
        <v>19</v>
      </c>
      <c r="N30" s="14"/>
      <c r="O30" s="67"/>
    </row>
    <row r="31" spans="1:22" ht="15.75" x14ac:dyDescent="0.25">
      <c r="A31" s="4"/>
      <c r="B31" s="44" t="s">
        <v>15</v>
      </c>
      <c r="C31" s="45"/>
      <c r="D31" s="50">
        <f>IF(R12=1,M31*J31,IF(R12=0,J31*M27,J31*L31))</f>
        <v>362.38319999999999</v>
      </c>
      <c r="E31" s="51"/>
      <c r="F31" s="34"/>
      <c r="G31" s="34"/>
      <c r="H31" s="24"/>
      <c r="I31" s="24" t="s">
        <v>47</v>
      </c>
      <c r="J31" s="25">
        <f>D23</f>
        <v>17.66</v>
      </c>
      <c r="K31" s="25"/>
      <c r="L31" s="58">
        <v>20.52</v>
      </c>
      <c r="M31" s="73">
        <v>17.88</v>
      </c>
      <c r="N31" s="73"/>
      <c r="O31" s="67"/>
    </row>
    <row r="32" spans="1:22" ht="15.75" x14ac:dyDescent="0.25">
      <c r="A32" s="4"/>
      <c r="B32" s="44" t="s">
        <v>0</v>
      </c>
      <c r="C32" s="45"/>
      <c r="D32" s="50">
        <f>IF(R18=0,0,IF(R10=30,J32*L32/2+(K32*L32),J32*L32*K39+(K32*L32)))</f>
        <v>0</v>
      </c>
      <c r="E32" s="51"/>
      <c r="F32" s="34"/>
      <c r="G32" s="34"/>
      <c r="H32" s="24"/>
      <c r="I32" s="24" t="s">
        <v>48</v>
      </c>
      <c r="J32" s="25">
        <f>D23-K32</f>
        <v>17.66</v>
      </c>
      <c r="K32" s="25">
        <f>IF(R10=30,MAX(,D23-INDEX(J12:J22,MATCH(R8,I12:I22))),MAX(,D23-INDEX(K12:K22,MATCH(R8,I12:I22,))))</f>
        <v>0</v>
      </c>
      <c r="L32" s="58">
        <v>15</v>
      </c>
      <c r="M32" s="14"/>
      <c r="N32" s="14"/>
      <c r="O32" s="67"/>
    </row>
    <row r="33" spans="1:15" ht="15.75" x14ac:dyDescent="0.25">
      <c r="A33" s="4"/>
      <c r="B33" s="44" t="s">
        <v>1</v>
      </c>
      <c r="C33" s="45"/>
      <c r="D33" s="50">
        <f>J33*L33*K39</f>
        <v>170.88056557000002</v>
      </c>
      <c r="E33" s="51"/>
      <c r="F33" s="34"/>
      <c r="G33" s="34"/>
      <c r="H33" s="24"/>
      <c r="I33" s="24" t="s">
        <v>1</v>
      </c>
      <c r="J33" s="27">
        <f>R13*C21/D21</f>
        <v>0.17574700000000001</v>
      </c>
      <c r="K33" s="27"/>
      <c r="L33" s="58">
        <v>1944.62</v>
      </c>
      <c r="M33" s="14"/>
      <c r="N33" s="14"/>
      <c r="O33" s="67"/>
    </row>
    <row r="34" spans="1:15" ht="15.75" x14ac:dyDescent="0.25">
      <c r="A34" s="4"/>
      <c r="B34" s="44" t="s">
        <v>50</v>
      </c>
      <c r="C34" s="45"/>
      <c r="D34" s="50">
        <f>J34*L34*J39</f>
        <v>12.048999999999999</v>
      </c>
      <c r="E34" s="51"/>
      <c r="F34" s="34"/>
      <c r="G34" s="34"/>
      <c r="H34" s="24"/>
      <c r="I34" s="24" t="s">
        <v>51</v>
      </c>
      <c r="J34" s="25">
        <f>$R$15/$G$27*$R$7</f>
        <v>0.2</v>
      </c>
      <c r="K34" s="25"/>
      <c r="L34" s="58">
        <v>120.49</v>
      </c>
      <c r="M34" s="14"/>
      <c r="N34" s="14"/>
      <c r="O34" s="67"/>
    </row>
    <row r="35" spans="1:15" ht="15.75" x14ac:dyDescent="0.25">
      <c r="A35" s="4"/>
      <c r="B35" s="44" t="s">
        <v>3</v>
      </c>
      <c r="C35" s="45"/>
      <c r="D35" s="50">
        <f>J35*L35*J39</f>
        <v>3.0870000000000002</v>
      </c>
      <c r="E35" s="52"/>
      <c r="F35" s="34"/>
      <c r="G35" s="34"/>
      <c r="H35" s="24"/>
      <c r="I35" s="24" t="s">
        <v>49</v>
      </c>
      <c r="J35" s="25">
        <f>$R$15/$G$27*$R$7</f>
        <v>0.2</v>
      </c>
      <c r="K35" s="25"/>
      <c r="L35" s="58">
        <v>30.87</v>
      </c>
      <c r="M35" s="14"/>
      <c r="N35" s="14"/>
      <c r="O35" s="67"/>
    </row>
    <row r="36" spans="1:15" ht="15.75" x14ac:dyDescent="0.25">
      <c r="A36" s="4"/>
      <c r="B36" s="44" t="s">
        <v>4</v>
      </c>
      <c r="C36" s="45"/>
      <c r="D36" s="50">
        <f>J36*L36*J39</f>
        <v>3.0870000000000002</v>
      </c>
      <c r="E36" s="51"/>
      <c r="F36" s="34"/>
      <c r="G36" s="34"/>
      <c r="H36" s="24"/>
      <c r="I36" s="24" t="s">
        <v>4</v>
      </c>
      <c r="J36" s="25">
        <f>R14*R7/G27</f>
        <v>0.2</v>
      </c>
      <c r="K36" s="25"/>
      <c r="L36" s="58">
        <v>30.87</v>
      </c>
      <c r="M36" s="14"/>
      <c r="N36" s="14"/>
      <c r="O36" s="67"/>
    </row>
    <row r="37" spans="1:15" ht="15.75" x14ac:dyDescent="0.25">
      <c r="A37" s="4"/>
      <c r="B37" s="44" t="s">
        <v>5</v>
      </c>
      <c r="C37" s="45"/>
      <c r="D37" s="50">
        <f>J37*L37*J39</f>
        <v>4.38</v>
      </c>
      <c r="E37" s="51"/>
      <c r="F37" s="34"/>
      <c r="G37" s="34"/>
      <c r="H37" s="24"/>
      <c r="I37" s="24" t="s">
        <v>5</v>
      </c>
      <c r="J37" s="25">
        <f>(R14+R15)/G27*R7</f>
        <v>0.4</v>
      </c>
      <c r="K37" s="25"/>
      <c r="L37" s="58">
        <v>21.9</v>
      </c>
      <c r="M37" s="14"/>
      <c r="N37" s="14"/>
      <c r="O37" s="67"/>
    </row>
    <row r="38" spans="1:15" ht="46.5" thickBot="1" x14ac:dyDescent="0.3">
      <c r="A38" s="4"/>
      <c r="B38" s="46" t="s">
        <v>28</v>
      </c>
      <c r="C38" s="47"/>
      <c r="D38" s="50">
        <f>R16*C21/D21</f>
        <v>9.6</v>
      </c>
      <c r="E38" s="51"/>
      <c r="F38" s="34"/>
      <c r="G38" s="34"/>
      <c r="H38" s="24"/>
      <c r="I38" s="24"/>
      <c r="J38" s="25"/>
      <c r="K38" s="25"/>
      <c r="L38" s="26"/>
      <c r="M38" s="14"/>
      <c r="N38" s="14"/>
      <c r="O38" s="67"/>
    </row>
    <row r="39" spans="1:15" ht="16.5" thickBot="1" x14ac:dyDescent="0.3">
      <c r="A39" s="4"/>
      <c r="B39" s="48" t="s">
        <v>8</v>
      </c>
      <c r="C39" s="49"/>
      <c r="D39" s="53">
        <f>SUM(D30:D38)</f>
        <v>565.46676557000001</v>
      </c>
      <c r="E39" s="54"/>
      <c r="F39" s="34"/>
      <c r="G39" s="34"/>
      <c r="H39" s="24"/>
      <c r="I39" s="28" t="s">
        <v>35</v>
      </c>
      <c r="J39" s="29">
        <f>(100-J27)/100</f>
        <v>0.5</v>
      </c>
      <c r="K39" s="59">
        <f>(100-K27)/100</f>
        <v>0.5</v>
      </c>
      <c r="L39" s="30"/>
      <c r="M39" s="14"/>
      <c r="N39" s="14"/>
      <c r="O39" s="67"/>
    </row>
    <row r="40" spans="1:15" x14ac:dyDescent="0.25">
      <c r="A40" s="4"/>
      <c r="B40" s="4"/>
      <c r="C40" s="4"/>
      <c r="D40" s="4"/>
      <c r="E40" s="4"/>
      <c r="F40" s="4"/>
      <c r="G40" s="4"/>
      <c r="H40" s="24"/>
      <c r="I40" s="14"/>
      <c r="J40" s="14"/>
      <c r="K40" s="14"/>
      <c r="L40" s="14"/>
      <c r="M40" s="14"/>
      <c r="N40" s="14"/>
      <c r="O40" s="67"/>
    </row>
    <row r="41" spans="1:15" x14ac:dyDescent="0.25">
      <c r="A41" s="4"/>
      <c r="B41" s="4"/>
      <c r="C41" s="34"/>
      <c r="D41" s="34"/>
      <c r="E41" s="34"/>
      <c r="F41" s="34"/>
      <c r="G41" s="34"/>
      <c r="H41" s="24"/>
      <c r="I41" s="14"/>
      <c r="J41" s="14"/>
      <c r="K41" s="14"/>
      <c r="L41" s="14"/>
      <c r="M41" s="14"/>
      <c r="N41" s="14"/>
      <c r="O41" s="67"/>
    </row>
    <row r="42" spans="1:15" x14ac:dyDescent="0.25">
      <c r="A42" s="4"/>
      <c r="B42" s="34" t="s">
        <v>26</v>
      </c>
      <c r="C42" s="7"/>
      <c r="D42" s="7"/>
      <c r="E42" s="7"/>
      <c r="F42" s="7"/>
      <c r="G42" s="7"/>
      <c r="H42" s="24"/>
      <c r="I42" s="14"/>
      <c r="J42" s="14"/>
      <c r="K42" s="14"/>
      <c r="L42" s="14"/>
      <c r="M42" s="14"/>
      <c r="N42" s="14"/>
      <c r="O42" s="67"/>
    </row>
    <row r="43" spans="1:15" x14ac:dyDescent="0.25">
      <c r="A43" s="4"/>
      <c r="B43" s="4"/>
      <c r="C43" s="4"/>
      <c r="D43" s="4"/>
      <c r="E43" s="4"/>
      <c r="F43" s="4"/>
      <c r="G43" s="4"/>
      <c r="H43" s="24"/>
      <c r="I43" s="14"/>
      <c r="J43" s="14"/>
      <c r="K43" s="14"/>
      <c r="L43" s="14"/>
      <c r="M43" s="14"/>
      <c r="N43" s="14"/>
      <c r="O43" s="67"/>
    </row>
    <row r="44" spans="1:15" ht="15.75" thickBot="1" x14ac:dyDescent="0.3">
      <c r="A44" s="4"/>
      <c r="B44" s="34" t="s">
        <v>52</v>
      </c>
      <c r="C44" s="7"/>
      <c r="D44" s="7"/>
      <c r="E44" s="34" t="s">
        <v>27</v>
      </c>
      <c r="F44" s="7"/>
      <c r="G44" s="7"/>
      <c r="H44" s="74"/>
      <c r="I44" s="75"/>
      <c r="J44" s="75"/>
      <c r="K44" s="75"/>
      <c r="L44" s="75"/>
      <c r="M44" s="75"/>
      <c r="N44" s="75"/>
      <c r="O44" s="76"/>
    </row>
    <row r="45" spans="1:15" x14ac:dyDescent="0.25">
      <c r="A45" s="4"/>
      <c r="B45" s="4"/>
      <c r="C45" s="4"/>
      <c r="D45" s="4"/>
      <c r="E45" s="4"/>
      <c r="F45" s="4"/>
      <c r="G45" s="4"/>
    </row>
    <row r="46" spans="1:15" x14ac:dyDescent="0.25">
      <c r="A46" s="4"/>
      <c r="B46" s="4" t="s">
        <v>25</v>
      </c>
      <c r="C46" s="4"/>
      <c r="D46" s="4"/>
      <c r="E46" s="4"/>
      <c r="F46" s="4"/>
      <c r="G46" s="4"/>
    </row>
    <row r="47" spans="1:15" x14ac:dyDescent="0.25">
      <c r="A47" s="4"/>
      <c r="B47" s="4"/>
      <c r="C47" s="4"/>
      <c r="D47" s="4"/>
      <c r="E47" s="4"/>
      <c r="F47" s="4"/>
      <c r="G47" s="4"/>
    </row>
  </sheetData>
  <protectedRanges>
    <protectedRange sqref="B5:B19 C21:D21 C23 C25 G25 C27 G27 D30:E30 R7:R18" name="Диапазон1"/>
  </protectedRanges>
  <customSheetViews>
    <customSheetView guid="{4F3207A9-1136-4DF9-A4C4-0BD20FD17485}" showPageBreaks="1" printArea="1">
      <selection activeCell="B5" sqref="B5"/>
      <pageMargins left="0.56000000000000005" right="0.37" top="0.74803149606299213" bottom="0.74803149606299213" header="0.31496062992125984" footer="0.31496062992125984"/>
      <pageSetup paperSize="9" orientation="portrait" r:id="rId1"/>
    </customSheetView>
  </customSheetViews>
  <pageMargins left="0.82677165354330717" right="0.47244094488188981" top="0.70866141732283472" bottom="0.74803149606299213" header="0.35433070866141736" footer="0.31496062992125984"/>
  <pageSetup paperSize="9" scale="98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6"/>
  <sheetViews>
    <sheetView topLeftCell="C6" workbookViewId="0">
      <selection activeCell="I7" sqref="I7:L33"/>
    </sheetView>
  </sheetViews>
  <sheetFormatPr defaultColWidth="9.140625" defaultRowHeight="15" x14ac:dyDescent="0.25"/>
  <cols>
    <col min="1" max="1" width="3.28515625" style="8" customWidth="1"/>
    <col min="2" max="2" width="33.7109375" style="8" customWidth="1"/>
    <col min="3" max="3" width="11" style="8" customWidth="1"/>
    <col min="4" max="4" width="6.7109375" style="8" customWidth="1"/>
    <col min="5" max="5" width="12" style="8" customWidth="1"/>
    <col min="6" max="6" width="10.42578125" style="8" customWidth="1"/>
    <col min="7" max="7" width="16" style="8" customWidth="1"/>
    <col min="8" max="8" width="9.140625" style="8" customWidth="1"/>
    <col min="9" max="9" width="17" style="8" customWidth="1"/>
    <col min="10" max="10" width="7.28515625" style="8" customWidth="1"/>
    <col min="11" max="11" width="7.7109375" style="8" customWidth="1"/>
    <col min="12" max="14" width="9.140625" style="8" customWidth="1"/>
    <col min="15" max="15" width="6.5703125" style="8" customWidth="1"/>
    <col min="16" max="16" width="9.140625" style="8" customWidth="1"/>
    <col min="17" max="17" width="22.7109375" style="8" customWidth="1"/>
    <col min="18" max="18" width="11.140625" style="8" customWidth="1"/>
    <col min="19" max="16384" width="9.140625" style="8"/>
  </cols>
  <sheetData>
    <row r="1" spans="1:23" x14ac:dyDescent="0.25">
      <c r="H1" s="17"/>
      <c r="I1" s="66"/>
      <c r="J1" s="66"/>
      <c r="K1" s="66"/>
      <c r="L1" s="66"/>
      <c r="M1" s="66"/>
      <c r="N1" s="66"/>
      <c r="O1" s="19"/>
      <c r="P1" s="61"/>
      <c r="Q1" s="61"/>
      <c r="R1" s="61"/>
      <c r="S1" s="61"/>
      <c r="T1" s="61"/>
      <c r="U1" s="61"/>
      <c r="V1" s="61"/>
      <c r="W1" s="61"/>
    </row>
    <row r="2" spans="1:23" x14ac:dyDescent="0.25">
      <c r="B2" s="88" t="s">
        <v>20</v>
      </c>
      <c r="C2" s="89"/>
      <c r="D2" s="89"/>
      <c r="E2" s="89"/>
      <c r="F2" s="89"/>
      <c r="G2" s="89"/>
      <c r="H2" s="24"/>
      <c r="I2" s="14"/>
      <c r="J2" s="14"/>
      <c r="K2" s="14"/>
      <c r="L2" s="14"/>
      <c r="M2" s="14"/>
      <c r="N2" s="14"/>
      <c r="O2" s="67"/>
      <c r="P2" s="61"/>
      <c r="Q2" s="61"/>
      <c r="R2" s="61"/>
      <c r="S2" s="61"/>
      <c r="T2" s="61"/>
      <c r="U2" s="61"/>
      <c r="V2" s="61"/>
      <c r="W2" s="61"/>
    </row>
    <row r="3" spans="1:23" x14ac:dyDescent="0.25">
      <c r="B3" s="89" t="s">
        <v>21</v>
      </c>
      <c r="C3" s="89"/>
      <c r="D3" s="89"/>
      <c r="E3" s="89"/>
      <c r="F3" s="89"/>
      <c r="G3" s="89"/>
      <c r="H3" s="24"/>
      <c r="I3" s="14"/>
      <c r="J3" s="14"/>
      <c r="K3" s="14"/>
      <c r="L3" s="14"/>
      <c r="M3" s="14"/>
      <c r="N3" s="14"/>
      <c r="O3" s="67"/>
    </row>
    <row r="4" spans="1:23" ht="15.75" x14ac:dyDescent="0.25">
      <c r="B4" s="8" t="s">
        <v>29</v>
      </c>
      <c r="H4" s="24"/>
      <c r="I4" s="14"/>
      <c r="J4" s="14"/>
      <c r="K4" s="14"/>
      <c r="L4" s="14"/>
      <c r="M4" s="14"/>
      <c r="N4" s="14"/>
      <c r="O4" s="67"/>
      <c r="Q4" s="90" t="s">
        <v>16</v>
      </c>
    </row>
    <row r="5" spans="1:23" x14ac:dyDescent="0.25">
      <c r="A5" s="8">
        <v>1</v>
      </c>
      <c r="B5" s="9" t="s">
        <v>72</v>
      </c>
      <c r="C5" s="91"/>
      <c r="D5" s="91" t="s">
        <v>30</v>
      </c>
      <c r="E5" s="91"/>
      <c r="F5" s="91"/>
      <c r="G5" s="91"/>
      <c r="H5" s="24"/>
      <c r="I5" s="14"/>
      <c r="J5" s="14"/>
      <c r="K5" s="14"/>
      <c r="L5" s="14"/>
      <c r="M5" s="14"/>
      <c r="N5" s="14"/>
      <c r="O5" s="67"/>
    </row>
    <row r="6" spans="1:23" x14ac:dyDescent="0.25">
      <c r="C6" s="92"/>
      <c r="D6" s="93"/>
      <c r="H6" s="24"/>
      <c r="I6" s="14"/>
      <c r="J6" s="14"/>
      <c r="K6" s="14"/>
      <c r="L6" s="14"/>
      <c r="M6" s="14"/>
      <c r="N6" s="14"/>
      <c r="O6" s="67"/>
      <c r="Q6" s="94" t="s">
        <v>55</v>
      </c>
      <c r="R6" s="93"/>
    </row>
    <row r="7" spans="1:23" x14ac:dyDescent="0.25">
      <c r="A7" s="8">
        <v>2</v>
      </c>
      <c r="B7" s="9"/>
      <c r="C7" s="95"/>
      <c r="D7" s="96"/>
      <c r="E7" s="91"/>
      <c r="F7" s="91"/>
      <c r="G7" s="91"/>
      <c r="H7" s="24"/>
      <c r="I7" s="14">
        <v>0</v>
      </c>
      <c r="J7" s="14">
        <v>0</v>
      </c>
      <c r="K7" s="14">
        <v>0</v>
      </c>
      <c r="L7" s="14"/>
      <c r="M7" s="14"/>
      <c r="N7" s="14"/>
      <c r="O7" s="67"/>
      <c r="Q7" s="92" t="s">
        <v>45</v>
      </c>
      <c r="R7" s="10">
        <v>1</v>
      </c>
      <c r="S7" s="8" t="s">
        <v>17</v>
      </c>
    </row>
    <row r="8" spans="1:23" x14ac:dyDescent="0.25">
      <c r="C8" s="92"/>
      <c r="D8" s="93"/>
      <c r="H8" s="24"/>
      <c r="I8" s="14">
        <v>1</v>
      </c>
      <c r="J8" s="14">
        <v>33</v>
      </c>
      <c r="K8" s="14">
        <v>33</v>
      </c>
      <c r="L8" s="14"/>
      <c r="M8" s="14"/>
      <c r="N8" s="14"/>
      <c r="O8" s="67"/>
      <c r="Q8" s="92" t="s">
        <v>67</v>
      </c>
      <c r="R8" s="10">
        <v>1</v>
      </c>
      <c r="S8" s="8" t="s">
        <v>66</v>
      </c>
      <c r="T8" s="97">
        <v>2</v>
      </c>
    </row>
    <row r="9" spans="1:23" x14ac:dyDescent="0.25">
      <c r="A9" s="8">
        <v>3</v>
      </c>
      <c r="B9" s="9"/>
      <c r="C9" s="95"/>
      <c r="D9" s="96"/>
      <c r="E9" s="91"/>
      <c r="F9" s="91"/>
      <c r="G9" s="91"/>
      <c r="H9" s="24"/>
      <c r="I9" s="14">
        <v>2</v>
      </c>
      <c r="J9" s="14">
        <v>42</v>
      </c>
      <c r="K9" s="14">
        <v>66</v>
      </c>
      <c r="L9" s="14"/>
      <c r="M9" s="14"/>
      <c r="N9" s="14"/>
      <c r="O9" s="67"/>
      <c r="Q9" s="92" t="s">
        <v>69</v>
      </c>
      <c r="R9" s="97">
        <v>1</v>
      </c>
      <c r="S9" s="8" t="s">
        <v>68</v>
      </c>
      <c r="T9" s="97">
        <v>1</v>
      </c>
    </row>
    <row r="10" spans="1:23" ht="15.75" thickBot="1" x14ac:dyDescent="0.3">
      <c r="C10" s="92"/>
      <c r="D10" s="93"/>
      <c r="H10" s="24"/>
      <c r="I10" s="14">
        <v>3</v>
      </c>
      <c r="J10" s="14">
        <v>54</v>
      </c>
      <c r="K10" s="14">
        <v>99</v>
      </c>
      <c r="L10" s="14"/>
      <c r="M10" s="14"/>
      <c r="N10" s="14"/>
      <c r="O10" s="67"/>
      <c r="Q10" s="8" t="s">
        <v>18</v>
      </c>
      <c r="R10" s="98">
        <v>50</v>
      </c>
    </row>
    <row r="11" spans="1:23" x14ac:dyDescent="0.25">
      <c r="A11" s="8">
        <v>4</v>
      </c>
      <c r="B11" s="9"/>
      <c r="C11" s="95"/>
      <c r="D11" s="96"/>
      <c r="E11" s="91"/>
      <c r="F11" s="91"/>
      <c r="G11" s="91"/>
      <c r="H11" s="24"/>
      <c r="I11" s="14">
        <v>4</v>
      </c>
      <c r="J11" s="14">
        <v>72</v>
      </c>
      <c r="K11" s="14">
        <v>132</v>
      </c>
      <c r="L11" s="14"/>
      <c r="M11" s="14"/>
      <c r="N11" s="14"/>
      <c r="O11" s="67"/>
      <c r="Q11" s="17" t="s">
        <v>38</v>
      </c>
      <c r="R11" s="99"/>
      <c r="S11" s="19"/>
    </row>
    <row r="12" spans="1:23" ht="15.75" thickBot="1" x14ac:dyDescent="0.3">
      <c r="C12" s="92"/>
      <c r="D12" s="93"/>
      <c r="H12" s="24"/>
      <c r="I12" s="14">
        <v>5</v>
      </c>
      <c r="J12" s="14">
        <v>90</v>
      </c>
      <c r="K12" s="14">
        <v>165</v>
      </c>
      <c r="L12" s="14"/>
      <c r="M12" s="14"/>
      <c r="N12" s="14"/>
      <c r="O12" s="67"/>
      <c r="Q12" s="100" t="s">
        <v>37</v>
      </c>
      <c r="R12" s="83">
        <v>2</v>
      </c>
      <c r="S12" s="76"/>
    </row>
    <row r="13" spans="1:23" x14ac:dyDescent="0.25">
      <c r="A13" s="8">
        <v>5</v>
      </c>
      <c r="B13" s="9"/>
      <c r="C13" s="95"/>
      <c r="D13" s="96"/>
      <c r="E13" s="91"/>
      <c r="F13" s="91"/>
      <c r="G13" s="91"/>
      <c r="H13" s="24"/>
      <c r="I13" s="14">
        <v>6</v>
      </c>
      <c r="J13" s="14">
        <v>108</v>
      </c>
      <c r="K13" s="14">
        <v>198</v>
      </c>
      <c r="L13" s="14"/>
      <c r="M13" s="14"/>
      <c r="N13" s="14"/>
      <c r="O13" s="67"/>
      <c r="Q13" s="8" t="s">
        <v>1</v>
      </c>
      <c r="R13" s="57">
        <v>0.87873500000000004</v>
      </c>
    </row>
    <row r="14" spans="1:23" x14ac:dyDescent="0.25">
      <c r="C14" s="92"/>
      <c r="D14" s="93"/>
      <c r="H14" s="24"/>
      <c r="I14" s="14">
        <v>7</v>
      </c>
      <c r="J14" s="14">
        <v>126</v>
      </c>
      <c r="K14" s="14">
        <v>231</v>
      </c>
      <c r="L14" s="14"/>
      <c r="M14" s="14"/>
      <c r="N14" s="14"/>
      <c r="O14" s="67"/>
      <c r="Q14" s="8" t="s">
        <v>4</v>
      </c>
      <c r="R14" s="11">
        <v>1</v>
      </c>
    </row>
    <row r="15" spans="1:23" x14ac:dyDescent="0.25">
      <c r="A15" s="8">
        <v>6</v>
      </c>
      <c r="B15" s="9"/>
      <c r="C15" s="95"/>
      <c r="D15" s="96"/>
      <c r="E15" s="91"/>
      <c r="F15" s="91"/>
      <c r="G15" s="91"/>
      <c r="H15" s="24"/>
      <c r="I15" s="14">
        <v>8</v>
      </c>
      <c r="J15" s="14">
        <v>144</v>
      </c>
      <c r="K15" s="14">
        <v>264</v>
      </c>
      <c r="L15" s="14"/>
      <c r="M15" s="14"/>
      <c r="N15" s="14"/>
      <c r="O15" s="67"/>
      <c r="Q15" s="8" t="s">
        <v>2</v>
      </c>
      <c r="R15" s="11">
        <v>1</v>
      </c>
    </row>
    <row r="16" spans="1:23" x14ac:dyDescent="0.25">
      <c r="C16" s="92"/>
      <c r="D16" s="93"/>
      <c r="H16" s="24"/>
      <c r="I16" s="14">
        <v>9</v>
      </c>
      <c r="J16" s="14">
        <v>162</v>
      </c>
      <c r="K16" s="14">
        <v>297</v>
      </c>
      <c r="L16" s="14"/>
      <c r="M16" s="14"/>
      <c r="N16" s="14"/>
      <c r="O16" s="67"/>
      <c r="Q16" s="8" t="s">
        <v>6</v>
      </c>
      <c r="R16" s="10">
        <v>48</v>
      </c>
    </row>
    <row r="17" spans="1:23" x14ac:dyDescent="0.25">
      <c r="A17" s="8">
        <v>7</v>
      </c>
      <c r="B17" s="9"/>
      <c r="C17" s="95"/>
      <c r="D17" s="96"/>
      <c r="E17" s="91"/>
      <c r="F17" s="91"/>
      <c r="G17" s="91"/>
      <c r="H17" s="24"/>
      <c r="I17" s="14">
        <v>10</v>
      </c>
      <c r="J17" s="14">
        <v>180</v>
      </c>
      <c r="K17" s="14">
        <v>330</v>
      </c>
      <c r="L17" s="14"/>
      <c r="M17" s="14"/>
      <c r="N17" s="14"/>
      <c r="O17" s="67"/>
      <c r="R17" s="101"/>
    </row>
    <row r="18" spans="1:23" x14ac:dyDescent="0.25">
      <c r="H18" s="24"/>
      <c r="I18" s="14"/>
      <c r="J18" s="14"/>
      <c r="K18" s="14"/>
      <c r="L18" s="14"/>
      <c r="M18" s="14"/>
      <c r="N18" s="14"/>
      <c r="O18" s="67"/>
      <c r="Q18" s="92" t="s">
        <v>33</v>
      </c>
      <c r="R18" s="10">
        <v>0</v>
      </c>
    </row>
    <row r="19" spans="1:23" x14ac:dyDescent="0.25">
      <c r="A19" s="8">
        <v>8</v>
      </c>
      <c r="B19" s="9"/>
      <c r="C19" s="91"/>
      <c r="D19" s="91"/>
      <c r="E19" s="91"/>
      <c r="F19" s="91"/>
      <c r="G19" s="91"/>
      <c r="H19" s="24"/>
      <c r="I19" s="14"/>
      <c r="J19" s="14"/>
      <c r="K19" s="14"/>
      <c r="L19" s="14"/>
      <c r="M19" s="14"/>
      <c r="N19" s="14"/>
      <c r="O19" s="67"/>
      <c r="Q19" s="92" t="s">
        <v>32</v>
      </c>
    </row>
    <row r="20" spans="1:23" x14ac:dyDescent="0.25">
      <c r="H20" s="24"/>
      <c r="I20" s="14"/>
      <c r="J20" s="14"/>
      <c r="K20" s="14"/>
      <c r="L20" s="14"/>
      <c r="M20" s="14"/>
      <c r="N20" s="14"/>
      <c r="O20" s="67"/>
      <c r="Q20" s="92"/>
      <c r="R20" s="93"/>
    </row>
    <row r="21" spans="1:23" ht="15.75" thickBot="1" x14ac:dyDescent="0.3">
      <c r="B21" s="75" t="s">
        <v>22</v>
      </c>
      <c r="C21" s="12">
        <v>1</v>
      </c>
      <c r="D21" s="13">
        <v>3</v>
      </c>
      <c r="E21" s="75" t="s">
        <v>31</v>
      </c>
      <c r="F21" s="86"/>
      <c r="G21" s="86" t="s">
        <v>73</v>
      </c>
      <c r="H21" s="24"/>
      <c r="I21" s="14"/>
      <c r="J21" s="14"/>
      <c r="K21" s="14"/>
      <c r="L21" s="14"/>
      <c r="M21" s="14"/>
      <c r="N21" s="14"/>
      <c r="O21" s="102"/>
      <c r="P21" s="61"/>
      <c r="Q21" s="61"/>
      <c r="R21" s="61"/>
      <c r="S21" s="61"/>
      <c r="T21" s="61"/>
      <c r="U21" s="61"/>
      <c r="V21" s="61"/>
      <c r="W21" s="61"/>
    </row>
    <row r="22" spans="1:23" x14ac:dyDescent="0.25">
      <c r="B22" s="14"/>
      <c r="C22" s="14"/>
      <c r="D22" s="103"/>
      <c r="E22" s="104"/>
      <c r="F22" s="14"/>
      <c r="G22" s="14"/>
      <c r="H22" s="24"/>
      <c r="I22" s="14"/>
      <c r="J22" s="14"/>
      <c r="K22" s="14"/>
      <c r="L22" s="14"/>
      <c r="M22" s="14"/>
      <c r="N22" s="14"/>
      <c r="O22" s="67"/>
      <c r="P22" s="61"/>
      <c r="Q22" s="61"/>
      <c r="R22" s="61"/>
      <c r="S22" s="61"/>
      <c r="T22" s="61"/>
      <c r="U22" s="61"/>
      <c r="V22" s="61"/>
      <c r="W22" s="61"/>
    </row>
    <row r="23" spans="1:23" ht="15.75" thickBot="1" x14ac:dyDescent="0.3">
      <c r="B23" s="75" t="s">
        <v>58</v>
      </c>
      <c r="C23" s="15">
        <v>150</v>
      </c>
      <c r="D23" s="105">
        <f>C23*C21/D21</f>
        <v>50</v>
      </c>
      <c r="E23" s="75"/>
      <c r="F23" s="75"/>
      <c r="G23" s="75"/>
      <c r="H23" s="24"/>
      <c r="I23" s="14"/>
      <c r="J23" s="14"/>
      <c r="K23" s="14"/>
      <c r="L23" s="14"/>
      <c r="M23" s="14"/>
      <c r="N23" s="14"/>
      <c r="O23" s="67"/>
      <c r="P23" s="61"/>
      <c r="Q23" s="61"/>
      <c r="R23" s="61"/>
      <c r="S23" s="61"/>
      <c r="T23" s="61"/>
      <c r="U23" s="61"/>
      <c r="V23" s="61"/>
      <c r="W23" s="61"/>
    </row>
    <row r="24" spans="1:23" x14ac:dyDescent="0.25">
      <c r="B24" s="66"/>
      <c r="C24" s="106"/>
      <c r="D24" s="107"/>
      <c r="E24" s="66"/>
      <c r="F24" s="66"/>
      <c r="G24" s="66"/>
      <c r="H24" s="24"/>
      <c r="I24" s="14"/>
      <c r="J24" s="14"/>
      <c r="K24" s="14"/>
      <c r="L24" s="14"/>
      <c r="M24" s="64" t="s">
        <v>43</v>
      </c>
      <c r="N24" s="64"/>
      <c r="O24" s="67"/>
    </row>
    <row r="25" spans="1:23" ht="15.75" thickBot="1" x14ac:dyDescent="0.3">
      <c r="B25" s="75" t="s">
        <v>11</v>
      </c>
      <c r="C25" s="86">
        <v>3610550492</v>
      </c>
      <c r="D25" s="75"/>
      <c r="E25" s="75" t="s">
        <v>12</v>
      </c>
      <c r="F25" s="75"/>
      <c r="G25" s="86">
        <v>3208019220</v>
      </c>
      <c r="H25" s="24"/>
      <c r="I25" s="14"/>
      <c r="J25" s="14"/>
      <c r="K25" s="14"/>
      <c r="L25" s="14"/>
      <c r="M25" s="65" t="s">
        <v>44</v>
      </c>
      <c r="N25" s="65"/>
      <c r="O25" s="67"/>
    </row>
    <row r="26" spans="1:23" x14ac:dyDescent="0.25">
      <c r="B26" s="66"/>
      <c r="C26" s="66"/>
      <c r="D26" s="66"/>
      <c r="E26" s="66"/>
      <c r="F26" s="66"/>
      <c r="G26" s="66"/>
      <c r="H26" s="24"/>
      <c r="I26" s="126" t="s">
        <v>36</v>
      </c>
      <c r="J26" s="69">
        <f>R13*C21/D21</f>
        <v>0.29291166666666668</v>
      </c>
      <c r="K26" s="14"/>
      <c r="L26" s="14"/>
      <c r="M26" s="108" t="s">
        <v>42</v>
      </c>
      <c r="N26" s="108"/>
      <c r="O26" s="67"/>
    </row>
    <row r="27" spans="1:23" ht="15.75" thickBot="1" x14ac:dyDescent="0.3">
      <c r="B27" s="75" t="s">
        <v>9</v>
      </c>
      <c r="C27" s="16">
        <v>5</v>
      </c>
      <c r="D27" s="75" t="s">
        <v>10</v>
      </c>
      <c r="E27" s="75"/>
      <c r="F27" s="75"/>
      <c r="G27" s="16">
        <v>5</v>
      </c>
      <c r="H27" s="24"/>
      <c r="I27" s="126" t="s">
        <v>63</v>
      </c>
      <c r="J27" s="109">
        <f>R8*R10/R7</f>
        <v>50</v>
      </c>
      <c r="K27" s="70">
        <f>R10*R9/R7</f>
        <v>50</v>
      </c>
      <c r="L27" s="129">
        <f>R10*T9/R7</f>
        <v>50</v>
      </c>
      <c r="M27" s="64">
        <v>16.690000000000001</v>
      </c>
      <c r="N27" s="64"/>
      <c r="O27" s="67"/>
    </row>
    <row r="28" spans="1:23" ht="15.75" thickBot="1" x14ac:dyDescent="0.3">
      <c r="B28" s="14"/>
      <c r="C28" s="110"/>
      <c r="D28" s="14"/>
      <c r="E28" s="14"/>
      <c r="F28" s="14"/>
      <c r="G28" s="110"/>
      <c r="H28" s="24"/>
      <c r="I28" s="14" t="s">
        <v>70</v>
      </c>
      <c r="J28" s="128">
        <f>R10*T8/R7</f>
        <v>100</v>
      </c>
      <c r="K28" s="14" t="s">
        <v>71</v>
      </c>
      <c r="L28" s="14" t="s">
        <v>68</v>
      </c>
      <c r="M28" s="14"/>
      <c r="N28" s="14"/>
      <c r="O28" s="67"/>
    </row>
    <row r="29" spans="1:23" ht="15.75" thickBot="1" x14ac:dyDescent="0.3">
      <c r="B29" s="8" t="s">
        <v>61</v>
      </c>
      <c r="C29" s="8" t="s">
        <v>23</v>
      </c>
      <c r="D29" s="8">
        <v>2015</v>
      </c>
      <c r="E29" s="8" t="s">
        <v>24</v>
      </c>
      <c r="H29" s="24"/>
      <c r="I29" s="17"/>
      <c r="J29" s="18" t="s">
        <v>13</v>
      </c>
      <c r="K29" s="19"/>
      <c r="L29" s="19" t="s">
        <v>14</v>
      </c>
      <c r="M29" s="14"/>
      <c r="N29" s="14"/>
      <c r="O29" s="67"/>
    </row>
    <row r="30" spans="1:23" ht="15.75" x14ac:dyDescent="0.25">
      <c r="B30" s="111" t="s">
        <v>7</v>
      </c>
      <c r="C30" s="112"/>
      <c r="D30" s="20">
        <v>0</v>
      </c>
      <c r="E30" s="21"/>
      <c r="F30" s="14"/>
      <c r="G30" s="14"/>
      <c r="H30" s="24"/>
      <c r="I30" s="17" t="s">
        <v>7</v>
      </c>
      <c r="J30" s="22"/>
      <c r="K30" s="22"/>
      <c r="L30" s="23"/>
      <c r="M30" s="65" t="s">
        <v>19</v>
      </c>
      <c r="N30" s="65"/>
      <c r="O30" s="67"/>
    </row>
    <row r="31" spans="1:23" ht="15.75" x14ac:dyDescent="0.25">
      <c r="B31" s="113" t="s">
        <v>15</v>
      </c>
      <c r="C31" s="114"/>
      <c r="D31" s="115">
        <f>IF($R$12=1,K31*M31+J31*M31*K39,IF(R12=0,K31*M27+J31*M27*K39,K31*L31*K39+J31*L31*K39))</f>
        <v>513</v>
      </c>
      <c r="E31" s="116"/>
      <c r="F31" s="14"/>
      <c r="G31" s="117"/>
      <c r="H31" s="24"/>
      <c r="I31" s="24" t="s">
        <v>47</v>
      </c>
      <c r="J31" s="25">
        <f>$D$23-K31</f>
        <v>33</v>
      </c>
      <c r="K31" s="25">
        <f>MAX(,D23-INDEX(J7:J17,MATCH(R9,I7:I17,)))</f>
        <v>17</v>
      </c>
      <c r="L31" s="26">
        <v>20.52</v>
      </c>
      <c r="M31" s="64">
        <v>17.88</v>
      </c>
      <c r="N31" s="64"/>
      <c r="O31" s="67"/>
    </row>
    <row r="32" spans="1:23" ht="15.75" x14ac:dyDescent="0.25">
      <c r="B32" s="113" t="s">
        <v>0</v>
      </c>
      <c r="C32" s="114"/>
      <c r="D32" s="115">
        <f>IF(R18=0,0,J32*L32*L39+(K32*L32))</f>
        <v>0</v>
      </c>
      <c r="E32" s="116"/>
      <c r="F32" s="14"/>
      <c r="G32" s="117"/>
      <c r="H32" s="24"/>
      <c r="I32" s="24" t="s">
        <v>57</v>
      </c>
      <c r="J32" s="25">
        <f t="shared" ref="J32" si="0">$D$23-K32</f>
        <v>33</v>
      </c>
      <c r="K32" s="25">
        <f>MAX(,D23-INDEX(J7:J17,MATCH(T9,I7:I17,)))</f>
        <v>17</v>
      </c>
      <c r="L32" s="26">
        <v>15</v>
      </c>
      <c r="M32" s="14"/>
      <c r="N32" s="14"/>
      <c r="O32" s="67"/>
    </row>
    <row r="33" spans="2:15" ht="15.75" x14ac:dyDescent="0.25">
      <c r="B33" s="113" t="s">
        <v>1</v>
      </c>
      <c r="C33" s="114"/>
      <c r="D33" s="115">
        <f>J26*J33/D23*L33*J40+(K33*J26/D23*L33)</f>
        <v>569.60188523333329</v>
      </c>
      <c r="E33" s="116"/>
      <c r="F33" s="14"/>
      <c r="G33" s="117"/>
      <c r="H33" s="24"/>
      <c r="I33" s="24" t="s">
        <v>1</v>
      </c>
      <c r="J33" s="25">
        <f>$D$23-K33</f>
        <v>50</v>
      </c>
      <c r="K33" s="25">
        <f>MAX(,D23-INDEX(K7:K17,MATCH(T8,I7:I17,)))</f>
        <v>0</v>
      </c>
      <c r="L33" s="26">
        <v>1944.62</v>
      </c>
      <c r="M33" s="14"/>
      <c r="N33" s="14"/>
      <c r="O33" s="67"/>
    </row>
    <row r="34" spans="2:15" ht="15.75" x14ac:dyDescent="0.25">
      <c r="B34" s="113" t="s">
        <v>50</v>
      </c>
      <c r="C34" s="114"/>
      <c r="D34" s="115">
        <f>J34*L34*J39</f>
        <v>12.048999999999999</v>
      </c>
      <c r="E34" s="116"/>
      <c r="F34" s="14"/>
      <c r="G34" s="14"/>
      <c r="H34" s="24"/>
      <c r="I34" s="24" t="s">
        <v>51</v>
      </c>
      <c r="J34" s="25">
        <f>$R$15/$G$27*$R$7</f>
        <v>0.2</v>
      </c>
      <c r="K34" s="25"/>
      <c r="L34" s="26">
        <v>120.49</v>
      </c>
      <c r="M34" s="14"/>
      <c r="N34" s="14"/>
      <c r="O34" s="67"/>
    </row>
    <row r="35" spans="2:15" ht="15.75" x14ac:dyDescent="0.25">
      <c r="B35" s="113" t="s">
        <v>3</v>
      </c>
      <c r="C35" s="114"/>
      <c r="D35" s="115">
        <f>J35*L35*J39</f>
        <v>3.0870000000000002</v>
      </c>
      <c r="E35" s="118"/>
      <c r="F35" s="14"/>
      <c r="G35" s="14"/>
      <c r="H35" s="24"/>
      <c r="I35" s="24" t="s">
        <v>3</v>
      </c>
      <c r="J35" s="25">
        <f>$R$15/$G$27*$R$7</f>
        <v>0.2</v>
      </c>
      <c r="K35" s="25"/>
      <c r="L35" s="26">
        <v>30.87</v>
      </c>
      <c r="M35" s="14"/>
      <c r="N35" s="14"/>
      <c r="O35" s="67"/>
    </row>
    <row r="36" spans="2:15" ht="15.75" x14ac:dyDescent="0.25">
      <c r="B36" s="113" t="s">
        <v>4</v>
      </c>
      <c r="C36" s="114"/>
      <c r="D36" s="115">
        <f>J36*L36*J39</f>
        <v>3.0870000000000002</v>
      </c>
      <c r="E36" s="116"/>
      <c r="F36" s="14"/>
      <c r="G36" s="14"/>
      <c r="H36" s="24"/>
      <c r="I36" s="24" t="s">
        <v>4</v>
      </c>
      <c r="J36" s="25">
        <f>R14*R7/G27</f>
        <v>0.2</v>
      </c>
      <c r="K36" s="25"/>
      <c r="L36" s="26">
        <v>30.87</v>
      </c>
      <c r="M36" s="14"/>
      <c r="N36" s="14"/>
      <c r="O36" s="67"/>
    </row>
    <row r="37" spans="2:15" ht="15.75" x14ac:dyDescent="0.25">
      <c r="B37" s="113" t="s">
        <v>5</v>
      </c>
      <c r="C37" s="114"/>
      <c r="D37" s="115">
        <f>J37*L37*J39</f>
        <v>4.38</v>
      </c>
      <c r="E37" s="116"/>
      <c r="F37" s="14"/>
      <c r="G37" s="14"/>
      <c r="H37" s="24"/>
      <c r="I37" s="24" t="s">
        <v>5</v>
      </c>
      <c r="J37" s="25">
        <f>(R14+R15)/G27*R7</f>
        <v>0.4</v>
      </c>
      <c r="K37" s="25"/>
      <c r="L37" s="26">
        <v>21.9</v>
      </c>
      <c r="M37" s="14"/>
      <c r="N37" s="14"/>
      <c r="O37" s="67"/>
    </row>
    <row r="38" spans="2:15" ht="46.5" thickBot="1" x14ac:dyDescent="0.3">
      <c r="B38" s="119" t="s">
        <v>28</v>
      </c>
      <c r="C38" s="120"/>
      <c r="D38" s="115">
        <f>R16*C21/D21</f>
        <v>16</v>
      </c>
      <c r="E38" s="116"/>
      <c r="F38" s="14"/>
      <c r="G38" s="14"/>
      <c r="H38" s="24"/>
      <c r="I38" s="24"/>
      <c r="J38" s="25"/>
      <c r="K38" s="25"/>
      <c r="L38" s="26"/>
      <c r="M38" s="14"/>
      <c r="N38" s="14"/>
      <c r="O38" s="67"/>
    </row>
    <row r="39" spans="2:15" ht="16.5" thickBot="1" x14ac:dyDescent="0.3">
      <c r="B39" s="121" t="s">
        <v>8</v>
      </c>
      <c r="C39" s="122"/>
      <c r="D39" s="123">
        <f>SUM(D30:D38)</f>
        <v>1121.2048852333332</v>
      </c>
      <c r="E39" s="124"/>
      <c r="F39" s="14"/>
      <c r="G39" s="14"/>
      <c r="H39" s="24"/>
      <c r="I39" s="28" t="s">
        <v>35</v>
      </c>
      <c r="J39" s="29">
        <f>(100-J27)/100</f>
        <v>0.5</v>
      </c>
      <c r="K39" s="125">
        <f>IF(K27&gt;=100,1,(100-K27)/100)</f>
        <v>0.5</v>
      </c>
      <c r="L39" s="30">
        <f>IF(L27&gt;=100,1,(100-L27)/100)</f>
        <v>0.5</v>
      </c>
      <c r="M39" s="14"/>
      <c r="N39" s="14"/>
      <c r="O39" s="67"/>
    </row>
    <row r="40" spans="2:15" x14ac:dyDescent="0.25">
      <c r="H40" s="24"/>
      <c r="I40" s="14" t="s">
        <v>70</v>
      </c>
      <c r="J40" s="69">
        <f>IF(J28&gt;=100,1,(100-J28)/100)</f>
        <v>1</v>
      </c>
      <c r="K40" s="14"/>
      <c r="L40" s="14"/>
      <c r="M40" s="14"/>
      <c r="N40" s="14"/>
      <c r="O40" s="67"/>
    </row>
    <row r="41" spans="2:15" x14ac:dyDescent="0.25">
      <c r="C41" s="14"/>
      <c r="D41" s="14"/>
      <c r="E41" s="14"/>
      <c r="F41" s="14"/>
      <c r="G41" s="14"/>
      <c r="H41" s="24"/>
      <c r="I41" s="14"/>
      <c r="J41" s="14"/>
      <c r="K41" s="14"/>
      <c r="L41" s="14"/>
      <c r="M41" s="14"/>
      <c r="N41" s="14"/>
      <c r="O41" s="67"/>
    </row>
    <row r="42" spans="2:15" x14ac:dyDescent="0.25">
      <c r="B42" s="14" t="s">
        <v>26</v>
      </c>
      <c r="C42" s="91"/>
      <c r="D42" s="91"/>
      <c r="E42" s="91"/>
      <c r="F42" s="91"/>
      <c r="G42" s="91"/>
      <c r="H42" s="14"/>
      <c r="I42" s="14"/>
      <c r="J42" s="14"/>
      <c r="K42" s="14"/>
      <c r="L42" s="14"/>
      <c r="M42" s="14"/>
      <c r="N42" s="14"/>
      <c r="O42" s="67"/>
    </row>
    <row r="43" spans="2:15" x14ac:dyDescent="0.25">
      <c r="H43" s="24"/>
      <c r="I43" s="14"/>
      <c r="J43" s="14"/>
      <c r="K43" s="14"/>
      <c r="L43" s="14"/>
      <c r="M43" s="14"/>
      <c r="N43" s="14"/>
      <c r="O43" s="67"/>
    </row>
    <row r="44" spans="2:15" ht="15.75" thickBot="1" x14ac:dyDescent="0.3">
      <c r="B44" s="14" t="s">
        <v>53</v>
      </c>
      <c r="C44" s="91"/>
      <c r="D44" s="91"/>
      <c r="E44" s="14" t="s">
        <v>27</v>
      </c>
      <c r="F44" s="91"/>
      <c r="G44" s="91"/>
      <c r="H44" s="74"/>
      <c r="I44" s="75"/>
      <c r="J44" s="75"/>
      <c r="K44" s="75"/>
      <c r="L44" s="75"/>
      <c r="M44" s="75"/>
      <c r="N44" s="75"/>
      <c r="O44" s="76"/>
    </row>
    <row r="46" spans="2:15" x14ac:dyDescent="0.25">
      <c r="B46" s="8" t="s">
        <v>25</v>
      </c>
    </row>
  </sheetData>
  <protectedRanges>
    <protectedRange password="CF7A" sqref="B8:G8" name="Диапазон1"/>
  </protectedRanges>
  <customSheetViews>
    <customSheetView guid="{4F3207A9-1136-4DF9-A4C4-0BD20FD17485}">
      <selection sqref="A1:XFD1048576"/>
      <pageMargins left="0.7" right="0.7" top="0.75" bottom="0.75" header="0.3" footer="0.3"/>
    </customSheetView>
  </customSheetViews>
  <pageMargins left="0.70866141732283472" right="0.70866141732283472" top="0.74803149606299213" bottom="0.74803149606299213" header="0.31496062992125984" footer="0.31496062992125984"/>
  <pageSetup paperSize="9" scale="9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6"/>
  <sheetViews>
    <sheetView topLeftCell="A12" workbookViewId="0">
      <selection activeCell="G32" sqref="G32"/>
    </sheetView>
  </sheetViews>
  <sheetFormatPr defaultColWidth="9.140625" defaultRowHeight="15" x14ac:dyDescent="0.25"/>
  <cols>
    <col min="1" max="1" width="3.28515625" style="8" customWidth="1"/>
    <col min="2" max="2" width="33.7109375" style="8" customWidth="1"/>
    <col min="3" max="3" width="11" style="8" customWidth="1"/>
    <col min="4" max="4" width="7" style="8" customWidth="1"/>
    <col min="5" max="5" width="5.7109375" style="8" customWidth="1"/>
    <col min="6" max="6" width="9.140625" style="8"/>
    <col min="7" max="7" width="16.28515625" style="8" customWidth="1"/>
    <col min="8" max="8" width="9.140625" style="8" customWidth="1"/>
    <col min="9" max="9" width="17" style="8" customWidth="1"/>
    <col min="10" max="10" width="7.28515625" style="8" customWidth="1"/>
    <col min="11" max="11" width="6.7109375" style="8" customWidth="1"/>
    <col min="12" max="13" width="9.140625" style="8" customWidth="1"/>
    <col min="14" max="14" width="6.5703125" style="8" customWidth="1"/>
    <col min="15" max="15" width="9.140625" style="8" customWidth="1"/>
    <col min="16" max="16" width="22.7109375" style="8" customWidth="1"/>
    <col min="17" max="17" width="11.140625" style="8" customWidth="1"/>
    <col min="18" max="16384" width="9.140625" style="8"/>
  </cols>
  <sheetData>
    <row r="1" spans="1:22" x14ac:dyDescent="0.25">
      <c r="H1" s="17"/>
      <c r="I1" s="66"/>
      <c r="J1" s="66"/>
      <c r="K1" s="66"/>
      <c r="L1" s="66"/>
      <c r="M1" s="66"/>
      <c r="N1" s="19"/>
      <c r="O1" s="61"/>
      <c r="P1" s="61"/>
      <c r="Q1" s="61"/>
      <c r="R1" s="61"/>
      <c r="S1" s="61"/>
      <c r="T1" s="61"/>
      <c r="U1" s="61"/>
      <c r="V1" s="61"/>
    </row>
    <row r="2" spans="1:22" x14ac:dyDescent="0.25">
      <c r="B2" s="88" t="s">
        <v>20</v>
      </c>
      <c r="C2" s="89"/>
      <c r="D2" s="89"/>
      <c r="E2" s="89"/>
      <c r="F2" s="89"/>
      <c r="G2" s="89"/>
      <c r="H2" s="24"/>
      <c r="I2" s="14"/>
      <c r="J2" s="14"/>
      <c r="K2" s="14"/>
      <c r="L2" s="14"/>
      <c r="M2" s="14"/>
      <c r="N2" s="67"/>
      <c r="O2" s="61"/>
      <c r="P2" s="61"/>
      <c r="Q2" s="61"/>
      <c r="R2" s="61"/>
      <c r="S2" s="61"/>
      <c r="T2" s="61"/>
      <c r="U2" s="61"/>
      <c r="V2" s="61"/>
    </row>
    <row r="3" spans="1:22" x14ac:dyDescent="0.25">
      <c r="B3" s="89" t="s">
        <v>21</v>
      </c>
      <c r="C3" s="89"/>
      <c r="D3" s="89"/>
      <c r="E3" s="89"/>
      <c r="F3" s="89"/>
      <c r="G3" s="89"/>
      <c r="H3" s="24"/>
      <c r="I3" s="14"/>
      <c r="J3" s="14"/>
      <c r="K3" s="14"/>
      <c r="L3" s="14"/>
      <c r="M3" s="14"/>
      <c r="N3" s="67"/>
    </row>
    <row r="4" spans="1:22" ht="15.75" x14ac:dyDescent="0.25">
      <c r="B4" s="8" t="s">
        <v>29</v>
      </c>
      <c r="H4" s="24"/>
      <c r="I4" s="14"/>
      <c r="J4" s="14"/>
      <c r="K4" s="14"/>
      <c r="L4" s="14"/>
      <c r="M4" s="14"/>
      <c r="N4" s="67"/>
      <c r="P4" s="90" t="s">
        <v>16</v>
      </c>
    </row>
    <row r="5" spans="1:22" x14ac:dyDescent="0.25">
      <c r="A5" s="8">
        <v>1</v>
      </c>
      <c r="B5" s="9"/>
      <c r="C5" s="91"/>
      <c r="D5" s="91" t="s">
        <v>30</v>
      </c>
      <c r="E5" s="91"/>
      <c r="F5" s="91"/>
      <c r="G5" s="91"/>
      <c r="H5" s="24"/>
      <c r="I5" s="14"/>
      <c r="J5" s="14"/>
      <c r="K5" s="14"/>
      <c r="L5" s="14"/>
      <c r="M5" s="14"/>
      <c r="N5" s="67"/>
    </row>
    <row r="6" spans="1:22" x14ac:dyDescent="0.25">
      <c r="C6" s="92"/>
      <c r="D6" s="93"/>
      <c r="H6" s="24"/>
      <c r="I6" s="14"/>
      <c r="J6" s="14"/>
      <c r="K6" s="14"/>
      <c r="L6" s="14"/>
      <c r="M6" s="14"/>
      <c r="N6" s="67"/>
      <c r="P6" s="94" t="s">
        <v>55</v>
      </c>
    </row>
    <row r="7" spans="1:22" x14ac:dyDescent="0.25">
      <c r="A7" s="8">
        <v>2</v>
      </c>
      <c r="B7" s="9"/>
      <c r="C7" s="95"/>
      <c r="D7" s="96"/>
      <c r="E7" s="91"/>
      <c r="F7" s="91"/>
      <c r="G7" s="91"/>
      <c r="H7" s="24"/>
      <c r="I7" s="14">
        <v>0</v>
      </c>
      <c r="J7" s="14">
        <v>0</v>
      </c>
      <c r="K7" s="14">
        <v>0</v>
      </c>
      <c r="L7" s="14"/>
      <c r="M7" s="14"/>
      <c r="N7" s="67"/>
      <c r="P7" s="92" t="s">
        <v>45</v>
      </c>
      <c r="Q7" s="10">
        <v>1</v>
      </c>
      <c r="R7" s="8" t="s">
        <v>17</v>
      </c>
    </row>
    <row r="8" spans="1:22" x14ac:dyDescent="0.25">
      <c r="C8" s="92"/>
      <c r="D8" s="93"/>
      <c r="H8" s="24"/>
      <c r="I8" s="14">
        <v>1</v>
      </c>
      <c r="J8" s="14">
        <v>33</v>
      </c>
      <c r="K8" s="14">
        <v>33</v>
      </c>
      <c r="L8" s="14"/>
      <c r="M8" s="14"/>
      <c r="N8" s="67"/>
      <c r="P8" s="92" t="s">
        <v>65</v>
      </c>
      <c r="Q8" s="10">
        <v>1</v>
      </c>
    </row>
    <row r="9" spans="1:22" x14ac:dyDescent="0.25">
      <c r="A9" s="8">
        <v>3</v>
      </c>
      <c r="B9" s="9"/>
      <c r="C9" s="95"/>
      <c r="D9" s="96"/>
      <c r="E9" s="91"/>
      <c r="F9" s="91"/>
      <c r="G9" s="91"/>
      <c r="H9" s="24"/>
      <c r="I9" s="14">
        <v>2</v>
      </c>
      <c r="J9" s="14">
        <v>42</v>
      </c>
      <c r="K9" s="14">
        <v>66</v>
      </c>
      <c r="L9" s="14"/>
      <c r="M9" s="14"/>
      <c r="N9" s="67"/>
      <c r="P9" s="8" t="s">
        <v>54</v>
      </c>
      <c r="Q9" s="97">
        <v>1</v>
      </c>
    </row>
    <row r="10" spans="1:22" ht="15.75" thickBot="1" x14ac:dyDescent="0.3">
      <c r="C10" s="92"/>
      <c r="D10" s="93"/>
      <c r="H10" s="24"/>
      <c r="I10" s="14">
        <v>3</v>
      </c>
      <c r="J10" s="14">
        <v>54</v>
      </c>
      <c r="K10" s="14">
        <v>99</v>
      </c>
      <c r="L10" s="14"/>
      <c r="M10" s="14"/>
      <c r="N10" s="67"/>
      <c r="P10" s="8" t="s">
        <v>18</v>
      </c>
      <c r="Q10" s="98">
        <v>50</v>
      </c>
    </row>
    <row r="11" spans="1:22" x14ac:dyDescent="0.25">
      <c r="A11" s="8">
        <v>4</v>
      </c>
      <c r="B11" s="9"/>
      <c r="C11" s="95"/>
      <c r="D11" s="96"/>
      <c r="E11" s="91"/>
      <c r="F11" s="91"/>
      <c r="G11" s="91"/>
      <c r="H11" s="24"/>
      <c r="I11" s="14">
        <v>4</v>
      </c>
      <c r="J11" s="14">
        <v>72</v>
      </c>
      <c r="K11" s="14">
        <v>132</v>
      </c>
      <c r="L11" s="14"/>
      <c r="M11" s="14"/>
      <c r="N11" s="67"/>
      <c r="P11" s="17" t="s">
        <v>38</v>
      </c>
      <c r="Q11" s="99"/>
      <c r="R11" s="19"/>
    </row>
    <row r="12" spans="1:22" ht="15.75" thickBot="1" x14ac:dyDescent="0.3">
      <c r="C12" s="92"/>
      <c r="D12" s="93"/>
      <c r="H12" s="24"/>
      <c r="I12" s="14">
        <v>5</v>
      </c>
      <c r="J12" s="14">
        <v>90</v>
      </c>
      <c r="K12" s="14">
        <v>165</v>
      </c>
      <c r="L12" s="14"/>
      <c r="M12" s="14"/>
      <c r="N12" s="67"/>
      <c r="P12" s="100" t="s">
        <v>37</v>
      </c>
      <c r="Q12" s="83">
        <v>2</v>
      </c>
      <c r="R12" s="76"/>
    </row>
    <row r="13" spans="1:22" x14ac:dyDescent="0.25">
      <c r="A13" s="8">
        <v>5</v>
      </c>
      <c r="B13" s="9"/>
      <c r="C13" s="95"/>
      <c r="D13" s="96"/>
      <c r="E13" s="91"/>
      <c r="F13" s="91"/>
      <c r="G13" s="91"/>
      <c r="H13" s="24"/>
      <c r="I13" s="14">
        <v>6</v>
      </c>
      <c r="J13" s="14">
        <v>108</v>
      </c>
      <c r="K13" s="14">
        <v>198</v>
      </c>
      <c r="L13" s="14"/>
      <c r="M13" s="14"/>
      <c r="N13" s="67"/>
      <c r="P13" s="8" t="s">
        <v>1</v>
      </c>
      <c r="Q13" s="57">
        <v>0.60364300000000004</v>
      </c>
    </row>
    <row r="14" spans="1:22" x14ac:dyDescent="0.25">
      <c r="C14" s="92"/>
      <c r="D14" s="93"/>
      <c r="H14" s="24"/>
      <c r="I14" s="14">
        <v>7</v>
      </c>
      <c r="J14" s="14">
        <v>126</v>
      </c>
      <c r="K14" s="14">
        <v>231</v>
      </c>
      <c r="L14" s="14"/>
      <c r="M14" s="14"/>
      <c r="N14" s="67"/>
      <c r="P14" s="8" t="s">
        <v>4</v>
      </c>
      <c r="Q14" s="11">
        <v>5</v>
      </c>
    </row>
    <row r="15" spans="1:22" x14ac:dyDescent="0.25">
      <c r="A15" s="8">
        <v>6</v>
      </c>
      <c r="B15" s="9"/>
      <c r="C15" s="95"/>
      <c r="D15" s="96"/>
      <c r="E15" s="91"/>
      <c r="F15" s="91"/>
      <c r="G15" s="91"/>
      <c r="H15" s="24"/>
      <c r="I15" s="14">
        <v>8</v>
      </c>
      <c r="J15" s="14">
        <v>144</v>
      </c>
      <c r="K15" s="14">
        <v>264</v>
      </c>
      <c r="L15" s="14"/>
      <c r="M15" s="14"/>
      <c r="N15" s="67"/>
      <c r="P15" s="8" t="s">
        <v>2</v>
      </c>
      <c r="Q15" s="11">
        <v>0.94</v>
      </c>
    </row>
    <row r="16" spans="1:22" x14ac:dyDescent="0.25">
      <c r="C16" s="92"/>
      <c r="D16" s="93"/>
      <c r="H16" s="24"/>
      <c r="I16" s="14">
        <v>9</v>
      </c>
      <c r="J16" s="14">
        <v>162</v>
      </c>
      <c r="K16" s="14">
        <v>297</v>
      </c>
      <c r="L16" s="14"/>
      <c r="M16" s="14"/>
      <c r="N16" s="67"/>
      <c r="P16" s="8" t="s">
        <v>6</v>
      </c>
      <c r="Q16" s="10">
        <v>64</v>
      </c>
    </row>
    <row r="17" spans="1:22" x14ac:dyDescent="0.25">
      <c r="A17" s="8">
        <v>7</v>
      </c>
      <c r="B17" s="9"/>
      <c r="C17" s="95"/>
      <c r="D17" s="96"/>
      <c r="E17" s="91"/>
      <c r="F17" s="91"/>
      <c r="G17" s="91"/>
      <c r="H17" s="24"/>
      <c r="I17" s="14">
        <v>10</v>
      </c>
      <c r="J17" s="14">
        <v>180</v>
      </c>
      <c r="K17" s="14">
        <v>330</v>
      </c>
      <c r="L17" s="14"/>
      <c r="M17" s="14"/>
      <c r="N17" s="67"/>
      <c r="Q17" s="101"/>
    </row>
    <row r="18" spans="1:22" x14ac:dyDescent="0.25">
      <c r="H18" s="24"/>
      <c r="I18" s="14"/>
      <c r="J18" s="14"/>
      <c r="K18" s="14"/>
      <c r="L18" s="14"/>
      <c r="M18" s="14"/>
      <c r="N18" s="67"/>
      <c r="P18" s="92" t="s">
        <v>33</v>
      </c>
      <c r="Q18" s="10">
        <v>1</v>
      </c>
    </row>
    <row r="19" spans="1:22" x14ac:dyDescent="0.25">
      <c r="A19" s="8">
        <v>8</v>
      </c>
      <c r="B19" s="9"/>
      <c r="C19" s="91"/>
      <c r="D19" s="91"/>
      <c r="E19" s="91"/>
      <c r="F19" s="91"/>
      <c r="G19" s="91"/>
      <c r="H19" s="24"/>
      <c r="I19" s="14"/>
      <c r="J19" s="14"/>
      <c r="K19" s="14"/>
      <c r="L19" s="14"/>
      <c r="M19" s="14"/>
      <c r="N19" s="67"/>
      <c r="P19" s="92" t="s">
        <v>32</v>
      </c>
    </row>
    <row r="20" spans="1:22" x14ac:dyDescent="0.25">
      <c r="H20" s="24"/>
      <c r="I20" s="14"/>
      <c r="J20" s="14"/>
      <c r="K20" s="14"/>
      <c r="L20" s="14"/>
      <c r="M20" s="14"/>
      <c r="N20" s="67"/>
      <c r="P20" s="92"/>
      <c r="Q20" s="93"/>
    </row>
    <row r="21" spans="1:22" ht="15.75" thickBot="1" x14ac:dyDescent="0.3">
      <c r="B21" s="75" t="s">
        <v>22</v>
      </c>
      <c r="C21" s="12">
        <v>1</v>
      </c>
      <c r="D21" s="13">
        <v>1</v>
      </c>
      <c r="E21" s="75" t="s">
        <v>31</v>
      </c>
      <c r="F21" s="86"/>
      <c r="G21" s="86"/>
      <c r="H21" s="24"/>
      <c r="I21" s="14"/>
      <c r="J21" s="14"/>
      <c r="K21" s="14"/>
      <c r="L21" s="14"/>
      <c r="M21" s="14"/>
      <c r="N21" s="102"/>
      <c r="O21" s="61"/>
      <c r="P21" s="61"/>
      <c r="Q21" s="61"/>
      <c r="R21" s="61"/>
      <c r="S21" s="61"/>
      <c r="T21" s="61"/>
      <c r="U21" s="61"/>
      <c r="V21" s="61"/>
    </row>
    <row r="22" spans="1:22" x14ac:dyDescent="0.25">
      <c r="B22" s="14"/>
      <c r="C22" s="14"/>
      <c r="D22" s="103"/>
      <c r="E22" s="104"/>
      <c r="F22" s="14"/>
      <c r="G22" s="14"/>
      <c r="H22" s="24"/>
      <c r="I22" s="14"/>
      <c r="J22" s="14"/>
      <c r="K22" s="14"/>
      <c r="L22" s="14"/>
      <c r="M22" s="14"/>
      <c r="N22" s="67"/>
      <c r="O22" s="61"/>
      <c r="P22" s="61"/>
      <c r="Q22" s="61"/>
      <c r="R22" s="61"/>
      <c r="S22" s="61"/>
      <c r="T22" s="61"/>
      <c r="U22" s="61"/>
      <c r="V22" s="61"/>
    </row>
    <row r="23" spans="1:22" ht="15.75" thickBot="1" x14ac:dyDescent="0.3">
      <c r="B23" s="75" t="s">
        <v>58</v>
      </c>
      <c r="C23" s="15">
        <v>52.4</v>
      </c>
      <c r="D23" s="105">
        <f>C23*C21/D21</f>
        <v>52.4</v>
      </c>
      <c r="E23" s="75"/>
      <c r="F23" s="75"/>
      <c r="G23" s="75"/>
      <c r="H23" s="24"/>
      <c r="I23" s="14"/>
      <c r="J23" s="14"/>
      <c r="K23" s="14"/>
      <c r="L23" s="14"/>
      <c r="M23" s="14"/>
      <c r="N23" s="67"/>
      <c r="O23" s="61"/>
      <c r="P23" s="61"/>
      <c r="Q23" s="61"/>
      <c r="R23" s="61"/>
      <c r="S23" s="61"/>
      <c r="T23" s="61"/>
      <c r="U23" s="61"/>
      <c r="V23" s="61"/>
    </row>
    <row r="24" spans="1:22" x14ac:dyDescent="0.25">
      <c r="B24" s="66"/>
      <c r="C24" s="106"/>
      <c r="D24" s="107"/>
      <c r="E24" s="66"/>
      <c r="F24" s="66"/>
      <c r="G24" s="66"/>
      <c r="H24" s="24"/>
      <c r="I24" s="14"/>
      <c r="J24" s="14"/>
      <c r="K24" s="14"/>
      <c r="L24" s="14"/>
      <c r="M24" s="64" t="s">
        <v>43</v>
      </c>
      <c r="N24" s="67"/>
    </row>
    <row r="25" spans="1:22" ht="15.75" thickBot="1" x14ac:dyDescent="0.3">
      <c r="B25" s="75" t="s">
        <v>11</v>
      </c>
      <c r="C25" s="86"/>
      <c r="D25" s="75"/>
      <c r="E25" s="75" t="s">
        <v>12</v>
      </c>
      <c r="F25" s="75"/>
      <c r="G25" s="86"/>
      <c r="H25" s="24"/>
      <c r="I25" s="14"/>
      <c r="J25" s="14"/>
      <c r="K25" s="14"/>
      <c r="L25" s="14"/>
      <c r="M25" s="65" t="s">
        <v>44</v>
      </c>
      <c r="N25" s="67"/>
    </row>
    <row r="26" spans="1:22" x14ac:dyDescent="0.25">
      <c r="B26" s="66"/>
      <c r="C26" s="66"/>
      <c r="D26" s="66"/>
      <c r="E26" s="66"/>
      <c r="F26" s="66"/>
      <c r="G26" s="66"/>
      <c r="H26" s="24"/>
      <c r="I26" s="14" t="s">
        <v>36</v>
      </c>
      <c r="J26" s="14">
        <f>Q13*C21/D21</f>
        <v>0.60364300000000004</v>
      </c>
      <c r="K26" s="14"/>
      <c r="L26" s="14"/>
      <c r="M26" s="108" t="s">
        <v>42</v>
      </c>
      <c r="N26" s="67"/>
    </row>
    <row r="27" spans="1:22" ht="15.75" thickBot="1" x14ac:dyDescent="0.3">
      <c r="B27" s="75" t="s">
        <v>9</v>
      </c>
      <c r="C27" s="16">
        <v>4</v>
      </c>
      <c r="D27" s="75" t="s">
        <v>10</v>
      </c>
      <c r="E27" s="75"/>
      <c r="F27" s="75"/>
      <c r="G27" s="16">
        <v>4</v>
      </c>
      <c r="H27" s="24"/>
      <c r="I27" s="126" t="s">
        <v>63</v>
      </c>
      <c r="J27" s="109">
        <f>Q8*Q10/Q7</f>
        <v>50</v>
      </c>
      <c r="K27" s="70">
        <f>Q10*Q9/Q7</f>
        <v>50</v>
      </c>
      <c r="L27" s="14"/>
      <c r="M27" s="64">
        <v>16.690000000000001</v>
      </c>
      <c r="N27" s="67"/>
    </row>
    <row r="28" spans="1:22" ht="15.75" thickBot="1" x14ac:dyDescent="0.3">
      <c r="B28" s="14"/>
      <c r="C28" s="110"/>
      <c r="D28" s="14"/>
      <c r="E28" s="14"/>
      <c r="F28" s="14"/>
      <c r="G28" s="110"/>
      <c r="H28" s="24"/>
      <c r="I28" s="14"/>
      <c r="J28" s="14"/>
      <c r="K28" s="14" t="s">
        <v>64</v>
      </c>
      <c r="L28" s="14"/>
      <c r="M28" s="14"/>
      <c r="N28" s="67"/>
    </row>
    <row r="29" spans="1:22" ht="15.75" thickBot="1" x14ac:dyDescent="0.3">
      <c r="B29" s="8" t="s">
        <v>61</v>
      </c>
      <c r="C29" s="8" t="s">
        <v>23</v>
      </c>
      <c r="D29" s="8">
        <v>2015</v>
      </c>
      <c r="E29" s="8" t="s">
        <v>24</v>
      </c>
      <c r="H29" s="24"/>
      <c r="I29" s="17"/>
      <c r="J29" s="18" t="s">
        <v>13</v>
      </c>
      <c r="K29" s="19"/>
      <c r="L29" s="19" t="s">
        <v>14</v>
      </c>
      <c r="M29" s="14"/>
      <c r="N29" s="67"/>
    </row>
    <row r="30" spans="1:22" ht="15.75" x14ac:dyDescent="0.25">
      <c r="B30" s="111" t="s">
        <v>7</v>
      </c>
      <c r="C30" s="112"/>
      <c r="D30" s="20">
        <v>0</v>
      </c>
      <c r="E30" s="21"/>
      <c r="F30" s="14"/>
      <c r="G30" s="14"/>
      <c r="H30" s="24"/>
      <c r="I30" s="17" t="s">
        <v>7</v>
      </c>
      <c r="J30" s="22"/>
      <c r="K30" s="22"/>
      <c r="L30" s="23"/>
      <c r="M30" s="65" t="s">
        <v>19</v>
      </c>
      <c r="N30" s="67"/>
    </row>
    <row r="31" spans="1:22" ht="15.75" x14ac:dyDescent="0.25">
      <c r="B31" s="113" t="s">
        <v>15</v>
      </c>
      <c r="C31" s="114"/>
      <c r="D31" s="115">
        <f>IF($Q$12=1,K31*M31+J31*M31*0.5,IF(Q12=0,K31*M27+J31*M27*0.5,K31*L31+J31*L31*K39))</f>
        <v>537.62400000000002</v>
      </c>
      <c r="E31" s="116"/>
      <c r="F31" s="14"/>
      <c r="G31" s="117"/>
      <c r="H31" s="24"/>
      <c r="I31" s="24" t="s">
        <v>47</v>
      </c>
      <c r="J31" s="25">
        <f>D23</f>
        <v>52.4</v>
      </c>
      <c r="K31" s="25"/>
      <c r="L31" s="26">
        <v>20.52</v>
      </c>
      <c r="M31" s="64">
        <v>17.88</v>
      </c>
      <c r="N31" s="67"/>
    </row>
    <row r="32" spans="1:22" ht="15.75" x14ac:dyDescent="0.25">
      <c r="B32" s="113" t="s">
        <v>0</v>
      </c>
      <c r="C32" s="114"/>
      <c r="D32" s="115">
        <f>IF(Q18=0,0,J32*L32*0.5+(K32*L32))</f>
        <v>393</v>
      </c>
      <c r="E32" s="116"/>
      <c r="F32" s="14"/>
      <c r="G32" s="117"/>
      <c r="H32" s="24"/>
      <c r="I32" s="24" t="s">
        <v>57</v>
      </c>
      <c r="J32" s="25">
        <f>D23</f>
        <v>52.4</v>
      </c>
      <c r="K32" s="25"/>
      <c r="L32" s="26">
        <v>15</v>
      </c>
      <c r="M32" s="14"/>
      <c r="N32" s="67"/>
    </row>
    <row r="33" spans="2:14" ht="15.75" x14ac:dyDescent="0.25">
      <c r="B33" s="113" t="s">
        <v>1</v>
      </c>
      <c r="C33" s="114"/>
      <c r="D33" s="115">
        <f>J26*J33/D23*L33*K39+(K33*J26/D23*L33)</f>
        <v>804.22594272316792</v>
      </c>
      <c r="E33" s="116"/>
      <c r="F33" s="14"/>
      <c r="G33" s="117"/>
      <c r="H33" s="24"/>
      <c r="I33" s="24" t="s">
        <v>1</v>
      </c>
      <c r="J33" s="25">
        <f t="shared" ref="J33" si="0">$D$23-K33</f>
        <v>33</v>
      </c>
      <c r="K33" s="25">
        <f>MAX(,D23-INDEX(K7:K17,MATCH(Q8,I7:I17,)))</f>
        <v>19.399999999999999</v>
      </c>
      <c r="L33" s="26">
        <v>1944.62</v>
      </c>
      <c r="M33" s="14"/>
      <c r="N33" s="67"/>
    </row>
    <row r="34" spans="2:14" ht="15.75" x14ac:dyDescent="0.25">
      <c r="B34" s="113" t="s">
        <v>50</v>
      </c>
      <c r="C34" s="114"/>
      <c r="D34" s="115">
        <f>J34*L34*J39</f>
        <v>14.157574999999998</v>
      </c>
      <c r="E34" s="116"/>
      <c r="F34" s="14"/>
      <c r="G34" s="14"/>
      <c r="H34" s="24"/>
      <c r="I34" s="24" t="s">
        <v>51</v>
      </c>
      <c r="J34" s="25">
        <f>$Q$15/$G$27*$Q$7</f>
        <v>0.23499999999999999</v>
      </c>
      <c r="K34" s="25"/>
      <c r="L34" s="26">
        <v>120.49</v>
      </c>
      <c r="M34" s="14"/>
      <c r="N34" s="67"/>
    </row>
    <row r="35" spans="2:14" ht="15.75" x14ac:dyDescent="0.25">
      <c r="B35" s="113" t="s">
        <v>3</v>
      </c>
      <c r="C35" s="114"/>
      <c r="D35" s="115">
        <f>J35*L35*J39</f>
        <v>3.6272249999999997</v>
      </c>
      <c r="E35" s="118"/>
      <c r="F35" s="14"/>
      <c r="G35" s="14"/>
      <c r="H35" s="24"/>
      <c r="I35" s="24" t="s">
        <v>3</v>
      </c>
      <c r="J35" s="25">
        <f>$Q$15/$G$27*$Q$7</f>
        <v>0.23499999999999999</v>
      </c>
      <c r="K35" s="25"/>
      <c r="L35" s="26">
        <v>30.87</v>
      </c>
      <c r="M35" s="14"/>
      <c r="N35" s="67"/>
    </row>
    <row r="36" spans="2:14" ht="15.75" x14ac:dyDescent="0.25">
      <c r="B36" s="113" t="s">
        <v>4</v>
      </c>
      <c r="C36" s="114"/>
      <c r="D36" s="115">
        <f>J36*L36*J39</f>
        <v>19.293749999999999</v>
      </c>
      <c r="E36" s="116"/>
      <c r="F36" s="14"/>
      <c r="G36" s="14"/>
      <c r="H36" s="24"/>
      <c r="I36" s="24" t="s">
        <v>4</v>
      </c>
      <c r="J36" s="25">
        <f>Q14*Q7/G27</f>
        <v>1.25</v>
      </c>
      <c r="K36" s="25"/>
      <c r="L36" s="26">
        <v>30.87</v>
      </c>
      <c r="M36" s="14"/>
      <c r="N36" s="67"/>
    </row>
    <row r="37" spans="2:14" ht="15.75" x14ac:dyDescent="0.25">
      <c r="B37" s="113" t="s">
        <v>5</v>
      </c>
      <c r="C37" s="114"/>
      <c r="D37" s="115">
        <f>J37*L37*J39</f>
        <v>16.260749999999998</v>
      </c>
      <c r="E37" s="116"/>
      <c r="F37" s="14"/>
      <c r="G37" s="14"/>
      <c r="H37" s="24"/>
      <c r="I37" s="24" t="s">
        <v>5</v>
      </c>
      <c r="J37" s="25">
        <f>(Q14+Q15)/G27*Q7</f>
        <v>1.4849999999999999</v>
      </c>
      <c r="K37" s="25"/>
      <c r="L37" s="26">
        <v>21.9</v>
      </c>
      <c r="M37" s="14"/>
      <c r="N37" s="67"/>
    </row>
    <row r="38" spans="2:14" ht="46.5" thickBot="1" x14ac:dyDescent="0.3">
      <c r="B38" s="119" t="s">
        <v>28</v>
      </c>
      <c r="C38" s="120"/>
      <c r="D38" s="115">
        <f>Q16*C21/D21</f>
        <v>64</v>
      </c>
      <c r="E38" s="116"/>
      <c r="F38" s="14"/>
      <c r="G38" s="14"/>
      <c r="H38" s="24"/>
      <c r="I38" s="24"/>
      <c r="J38" s="25"/>
      <c r="K38" s="25"/>
      <c r="L38" s="26"/>
      <c r="M38" s="14"/>
      <c r="N38" s="67"/>
    </row>
    <row r="39" spans="2:14" ht="16.5" thickBot="1" x14ac:dyDescent="0.3">
      <c r="B39" s="121" t="s">
        <v>8</v>
      </c>
      <c r="C39" s="122"/>
      <c r="D39" s="123">
        <f>SUM(D30:D38)</f>
        <v>1852.1892427231678</v>
      </c>
      <c r="E39" s="124"/>
      <c r="F39" s="14"/>
      <c r="G39" s="14"/>
      <c r="H39" s="24"/>
      <c r="I39" s="28" t="s">
        <v>35</v>
      </c>
      <c r="J39" s="29">
        <f>(100-J27)/100</f>
        <v>0.5</v>
      </c>
      <c r="K39" s="125">
        <f>(100-K27)/100</f>
        <v>0.5</v>
      </c>
      <c r="L39" s="30"/>
      <c r="M39" s="14"/>
      <c r="N39" s="67"/>
    </row>
    <row r="40" spans="2:14" x14ac:dyDescent="0.25">
      <c r="H40" s="24"/>
      <c r="I40" s="14"/>
      <c r="J40" s="14"/>
      <c r="K40" s="14"/>
      <c r="L40" s="14"/>
      <c r="M40" s="14"/>
      <c r="N40" s="67"/>
    </row>
    <row r="41" spans="2:14" x14ac:dyDescent="0.25">
      <c r="C41" s="14"/>
      <c r="D41" s="14"/>
      <c r="E41" s="14"/>
      <c r="F41" s="14"/>
      <c r="G41" s="14"/>
      <c r="H41" s="24"/>
      <c r="I41" s="14"/>
      <c r="J41" s="14"/>
      <c r="K41" s="14"/>
      <c r="L41" s="14"/>
      <c r="M41" s="14"/>
      <c r="N41" s="67"/>
    </row>
    <row r="42" spans="2:14" x14ac:dyDescent="0.25">
      <c r="B42" s="14" t="s">
        <v>26</v>
      </c>
      <c r="C42" s="91"/>
      <c r="D42" s="91"/>
      <c r="E42" s="91"/>
      <c r="F42" s="91"/>
      <c r="G42" s="91"/>
      <c r="H42" s="14"/>
      <c r="I42" s="14"/>
      <c r="J42" s="14"/>
      <c r="K42" s="14"/>
      <c r="L42" s="14"/>
      <c r="M42" s="14"/>
      <c r="N42" s="67"/>
    </row>
    <row r="43" spans="2:14" x14ac:dyDescent="0.25">
      <c r="H43" s="24"/>
      <c r="I43" s="14"/>
      <c r="J43" s="14"/>
      <c r="K43" s="14"/>
      <c r="L43" s="14"/>
      <c r="M43" s="14"/>
      <c r="N43" s="67"/>
    </row>
    <row r="44" spans="2:14" ht="15.75" thickBot="1" x14ac:dyDescent="0.3">
      <c r="B44" s="14" t="s">
        <v>53</v>
      </c>
      <c r="C44" s="91"/>
      <c r="D44" s="91"/>
      <c r="E44" s="14" t="s">
        <v>27</v>
      </c>
      <c r="F44" s="91"/>
      <c r="G44" s="91"/>
      <c r="H44" s="74"/>
      <c r="I44" s="75"/>
      <c r="J44" s="75"/>
      <c r="K44" s="75"/>
      <c r="L44" s="75"/>
      <c r="M44" s="75"/>
      <c r="N44" s="76"/>
    </row>
    <row r="46" spans="2:14" x14ac:dyDescent="0.25">
      <c r="B46" s="8" t="s">
        <v>25</v>
      </c>
    </row>
  </sheetData>
  <protectedRanges>
    <protectedRange password="CF7A" sqref="B8:G8" name="Диапазон1"/>
  </protectedRange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U47"/>
  <sheetViews>
    <sheetView tabSelected="1" topLeftCell="A13" zoomScale="80" zoomScaleNormal="80" workbookViewId="0">
      <selection activeCell="F43" sqref="F43"/>
    </sheetView>
  </sheetViews>
  <sheetFormatPr defaultRowHeight="15" x14ac:dyDescent="0.25"/>
  <cols>
    <col min="5" max="5" width="12.42578125" customWidth="1"/>
    <col min="6" max="7" width="10.28515625" bestFit="1" customWidth="1"/>
  </cols>
  <sheetData>
    <row r="4" spans="1:16" x14ac:dyDescent="0.25">
      <c r="A4" s="137">
        <v>3</v>
      </c>
      <c r="C4" s="130">
        <v>33</v>
      </c>
    </row>
    <row r="6" spans="1:16" x14ac:dyDescent="0.25">
      <c r="A6" s="132"/>
      <c r="B6" s="132"/>
      <c r="C6" s="132"/>
    </row>
    <row r="7" spans="1:16" x14ac:dyDescent="0.25">
      <c r="A7" s="131"/>
    </row>
    <row r="8" spans="1:16" x14ac:dyDescent="0.25">
      <c r="A8" s="137">
        <v>180</v>
      </c>
      <c r="C8" s="137">
        <v>69</v>
      </c>
    </row>
    <row r="9" spans="1:16" x14ac:dyDescent="0.25">
      <c r="A9" s="133"/>
      <c r="C9" s="130"/>
    </row>
    <row r="11" spans="1:16" x14ac:dyDescent="0.25">
      <c r="B11" s="134">
        <f>IF(AND(A4*33&gt;C8,A4*33&lt;A8),A4*33,C8)</f>
        <v>99</v>
      </c>
    </row>
    <row r="13" spans="1:16" x14ac:dyDescent="0.25">
      <c r="C13" s="136" t="s">
        <v>76</v>
      </c>
      <c r="D13" s="136"/>
      <c r="E13" s="136"/>
      <c r="F13" s="136"/>
      <c r="G13" s="136"/>
      <c r="H13" s="136"/>
      <c r="I13" s="136"/>
      <c r="J13" s="136"/>
      <c r="K13" s="136"/>
    </row>
    <row r="14" spans="1:16" x14ac:dyDescent="0.25">
      <c r="A14" t="s">
        <v>74</v>
      </c>
      <c r="C14" s="136" t="s">
        <v>75</v>
      </c>
      <c r="D14" s="136"/>
      <c r="E14" s="136"/>
      <c r="F14" s="136"/>
      <c r="G14" s="136"/>
      <c r="H14" s="136"/>
      <c r="I14" s="136"/>
      <c r="J14" s="136"/>
      <c r="K14" s="136"/>
    </row>
    <row r="15" spans="1:16" x14ac:dyDescent="0.25">
      <c r="C15" s="136" t="s">
        <v>91</v>
      </c>
      <c r="D15" s="136"/>
      <c r="E15" s="136"/>
      <c r="F15" s="136"/>
      <c r="G15" s="136"/>
      <c r="H15" s="136"/>
      <c r="I15" s="136"/>
      <c r="J15" s="136"/>
      <c r="K15" s="136"/>
    </row>
    <row r="16" spans="1:16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</row>
    <row r="17" spans="1:21" x14ac:dyDescent="0.25">
      <c r="A17" s="1"/>
      <c r="B17" s="1"/>
      <c r="C17" s="1"/>
      <c r="D17" s="1"/>
      <c r="E17" s="1" t="s">
        <v>80</v>
      </c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</row>
    <row r="18" spans="1:21" ht="15.75" thickBot="1" x14ac:dyDescent="0.3">
      <c r="A18" s="142"/>
      <c r="B18" s="142"/>
      <c r="C18" s="142"/>
      <c r="D18" s="142"/>
      <c r="E18" s="142"/>
      <c r="F18" s="142"/>
      <c r="G18" s="142"/>
      <c r="H18" s="142"/>
      <c r="I18" s="142"/>
      <c r="J18" s="142"/>
      <c r="K18" s="142"/>
      <c r="L18" s="142"/>
      <c r="M18" s="142"/>
      <c r="N18" s="142"/>
      <c r="O18" s="142"/>
      <c r="P18" s="142"/>
    </row>
    <row r="19" spans="1:21" x14ac:dyDescent="0.25">
      <c r="G19" t="s">
        <v>83</v>
      </c>
    </row>
    <row r="20" spans="1:21" x14ac:dyDescent="0.25">
      <c r="A20" t="s">
        <v>77</v>
      </c>
      <c r="E20" s="136" t="s">
        <v>85</v>
      </c>
      <c r="F20" s="136"/>
      <c r="G20" s="136"/>
      <c r="H20" s="136"/>
      <c r="I20" s="136"/>
      <c r="J20" s="136"/>
      <c r="K20" s="136"/>
      <c r="L20" s="136"/>
      <c r="M20" s="136"/>
      <c r="N20" s="136"/>
      <c r="O20" s="136"/>
      <c r="P20" s="136"/>
      <c r="Q20" s="136"/>
      <c r="R20" s="136"/>
      <c r="S20" s="136"/>
      <c r="T20" s="136"/>
      <c r="U20" s="136"/>
    </row>
    <row r="21" spans="1:21" x14ac:dyDescent="0.25">
      <c r="E21" s="136" t="s">
        <v>86</v>
      </c>
      <c r="F21" s="136"/>
      <c r="G21" s="136"/>
      <c r="H21" s="136"/>
      <c r="I21" s="136"/>
      <c r="J21" s="136"/>
      <c r="K21" s="136"/>
      <c r="L21" s="136"/>
      <c r="M21" s="136"/>
      <c r="N21" s="136"/>
      <c r="O21" s="136"/>
      <c r="P21" s="136"/>
      <c r="Q21" s="136"/>
      <c r="R21" s="136"/>
      <c r="S21" s="136"/>
      <c r="T21" s="136"/>
      <c r="U21" s="136"/>
    </row>
    <row r="22" spans="1:21" x14ac:dyDescent="0.25">
      <c r="E22" s="136" t="s">
        <v>87</v>
      </c>
      <c r="F22" s="136"/>
      <c r="G22" s="136"/>
      <c r="H22" s="136"/>
      <c r="I22" s="136"/>
      <c r="J22" s="136"/>
      <c r="K22" s="136"/>
      <c r="L22" s="136"/>
      <c r="M22" s="136"/>
      <c r="N22" s="136"/>
      <c r="O22" s="136"/>
      <c r="P22" s="136"/>
      <c r="Q22" s="136"/>
      <c r="R22" s="136"/>
      <c r="S22" s="136"/>
      <c r="T22" s="136"/>
      <c r="U22" s="136"/>
    </row>
    <row r="23" spans="1:21" x14ac:dyDescent="0.25">
      <c r="E23" s="136" t="s">
        <v>88</v>
      </c>
      <c r="F23" s="136"/>
      <c r="G23" s="136"/>
      <c r="H23" s="136"/>
      <c r="I23" s="136"/>
      <c r="J23" s="136"/>
      <c r="K23" s="136"/>
      <c r="L23" s="136"/>
      <c r="M23" s="136"/>
      <c r="N23" s="136"/>
      <c r="O23" s="136"/>
      <c r="P23" s="136"/>
      <c r="Q23" s="136"/>
      <c r="R23" s="136"/>
      <c r="S23" s="136"/>
      <c r="T23" s="136"/>
      <c r="U23" s="136"/>
    </row>
    <row r="24" spans="1:21" x14ac:dyDescent="0.25">
      <c r="E24" s="136" t="s">
        <v>89</v>
      </c>
      <c r="F24" s="136"/>
      <c r="G24" s="136"/>
      <c r="H24" s="136"/>
      <c r="I24" s="136"/>
      <c r="J24" s="136"/>
      <c r="K24" s="136"/>
      <c r="L24" s="136"/>
      <c r="M24" s="136"/>
      <c r="N24" s="136"/>
      <c r="O24" s="136"/>
      <c r="P24" s="136"/>
      <c r="Q24" s="136"/>
      <c r="R24" s="136"/>
      <c r="S24" s="136"/>
      <c r="T24" s="136"/>
      <c r="U24" s="136"/>
    </row>
    <row r="25" spans="1:21" x14ac:dyDescent="0.25">
      <c r="E25" s="136" t="s">
        <v>90</v>
      </c>
      <c r="F25" s="136"/>
      <c r="G25" s="136"/>
      <c r="H25" s="136"/>
      <c r="I25" s="136"/>
      <c r="J25" s="136"/>
      <c r="K25" s="136"/>
      <c r="L25" s="136"/>
      <c r="M25" s="136"/>
      <c r="N25" s="136"/>
      <c r="O25" s="136"/>
      <c r="P25" s="136"/>
      <c r="Q25" s="136"/>
      <c r="R25" s="136"/>
      <c r="S25" s="136"/>
      <c r="T25" s="136"/>
      <c r="U25" s="136"/>
    </row>
    <row r="26" spans="1:21" x14ac:dyDescent="0.25">
      <c r="A26" t="s">
        <v>84</v>
      </c>
      <c r="C26" s="140">
        <v>1</v>
      </c>
      <c r="D26" s="139">
        <v>2</v>
      </c>
      <c r="E26" s="69">
        <v>0</v>
      </c>
      <c r="F26" s="14"/>
      <c r="G26" s="69">
        <v>0</v>
      </c>
      <c r="H26" s="14"/>
      <c r="I26" t="s">
        <v>82</v>
      </c>
    </row>
    <row r="27" spans="1:21" x14ac:dyDescent="0.25">
      <c r="A27" t="s">
        <v>81</v>
      </c>
      <c r="C27" s="140">
        <v>81.400000000000006</v>
      </c>
      <c r="D27" s="138">
        <f>C27/D26*C26</f>
        <v>40.700000000000003</v>
      </c>
      <c r="E27" s="69">
        <v>1</v>
      </c>
      <c r="F27" s="14"/>
      <c r="G27" s="69">
        <v>33</v>
      </c>
      <c r="H27" s="14"/>
      <c r="I27" s="135">
        <v>2</v>
      </c>
    </row>
    <row r="28" spans="1:21" x14ac:dyDescent="0.25">
      <c r="E28" s="69">
        <v>2</v>
      </c>
      <c r="F28" s="14"/>
      <c r="G28" s="69">
        <v>66</v>
      </c>
      <c r="H28" s="14"/>
    </row>
    <row r="29" spans="1:21" x14ac:dyDescent="0.25">
      <c r="E29" s="69">
        <v>3</v>
      </c>
      <c r="F29" s="14"/>
      <c r="G29" s="69">
        <v>99</v>
      </c>
      <c r="H29" s="14"/>
    </row>
    <row r="30" spans="1:21" x14ac:dyDescent="0.25">
      <c r="E30" s="69">
        <v>4</v>
      </c>
      <c r="F30" s="14"/>
      <c r="G30" s="69">
        <v>132</v>
      </c>
      <c r="H30" s="14"/>
    </row>
    <row r="31" spans="1:21" x14ac:dyDescent="0.25">
      <c r="E31" s="69">
        <v>5</v>
      </c>
      <c r="F31" s="14"/>
      <c r="G31" s="69">
        <v>165</v>
      </c>
      <c r="H31" s="14"/>
    </row>
    <row r="32" spans="1:21" x14ac:dyDescent="0.25">
      <c r="E32" s="69">
        <v>6</v>
      </c>
      <c r="F32" s="14"/>
      <c r="G32" s="69">
        <v>198</v>
      </c>
      <c r="H32" s="14"/>
    </row>
    <row r="33" spans="5:8" x14ac:dyDescent="0.25">
      <c r="E33" s="69">
        <v>7</v>
      </c>
      <c r="F33" s="14"/>
      <c r="G33" s="69">
        <v>231</v>
      </c>
      <c r="H33" s="14"/>
    </row>
    <row r="34" spans="5:8" x14ac:dyDescent="0.25">
      <c r="E34" s="69">
        <v>8</v>
      </c>
      <c r="F34" s="14"/>
      <c r="G34" s="69">
        <v>264</v>
      </c>
      <c r="H34" s="14"/>
    </row>
    <row r="35" spans="5:8" x14ac:dyDescent="0.25">
      <c r="E35" s="69">
        <v>9</v>
      </c>
      <c r="F35" s="14"/>
      <c r="G35" s="69">
        <v>297</v>
      </c>
      <c r="H35" s="14"/>
    </row>
    <row r="36" spans="5:8" x14ac:dyDescent="0.25">
      <c r="E36" s="69">
        <v>10</v>
      </c>
      <c r="F36" s="14"/>
      <c r="G36" s="69">
        <v>330</v>
      </c>
      <c r="H36" s="14"/>
    </row>
    <row r="37" spans="5:8" x14ac:dyDescent="0.25">
      <c r="E37" s="14"/>
      <c r="F37" s="14"/>
      <c r="G37" s="14"/>
      <c r="H37" s="14"/>
    </row>
    <row r="38" spans="5:8" ht="15.75" thickBot="1" x14ac:dyDescent="0.3">
      <c r="E38" s="14"/>
      <c r="F38" s="14"/>
      <c r="G38" s="14"/>
      <c r="H38" s="14"/>
    </row>
    <row r="39" spans="5:8" ht="15.75" thickBot="1" x14ac:dyDescent="0.3">
      <c r="E39" s="17"/>
      <c r="F39" s="18" t="s">
        <v>78</v>
      </c>
      <c r="G39" s="19" t="s">
        <v>79</v>
      </c>
      <c r="H39" s="19" t="s">
        <v>14</v>
      </c>
    </row>
    <row r="40" spans="5:8" x14ac:dyDescent="0.25">
      <c r="E40" s="17"/>
      <c r="F40" s="22"/>
      <c r="G40" s="22"/>
      <c r="H40" s="23"/>
    </row>
    <row r="41" spans="5:8" x14ac:dyDescent="0.25">
      <c r="E41" s="24"/>
      <c r="F41" s="25"/>
      <c r="G41" s="25"/>
      <c r="H41" s="26"/>
    </row>
    <row r="42" spans="5:8" x14ac:dyDescent="0.25">
      <c r="E42" s="24"/>
      <c r="F42" s="25"/>
      <c r="G42" s="25"/>
      <c r="H42" s="26"/>
    </row>
    <row r="43" spans="5:8" x14ac:dyDescent="0.25">
      <c r="E43" s="24" t="s">
        <v>1</v>
      </c>
      <c r="F43" s="25">
        <f>IF(D27&lt;INDEX(G26:G36,MATCH(I27,E26:E36,)),INDEX(G26:G36,MATCH(I27,E26:E36,)),$D$27-G43)</f>
        <v>66</v>
      </c>
      <c r="G43" s="25">
        <f>MAX(,D27-INDEX(G26:G36,MATCH(I27,E26:E36,)))</f>
        <v>0</v>
      </c>
      <c r="H43" s="26"/>
    </row>
    <row r="44" spans="5:8" x14ac:dyDescent="0.25">
      <c r="E44" s="14"/>
      <c r="F44" s="14"/>
      <c r="G44" s="14"/>
      <c r="H44" s="14"/>
    </row>
    <row r="45" spans="5:8" x14ac:dyDescent="0.25">
      <c r="E45" s="126"/>
      <c r="F45" s="69"/>
      <c r="G45" s="14"/>
      <c r="H45" s="14"/>
    </row>
    <row r="46" spans="5:8" x14ac:dyDescent="0.25">
      <c r="E46" s="126"/>
      <c r="F46" s="141"/>
      <c r="G46" s="141"/>
      <c r="H46" s="110"/>
    </row>
    <row r="47" spans="5:8" x14ac:dyDescent="0.25">
      <c r="E47" s="14"/>
      <c r="F47" s="110"/>
      <c r="G47" s="103"/>
      <c r="H47" s="10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</vt:i4>
      </vt:variant>
    </vt:vector>
  </HeadingPairs>
  <TitlesOfParts>
    <vt:vector size="7" baseType="lpstr">
      <vt:lpstr>Инв.Многдет.Без льгот</vt:lpstr>
      <vt:lpstr>Ветераны</vt:lpstr>
      <vt:lpstr>Вет.100%пл.&lt;соц.нормы</vt:lpstr>
      <vt:lpstr>Лист1</vt:lpstr>
      <vt:lpstr>'Вет.100%пл.&lt;соц.нормы'!Область_печати</vt:lpstr>
      <vt:lpstr>Ветераны!Область_печати</vt:lpstr>
      <vt:lpstr>'Инв.Многдет.Без льгот'!Область_печати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</dc:creator>
  <cp:lastModifiedBy>YouGreed</cp:lastModifiedBy>
  <cp:lastPrinted>2015-09-01T07:32:06Z</cp:lastPrinted>
  <dcterms:created xsi:type="dcterms:W3CDTF">2015-08-02T07:27:50Z</dcterms:created>
  <dcterms:modified xsi:type="dcterms:W3CDTF">2015-09-01T15:48:21Z</dcterms:modified>
</cp:coreProperties>
</file>