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316\Desktop\"/>
    </mc:Choice>
  </mc:AlternateContent>
  <bookViews>
    <workbookView xWindow="0" yWindow="0" windowWidth="19200" windowHeight="11100"/>
  </bookViews>
  <sheets>
    <sheet name="РЕЙТИНГ" sheetId="1" r:id="rId1"/>
    <sheet name="Бафаева" sheetId="2" r:id="rId2"/>
    <sheet name="Кувшинова" sheetId="3" r:id="rId3"/>
    <sheet name="Ошев" sheetId="4" r:id="rId4"/>
    <sheet name="Попов" sheetId="5" r:id="rId5"/>
  </sheets>
  <calcPr calcId="152511" fullCalcOnLoad="1"/>
</workbook>
</file>

<file path=xl/calcChain.xml><?xml version="1.0" encoding="utf-8"?>
<calcChain xmlns="http://schemas.openxmlformats.org/spreadsheetml/2006/main">
  <c r="S49" i="5" l="1"/>
  <c r="R49" i="5"/>
  <c r="P49" i="5"/>
  <c r="M49" i="5"/>
  <c r="L49" i="5"/>
  <c r="I49" i="5"/>
  <c r="H49" i="5"/>
  <c r="E49" i="5"/>
  <c r="D49" i="5"/>
  <c r="S46" i="5"/>
  <c r="S5" i="1" s="1"/>
  <c r="R46" i="5"/>
  <c r="R5" i="1" s="1"/>
  <c r="S45" i="5"/>
  <c r="R45" i="5"/>
  <c r="Q45" i="5"/>
  <c r="P45" i="5"/>
  <c r="P46" i="5" s="1"/>
  <c r="P5" i="1" s="1"/>
  <c r="O45" i="5"/>
  <c r="N45" i="5"/>
  <c r="M45" i="5"/>
  <c r="M46" i="5" s="1"/>
  <c r="M5" i="1" s="1"/>
  <c r="L45" i="5"/>
  <c r="L46" i="5" s="1"/>
  <c r="L5" i="1" s="1"/>
  <c r="K45" i="5"/>
  <c r="J45" i="5"/>
  <c r="I45" i="5"/>
  <c r="I46" i="5" s="1"/>
  <c r="I5" i="1" s="1"/>
  <c r="H45" i="5"/>
  <c r="H46" i="5" s="1"/>
  <c r="H5" i="1" s="1"/>
  <c r="G45" i="5"/>
  <c r="F45" i="5"/>
  <c r="E45" i="5"/>
  <c r="E46" i="5" s="1"/>
  <c r="E5" i="1" s="1"/>
  <c r="D45" i="5"/>
  <c r="D46" i="5" s="1"/>
  <c r="D5" i="1" s="1"/>
  <c r="C45" i="5"/>
  <c r="B45" i="5"/>
  <c r="S44" i="5"/>
  <c r="R44" i="5"/>
  <c r="R13" i="5"/>
  <c r="Q13" i="5"/>
  <c r="Q44" i="5" s="1"/>
  <c r="O13" i="5"/>
  <c r="O49" i="5" s="1"/>
  <c r="O46" i="5" s="1"/>
  <c r="O5" i="1" s="1"/>
  <c r="N13" i="5"/>
  <c r="N49" i="5" s="1"/>
  <c r="N46" i="5" s="1"/>
  <c r="N5" i="1" s="1"/>
  <c r="M13" i="5"/>
  <c r="M44" i="5" s="1"/>
  <c r="L13" i="5"/>
  <c r="L44" i="5" s="1"/>
  <c r="K13" i="5"/>
  <c r="K49" i="5" s="1"/>
  <c r="K46" i="5" s="1"/>
  <c r="K5" i="1" s="1"/>
  <c r="J13" i="5"/>
  <c r="J49" i="5" s="1"/>
  <c r="J46" i="5" s="1"/>
  <c r="J5" i="1" s="1"/>
  <c r="I13" i="5"/>
  <c r="I44" i="5" s="1"/>
  <c r="H13" i="5"/>
  <c r="H44" i="5" s="1"/>
  <c r="G13" i="5"/>
  <c r="G49" i="5" s="1"/>
  <c r="G46" i="5" s="1"/>
  <c r="G5" i="1" s="1"/>
  <c r="F13" i="5"/>
  <c r="F49" i="5" s="1"/>
  <c r="F46" i="5" s="1"/>
  <c r="F5" i="1" s="1"/>
  <c r="E13" i="5"/>
  <c r="E44" i="5" s="1"/>
  <c r="D13" i="5"/>
  <c r="D44" i="5" s="1"/>
  <c r="C13" i="5"/>
  <c r="C49" i="5" s="1"/>
  <c r="C46" i="5" s="1"/>
  <c r="C5" i="1" s="1"/>
  <c r="B13" i="5"/>
  <c r="B49" i="5" s="1"/>
  <c r="B46" i="5" s="1"/>
  <c r="B5" i="1" s="1"/>
  <c r="R9" i="5"/>
  <c r="Q9" i="5"/>
  <c r="O9" i="5"/>
  <c r="N9" i="5"/>
  <c r="H9" i="5"/>
  <c r="G9" i="5"/>
  <c r="F9" i="5"/>
  <c r="E9" i="5"/>
  <c r="D9" i="5"/>
  <c r="C9" i="5"/>
  <c r="B9" i="5"/>
  <c r="P49" i="4"/>
  <c r="O49" i="4"/>
  <c r="M49" i="4"/>
  <c r="K49" i="4"/>
  <c r="I49" i="4"/>
  <c r="G49" i="4"/>
  <c r="E49" i="4"/>
  <c r="C49" i="4"/>
  <c r="M46" i="4"/>
  <c r="M4" i="1" s="1"/>
  <c r="I46" i="4"/>
  <c r="I4" i="1" s="1"/>
  <c r="I9" i="1" s="1"/>
  <c r="E46" i="4"/>
  <c r="E4" i="1" s="1"/>
  <c r="S45" i="4"/>
  <c r="R45" i="4"/>
  <c r="Q45" i="4"/>
  <c r="P45" i="4"/>
  <c r="P46" i="4" s="1"/>
  <c r="P4" i="1" s="1"/>
  <c r="O45" i="4"/>
  <c r="O46" i="4" s="1"/>
  <c r="O4" i="1" s="1"/>
  <c r="N45" i="4"/>
  <c r="M45" i="4"/>
  <c r="L45" i="4"/>
  <c r="K45" i="4"/>
  <c r="K46" i="4" s="1"/>
  <c r="K4" i="1" s="1"/>
  <c r="J45" i="4"/>
  <c r="I45" i="4"/>
  <c r="H45" i="4"/>
  <c r="G45" i="4"/>
  <c r="G46" i="4" s="1"/>
  <c r="G4" i="1" s="1"/>
  <c r="F45" i="4"/>
  <c r="E45" i="4"/>
  <c r="D45" i="4"/>
  <c r="C45" i="4"/>
  <c r="C46" i="4" s="1"/>
  <c r="C4" i="1" s="1"/>
  <c r="B45" i="4"/>
  <c r="R44" i="4"/>
  <c r="Q44" i="4"/>
  <c r="M44" i="4"/>
  <c r="I44" i="4"/>
  <c r="E44" i="4"/>
  <c r="S13" i="4"/>
  <c r="S44" i="4" s="1"/>
  <c r="R13" i="4"/>
  <c r="R49" i="4" s="1"/>
  <c r="R46" i="4" s="1"/>
  <c r="R4" i="1" s="1"/>
  <c r="Q13" i="4"/>
  <c r="Q49" i="4" s="1"/>
  <c r="Q46" i="4" s="1"/>
  <c r="Q4" i="1" s="1"/>
  <c r="O13" i="4"/>
  <c r="N13" i="4"/>
  <c r="N49" i="4" s="1"/>
  <c r="N46" i="4" s="1"/>
  <c r="N4" i="1" s="1"/>
  <c r="M13" i="4"/>
  <c r="L13" i="4"/>
  <c r="L44" i="4" s="1"/>
  <c r="K13" i="4"/>
  <c r="J13" i="4"/>
  <c r="J49" i="4" s="1"/>
  <c r="J46" i="4" s="1"/>
  <c r="J4" i="1" s="1"/>
  <c r="I13" i="4"/>
  <c r="H13" i="4"/>
  <c r="H44" i="4" s="1"/>
  <c r="G13" i="4"/>
  <c r="F13" i="4"/>
  <c r="F49" i="4" s="1"/>
  <c r="F46" i="4" s="1"/>
  <c r="F4" i="1" s="1"/>
  <c r="E13" i="4"/>
  <c r="D13" i="4"/>
  <c r="D44" i="4" s="1"/>
  <c r="C13" i="4"/>
  <c r="B13" i="4"/>
  <c r="B49" i="4" s="1"/>
  <c r="B46" i="4" s="1"/>
  <c r="B4" i="1" s="1"/>
  <c r="R9" i="4"/>
  <c r="Q9" i="4"/>
  <c r="O9" i="4"/>
  <c r="N9" i="4"/>
  <c r="H9" i="4"/>
  <c r="G9" i="4"/>
  <c r="F9" i="4"/>
  <c r="E9" i="4"/>
  <c r="D9" i="4"/>
  <c r="C9" i="4"/>
  <c r="B9" i="4"/>
  <c r="S49" i="3"/>
  <c r="Q49" i="3"/>
  <c r="P49" i="3"/>
  <c r="O49" i="3"/>
  <c r="L49" i="3"/>
  <c r="K49" i="3"/>
  <c r="H49" i="3"/>
  <c r="G49" i="3"/>
  <c r="D49" i="3"/>
  <c r="C49" i="3"/>
  <c r="Q46" i="3"/>
  <c r="Q3" i="1" s="1"/>
  <c r="S45" i="3"/>
  <c r="S46" i="3" s="1"/>
  <c r="S3" i="1" s="1"/>
  <c r="R45" i="3"/>
  <c r="Q45" i="3"/>
  <c r="P45" i="3"/>
  <c r="P46" i="3" s="1"/>
  <c r="P3" i="1" s="1"/>
  <c r="O45" i="3"/>
  <c r="O46" i="3" s="1"/>
  <c r="O3" i="1" s="1"/>
  <c r="N45" i="3"/>
  <c r="M45" i="3"/>
  <c r="L45" i="3"/>
  <c r="L46" i="3" s="1"/>
  <c r="L3" i="1" s="1"/>
  <c r="K45" i="3"/>
  <c r="K46" i="3" s="1"/>
  <c r="K3" i="1" s="1"/>
  <c r="J45" i="3"/>
  <c r="I45" i="3"/>
  <c r="H45" i="3"/>
  <c r="H46" i="3" s="1"/>
  <c r="H3" i="1" s="1"/>
  <c r="G45" i="3"/>
  <c r="G46" i="3" s="1"/>
  <c r="G3" i="1" s="1"/>
  <c r="F45" i="3"/>
  <c r="E45" i="3"/>
  <c r="D45" i="3"/>
  <c r="D46" i="3" s="1"/>
  <c r="D3" i="1" s="1"/>
  <c r="C45" i="3"/>
  <c r="C46" i="3" s="1"/>
  <c r="C3" i="1" s="1"/>
  <c r="B45" i="3"/>
  <c r="Q44" i="3"/>
  <c r="R13" i="3"/>
  <c r="R49" i="3" s="1"/>
  <c r="R46" i="3" s="1"/>
  <c r="R3" i="1" s="1"/>
  <c r="Q13" i="3"/>
  <c r="O13" i="3"/>
  <c r="O44" i="3" s="1"/>
  <c r="N13" i="3"/>
  <c r="N49" i="3" s="1"/>
  <c r="N46" i="3" s="1"/>
  <c r="N3" i="1" s="1"/>
  <c r="M13" i="3"/>
  <c r="M49" i="3" s="1"/>
  <c r="M46" i="3" s="1"/>
  <c r="M3" i="1" s="1"/>
  <c r="L13" i="3"/>
  <c r="L44" i="3" s="1"/>
  <c r="K13" i="3"/>
  <c r="K44" i="3" s="1"/>
  <c r="J13" i="3"/>
  <c r="J49" i="3" s="1"/>
  <c r="J46" i="3" s="1"/>
  <c r="J3" i="1" s="1"/>
  <c r="I13" i="3"/>
  <c r="I49" i="3" s="1"/>
  <c r="I46" i="3" s="1"/>
  <c r="I3" i="1" s="1"/>
  <c r="H13" i="3"/>
  <c r="H44" i="3" s="1"/>
  <c r="G13" i="3"/>
  <c r="G44" i="3" s="1"/>
  <c r="F13" i="3"/>
  <c r="F49" i="3" s="1"/>
  <c r="F46" i="3" s="1"/>
  <c r="F3" i="1" s="1"/>
  <c r="E13" i="3"/>
  <c r="E49" i="3" s="1"/>
  <c r="E46" i="3" s="1"/>
  <c r="E3" i="1" s="1"/>
  <c r="D13" i="3"/>
  <c r="D44" i="3" s="1"/>
  <c r="C13" i="3"/>
  <c r="C44" i="3" s="1"/>
  <c r="B13" i="3"/>
  <c r="B49" i="3" s="1"/>
  <c r="B46" i="3" s="1"/>
  <c r="B3" i="1" s="1"/>
  <c r="R9" i="3"/>
  <c r="Q9" i="3"/>
  <c r="O9" i="3"/>
  <c r="N9" i="3"/>
  <c r="H9" i="3"/>
  <c r="G9" i="3"/>
  <c r="F9" i="3"/>
  <c r="E9" i="3"/>
  <c r="D9" i="3"/>
  <c r="C9" i="3"/>
  <c r="B9" i="3"/>
  <c r="S49" i="2"/>
  <c r="R49" i="2"/>
  <c r="P49" i="2"/>
  <c r="N49" i="2"/>
  <c r="L49" i="2"/>
  <c r="J49" i="2"/>
  <c r="H49" i="2"/>
  <c r="F49" i="2"/>
  <c r="D49" i="2"/>
  <c r="B49" i="2"/>
  <c r="P46" i="2"/>
  <c r="P2" i="1" s="1"/>
  <c r="P10" i="1" s="1"/>
  <c r="L46" i="2"/>
  <c r="L2" i="1" s="1"/>
  <c r="H46" i="2"/>
  <c r="H2" i="1" s="1"/>
  <c r="S45" i="2"/>
  <c r="S46" i="2" s="1"/>
  <c r="S2" i="1" s="1"/>
  <c r="R45" i="2"/>
  <c r="R46" i="2" s="1"/>
  <c r="R2" i="1" s="1"/>
  <c r="Q45" i="2"/>
  <c r="P45" i="2"/>
  <c r="O45" i="2"/>
  <c r="N45" i="2"/>
  <c r="N46" i="2" s="1"/>
  <c r="N2" i="1" s="1"/>
  <c r="N9" i="1" s="1"/>
  <c r="M45" i="2"/>
  <c r="L45" i="2"/>
  <c r="K45" i="2"/>
  <c r="J45" i="2"/>
  <c r="J46" i="2" s="1"/>
  <c r="J2" i="1" s="1"/>
  <c r="J9" i="1" s="1"/>
  <c r="I45" i="2"/>
  <c r="H45" i="2"/>
  <c r="G45" i="2"/>
  <c r="F45" i="2"/>
  <c r="F46" i="2" s="1"/>
  <c r="F2" i="1" s="1"/>
  <c r="F9" i="1" s="1"/>
  <c r="E45" i="2"/>
  <c r="B45" i="2"/>
  <c r="B46" i="2" s="1"/>
  <c r="B2" i="1" s="1"/>
  <c r="P44" i="2"/>
  <c r="L44" i="2"/>
  <c r="H44" i="2"/>
  <c r="H19" i="2"/>
  <c r="C19" i="2"/>
  <c r="B19" i="2"/>
  <c r="C18" i="2"/>
  <c r="B18" i="2"/>
  <c r="D17" i="2"/>
  <c r="D45" i="2" s="1"/>
  <c r="C17" i="2"/>
  <c r="B17" i="2"/>
  <c r="N14" i="2"/>
  <c r="C14" i="2"/>
  <c r="C45" i="2" s="1"/>
  <c r="B14" i="2"/>
  <c r="R13" i="2"/>
  <c r="R44" i="2" s="1"/>
  <c r="Q13" i="2"/>
  <c r="Q49" i="2" s="1"/>
  <c r="Q46" i="2" s="1"/>
  <c r="Q2" i="1" s="1"/>
  <c r="O13" i="2"/>
  <c r="O44" i="2" s="1"/>
  <c r="N13" i="2"/>
  <c r="M13" i="2"/>
  <c r="M49" i="2" s="1"/>
  <c r="M46" i="2" s="1"/>
  <c r="M2" i="1" s="1"/>
  <c r="M9" i="1" s="1"/>
  <c r="L13" i="2"/>
  <c r="K13" i="2"/>
  <c r="K44" i="2" s="1"/>
  <c r="J13" i="2"/>
  <c r="I13" i="2"/>
  <c r="I49" i="2" s="1"/>
  <c r="I46" i="2" s="1"/>
  <c r="I2" i="1" s="1"/>
  <c r="H13" i="2"/>
  <c r="G13" i="2"/>
  <c r="G44" i="2" s="1"/>
  <c r="F13" i="2"/>
  <c r="E13" i="2"/>
  <c r="E49" i="2" s="1"/>
  <c r="E46" i="2" s="1"/>
  <c r="E2" i="1" s="1"/>
  <c r="E10" i="1" s="1"/>
  <c r="D13" i="2"/>
  <c r="C13" i="2"/>
  <c r="C44" i="2" s="1"/>
  <c r="B13" i="2"/>
  <c r="R9" i="2"/>
  <c r="Q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I10" i="1"/>
  <c r="B10" i="1"/>
  <c r="E9" i="1"/>
  <c r="D46" i="2" l="1"/>
  <c r="D2" i="1" s="1"/>
  <c r="D44" i="2"/>
  <c r="O46" i="2"/>
  <c r="O2" i="1" s="1"/>
  <c r="M10" i="1"/>
  <c r="B9" i="1"/>
  <c r="Q46" i="5"/>
  <c r="Q5" i="1" s="1"/>
  <c r="Q9" i="1" s="1"/>
  <c r="R9" i="1"/>
  <c r="R10" i="1"/>
  <c r="J10" i="1"/>
  <c r="P9" i="1"/>
  <c r="F10" i="1"/>
  <c r="N10" i="1"/>
  <c r="E44" i="3"/>
  <c r="I44" i="3"/>
  <c r="M44" i="3"/>
  <c r="S49" i="4"/>
  <c r="S46" i="4" s="1"/>
  <c r="S4" i="1" s="1"/>
  <c r="B44" i="5"/>
  <c r="F44" i="5"/>
  <c r="J44" i="5"/>
  <c r="N44" i="5"/>
  <c r="E44" i="2"/>
  <c r="I44" i="2"/>
  <c r="M44" i="2"/>
  <c r="Q44" i="2"/>
  <c r="C49" i="2"/>
  <c r="C46" i="2" s="1"/>
  <c r="C2" i="1" s="1"/>
  <c r="G49" i="2"/>
  <c r="G46" i="2" s="1"/>
  <c r="G2" i="1" s="1"/>
  <c r="K49" i="2"/>
  <c r="K46" i="2" s="1"/>
  <c r="K2" i="1" s="1"/>
  <c r="O49" i="2"/>
  <c r="B44" i="3"/>
  <c r="F44" i="3"/>
  <c r="J44" i="3"/>
  <c r="N44" i="3"/>
  <c r="R44" i="3"/>
  <c r="B44" i="4"/>
  <c r="F44" i="4"/>
  <c r="J44" i="4"/>
  <c r="N44" i="4"/>
  <c r="D49" i="4"/>
  <c r="D46" i="4" s="1"/>
  <c r="D4" i="1" s="1"/>
  <c r="H49" i="4"/>
  <c r="H46" i="4" s="1"/>
  <c r="H4" i="1" s="1"/>
  <c r="L49" i="4"/>
  <c r="L46" i="4" s="1"/>
  <c r="L4" i="1" s="1"/>
  <c r="C44" i="5"/>
  <c r="G44" i="5"/>
  <c r="K44" i="5"/>
  <c r="O44" i="5"/>
  <c r="Q49" i="5"/>
  <c r="B44" i="2"/>
  <c r="F44" i="2"/>
  <c r="J44" i="2"/>
  <c r="N44" i="2"/>
  <c r="S44" i="3"/>
  <c r="C44" i="4"/>
  <c r="G44" i="4"/>
  <c r="K44" i="4"/>
  <c r="O44" i="4"/>
  <c r="P44" i="5"/>
  <c r="S44" i="2"/>
  <c r="P44" i="3"/>
  <c r="P44" i="4"/>
  <c r="C10" i="1" l="1"/>
  <c r="C9" i="1"/>
  <c r="L9" i="1"/>
  <c r="L10" i="1"/>
  <c r="S9" i="1"/>
  <c r="S10" i="1"/>
  <c r="H9" i="1"/>
  <c r="H10" i="1"/>
  <c r="K10" i="1"/>
  <c r="K9" i="1"/>
  <c r="G10" i="1"/>
  <c r="G9" i="1"/>
  <c r="Q10" i="1"/>
  <c r="O10" i="1"/>
  <c r="O9" i="1"/>
  <c r="D10" i="1"/>
  <c r="D9" i="1"/>
</calcChain>
</file>

<file path=xl/sharedStrings.xml><?xml version="1.0" encoding="utf-8"?>
<sst xmlns="http://schemas.openxmlformats.org/spreadsheetml/2006/main" count="295" uniqueCount="46">
  <si>
    <t>БОЕЦ</t>
  </si>
  <si>
    <t>GSM</t>
  </si>
  <si>
    <t>аксы</t>
  </si>
  <si>
    <t>портативка</t>
  </si>
  <si>
    <t>продажи в кредит</t>
  </si>
  <si>
    <t>ДСО</t>
  </si>
  <si>
    <t>Защита покупки</t>
  </si>
  <si>
    <t>Платные настройки</t>
  </si>
  <si>
    <t>Привет сосед</t>
  </si>
  <si>
    <t>НС</t>
  </si>
  <si>
    <t>ДМС</t>
  </si>
  <si>
    <t>iTunes</t>
  </si>
  <si>
    <t>Билеты</t>
  </si>
  <si>
    <t>ПК</t>
  </si>
  <si>
    <t>ДП</t>
  </si>
  <si>
    <t>МТС Деньги</t>
  </si>
  <si>
    <t>СИМ</t>
  </si>
  <si>
    <t xml:space="preserve"> Smart</t>
  </si>
  <si>
    <t>Автоплатеж</t>
  </si>
  <si>
    <t>Бафаева</t>
  </si>
  <si>
    <t>Кувшинова</t>
  </si>
  <si>
    <t>Ошев</t>
  </si>
  <si>
    <t>Попов</t>
  </si>
  <si>
    <t>ЛИДЕР ПО ТОЧКЕ! КРАСАУЧИК!</t>
  </si>
  <si>
    <t>АНТИ ЛИДЕР! ПОДНАЖМИ!</t>
  </si>
  <si>
    <t>ЛИЧНЫЙ ПЛАН НА СЕНТЯБРЬ БАФАЕВА 000057671</t>
  </si>
  <si>
    <t>ПЛАН НАШЕЙ ТОЧКИ</t>
  </si>
  <si>
    <t>ПЛАН НА СМЕНУ (22 смены)</t>
  </si>
  <si>
    <t>ЛИЧНЫЙ ПЛАН НА СЕНТЯБРЬ</t>
  </si>
  <si>
    <t>П</t>
  </si>
  <si>
    <t>Д</t>
  </si>
  <si>
    <t>О</t>
  </si>
  <si>
    <t>А</t>
  </si>
  <si>
    <t>Т</t>
  </si>
  <si>
    <t>Ш</t>
  </si>
  <si>
    <t>Р</t>
  </si>
  <si>
    <t>Ч</t>
  </si>
  <si>
    <t>Е</t>
  </si>
  <si>
    <t>Н</t>
  </si>
  <si>
    <t>Ы</t>
  </si>
  <si>
    <t>ОСТАЛОСЬ</t>
  </si>
  <si>
    <t>ИТОГО</t>
  </si>
  <si>
    <t>% ВЫПОЛНЕНИЯ</t>
  </si>
  <si>
    <t>ЛИЧНЫЙ ПЛАН НА СЕНТЯБРЬ КУВШИНОВА 000050808</t>
  </si>
  <si>
    <t>ЛИЧНЫЙ ПЛАН НА СЕНТЯБРЬ ОШЕВ 000052689</t>
  </si>
  <si>
    <t>ЛИЧНЫЙ ПЛАН НА СЕНТЯБРЬ ПОПОВ 000046217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</si>
</sst>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&quot;.&quot;mm&quot;.&quot;yy"/>
    <numFmt numFmtId="165" formatCode="mmmm&quot;, &quot;yyyy"/>
    <numFmt numFmtId="166" formatCode="[$-419]#,##0"/>
    <numFmt numFmtId="167" formatCode="[$-419]General"/>
    <numFmt numFmtId="168" formatCode="#,##0.00&quot; &quot;[$€-407];[Red]&quot;-&quot;#,##0.00&quot; &quot;[$€-407]"/>
  </numFmts>
  <fonts count="19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5"/>
      <color theme="1"/>
      <name val="Arial Black"/>
      <family val="2"/>
      <charset val="204"/>
    </font>
    <font>
      <sz val="15"/>
      <color rgb="FF000000"/>
      <name val="Arial"/>
      <family val="2"/>
      <charset val="204"/>
    </font>
    <font>
      <sz val="15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b/>
      <sz val="24"/>
      <color theme="1"/>
      <name val="Comic Sans MS"/>
      <family val="4"/>
      <charset val="204"/>
    </font>
    <font>
      <i/>
      <sz val="20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rgb="FF000000"/>
      <name val="Tahoma"/>
      <family val="2"/>
      <charset val="204"/>
    </font>
    <font>
      <sz val="16"/>
      <color rgb="FF000000"/>
      <name val="Tahoma"/>
      <family val="2"/>
      <charset val="204"/>
    </font>
    <font>
      <i/>
      <sz val="20"/>
      <color theme="1"/>
      <name val="Comic Sans MS"/>
      <family val="4"/>
      <charset val="204"/>
    </font>
    <font>
      <b/>
      <sz val="2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24"/>
      <color theme="1"/>
      <name val="Comic Sans MS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00"/>
        <bgColor rgb="FF66FF00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DDDDDD"/>
        <bgColor rgb="FFDDDDDD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8" fontId="4" fillId="0" borderId="0"/>
    <xf numFmtId="0" fontId="5" fillId="0" borderId="0">
      <alignment horizontal="left"/>
    </xf>
    <xf numFmtId="0" fontId="1" fillId="0" borderId="0"/>
    <xf numFmtId="0" fontId="1" fillId="0" borderId="0">
      <alignment horizontal="left"/>
    </xf>
    <xf numFmtId="167" fontId="2" fillId="0" borderId="0"/>
    <xf numFmtId="0" fontId="1" fillId="0" borderId="0"/>
    <xf numFmtId="0" fontId="5" fillId="0" borderId="0"/>
    <xf numFmtId="0" fontId="1" fillId="0" borderId="0"/>
  </cellStyleXfs>
  <cellXfs count="62">
    <xf numFmtId="0" fontId="0" fillId="0" borderId="0" xfId="0"/>
    <xf numFmtId="0" fontId="6" fillId="0" borderId="0" xfId="0" applyFont="1" applyFill="1" applyAlignment="1">
      <alignment horizontal="center" vertical="center"/>
    </xf>
    <xf numFmtId="165" fontId="7" fillId="0" borderId="1" xfId="9" applyNumberFormat="1" applyFont="1" applyFill="1" applyBorder="1" applyAlignment="1">
      <alignment horizontal="center" vertical="center" wrapText="1"/>
    </xf>
    <xf numFmtId="166" fontId="7" fillId="0" borderId="1" xfId="9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/>
    </xf>
    <xf numFmtId="0" fontId="0" fillId="0" borderId="0" xfId="0" applyFill="1"/>
    <xf numFmtId="0" fontId="12" fillId="0" borderId="0" xfId="0" applyFont="1" applyFill="1" applyAlignment="1"/>
    <xf numFmtId="165" fontId="13" fillId="0" borderId="1" xfId="9" applyNumberFormat="1" applyFont="1" applyFill="1" applyBorder="1" applyAlignment="1">
      <alignment horizontal="center" vertical="center" wrapText="1"/>
    </xf>
    <xf numFmtId="166" fontId="13" fillId="0" borderId="1" xfId="9" applyNumberFormat="1" applyFont="1" applyFill="1" applyBorder="1" applyAlignment="1">
      <alignment horizontal="center" vertical="center" wrapText="1"/>
    </xf>
    <xf numFmtId="166" fontId="13" fillId="4" borderId="1" xfId="9" applyNumberFormat="1" applyFont="1" applyFill="1" applyBorder="1" applyAlignment="1">
      <alignment horizontal="center" vertical="center" wrapText="1"/>
    </xf>
    <xf numFmtId="166" fontId="14" fillId="0" borderId="1" xfId="9" applyNumberFormat="1" applyFont="1" applyFill="1" applyBorder="1" applyAlignment="1">
      <alignment horizontal="center" vertical="center"/>
    </xf>
    <xf numFmtId="166" fontId="14" fillId="4" borderId="1" xfId="9" applyNumberFormat="1" applyFont="1" applyFill="1" applyBorder="1" applyAlignment="1">
      <alignment horizontal="center" vertical="center"/>
    </xf>
    <xf numFmtId="0" fontId="12" fillId="4" borderId="0" xfId="0" applyFont="1" applyFill="1" applyAlignment="1"/>
    <xf numFmtId="0" fontId="0" fillId="4" borderId="0" xfId="0" applyFill="1"/>
    <xf numFmtId="165" fontId="13" fillId="0" borderId="2" xfId="9" applyNumberFormat="1" applyFont="1" applyFill="1" applyBorder="1" applyAlignment="1">
      <alignment horizontal="center" vertical="center" wrapText="1"/>
    </xf>
    <xf numFmtId="166" fontId="13" fillId="0" borderId="2" xfId="9" applyNumberFormat="1" applyFont="1" applyFill="1" applyBorder="1" applyAlignment="1">
      <alignment horizontal="center" vertical="center" wrapText="1"/>
    </xf>
    <xf numFmtId="166" fontId="13" fillId="4" borderId="2" xfId="9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3" fontId="12" fillId="5" borderId="1" xfId="0" applyNumberFormat="1" applyFont="1" applyFill="1" applyBorder="1" applyAlignment="1">
      <alignment horizontal="center"/>
    </xf>
    <xf numFmtId="3" fontId="12" fillId="6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0" fontId="17" fillId="0" borderId="0" xfId="0" applyFont="1" applyFill="1" applyAlignment="1"/>
    <xf numFmtId="0" fontId="17" fillId="4" borderId="0" xfId="0" applyFont="1" applyFill="1" applyAlignment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center"/>
    </xf>
    <xf numFmtId="0" fontId="0" fillId="0" borderId="1" xfId="0" applyFill="1" applyBorder="1"/>
    <xf numFmtId="0" fontId="12" fillId="0" borderId="0" xfId="0" applyFont="1" applyAlignment="1"/>
    <xf numFmtId="165" fontId="13" fillId="7" borderId="1" xfId="9" applyNumberFormat="1" applyFont="1" applyFill="1" applyBorder="1" applyAlignment="1">
      <alignment horizontal="center" vertical="center" wrapText="1"/>
    </xf>
    <xf numFmtId="166" fontId="13" fillId="7" borderId="1" xfId="9" applyNumberFormat="1" applyFont="1" applyFill="1" applyBorder="1" applyAlignment="1">
      <alignment horizontal="center" vertical="center" wrapText="1"/>
    </xf>
    <xf numFmtId="165" fontId="13" fillId="7" borderId="2" xfId="9" applyNumberFormat="1" applyFont="1" applyFill="1" applyBorder="1" applyAlignment="1">
      <alignment horizontal="center" vertical="center" wrapText="1"/>
    </xf>
    <xf numFmtId="166" fontId="13" fillId="7" borderId="2" xfId="9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0" fontId="17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/>
    <xf numFmtId="0" fontId="15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</cellXfs>
  <cellStyles count="13">
    <cellStyle name="Excel Built-in Normal" xfId="1"/>
    <cellStyle name="Heading" xfId="2"/>
    <cellStyle name="Heading1" xfId="3"/>
    <cellStyle name="Result" xfId="4"/>
    <cellStyle name="Result2" xfId="5"/>
    <cellStyle name="Заголовок сводной таблицы" xfId="6"/>
    <cellStyle name="Значение сводной таблицы" xfId="7"/>
    <cellStyle name="Категория сводной таблицы" xfId="8"/>
    <cellStyle name="Обычный" xfId="0" builtinId="0" customBuiltin="1"/>
    <cellStyle name="Обычный 2" xfId="9"/>
    <cellStyle name="Поле сводной таблицы" xfId="10"/>
    <cellStyle name="Результат сводной таблицы" xfId="11"/>
    <cellStyle name="Угол сводной таблицы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abSelected="1" workbookViewId="0"/>
  </sheetViews>
  <sheetFormatPr defaultRowHeight="18.95"/>
  <cols>
    <col min="1" max="1" width="20.5" style="4" customWidth="1"/>
    <col min="2" max="2" width="15" style="4" customWidth="1"/>
    <col min="3" max="3" width="10.75" style="4" customWidth="1"/>
    <col min="4" max="4" width="16.25" style="4" customWidth="1"/>
    <col min="5" max="5" width="15" style="4" customWidth="1"/>
    <col min="6" max="7" width="10.75" style="4" customWidth="1"/>
    <col min="8" max="8" width="13.5" style="4" customWidth="1"/>
    <col min="9" max="18" width="10.75" style="4" customWidth="1"/>
    <col min="19" max="19" width="16.375" style="4" customWidth="1"/>
    <col min="20" max="1024" width="10.75" style="4" customWidth="1"/>
  </cols>
  <sheetData>
    <row r="1" spans="1:19" ht="37.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19.5">
      <c r="A2" s="5" t="s">
        <v>19</v>
      </c>
      <c r="B2" s="6">
        <f>Бафаева!B46/100</f>
        <v>0.41242659050580038</v>
      </c>
      <c r="C2" s="6">
        <f>Бафаева!C46/100</f>
        <v>0.31657691354408418</v>
      </c>
      <c r="D2" s="6">
        <f>Бафаева!D46/100</f>
        <v>1.6349749802475639</v>
      </c>
      <c r="E2" s="6">
        <f>Бафаева!E46/100</f>
        <v>0</v>
      </c>
      <c r="F2" s="6">
        <f>Бафаева!F46/100</f>
        <v>0</v>
      </c>
      <c r="G2" s="6">
        <f>Бафаева!G46/100</f>
        <v>0.81929904415111521</v>
      </c>
      <c r="H2" s="6">
        <f>Бафаева!H46/100</f>
        <v>0.65533722782793413</v>
      </c>
      <c r="I2" s="6">
        <f>Бафаева!I46/100</f>
        <v>0</v>
      </c>
      <c r="J2" s="6">
        <f>Бафаева!J46/100</f>
        <v>0</v>
      </c>
      <c r="K2" s="6">
        <f>Бафаева!K46/100</f>
        <v>0</v>
      </c>
      <c r="L2" s="6">
        <f>Бафаева!L46/100</f>
        <v>0</v>
      </c>
      <c r="M2" s="6">
        <f>Бафаева!M46/100</f>
        <v>0</v>
      </c>
      <c r="N2" s="6">
        <f>Бафаева!N46/100</f>
        <v>4.085400778801513E-2</v>
      </c>
      <c r="O2" s="6">
        <f>Бафаева!O46/100</f>
        <v>0</v>
      </c>
      <c r="P2" s="6">
        <f>Бафаева!P46/100</f>
        <v>0</v>
      </c>
      <c r="Q2" s="6">
        <f>Бафаева!Q46/100</f>
        <v>0.44324324324324321</v>
      </c>
      <c r="R2" s="6">
        <f>Бафаева!R46/100</f>
        <v>0.19047619047619047</v>
      </c>
      <c r="S2" s="6">
        <f>Бафаева!S46/100</f>
        <v>0</v>
      </c>
    </row>
    <row r="3" spans="1:19" ht="19.5">
      <c r="A3" s="5" t="s">
        <v>20</v>
      </c>
      <c r="B3" s="6">
        <f>Кувшинова!B46/100</f>
        <v>0</v>
      </c>
      <c r="C3" s="6">
        <f>Кувшинова!C46/100</f>
        <v>0</v>
      </c>
      <c r="D3" s="6">
        <f>Кувшинова!D46/100</f>
        <v>0</v>
      </c>
      <c r="E3" s="6">
        <f>Кувшинова!E46/100</f>
        <v>0</v>
      </c>
      <c r="F3" s="6">
        <f>Кувшинова!F46/100</f>
        <v>0</v>
      </c>
      <c r="G3" s="6">
        <f>Кувшинова!G46/100</f>
        <v>0</v>
      </c>
      <c r="H3" s="6">
        <f>Кувшинова!H46/100</f>
        <v>0</v>
      </c>
      <c r="I3" s="6">
        <f>Кувшинова!I46/100</f>
        <v>0</v>
      </c>
      <c r="J3" s="6">
        <f>Кувшинова!J46/100</f>
        <v>0</v>
      </c>
      <c r="K3" s="6">
        <f>Кувшинова!K46/100</f>
        <v>0</v>
      </c>
      <c r="L3" s="6">
        <f>Кувшинова!L46/100</f>
        <v>0</v>
      </c>
      <c r="M3" s="6">
        <f>Кувшинова!M46/100</f>
        <v>0</v>
      </c>
      <c r="N3" s="6">
        <f>Кувшинова!N46/100</f>
        <v>0</v>
      </c>
      <c r="O3" s="6">
        <f>Кувшинова!O46/100</f>
        <v>0</v>
      </c>
      <c r="P3" s="6">
        <f>Кувшинова!P46/100</f>
        <v>0</v>
      </c>
      <c r="Q3" s="6">
        <f>Кувшинова!Q46/100</f>
        <v>0</v>
      </c>
      <c r="R3" s="6">
        <f>Кувшинова!R46/100</f>
        <v>0</v>
      </c>
      <c r="S3" s="6">
        <f>Кувшинова!S46/100</f>
        <v>0</v>
      </c>
    </row>
    <row r="4" spans="1:19" ht="19.5">
      <c r="A4" s="5" t="s">
        <v>21</v>
      </c>
      <c r="B4" s="6">
        <f>Ошев!B46/100</f>
        <v>0.17409717576452433</v>
      </c>
      <c r="C4" s="6">
        <f>Ошев!C46/100</f>
        <v>0.18426804263085553</v>
      </c>
      <c r="D4" s="6">
        <f>Ошев!D46/100</f>
        <v>0</v>
      </c>
      <c r="E4" s="6">
        <f>Ошев!E46/100</f>
        <v>0.26750069926513592</v>
      </c>
      <c r="F4" s="6">
        <f>Ошев!F46/100</f>
        <v>0</v>
      </c>
      <c r="G4" s="6">
        <f>Ошев!G46/100</f>
        <v>0.23408544118603292</v>
      </c>
      <c r="H4" s="6">
        <f>Ошев!H46/100</f>
        <v>0.43335103558151888</v>
      </c>
      <c r="I4" s="6">
        <f>Ошев!I46/100</f>
        <v>0</v>
      </c>
      <c r="J4" s="6">
        <f>Ошев!J46/100</f>
        <v>0</v>
      </c>
      <c r="K4" s="6">
        <f>Ошев!K46/100</f>
        <v>0</v>
      </c>
      <c r="L4" s="6">
        <f>Ошев!L46/100</f>
        <v>0</v>
      </c>
      <c r="M4" s="6">
        <f>Ошев!M46/100</f>
        <v>0</v>
      </c>
      <c r="N4" s="6">
        <f>Ошев!N46/100</f>
        <v>0.31843046304492534</v>
      </c>
      <c r="O4" s="6">
        <f>Ошев!O46/100</f>
        <v>0</v>
      </c>
      <c r="P4" s="6">
        <f>Ошев!P46/100</f>
        <v>1</v>
      </c>
      <c r="Q4" s="6">
        <f>Ошев!Q46/100</f>
        <v>0.42162162162162159</v>
      </c>
      <c r="R4" s="6">
        <f>Ошев!R46/100</f>
        <v>0.38095238095238093</v>
      </c>
      <c r="S4" s="6">
        <f>Ошев!S46/100</f>
        <v>0</v>
      </c>
    </row>
    <row r="5" spans="1:19" ht="19.5">
      <c r="A5" s="5" t="s">
        <v>22</v>
      </c>
      <c r="B5" s="6">
        <f>Попов!B46/100</f>
        <v>0.18057054548396986</v>
      </c>
      <c r="C5" s="6">
        <f>Попов!C46/100</f>
        <v>0.19530880331673464</v>
      </c>
      <c r="D5" s="6">
        <f>Попов!D46/100</f>
        <v>0.15749275744008429</v>
      </c>
      <c r="E5" s="6">
        <f>Попов!E46/100</f>
        <v>0</v>
      </c>
      <c r="F5" s="6">
        <f>Попов!F46/100</f>
        <v>0</v>
      </c>
      <c r="G5" s="6">
        <f>Попов!G46/100</f>
        <v>0</v>
      </c>
      <c r="H5" s="6">
        <f>Попов!H46/100</f>
        <v>0.16781731279872544</v>
      </c>
      <c r="I5" s="6">
        <f>Попов!I46/100</f>
        <v>0</v>
      </c>
      <c r="J5" s="6">
        <f>Попов!J46/100</f>
        <v>0</v>
      </c>
      <c r="K5" s="6">
        <f>Попов!K46/100</f>
        <v>0</v>
      </c>
      <c r="L5" s="6">
        <f>Попов!L46/100</f>
        <v>0</v>
      </c>
      <c r="M5" s="6">
        <f>Попов!M46/100</f>
        <v>0</v>
      </c>
      <c r="N5" s="6">
        <f>Попов!N46/100</f>
        <v>0.45763243777257701</v>
      </c>
      <c r="O5" s="6">
        <f>Попов!O46/100</f>
        <v>0.48498176977834362</v>
      </c>
      <c r="P5" s="6">
        <f>Попов!P46/100</f>
        <v>0</v>
      </c>
      <c r="Q5" s="6">
        <f>Попов!Q46/100</f>
        <v>0.46486486486486484</v>
      </c>
      <c r="R5" s="6">
        <f>Попов!R46/100</f>
        <v>0.4285714285714286</v>
      </c>
      <c r="S5" s="6">
        <f>Попов!S46/100</f>
        <v>0</v>
      </c>
    </row>
    <row r="6" spans="1:19" ht="18.75"/>
    <row r="7" spans="1:19" ht="65.45" customHeight="1">
      <c r="A7" s="7" t="s">
        <v>23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49.35" customHeight="1">
      <c r="A8" s="9" t="s">
        <v>24</v>
      </c>
      <c r="B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8.75">
      <c r="B9" s="10">
        <f t="shared" ref="B9:S9" si="0">MAX(B2:B5)</f>
        <v>0.41242659050580038</v>
      </c>
      <c r="C9" s="10">
        <f t="shared" si="0"/>
        <v>0.31657691354408418</v>
      </c>
      <c r="D9" s="10">
        <f t="shared" si="0"/>
        <v>1.6349749802475639</v>
      </c>
      <c r="E9" s="10">
        <f t="shared" si="0"/>
        <v>0.26750069926513592</v>
      </c>
      <c r="F9" s="10">
        <f t="shared" si="0"/>
        <v>0</v>
      </c>
      <c r="G9" s="10">
        <f t="shared" si="0"/>
        <v>0.81929904415111521</v>
      </c>
      <c r="H9" s="10">
        <f t="shared" si="0"/>
        <v>0.65533722782793413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0.45763243777257701</v>
      </c>
      <c r="O9" s="10">
        <f t="shared" si="0"/>
        <v>0.48498176977834362</v>
      </c>
      <c r="P9" s="10">
        <f t="shared" si="0"/>
        <v>1</v>
      </c>
      <c r="Q9" s="10">
        <f t="shared" si="0"/>
        <v>0.46486486486486484</v>
      </c>
      <c r="R9" s="10">
        <f t="shared" si="0"/>
        <v>0.4285714285714286</v>
      </c>
      <c r="S9" s="10">
        <f t="shared" si="0"/>
        <v>0</v>
      </c>
    </row>
    <row r="10" spans="1:19" ht="18.75">
      <c r="B10" s="11">
        <f t="shared" ref="B10:S10" si="1">MIN(B2:B5)</f>
        <v>0</v>
      </c>
      <c r="C10" s="11">
        <f t="shared" si="1"/>
        <v>0</v>
      </c>
      <c r="D10" s="11">
        <f t="shared" si="1"/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1">
        <f t="shared" si="1"/>
        <v>0</v>
      </c>
    </row>
    <row r="12" spans="1:19" ht="18.75">
      <c r="B12"/>
    </row>
    <row r="13" spans="1:19" ht="18.75">
      <c r="B13"/>
    </row>
    <row r="14" spans="1:19" ht="18.75">
      <c r="B14" s="8"/>
    </row>
    <row r="15" spans="1:19" ht="18.75">
      <c r="B15" s="8"/>
    </row>
    <row r="16" spans="1:19" ht="18.75">
      <c r="B16" s="8"/>
    </row>
  </sheetData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9"/>
  <sheetViews>
    <sheetView workbookViewId="0"/>
  </sheetViews>
  <sheetFormatPr defaultRowHeight="17.649999999999999"/>
  <cols>
    <col min="1" max="1" width="30.375" style="12" customWidth="1"/>
    <col min="2" max="2" width="18.375" style="12" customWidth="1"/>
    <col min="3" max="3" width="22.5" style="12" customWidth="1"/>
    <col min="4" max="4" width="18.75" style="20" customWidth="1"/>
    <col min="5" max="5" width="15.375" style="12" customWidth="1"/>
    <col min="6" max="6" width="11.375" style="12" customWidth="1"/>
    <col min="7" max="7" width="19.125" style="12" customWidth="1"/>
    <col min="8" max="8" width="18.75" style="12" customWidth="1"/>
    <col min="9" max="9" width="18" style="12" customWidth="1"/>
    <col min="10" max="10" width="14.125" style="12" customWidth="1"/>
    <col min="11" max="11" width="22.125" style="12" customWidth="1"/>
    <col min="12" max="12" width="12.375" style="12" customWidth="1"/>
    <col min="13" max="13" width="19.125" style="12" customWidth="1"/>
    <col min="14" max="14" width="17.625" style="12" customWidth="1"/>
    <col min="15" max="15" width="13.5" style="12" customWidth="1"/>
    <col min="16" max="16" width="14.625" style="20" customWidth="1"/>
    <col min="17" max="17" width="9.375" style="12" customWidth="1"/>
    <col min="18" max="18" width="11.375" style="12" customWidth="1"/>
    <col min="19" max="19" width="19.125" style="12" customWidth="1"/>
    <col min="20" max="1024" width="10.75" style="12" customWidth="1"/>
  </cols>
  <sheetData>
    <row r="1" spans="1:19" ht="26.1" customHeight="1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14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5.5">
      <c r="A3" s="40" t="s">
        <v>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39">
      <c r="A4" s="13"/>
      <c r="B4" s="14" t="s">
        <v>1</v>
      </c>
      <c r="C4" s="15" t="s">
        <v>2</v>
      </c>
      <c r="D4" s="16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6" t="s">
        <v>15</v>
      </c>
      <c r="Q4" s="15" t="s">
        <v>16</v>
      </c>
      <c r="R4" s="15" t="s">
        <v>17</v>
      </c>
      <c r="S4" s="15" t="s">
        <v>18</v>
      </c>
    </row>
    <row r="5" spans="1:19" ht="20.25">
      <c r="A5" s="13"/>
      <c r="B5" s="17">
        <v>877441</v>
      </c>
      <c r="C5" s="17">
        <v>88762</v>
      </c>
      <c r="D5" s="18">
        <v>75940</v>
      </c>
      <c r="E5" s="17">
        <v>117981</v>
      </c>
      <c r="F5" s="17">
        <v>9700</v>
      </c>
      <c r="G5" s="17">
        <v>15379</v>
      </c>
      <c r="H5" s="17">
        <v>7532</v>
      </c>
      <c r="I5" s="17">
        <v>799</v>
      </c>
      <c r="J5" s="17">
        <v>322</v>
      </c>
      <c r="K5" s="17">
        <v>269</v>
      </c>
      <c r="L5" s="17">
        <v>555</v>
      </c>
      <c r="M5" s="17">
        <v>2397</v>
      </c>
      <c r="N5" s="17">
        <v>1421158</v>
      </c>
      <c r="O5" s="17">
        <v>86395</v>
      </c>
      <c r="P5" s="18">
        <v>2</v>
      </c>
      <c r="Q5" s="17">
        <v>370</v>
      </c>
      <c r="R5" s="17">
        <v>168</v>
      </c>
      <c r="S5" s="17">
        <v>4</v>
      </c>
    </row>
    <row r="6" spans="1:19" ht="20.25">
      <c r="B6" s="13"/>
      <c r="C6" s="13"/>
      <c r="D6" s="19"/>
      <c r="E6" s="13"/>
      <c r="F6" s="13"/>
      <c r="G6" s="13"/>
      <c r="H6" s="13"/>
      <c r="I6" s="13"/>
      <c r="J6" s="13"/>
      <c r="K6" s="13"/>
      <c r="L6" s="13"/>
      <c r="M6" s="13"/>
    </row>
    <row r="7" spans="1:19" ht="25.5">
      <c r="A7" s="40" t="s">
        <v>27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39">
      <c r="A8" s="41"/>
      <c r="B8" s="14" t="s">
        <v>1</v>
      </c>
      <c r="C8" s="15" t="s">
        <v>2</v>
      </c>
      <c r="D8" s="16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6" t="s">
        <v>15</v>
      </c>
      <c r="Q8" s="15" t="s">
        <v>16</v>
      </c>
      <c r="R8" s="15" t="s">
        <v>17</v>
      </c>
      <c r="S8" s="15" t="s">
        <v>18</v>
      </c>
    </row>
    <row r="9" spans="1:19" ht="19.5">
      <c r="A9" s="41"/>
      <c r="B9" s="17">
        <f t="shared" ref="B9:O9" si="0">(B5/22)/4</f>
        <v>9970.920454545454</v>
      </c>
      <c r="C9" s="17">
        <f t="shared" si="0"/>
        <v>1008.6590909090909</v>
      </c>
      <c r="D9" s="17">
        <f t="shared" si="0"/>
        <v>862.9545454545455</v>
      </c>
      <c r="E9" s="17">
        <f t="shared" si="0"/>
        <v>1340.6931818181818</v>
      </c>
      <c r="F9" s="17">
        <f t="shared" si="0"/>
        <v>110.22727272727273</v>
      </c>
      <c r="G9" s="17">
        <f t="shared" si="0"/>
        <v>174.76136363636363</v>
      </c>
      <c r="H9" s="17">
        <f t="shared" si="0"/>
        <v>85.590909090909093</v>
      </c>
      <c r="I9" s="17">
        <f t="shared" si="0"/>
        <v>9.079545454545455</v>
      </c>
      <c r="J9" s="17">
        <f t="shared" si="0"/>
        <v>3.6590909090909092</v>
      </c>
      <c r="K9" s="17">
        <f t="shared" si="0"/>
        <v>3.0568181818181817</v>
      </c>
      <c r="L9" s="17">
        <f t="shared" si="0"/>
        <v>6.3068181818181817</v>
      </c>
      <c r="M9" s="17">
        <f t="shared" si="0"/>
        <v>27.238636363636363</v>
      </c>
      <c r="N9" s="17">
        <f t="shared" si="0"/>
        <v>16149.522727272728</v>
      </c>
      <c r="O9" s="17">
        <f t="shared" si="0"/>
        <v>981.76136363636363</v>
      </c>
      <c r="P9" s="17">
        <v>1</v>
      </c>
      <c r="Q9" s="17">
        <f>(Q5/22)/4</f>
        <v>4.2045454545454541</v>
      </c>
      <c r="R9" s="17">
        <f>(R5/22)/4</f>
        <v>1.9090909090909092</v>
      </c>
      <c r="S9" s="17">
        <v>1</v>
      </c>
    </row>
    <row r="10" spans="1:19" ht="20.25">
      <c r="A10" s="13"/>
      <c r="B10" s="13"/>
      <c r="C10" s="13"/>
      <c r="D10" s="19"/>
      <c r="E10" s="13"/>
      <c r="F10" s="13"/>
      <c r="G10" s="13"/>
      <c r="H10" s="13"/>
      <c r="I10" s="13"/>
      <c r="J10" s="13"/>
      <c r="K10" s="13"/>
      <c r="L10" s="13"/>
      <c r="M10" s="13"/>
    </row>
    <row r="11" spans="1:19" ht="31.5">
      <c r="A11" s="42" t="s">
        <v>28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19" ht="39">
      <c r="A12" s="43"/>
      <c r="B12" s="21" t="s">
        <v>1</v>
      </c>
      <c r="C12" s="22" t="s">
        <v>2</v>
      </c>
      <c r="D12" s="23" t="s">
        <v>3</v>
      </c>
      <c r="E12" s="22" t="s">
        <v>4</v>
      </c>
      <c r="F12" s="22" t="s">
        <v>5</v>
      </c>
      <c r="G12" s="22" t="s">
        <v>6</v>
      </c>
      <c r="H12" s="22" t="s">
        <v>7</v>
      </c>
      <c r="I12" s="22" t="s">
        <v>8</v>
      </c>
      <c r="J12" s="22" t="s">
        <v>9</v>
      </c>
      <c r="K12" s="22" t="s">
        <v>10</v>
      </c>
      <c r="L12" s="22" t="s">
        <v>11</v>
      </c>
      <c r="M12" s="22" t="s">
        <v>12</v>
      </c>
      <c r="N12" s="22" t="s">
        <v>13</v>
      </c>
      <c r="O12" s="22" t="s">
        <v>14</v>
      </c>
      <c r="P12" s="23" t="s">
        <v>15</v>
      </c>
      <c r="Q12" s="22" t="s">
        <v>16</v>
      </c>
      <c r="R12" s="22" t="s">
        <v>17</v>
      </c>
      <c r="S12" s="22" t="s">
        <v>18</v>
      </c>
    </row>
    <row r="13" spans="1:19" ht="19.5">
      <c r="A13" s="43"/>
      <c r="B13" s="17">
        <f t="shared" ref="B13:O13" si="1">B5/4</f>
        <v>219360.25</v>
      </c>
      <c r="C13" s="17">
        <f t="shared" si="1"/>
        <v>22190.5</v>
      </c>
      <c r="D13" s="18">
        <f t="shared" si="1"/>
        <v>18985</v>
      </c>
      <c r="E13" s="17">
        <f t="shared" si="1"/>
        <v>29495.25</v>
      </c>
      <c r="F13" s="17">
        <f t="shared" si="1"/>
        <v>2425</v>
      </c>
      <c r="G13" s="17">
        <f t="shared" si="1"/>
        <v>3844.75</v>
      </c>
      <c r="H13" s="17">
        <f t="shared" si="1"/>
        <v>1883</v>
      </c>
      <c r="I13" s="17">
        <f t="shared" si="1"/>
        <v>199.75</v>
      </c>
      <c r="J13" s="17">
        <f t="shared" si="1"/>
        <v>80.5</v>
      </c>
      <c r="K13" s="17">
        <f t="shared" si="1"/>
        <v>67.25</v>
      </c>
      <c r="L13" s="17">
        <f t="shared" si="1"/>
        <v>138.75</v>
      </c>
      <c r="M13" s="17">
        <f t="shared" si="1"/>
        <v>599.25</v>
      </c>
      <c r="N13" s="17">
        <f t="shared" si="1"/>
        <v>355289.5</v>
      </c>
      <c r="O13" s="17">
        <f t="shared" si="1"/>
        <v>21598.75</v>
      </c>
      <c r="P13" s="18">
        <v>1</v>
      </c>
      <c r="Q13" s="17">
        <f>Q5/4</f>
        <v>92.5</v>
      </c>
      <c r="R13" s="17">
        <f>R5/4</f>
        <v>42</v>
      </c>
      <c r="S13" s="17">
        <v>1</v>
      </c>
    </row>
    <row r="14" spans="1:19" ht="34.15" customHeight="1">
      <c r="A14" s="24">
        <v>42248</v>
      </c>
      <c r="B14" s="25">
        <f>990+590+9990</f>
        <v>11570</v>
      </c>
      <c r="C14" s="25">
        <f>249+599+149</f>
        <v>997</v>
      </c>
      <c r="D14" s="26">
        <v>3990</v>
      </c>
      <c r="E14" s="25"/>
      <c r="F14" s="25"/>
      <c r="G14" s="25"/>
      <c r="H14" s="25">
        <v>667</v>
      </c>
      <c r="I14" s="25"/>
      <c r="J14" s="25"/>
      <c r="K14" s="25"/>
      <c r="L14" s="25"/>
      <c r="M14" s="25"/>
      <c r="N14" s="27">
        <f>3700+500+10315</f>
        <v>14515</v>
      </c>
      <c r="O14" s="27"/>
      <c r="P14" s="28"/>
      <c r="Q14" s="27">
        <v>22</v>
      </c>
      <c r="R14" s="27">
        <v>7</v>
      </c>
      <c r="S14" s="27"/>
    </row>
    <row r="15" spans="1:19" ht="34.15" customHeight="1">
      <c r="A15" s="24">
        <v>42249</v>
      </c>
      <c r="B15" s="25"/>
      <c r="C15" s="25">
        <v>299</v>
      </c>
      <c r="D15" s="26"/>
      <c r="E15" s="25"/>
      <c r="F15" s="25"/>
      <c r="G15" s="25"/>
      <c r="H15" s="25"/>
      <c r="I15" s="25"/>
      <c r="J15" s="25"/>
      <c r="K15" s="25"/>
      <c r="L15" s="25"/>
      <c r="M15" s="25"/>
      <c r="N15" s="27"/>
      <c r="O15" s="27"/>
      <c r="P15" s="28"/>
      <c r="Q15" s="27">
        <v>4</v>
      </c>
      <c r="R15" s="27"/>
      <c r="S15" s="27"/>
    </row>
    <row r="16" spans="1:19" ht="34.15" customHeight="1">
      <c r="A16" s="24">
        <v>42250</v>
      </c>
      <c r="B16" s="25"/>
      <c r="C16" s="25"/>
      <c r="D16" s="26"/>
      <c r="E16" s="25"/>
      <c r="F16" s="25"/>
      <c r="G16" s="25"/>
      <c r="H16" s="25"/>
      <c r="I16" s="25"/>
      <c r="J16" s="25"/>
      <c r="K16" s="25"/>
      <c r="L16" s="25"/>
      <c r="M16" s="25"/>
      <c r="N16" s="27"/>
      <c r="O16" s="27"/>
      <c r="P16" s="28"/>
      <c r="Q16" s="27"/>
      <c r="R16" s="27"/>
      <c r="S16" s="27"/>
    </row>
    <row r="17" spans="1:19" ht="34.15" customHeight="1">
      <c r="A17" s="24">
        <v>42251</v>
      </c>
      <c r="B17" s="25">
        <f>3990+6990+2490+6990+12990+2990</f>
        <v>36440</v>
      </c>
      <c r="C17" s="25">
        <f>599+149+799</f>
        <v>1547</v>
      </c>
      <c r="D17" s="26">
        <f>6990+12990+2990+1090</f>
        <v>24060</v>
      </c>
      <c r="E17" s="25"/>
      <c r="F17" s="25"/>
      <c r="G17" s="25">
        <v>450</v>
      </c>
      <c r="H17" s="25"/>
      <c r="I17" s="25"/>
      <c r="J17" s="25"/>
      <c r="K17" s="25"/>
      <c r="L17" s="25"/>
      <c r="M17" s="25"/>
      <c r="N17" s="27"/>
      <c r="O17" s="27"/>
      <c r="P17" s="28"/>
      <c r="Q17" s="27">
        <v>4</v>
      </c>
      <c r="R17" s="27"/>
      <c r="S17" s="27"/>
    </row>
    <row r="18" spans="1:19" ht="34.15" customHeight="1">
      <c r="A18" s="24">
        <v>42252</v>
      </c>
      <c r="B18" s="25">
        <f>4990+19490+9990</f>
        <v>34470</v>
      </c>
      <c r="C18" s="25">
        <f>549+1390+149+799</f>
        <v>2887</v>
      </c>
      <c r="D18" s="26">
        <v>2990</v>
      </c>
      <c r="E18" s="25"/>
      <c r="F18" s="25"/>
      <c r="G18" s="25">
        <v>1800</v>
      </c>
      <c r="H18" s="25">
        <v>99</v>
      </c>
      <c r="I18" s="25"/>
      <c r="J18" s="25"/>
      <c r="K18" s="25"/>
      <c r="L18" s="25"/>
      <c r="M18" s="25"/>
      <c r="N18" s="27"/>
      <c r="O18" s="27"/>
      <c r="P18" s="28"/>
      <c r="Q18" s="27">
        <v>9</v>
      </c>
      <c r="R18" s="27">
        <v>1</v>
      </c>
      <c r="S18" s="27"/>
    </row>
    <row r="19" spans="1:19" ht="34.15" customHeight="1">
      <c r="A19" s="24">
        <v>42253</v>
      </c>
      <c r="B19" s="25">
        <f>7990</f>
        <v>7990</v>
      </c>
      <c r="C19" s="25">
        <f>399+99+199+449+149</f>
        <v>1295</v>
      </c>
      <c r="D19" s="26"/>
      <c r="E19" s="25"/>
      <c r="F19" s="25"/>
      <c r="G19" s="25">
        <v>900</v>
      </c>
      <c r="H19" s="25">
        <f>199+269</f>
        <v>468</v>
      </c>
      <c r="I19" s="25"/>
      <c r="J19" s="25"/>
      <c r="K19" s="25"/>
      <c r="L19" s="25"/>
      <c r="M19" s="25"/>
      <c r="N19" s="27"/>
      <c r="O19" s="27"/>
      <c r="P19" s="28"/>
      <c r="Q19" s="27">
        <v>2</v>
      </c>
      <c r="R19" s="27"/>
      <c r="S19" s="27"/>
    </row>
    <row r="20" spans="1:19" ht="34.15" customHeight="1">
      <c r="A20" s="24">
        <v>42254</v>
      </c>
      <c r="B20" s="25"/>
      <c r="C20" s="25"/>
      <c r="D20" s="26"/>
      <c r="E20" s="25"/>
      <c r="F20" s="25"/>
      <c r="G20" s="25"/>
      <c r="H20" s="25"/>
      <c r="I20" s="25"/>
      <c r="J20" s="25"/>
      <c r="K20" s="25"/>
      <c r="L20" s="25"/>
      <c r="M20" s="25"/>
      <c r="N20" s="27"/>
      <c r="O20" s="27"/>
      <c r="P20" s="28"/>
      <c r="Q20" s="27"/>
      <c r="R20" s="27"/>
      <c r="S20" s="27"/>
    </row>
    <row r="21" spans="1:19" ht="34.15" customHeight="1">
      <c r="A21" s="24">
        <v>42255</v>
      </c>
      <c r="B21" s="25"/>
      <c r="C21" s="25"/>
      <c r="D21" s="29" t="s">
        <v>29</v>
      </c>
      <c r="E21" s="25"/>
      <c r="F21" s="30" t="s">
        <v>30</v>
      </c>
      <c r="G21" s="25"/>
      <c r="H21" s="25"/>
      <c r="I21" s="25"/>
      <c r="J21" s="30"/>
      <c r="K21" s="30"/>
      <c r="L21" s="30"/>
      <c r="M21" s="30"/>
      <c r="N21" s="27"/>
      <c r="O21" s="27"/>
      <c r="P21" s="26" t="s">
        <v>29</v>
      </c>
      <c r="Q21" s="27"/>
      <c r="R21" s="27"/>
      <c r="S21" s="30"/>
    </row>
    <row r="22" spans="1:19" ht="34.15" customHeight="1">
      <c r="A22" s="24">
        <v>42256</v>
      </c>
      <c r="B22" s="25"/>
      <c r="C22" s="25"/>
      <c r="D22" s="29" t="s">
        <v>31</v>
      </c>
      <c r="E22" s="25"/>
      <c r="F22" s="30" t="s">
        <v>32</v>
      </c>
      <c r="G22" s="25"/>
      <c r="H22" s="25"/>
      <c r="I22" s="25"/>
      <c r="J22" s="30"/>
      <c r="K22" s="30"/>
      <c r="L22" s="30"/>
      <c r="M22" s="30"/>
      <c r="N22" s="27"/>
      <c r="O22" s="27"/>
      <c r="P22" s="26" t="s">
        <v>31</v>
      </c>
      <c r="Q22" s="27"/>
      <c r="R22" s="27"/>
      <c r="S22" s="30"/>
    </row>
    <row r="23" spans="1:19" ht="34.15" customHeight="1">
      <c r="A23" s="24">
        <v>42257</v>
      </c>
      <c r="B23" s="25"/>
      <c r="C23" s="25"/>
      <c r="D23" s="29" t="s">
        <v>33</v>
      </c>
      <c r="E23" s="25"/>
      <c r="F23" s="30" t="s">
        <v>34</v>
      </c>
      <c r="G23" s="25"/>
      <c r="H23" s="25"/>
      <c r="I23" s="25"/>
      <c r="J23" s="30"/>
      <c r="K23" s="30"/>
      <c r="L23" s="30"/>
      <c r="M23" s="30"/>
      <c r="N23" s="27"/>
      <c r="O23" s="27"/>
      <c r="P23" s="26" t="s">
        <v>33</v>
      </c>
      <c r="Q23" s="27"/>
      <c r="R23" s="27"/>
      <c r="S23" s="30"/>
    </row>
    <row r="24" spans="1:19" ht="34.15" customHeight="1">
      <c r="A24" s="24">
        <v>42258</v>
      </c>
      <c r="B24" s="25"/>
      <c r="C24" s="25"/>
      <c r="D24" s="29" t="s">
        <v>35</v>
      </c>
      <c r="E24" s="25"/>
      <c r="F24" s="30" t="s">
        <v>32</v>
      </c>
      <c r="G24" s="25"/>
      <c r="H24" s="25"/>
      <c r="I24" s="25"/>
      <c r="J24" s="30"/>
      <c r="K24" s="30"/>
      <c r="L24" s="30"/>
      <c r="M24" s="30"/>
      <c r="N24" s="27"/>
      <c r="O24" s="27"/>
      <c r="P24" s="26" t="s">
        <v>35</v>
      </c>
      <c r="Q24" s="27"/>
      <c r="R24" s="27"/>
      <c r="S24" s="30"/>
    </row>
    <row r="25" spans="1:19" ht="34.15" customHeight="1">
      <c r="A25" s="24">
        <v>42259</v>
      </c>
      <c r="B25" s="25"/>
      <c r="C25" s="25"/>
      <c r="D25" s="29" t="s">
        <v>32</v>
      </c>
      <c r="E25" s="25"/>
      <c r="F25" s="30" t="s">
        <v>30</v>
      </c>
      <c r="G25" s="25"/>
      <c r="H25" s="25"/>
      <c r="I25" s="25"/>
      <c r="J25" s="30"/>
      <c r="K25" s="30"/>
      <c r="L25" s="30"/>
      <c r="M25" s="30"/>
      <c r="N25" s="27"/>
      <c r="O25" s="27"/>
      <c r="P25" s="26" t="s">
        <v>32</v>
      </c>
      <c r="Q25" s="27"/>
      <c r="R25" s="27"/>
      <c r="S25" s="30"/>
    </row>
    <row r="26" spans="1:19" ht="34.15" customHeight="1">
      <c r="A26" s="24">
        <v>42260</v>
      </c>
      <c r="B26" s="25"/>
      <c r="C26" s="25"/>
      <c r="D26" s="29" t="s">
        <v>36</v>
      </c>
      <c r="E26" s="25"/>
      <c r="F26" s="30" t="s">
        <v>31</v>
      </c>
      <c r="G26" s="25"/>
      <c r="H26" s="25"/>
      <c r="I26" s="25"/>
      <c r="J26" s="30"/>
      <c r="K26" s="30"/>
      <c r="L26" s="30"/>
      <c r="M26" s="30"/>
      <c r="N26" s="27"/>
      <c r="O26" s="27"/>
      <c r="P26" s="26" t="s">
        <v>36</v>
      </c>
      <c r="Q26" s="27"/>
      <c r="R26" s="27"/>
      <c r="S26" s="30"/>
    </row>
    <row r="27" spans="1:19" ht="34.15" customHeight="1">
      <c r="A27" s="24">
        <v>42261</v>
      </c>
      <c r="B27" s="25"/>
      <c r="C27" s="25"/>
      <c r="D27" s="29" t="s">
        <v>37</v>
      </c>
      <c r="E27" s="25"/>
      <c r="F27" s="30" t="s">
        <v>29</v>
      </c>
      <c r="G27" s="25"/>
      <c r="H27" s="25"/>
      <c r="I27" s="25"/>
      <c r="J27" s="30"/>
      <c r="K27" s="30"/>
      <c r="L27" s="30"/>
      <c r="M27" s="30"/>
      <c r="N27" s="27"/>
      <c r="O27" s="27"/>
      <c r="P27" s="26" t="s">
        <v>37</v>
      </c>
      <c r="Q27" s="27"/>
      <c r="R27" s="27"/>
      <c r="S27" s="30"/>
    </row>
    <row r="28" spans="1:19" ht="34.15" customHeight="1">
      <c r="A28" s="24">
        <v>42262</v>
      </c>
      <c r="B28" s="25"/>
      <c r="C28" s="25"/>
      <c r="D28" s="29" t="s">
        <v>38</v>
      </c>
      <c r="E28" s="25"/>
      <c r="F28" s="30" t="s">
        <v>39</v>
      </c>
      <c r="G28" s="25"/>
      <c r="H28" s="25"/>
      <c r="I28" s="25"/>
      <c r="J28" s="30"/>
      <c r="K28" s="30"/>
      <c r="L28" s="30"/>
      <c r="M28" s="30"/>
      <c r="N28" s="27"/>
      <c r="O28" s="27"/>
      <c r="P28" s="26" t="s">
        <v>38</v>
      </c>
      <c r="Q28" s="27"/>
      <c r="R28" s="27"/>
      <c r="S28" s="30"/>
    </row>
    <row r="29" spans="1:19" ht="34.15" customHeight="1">
      <c r="A29" s="24">
        <v>42263</v>
      </c>
      <c r="B29" s="25"/>
      <c r="C29" s="25"/>
      <c r="D29" s="29" t="s">
        <v>31</v>
      </c>
      <c r="E29" s="25"/>
      <c r="F29" s="30"/>
      <c r="G29" s="25"/>
      <c r="H29" s="25"/>
      <c r="I29" s="25"/>
      <c r="J29" s="30"/>
      <c r="K29" s="30"/>
      <c r="L29" s="30"/>
      <c r="M29" s="30"/>
      <c r="N29" s="27"/>
      <c r="O29" s="27"/>
      <c r="P29" s="26" t="s">
        <v>31</v>
      </c>
      <c r="Q29" s="27"/>
      <c r="R29" s="27"/>
      <c r="S29" s="30"/>
    </row>
    <row r="30" spans="1:19" ht="34.15" customHeight="1">
      <c r="A30" s="24">
        <v>42264</v>
      </c>
      <c r="B30" s="25"/>
      <c r="C30" s="25"/>
      <c r="D30" s="26"/>
      <c r="E30" s="25"/>
      <c r="F30" s="25"/>
      <c r="G30" s="25"/>
      <c r="H30" s="25"/>
      <c r="I30" s="25"/>
      <c r="J30" s="25"/>
      <c r="K30" s="25"/>
      <c r="L30" s="25"/>
      <c r="M30" s="25"/>
      <c r="N30" s="27"/>
      <c r="O30" s="27"/>
      <c r="P30" s="28"/>
      <c r="Q30" s="27"/>
      <c r="R30" s="27"/>
      <c r="S30" s="27"/>
    </row>
    <row r="31" spans="1:19" ht="34.15" customHeight="1">
      <c r="A31" s="24">
        <v>42265</v>
      </c>
      <c r="B31" s="25"/>
      <c r="C31" s="25"/>
      <c r="D31" s="26"/>
      <c r="E31" s="25"/>
      <c r="F31" s="25"/>
      <c r="G31" s="25"/>
      <c r="H31" s="25"/>
      <c r="I31" s="25"/>
      <c r="J31" s="25"/>
      <c r="K31" s="25"/>
      <c r="L31" s="25"/>
      <c r="M31" s="25"/>
      <c r="N31" s="27"/>
      <c r="O31" s="27"/>
      <c r="P31" s="28"/>
      <c r="Q31" s="27"/>
      <c r="R31" s="27"/>
      <c r="S31" s="27"/>
    </row>
    <row r="32" spans="1:19" ht="34.15" customHeight="1">
      <c r="A32" s="24">
        <v>42266</v>
      </c>
      <c r="B32" s="25"/>
      <c r="C32" s="25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7"/>
      <c r="O32" s="27"/>
      <c r="P32" s="28"/>
      <c r="Q32" s="27"/>
      <c r="R32" s="27"/>
      <c r="S32" s="27"/>
    </row>
    <row r="33" spans="1:19" ht="34.15" customHeight="1">
      <c r="A33" s="24">
        <v>42267</v>
      </c>
      <c r="B33" s="25"/>
      <c r="C33" s="25"/>
      <c r="D33" s="26"/>
      <c r="E33" s="25"/>
      <c r="F33" s="25"/>
      <c r="G33" s="25"/>
      <c r="H33" s="25"/>
      <c r="I33" s="25"/>
      <c r="J33" s="25"/>
      <c r="K33" s="25"/>
      <c r="L33" s="25"/>
      <c r="M33" s="25"/>
      <c r="N33" s="27"/>
      <c r="O33" s="27"/>
      <c r="P33" s="28"/>
      <c r="Q33" s="27"/>
      <c r="R33" s="27"/>
      <c r="S33" s="27"/>
    </row>
    <row r="34" spans="1:19" ht="34.15" customHeight="1">
      <c r="A34" s="24">
        <v>42268</v>
      </c>
      <c r="B34" s="25"/>
      <c r="C34" s="25"/>
      <c r="D34" s="26"/>
      <c r="E34" s="25"/>
      <c r="F34" s="25"/>
      <c r="G34" s="25"/>
      <c r="H34" s="25"/>
      <c r="I34" s="25"/>
      <c r="J34" s="25"/>
      <c r="K34" s="25"/>
      <c r="L34" s="25"/>
      <c r="M34" s="25"/>
      <c r="N34" s="27"/>
      <c r="O34" s="27"/>
      <c r="P34" s="28"/>
      <c r="Q34" s="27"/>
      <c r="R34" s="27"/>
      <c r="S34" s="27"/>
    </row>
    <row r="35" spans="1:19" ht="34.15" customHeight="1">
      <c r="A35" s="24">
        <v>42269</v>
      </c>
      <c r="B35" s="25"/>
      <c r="C35" s="25"/>
      <c r="D35" s="26"/>
      <c r="E35" s="25"/>
      <c r="F35" s="25"/>
      <c r="G35" s="25"/>
      <c r="H35" s="25"/>
      <c r="I35" s="25"/>
      <c r="J35" s="25"/>
      <c r="K35" s="25"/>
      <c r="L35" s="25"/>
      <c r="M35" s="25"/>
      <c r="N35" s="27"/>
      <c r="O35" s="27"/>
      <c r="P35" s="28"/>
      <c r="Q35" s="27"/>
      <c r="R35" s="27"/>
      <c r="S35" s="27"/>
    </row>
    <row r="36" spans="1:19" ht="34.15" customHeight="1">
      <c r="A36" s="24">
        <v>42270</v>
      </c>
      <c r="B36" s="25"/>
      <c r="C36" s="25"/>
      <c r="D36" s="26"/>
      <c r="E36" s="25"/>
      <c r="F36" s="25"/>
      <c r="G36" s="25"/>
      <c r="H36" s="25"/>
      <c r="I36" s="25"/>
      <c r="J36" s="25"/>
      <c r="K36" s="25"/>
      <c r="L36" s="25"/>
      <c r="M36" s="25"/>
      <c r="N36" s="27"/>
      <c r="O36" s="27"/>
      <c r="P36" s="28"/>
      <c r="Q36" s="27"/>
      <c r="R36" s="27"/>
      <c r="S36" s="27"/>
    </row>
    <row r="37" spans="1:19" ht="34.15" customHeight="1">
      <c r="A37" s="24">
        <v>42271</v>
      </c>
      <c r="B37" s="25"/>
      <c r="C37" s="25"/>
      <c r="D37" s="26"/>
      <c r="E37" s="25"/>
      <c r="F37" s="25"/>
      <c r="G37" s="25"/>
      <c r="H37" s="25"/>
      <c r="I37" s="25"/>
      <c r="J37" s="25"/>
      <c r="K37" s="25"/>
      <c r="L37" s="25"/>
      <c r="M37" s="25"/>
      <c r="N37" s="27"/>
      <c r="O37" s="27"/>
      <c r="P37" s="28"/>
      <c r="Q37" s="27"/>
      <c r="R37" s="27"/>
      <c r="S37" s="27"/>
    </row>
    <row r="38" spans="1:19" ht="34.15" customHeight="1">
      <c r="A38" s="24">
        <v>42272</v>
      </c>
      <c r="B38" s="25"/>
      <c r="C38" s="25"/>
      <c r="D38" s="26"/>
      <c r="E38" s="25"/>
      <c r="F38" s="25"/>
      <c r="G38" s="25"/>
      <c r="H38" s="25"/>
      <c r="I38" s="25"/>
      <c r="J38" s="25"/>
      <c r="K38" s="25"/>
      <c r="L38" s="25"/>
      <c r="M38" s="25"/>
      <c r="N38" s="27"/>
      <c r="O38" s="27"/>
      <c r="P38" s="28"/>
      <c r="Q38" s="27"/>
      <c r="R38" s="27"/>
      <c r="S38" s="27"/>
    </row>
    <row r="39" spans="1:19" ht="34.15" customHeight="1">
      <c r="A39" s="24">
        <v>42273</v>
      </c>
      <c r="B39" s="25"/>
      <c r="C39" s="25"/>
      <c r="D39" s="26"/>
      <c r="E39" s="25"/>
      <c r="F39" s="25"/>
      <c r="G39" s="25"/>
      <c r="H39" s="25"/>
      <c r="I39" s="25"/>
      <c r="J39" s="25"/>
      <c r="K39" s="25"/>
      <c r="L39" s="25"/>
      <c r="M39" s="25"/>
      <c r="N39" s="27"/>
      <c r="O39" s="27"/>
      <c r="P39" s="28"/>
      <c r="Q39" s="27"/>
      <c r="R39" s="27"/>
      <c r="S39" s="27"/>
    </row>
    <row r="40" spans="1:19" ht="34.15" customHeight="1">
      <c r="A40" s="24">
        <v>42274</v>
      </c>
      <c r="B40" s="25"/>
      <c r="C40" s="25"/>
      <c r="D40" s="26"/>
      <c r="E40" s="25"/>
      <c r="F40" s="25"/>
      <c r="G40" s="25"/>
      <c r="H40" s="25"/>
      <c r="I40" s="25"/>
      <c r="J40" s="25"/>
      <c r="K40" s="25"/>
      <c r="L40" s="25"/>
      <c r="M40" s="25"/>
      <c r="N40" s="27"/>
      <c r="O40" s="27"/>
      <c r="P40" s="28"/>
      <c r="Q40" s="27"/>
      <c r="R40" s="27"/>
      <c r="S40" s="27"/>
    </row>
    <row r="41" spans="1:19" ht="34.15" customHeight="1">
      <c r="A41" s="24">
        <v>42275</v>
      </c>
      <c r="B41" s="25"/>
      <c r="C41" s="25"/>
      <c r="D41" s="26"/>
      <c r="E41" s="25"/>
      <c r="F41" s="25"/>
      <c r="G41" s="25"/>
      <c r="H41" s="25"/>
      <c r="I41" s="25"/>
      <c r="J41" s="25"/>
      <c r="K41" s="25"/>
      <c r="L41" s="25"/>
      <c r="M41" s="25"/>
      <c r="N41" s="27"/>
      <c r="O41" s="27"/>
      <c r="P41" s="28"/>
      <c r="Q41" s="27"/>
      <c r="R41" s="27"/>
      <c r="S41" s="27"/>
    </row>
    <row r="42" spans="1:19" ht="34.15" customHeight="1">
      <c r="A42" s="24">
        <v>42276</v>
      </c>
      <c r="B42" s="25"/>
      <c r="C42" s="25"/>
      <c r="D42" s="26"/>
      <c r="E42" s="25"/>
      <c r="F42" s="25"/>
      <c r="G42" s="25"/>
      <c r="H42" s="25"/>
      <c r="I42" s="25"/>
      <c r="J42" s="25"/>
      <c r="K42" s="25"/>
      <c r="L42" s="25"/>
      <c r="M42" s="25"/>
      <c r="N42" s="27"/>
      <c r="O42" s="27"/>
      <c r="P42" s="28"/>
      <c r="Q42" s="27"/>
      <c r="R42" s="27"/>
      <c r="S42" s="27"/>
    </row>
    <row r="43" spans="1:19" ht="34.15" customHeight="1">
      <c r="A43" s="24">
        <v>42277</v>
      </c>
      <c r="B43" s="25"/>
      <c r="C43" s="25"/>
      <c r="D43" s="26"/>
      <c r="E43" s="25"/>
      <c r="F43" s="25"/>
      <c r="G43" s="25"/>
      <c r="H43" s="25"/>
      <c r="I43" s="25"/>
      <c r="J43" s="25"/>
      <c r="K43" s="25"/>
      <c r="L43" s="25"/>
      <c r="M43" s="25"/>
      <c r="N43" s="27"/>
      <c r="O43" s="27"/>
      <c r="P43" s="28"/>
      <c r="Q43" s="27"/>
      <c r="R43" s="27"/>
      <c r="S43" s="27"/>
    </row>
    <row r="44" spans="1:19" ht="26.25">
      <c r="A44" s="31" t="s">
        <v>40</v>
      </c>
      <c r="B44" s="32">
        <f t="shared" ref="B44:S44" si="2">B13-B45</f>
        <v>128890.25</v>
      </c>
      <c r="C44" s="32">
        <f t="shared" si="2"/>
        <v>15165.5</v>
      </c>
      <c r="D44" s="33">
        <f t="shared" si="2"/>
        <v>-12055</v>
      </c>
      <c r="E44" s="32">
        <f t="shared" si="2"/>
        <v>29495.25</v>
      </c>
      <c r="F44" s="32">
        <f t="shared" si="2"/>
        <v>2425</v>
      </c>
      <c r="G44" s="32">
        <f t="shared" si="2"/>
        <v>694.75</v>
      </c>
      <c r="H44" s="32">
        <f t="shared" si="2"/>
        <v>649</v>
      </c>
      <c r="I44" s="32">
        <f t="shared" si="2"/>
        <v>199.75</v>
      </c>
      <c r="J44" s="32">
        <f t="shared" si="2"/>
        <v>80.5</v>
      </c>
      <c r="K44" s="32">
        <f t="shared" si="2"/>
        <v>67.25</v>
      </c>
      <c r="L44" s="32">
        <f t="shared" si="2"/>
        <v>138.75</v>
      </c>
      <c r="M44" s="32">
        <f t="shared" si="2"/>
        <v>599.25</v>
      </c>
      <c r="N44" s="32">
        <f t="shared" si="2"/>
        <v>340774.5</v>
      </c>
      <c r="O44" s="32">
        <f t="shared" si="2"/>
        <v>21598.75</v>
      </c>
      <c r="P44" s="33">
        <f t="shared" si="2"/>
        <v>1</v>
      </c>
      <c r="Q44" s="32">
        <f t="shared" si="2"/>
        <v>51.5</v>
      </c>
      <c r="R44" s="32">
        <f t="shared" si="2"/>
        <v>34</v>
      </c>
      <c r="S44" s="32">
        <f t="shared" si="2"/>
        <v>1</v>
      </c>
    </row>
    <row r="45" spans="1:19" ht="26.25">
      <c r="A45" s="34" t="s">
        <v>41</v>
      </c>
      <c r="B45" s="32">
        <f t="shared" ref="B45:S45" si="3">SUM(B14:B43)</f>
        <v>90470</v>
      </c>
      <c r="C45" s="32">
        <f t="shared" si="3"/>
        <v>7025</v>
      </c>
      <c r="D45" s="33">
        <f t="shared" si="3"/>
        <v>31040</v>
      </c>
      <c r="E45" s="32">
        <f t="shared" si="3"/>
        <v>0</v>
      </c>
      <c r="F45" s="32">
        <f t="shared" si="3"/>
        <v>0</v>
      </c>
      <c r="G45" s="32">
        <f t="shared" si="3"/>
        <v>3150</v>
      </c>
      <c r="H45" s="32">
        <f t="shared" si="3"/>
        <v>1234</v>
      </c>
      <c r="I45" s="32">
        <f t="shared" si="3"/>
        <v>0</v>
      </c>
      <c r="J45" s="32">
        <f t="shared" si="3"/>
        <v>0</v>
      </c>
      <c r="K45" s="32">
        <f t="shared" si="3"/>
        <v>0</v>
      </c>
      <c r="L45" s="32">
        <f t="shared" si="3"/>
        <v>0</v>
      </c>
      <c r="M45" s="32">
        <f t="shared" si="3"/>
        <v>0</v>
      </c>
      <c r="N45" s="32">
        <f t="shared" si="3"/>
        <v>14515</v>
      </c>
      <c r="O45" s="32">
        <f t="shared" si="3"/>
        <v>0</v>
      </c>
      <c r="P45" s="33">
        <f t="shared" si="3"/>
        <v>0</v>
      </c>
      <c r="Q45" s="32">
        <f t="shared" si="3"/>
        <v>41</v>
      </c>
      <c r="R45" s="32">
        <f t="shared" si="3"/>
        <v>8</v>
      </c>
      <c r="S45" s="32">
        <f t="shared" si="3"/>
        <v>0</v>
      </c>
    </row>
    <row r="46" spans="1:19" ht="26.25">
      <c r="A46" s="31" t="s">
        <v>42</v>
      </c>
      <c r="B46" s="35">
        <f t="shared" ref="B46:S46" si="4">B45/B49</f>
        <v>41.242659050580038</v>
      </c>
      <c r="C46" s="35">
        <f t="shared" si="4"/>
        <v>31.657691354408417</v>
      </c>
      <c r="D46" s="36">
        <f t="shared" si="4"/>
        <v>163.4974980247564</v>
      </c>
      <c r="E46" s="35">
        <f t="shared" si="4"/>
        <v>0</v>
      </c>
      <c r="F46" s="35">
        <f t="shared" si="4"/>
        <v>0</v>
      </c>
      <c r="G46" s="35">
        <f t="shared" si="4"/>
        <v>81.929904415111523</v>
      </c>
      <c r="H46" s="35">
        <f t="shared" si="4"/>
        <v>65.533722782793419</v>
      </c>
      <c r="I46" s="35">
        <f t="shared" si="4"/>
        <v>0</v>
      </c>
      <c r="J46" s="35">
        <f t="shared" si="4"/>
        <v>0</v>
      </c>
      <c r="K46" s="35">
        <f t="shared" si="4"/>
        <v>0</v>
      </c>
      <c r="L46" s="35">
        <f t="shared" si="4"/>
        <v>0</v>
      </c>
      <c r="M46" s="35">
        <f t="shared" si="4"/>
        <v>0</v>
      </c>
      <c r="N46" s="35">
        <f t="shared" si="4"/>
        <v>4.085400778801513</v>
      </c>
      <c r="O46" s="35">
        <f t="shared" si="4"/>
        <v>0</v>
      </c>
      <c r="P46" s="36">
        <f t="shared" si="4"/>
        <v>0</v>
      </c>
      <c r="Q46" s="35">
        <f t="shared" si="4"/>
        <v>44.324324324324323</v>
      </c>
      <c r="R46" s="35">
        <f t="shared" si="4"/>
        <v>19.047619047619047</v>
      </c>
      <c r="S46" s="35">
        <f t="shared" si="4"/>
        <v>0</v>
      </c>
    </row>
    <row r="47" spans="1:19" ht="18">
      <c r="A47" s="37"/>
      <c r="B47" s="37"/>
      <c r="C47" s="37"/>
      <c r="D47" s="38"/>
      <c r="E47" s="37"/>
      <c r="F47" s="37"/>
      <c r="G47" s="37"/>
      <c r="H47" s="37"/>
      <c r="I47" s="37"/>
      <c r="J47" s="37"/>
      <c r="K47" s="37"/>
      <c r="L47" s="37"/>
      <c r="M47" s="37"/>
    </row>
    <row r="48" spans="1:19" ht="18">
      <c r="A48" s="37"/>
      <c r="B48" s="37"/>
      <c r="C48" s="37"/>
      <c r="D48" s="38"/>
      <c r="E48" s="37"/>
      <c r="F48" s="37"/>
      <c r="G48" s="37"/>
      <c r="H48" s="37"/>
      <c r="I48" s="37"/>
      <c r="J48" s="37"/>
      <c r="K48" s="37"/>
      <c r="L48" s="37"/>
      <c r="M48" s="37"/>
    </row>
    <row r="49" spans="1:19" ht="18">
      <c r="A49" s="37"/>
      <c r="B49" s="37">
        <f t="shared" ref="B49:S49" si="5">B13/100</f>
        <v>2193.6025</v>
      </c>
      <c r="C49" s="37">
        <f t="shared" si="5"/>
        <v>221.905</v>
      </c>
      <c r="D49" s="38">
        <f t="shared" si="5"/>
        <v>189.85</v>
      </c>
      <c r="E49" s="37">
        <f t="shared" si="5"/>
        <v>294.95249999999999</v>
      </c>
      <c r="F49" s="37">
        <f t="shared" si="5"/>
        <v>24.25</v>
      </c>
      <c r="G49" s="37">
        <f t="shared" si="5"/>
        <v>38.447499999999998</v>
      </c>
      <c r="H49" s="37">
        <f t="shared" si="5"/>
        <v>18.829999999999998</v>
      </c>
      <c r="I49" s="37">
        <f t="shared" si="5"/>
        <v>1.9975000000000001</v>
      </c>
      <c r="J49" s="37">
        <f t="shared" si="5"/>
        <v>0.80500000000000005</v>
      </c>
      <c r="K49" s="37">
        <f t="shared" si="5"/>
        <v>0.67249999999999999</v>
      </c>
      <c r="L49" s="37">
        <f t="shared" si="5"/>
        <v>1.3875</v>
      </c>
      <c r="M49" s="37">
        <f t="shared" si="5"/>
        <v>5.9924999999999997</v>
      </c>
      <c r="N49" s="37">
        <f t="shared" si="5"/>
        <v>3552.895</v>
      </c>
      <c r="O49" s="37">
        <f t="shared" si="5"/>
        <v>215.98750000000001</v>
      </c>
      <c r="P49" s="38">
        <f t="shared" si="5"/>
        <v>0.01</v>
      </c>
      <c r="Q49" s="37">
        <f t="shared" si="5"/>
        <v>0.92500000000000004</v>
      </c>
      <c r="R49" s="37">
        <f t="shared" si="5"/>
        <v>0.42</v>
      </c>
      <c r="S49" s="37">
        <f t="shared" si="5"/>
        <v>0.01</v>
      </c>
    </row>
  </sheetData>
  <mergeCells count="6">
    <mergeCell ref="A1:S2"/>
    <mergeCell ref="A3:S3"/>
    <mergeCell ref="A7:S7"/>
    <mergeCell ref="A8:A9"/>
    <mergeCell ref="A11:S11"/>
    <mergeCell ref="A12:A13"/>
  </mergeCells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/>
  </sheetViews>
  <sheetFormatPr defaultRowHeight="14.25"/>
  <cols>
    <col min="1" max="1" width="30.375" customWidth="1"/>
    <col min="2" max="2" width="18.375" customWidth="1"/>
    <col min="3" max="3" width="22.5" customWidth="1"/>
    <col min="4" max="4" width="18.75" customWidth="1"/>
    <col min="5" max="5" width="15.375" customWidth="1"/>
    <col min="6" max="6" width="11.375" customWidth="1"/>
    <col min="7" max="7" width="19.125" customWidth="1"/>
    <col min="8" max="8" width="18.75" customWidth="1"/>
    <col min="9" max="9" width="18" customWidth="1"/>
    <col min="10" max="10" width="14.125" customWidth="1"/>
    <col min="11" max="11" width="22.125" customWidth="1"/>
    <col min="12" max="12" width="12.375" customWidth="1"/>
    <col min="13" max="13" width="19.125" customWidth="1"/>
    <col min="14" max="14" width="17.625" customWidth="1"/>
    <col min="15" max="15" width="13.5" customWidth="1"/>
    <col min="16" max="16" width="14.625" customWidth="1"/>
    <col min="17" max="17" width="9.375" customWidth="1"/>
    <col min="18" max="18" width="11.375" customWidth="1"/>
    <col min="19" max="19" width="21.25" customWidth="1"/>
  </cols>
  <sheetData>
    <row r="1" spans="1:19" ht="26.1" customHeight="1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25.5">
      <c r="A3" s="58" t="s">
        <v>26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39">
      <c r="A4" s="44"/>
      <c r="B4" s="45" t="s">
        <v>1</v>
      </c>
      <c r="C4" s="46" t="s">
        <v>2</v>
      </c>
      <c r="D4" s="46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6" t="s">
        <v>11</v>
      </c>
      <c r="M4" s="46" t="s">
        <v>12</v>
      </c>
      <c r="N4" s="46" t="s">
        <v>13</v>
      </c>
      <c r="O4" s="46" t="s">
        <v>14</v>
      </c>
      <c r="P4" s="46" t="s">
        <v>15</v>
      </c>
      <c r="Q4" s="46" t="s">
        <v>16</v>
      </c>
      <c r="R4" s="46" t="s">
        <v>17</v>
      </c>
      <c r="S4" s="46" t="s">
        <v>18</v>
      </c>
    </row>
    <row r="5" spans="1:19" ht="20.25">
      <c r="A5" s="44"/>
      <c r="B5" s="17">
        <v>877441</v>
      </c>
      <c r="C5" s="17">
        <v>88762</v>
      </c>
      <c r="D5" s="17">
        <v>75940</v>
      </c>
      <c r="E5" s="17">
        <v>117981</v>
      </c>
      <c r="F5" s="17">
        <v>9700</v>
      </c>
      <c r="G5" s="17">
        <v>15379</v>
      </c>
      <c r="H5" s="17">
        <v>7532</v>
      </c>
      <c r="I5" s="17">
        <v>799</v>
      </c>
      <c r="J5" s="17">
        <v>322</v>
      </c>
      <c r="K5" s="17">
        <v>269</v>
      </c>
      <c r="L5" s="17">
        <v>555</v>
      </c>
      <c r="M5" s="17">
        <v>2397</v>
      </c>
      <c r="N5" s="17">
        <v>1421158</v>
      </c>
      <c r="O5" s="17">
        <v>86395</v>
      </c>
      <c r="P5" s="17">
        <v>2</v>
      </c>
      <c r="Q5" s="17">
        <v>370</v>
      </c>
      <c r="R5" s="17">
        <v>168</v>
      </c>
      <c r="S5" s="17">
        <v>4</v>
      </c>
    </row>
    <row r="6" spans="1:19" ht="2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9" ht="25.5">
      <c r="A7" s="58" t="s">
        <v>27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ht="39">
      <c r="A8" s="59"/>
      <c r="B8" s="45" t="s">
        <v>1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</row>
    <row r="9" spans="1:19" ht="19.5">
      <c r="A9" s="59"/>
      <c r="B9" s="17">
        <f t="shared" ref="B9:H9" si="0">(B5/22)/4</f>
        <v>9970.920454545454</v>
      </c>
      <c r="C9" s="17">
        <f t="shared" si="0"/>
        <v>1008.6590909090909</v>
      </c>
      <c r="D9" s="17">
        <f t="shared" si="0"/>
        <v>862.9545454545455</v>
      </c>
      <c r="E9" s="17">
        <f t="shared" si="0"/>
        <v>1340.6931818181818</v>
      </c>
      <c r="F9" s="17">
        <f t="shared" si="0"/>
        <v>110.22727272727273</v>
      </c>
      <c r="G9" s="17">
        <f t="shared" si="0"/>
        <v>174.76136363636363</v>
      </c>
      <c r="H9" s="17">
        <f t="shared" si="0"/>
        <v>85.590909090909093</v>
      </c>
      <c r="I9" s="17">
        <v>799</v>
      </c>
      <c r="J9" s="17">
        <v>322</v>
      </c>
      <c r="K9" s="17">
        <v>269</v>
      </c>
      <c r="L9" s="17">
        <v>500</v>
      </c>
      <c r="M9" s="17">
        <v>2397</v>
      </c>
      <c r="N9" s="17">
        <f>(N5/22)/4</f>
        <v>16149.522727272728</v>
      </c>
      <c r="O9" s="17">
        <f>(O5/22)/4</f>
        <v>981.76136363636363</v>
      </c>
      <c r="P9" s="17">
        <v>1</v>
      </c>
      <c r="Q9" s="17">
        <f>(Q5/22)/4</f>
        <v>4.2045454545454541</v>
      </c>
      <c r="R9" s="17">
        <f>(R5/22)/4</f>
        <v>1.9090909090909092</v>
      </c>
      <c r="S9" s="17">
        <v>1</v>
      </c>
    </row>
    <row r="10" spans="1:19" ht="2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9" ht="31.5">
      <c r="A11" s="60" t="s">
        <v>28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1:19" ht="39">
      <c r="A12" s="43"/>
      <c r="B12" s="47" t="s">
        <v>1</v>
      </c>
      <c r="C12" s="48" t="s">
        <v>2</v>
      </c>
      <c r="D12" s="48" t="s">
        <v>3</v>
      </c>
      <c r="E12" s="48" t="s">
        <v>4</v>
      </c>
      <c r="F12" s="48" t="s">
        <v>5</v>
      </c>
      <c r="G12" s="48" t="s">
        <v>6</v>
      </c>
      <c r="H12" s="48" t="s">
        <v>7</v>
      </c>
      <c r="I12" s="48" t="s">
        <v>8</v>
      </c>
      <c r="J12" s="48" t="s">
        <v>9</v>
      </c>
      <c r="K12" s="48" t="s">
        <v>10</v>
      </c>
      <c r="L12" s="48" t="s">
        <v>11</v>
      </c>
      <c r="M12" s="48" t="s">
        <v>12</v>
      </c>
      <c r="N12" s="48" t="s">
        <v>13</v>
      </c>
      <c r="O12" s="48" t="s">
        <v>14</v>
      </c>
      <c r="P12" s="48" t="s">
        <v>15</v>
      </c>
      <c r="Q12" s="48" t="s">
        <v>16</v>
      </c>
      <c r="R12" s="48" t="s">
        <v>17</v>
      </c>
      <c r="S12" s="48" t="s">
        <v>18</v>
      </c>
    </row>
    <row r="13" spans="1:19" ht="19.5">
      <c r="A13" s="43"/>
      <c r="B13" s="17">
        <f t="shared" ref="B13:O13" si="1">B5/4</f>
        <v>219360.25</v>
      </c>
      <c r="C13" s="17">
        <f t="shared" si="1"/>
        <v>22190.5</v>
      </c>
      <c r="D13" s="17">
        <f t="shared" si="1"/>
        <v>18985</v>
      </c>
      <c r="E13" s="17">
        <f t="shared" si="1"/>
        <v>29495.25</v>
      </c>
      <c r="F13" s="17">
        <f t="shared" si="1"/>
        <v>2425</v>
      </c>
      <c r="G13" s="17">
        <f t="shared" si="1"/>
        <v>3844.75</v>
      </c>
      <c r="H13" s="17">
        <f t="shared" si="1"/>
        <v>1883</v>
      </c>
      <c r="I13" s="17">
        <f t="shared" si="1"/>
        <v>199.75</v>
      </c>
      <c r="J13" s="17">
        <f t="shared" si="1"/>
        <v>80.5</v>
      </c>
      <c r="K13" s="17">
        <f t="shared" si="1"/>
        <v>67.25</v>
      </c>
      <c r="L13" s="17">
        <f t="shared" si="1"/>
        <v>138.75</v>
      </c>
      <c r="M13" s="17">
        <f t="shared" si="1"/>
        <v>599.25</v>
      </c>
      <c r="N13" s="17">
        <f t="shared" si="1"/>
        <v>355289.5</v>
      </c>
      <c r="O13" s="17">
        <f t="shared" si="1"/>
        <v>21598.75</v>
      </c>
      <c r="P13" s="17">
        <v>1</v>
      </c>
      <c r="Q13" s="17">
        <f>Q5/4</f>
        <v>92.5</v>
      </c>
      <c r="R13" s="17">
        <f>R5/4</f>
        <v>42</v>
      </c>
      <c r="S13" s="17">
        <v>1</v>
      </c>
    </row>
    <row r="14" spans="1:19" ht="34.15" customHeight="1">
      <c r="A14" s="49">
        <v>42248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/>
      <c r="O14" s="27"/>
      <c r="P14" s="27"/>
      <c r="Q14" s="27"/>
      <c r="R14" s="27"/>
      <c r="S14" s="27"/>
    </row>
    <row r="15" spans="1:19" ht="34.15" customHeight="1">
      <c r="A15" s="49">
        <v>42249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7"/>
      <c r="O15" s="27"/>
      <c r="P15" s="27"/>
      <c r="Q15" s="27"/>
      <c r="R15" s="27"/>
      <c r="S15" s="27"/>
    </row>
    <row r="16" spans="1:19" ht="34.15" customHeight="1">
      <c r="A16" s="49">
        <v>42250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7"/>
      <c r="O16" s="27"/>
      <c r="P16" s="27"/>
      <c r="Q16" s="27"/>
      <c r="R16" s="27"/>
      <c r="S16" s="27"/>
    </row>
    <row r="17" spans="1:19" ht="34.15" customHeight="1">
      <c r="A17" s="49">
        <v>42251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7"/>
      <c r="O17" s="27"/>
      <c r="P17" s="27"/>
      <c r="Q17" s="27"/>
      <c r="R17" s="27"/>
      <c r="S17" s="27"/>
    </row>
    <row r="18" spans="1:19" ht="34.15" customHeight="1">
      <c r="A18" s="49">
        <v>42252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7"/>
      <c r="O18" s="27"/>
      <c r="P18" s="27"/>
      <c r="Q18" s="27"/>
      <c r="R18" s="27"/>
      <c r="S18" s="27"/>
    </row>
    <row r="19" spans="1:19" ht="34.15" customHeight="1">
      <c r="A19" s="49">
        <v>42253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7"/>
      <c r="O19" s="27"/>
      <c r="P19" s="27"/>
      <c r="Q19" s="27"/>
      <c r="R19" s="27"/>
      <c r="S19" s="27"/>
    </row>
    <row r="20" spans="1:19" ht="34.15" customHeight="1">
      <c r="A20" s="49">
        <v>42254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7"/>
      <c r="O20" s="27"/>
      <c r="P20" s="27"/>
      <c r="Q20" s="27"/>
      <c r="R20" s="27"/>
      <c r="S20" s="27"/>
    </row>
    <row r="21" spans="1:19" ht="34.15" customHeight="1">
      <c r="A21" s="49">
        <v>42255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7"/>
      <c r="O21" s="27"/>
      <c r="P21" s="27"/>
      <c r="Q21" s="27"/>
      <c r="R21" s="27"/>
      <c r="S21" s="27"/>
    </row>
    <row r="22" spans="1:19" ht="34.15" customHeight="1">
      <c r="A22" s="49">
        <v>42256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7"/>
      <c r="O22" s="27"/>
      <c r="P22" s="27"/>
      <c r="Q22" s="27"/>
      <c r="R22" s="27"/>
      <c r="S22" s="27"/>
    </row>
    <row r="23" spans="1:19" ht="34.15" customHeight="1">
      <c r="A23" s="49">
        <v>42257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7"/>
      <c r="O23" s="27"/>
      <c r="P23" s="27"/>
      <c r="Q23" s="27"/>
      <c r="R23" s="27"/>
      <c r="S23" s="27"/>
    </row>
    <row r="24" spans="1:19" ht="34.15" customHeight="1">
      <c r="A24" s="49">
        <v>42258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7"/>
      <c r="O24" s="27"/>
      <c r="P24" s="27"/>
      <c r="Q24" s="27"/>
      <c r="R24" s="27"/>
      <c r="S24" s="27"/>
    </row>
    <row r="25" spans="1:19" ht="34.15" customHeight="1">
      <c r="A25" s="49">
        <v>42259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7"/>
      <c r="O25" s="27"/>
      <c r="P25" s="27"/>
      <c r="Q25" s="27"/>
      <c r="R25" s="27"/>
      <c r="S25" s="27"/>
    </row>
    <row r="26" spans="1:19" ht="34.15" customHeight="1">
      <c r="A26" s="49">
        <v>42260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7"/>
      <c r="O26" s="27"/>
      <c r="P26" s="27"/>
      <c r="Q26" s="27"/>
      <c r="R26" s="27"/>
      <c r="S26" s="27"/>
    </row>
    <row r="27" spans="1:19" ht="34.15" customHeight="1">
      <c r="A27" s="49">
        <v>42261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7"/>
      <c r="O27" s="27"/>
      <c r="P27" s="27"/>
      <c r="Q27" s="27"/>
      <c r="R27" s="27"/>
      <c r="S27" s="27"/>
    </row>
    <row r="28" spans="1:19" ht="34.15" customHeight="1">
      <c r="A28" s="49">
        <v>42262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7"/>
      <c r="O28" s="27"/>
      <c r="P28" s="27"/>
      <c r="Q28" s="27"/>
      <c r="R28" s="27"/>
      <c r="S28" s="27"/>
    </row>
    <row r="29" spans="1:19" ht="34.15" customHeight="1">
      <c r="A29" s="49">
        <v>42263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7"/>
      <c r="O29" s="27"/>
      <c r="P29" s="27"/>
      <c r="Q29" s="27"/>
      <c r="R29" s="27"/>
      <c r="S29" s="27"/>
    </row>
    <row r="30" spans="1:19" ht="34.15" customHeight="1">
      <c r="A30" s="49">
        <v>42264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1"/>
      <c r="P30" s="51"/>
      <c r="Q30" s="51"/>
      <c r="R30" s="51"/>
      <c r="S30" s="51"/>
    </row>
    <row r="31" spans="1:19" ht="34.15" customHeight="1">
      <c r="A31" s="49">
        <v>42265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1"/>
      <c r="P31" s="51"/>
      <c r="Q31" s="51"/>
      <c r="R31" s="51"/>
      <c r="S31" s="51"/>
    </row>
    <row r="32" spans="1:19" ht="34.15" customHeight="1">
      <c r="A32" s="49">
        <v>42266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1"/>
      <c r="P32" s="51"/>
      <c r="Q32" s="51"/>
      <c r="R32" s="51"/>
      <c r="S32" s="51"/>
    </row>
    <row r="33" spans="1:19" ht="34.15" customHeight="1">
      <c r="A33" s="49">
        <v>42267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</row>
    <row r="34" spans="1:19" ht="34.15" customHeight="1">
      <c r="A34" s="49">
        <v>42268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</row>
    <row r="35" spans="1:19" ht="34.15" customHeight="1">
      <c r="A35" s="49">
        <v>42269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</row>
    <row r="36" spans="1:19" ht="34.15" customHeight="1">
      <c r="A36" s="49">
        <v>42270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</row>
    <row r="37" spans="1:19" ht="34.15" customHeight="1">
      <c r="A37" s="49">
        <v>42271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  <c r="O37" s="51"/>
      <c r="P37" s="51"/>
      <c r="Q37" s="51"/>
      <c r="R37" s="51"/>
      <c r="S37" s="51"/>
    </row>
    <row r="38" spans="1:19" ht="34.15" customHeight="1">
      <c r="A38" s="49">
        <v>42272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1"/>
      <c r="P38" s="51"/>
      <c r="Q38" s="51"/>
      <c r="R38" s="51"/>
      <c r="S38" s="51"/>
    </row>
    <row r="39" spans="1:19" ht="34.15" customHeight="1">
      <c r="A39" s="49">
        <v>42273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  <c r="O39" s="51"/>
      <c r="P39" s="51"/>
      <c r="Q39" s="51"/>
      <c r="R39" s="51"/>
      <c r="S39" s="51"/>
    </row>
    <row r="40" spans="1:19" ht="34.15" customHeight="1">
      <c r="A40" s="49">
        <v>42274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1"/>
      <c r="S40" s="51"/>
    </row>
    <row r="41" spans="1:19" ht="34.15" customHeight="1">
      <c r="A41" s="49">
        <v>42275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1"/>
      <c r="S41" s="51"/>
    </row>
    <row r="42" spans="1:19" ht="34.15" customHeight="1">
      <c r="A42" s="49">
        <v>42276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1"/>
      <c r="S42" s="51"/>
    </row>
    <row r="43" spans="1:19" ht="34.15" customHeight="1">
      <c r="A43" s="49">
        <v>42277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</row>
    <row r="44" spans="1:19" ht="26.25">
      <c r="A44" s="52" t="s">
        <v>40</v>
      </c>
      <c r="B44" s="53">
        <f t="shared" ref="B44:S44" si="2">B13-B45</f>
        <v>219360.25</v>
      </c>
      <c r="C44" s="53">
        <f t="shared" si="2"/>
        <v>22190.5</v>
      </c>
      <c r="D44" s="53">
        <f t="shared" si="2"/>
        <v>18985</v>
      </c>
      <c r="E44" s="53">
        <f t="shared" si="2"/>
        <v>29495.25</v>
      </c>
      <c r="F44" s="53">
        <f t="shared" si="2"/>
        <v>2425</v>
      </c>
      <c r="G44" s="53">
        <f t="shared" si="2"/>
        <v>3844.75</v>
      </c>
      <c r="H44" s="53">
        <f t="shared" si="2"/>
        <v>1883</v>
      </c>
      <c r="I44" s="53">
        <f t="shared" si="2"/>
        <v>199.75</v>
      </c>
      <c r="J44" s="53">
        <f t="shared" si="2"/>
        <v>80.5</v>
      </c>
      <c r="K44" s="53">
        <f t="shared" si="2"/>
        <v>67.25</v>
      </c>
      <c r="L44" s="53">
        <f t="shared" si="2"/>
        <v>138.75</v>
      </c>
      <c r="M44" s="53">
        <f t="shared" si="2"/>
        <v>599.25</v>
      </c>
      <c r="N44" s="53">
        <f t="shared" si="2"/>
        <v>355289.5</v>
      </c>
      <c r="O44" s="53">
        <f t="shared" si="2"/>
        <v>21598.75</v>
      </c>
      <c r="P44" s="53">
        <f t="shared" si="2"/>
        <v>1</v>
      </c>
      <c r="Q44" s="53">
        <f t="shared" si="2"/>
        <v>92.5</v>
      </c>
      <c r="R44" s="53">
        <f t="shared" si="2"/>
        <v>42</v>
      </c>
      <c r="S44" s="53">
        <f t="shared" si="2"/>
        <v>1</v>
      </c>
    </row>
    <row r="45" spans="1:19" ht="26.25">
      <c r="A45" s="54" t="s">
        <v>41</v>
      </c>
      <c r="B45" s="53">
        <f t="shared" ref="B45:S45" si="3">SUM(B14:B43)</f>
        <v>0</v>
      </c>
      <c r="C45" s="53">
        <f t="shared" si="3"/>
        <v>0</v>
      </c>
      <c r="D45" s="53">
        <f t="shared" si="3"/>
        <v>0</v>
      </c>
      <c r="E45" s="53">
        <f t="shared" si="3"/>
        <v>0</v>
      </c>
      <c r="F45" s="32">
        <f t="shared" si="3"/>
        <v>0</v>
      </c>
      <c r="G45" s="32">
        <f t="shared" si="3"/>
        <v>0</v>
      </c>
      <c r="H45" s="32">
        <f t="shared" si="3"/>
        <v>0</v>
      </c>
      <c r="I45" s="32">
        <f t="shared" si="3"/>
        <v>0</v>
      </c>
      <c r="J45" s="32">
        <f t="shared" si="3"/>
        <v>0</v>
      </c>
      <c r="K45" s="32">
        <f t="shared" si="3"/>
        <v>0</v>
      </c>
      <c r="L45" s="32">
        <f t="shared" si="3"/>
        <v>0</v>
      </c>
      <c r="M45" s="32">
        <f t="shared" si="3"/>
        <v>0</v>
      </c>
      <c r="N45" s="32">
        <f t="shared" si="3"/>
        <v>0</v>
      </c>
      <c r="O45" s="32">
        <f t="shared" si="3"/>
        <v>0</v>
      </c>
      <c r="P45" s="32">
        <f t="shared" si="3"/>
        <v>0</v>
      </c>
      <c r="Q45" s="32">
        <f t="shared" si="3"/>
        <v>0</v>
      </c>
      <c r="R45" s="32">
        <f t="shared" si="3"/>
        <v>0</v>
      </c>
      <c r="S45" s="32">
        <f t="shared" si="3"/>
        <v>0</v>
      </c>
    </row>
    <row r="46" spans="1:19" ht="26.25">
      <c r="A46" s="52" t="s">
        <v>42</v>
      </c>
      <c r="B46" s="55">
        <f t="shared" ref="B46:S46" si="4">B45/B49</f>
        <v>0</v>
      </c>
      <c r="C46" s="55">
        <f t="shared" si="4"/>
        <v>0</v>
      </c>
      <c r="D46" s="55">
        <f t="shared" si="4"/>
        <v>0</v>
      </c>
      <c r="E46" s="55">
        <f t="shared" si="4"/>
        <v>0</v>
      </c>
      <c r="F46" s="55">
        <f t="shared" si="4"/>
        <v>0</v>
      </c>
      <c r="G46" s="55">
        <f t="shared" si="4"/>
        <v>0</v>
      </c>
      <c r="H46" s="55">
        <f t="shared" si="4"/>
        <v>0</v>
      </c>
      <c r="I46" s="55">
        <f t="shared" si="4"/>
        <v>0</v>
      </c>
      <c r="J46" s="55">
        <f t="shared" si="4"/>
        <v>0</v>
      </c>
      <c r="K46" s="55">
        <f t="shared" si="4"/>
        <v>0</v>
      </c>
      <c r="L46" s="55">
        <f t="shared" si="4"/>
        <v>0</v>
      </c>
      <c r="M46" s="55">
        <f t="shared" si="4"/>
        <v>0</v>
      </c>
      <c r="N46" s="55">
        <f t="shared" si="4"/>
        <v>0</v>
      </c>
      <c r="O46" s="55">
        <f t="shared" si="4"/>
        <v>0</v>
      </c>
      <c r="P46" s="55">
        <f t="shared" si="4"/>
        <v>0</v>
      </c>
      <c r="Q46" s="55">
        <f t="shared" si="4"/>
        <v>0</v>
      </c>
      <c r="R46" s="55">
        <f t="shared" si="4"/>
        <v>0</v>
      </c>
      <c r="S46" s="55">
        <f t="shared" si="4"/>
        <v>0</v>
      </c>
    </row>
    <row r="47" spans="1:19" ht="18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</row>
    <row r="48" spans="1:19" ht="18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</row>
    <row r="49" spans="1:19" ht="18">
      <c r="A49" s="56"/>
      <c r="B49" s="56">
        <f t="shared" ref="B49:S49" si="5">B13/100</f>
        <v>2193.6025</v>
      </c>
      <c r="C49" s="56">
        <f t="shared" si="5"/>
        <v>221.905</v>
      </c>
      <c r="D49" s="56">
        <f t="shared" si="5"/>
        <v>189.85</v>
      </c>
      <c r="E49" s="56">
        <f t="shared" si="5"/>
        <v>294.95249999999999</v>
      </c>
      <c r="F49" s="56">
        <f t="shared" si="5"/>
        <v>24.25</v>
      </c>
      <c r="G49" s="56">
        <f t="shared" si="5"/>
        <v>38.447499999999998</v>
      </c>
      <c r="H49" s="56">
        <f t="shared" si="5"/>
        <v>18.829999999999998</v>
      </c>
      <c r="I49" s="56">
        <f t="shared" si="5"/>
        <v>1.9975000000000001</v>
      </c>
      <c r="J49" s="56">
        <f t="shared" si="5"/>
        <v>0.80500000000000005</v>
      </c>
      <c r="K49" s="56">
        <f t="shared" si="5"/>
        <v>0.67249999999999999</v>
      </c>
      <c r="L49" s="56">
        <f t="shared" si="5"/>
        <v>1.3875</v>
      </c>
      <c r="M49" s="56">
        <f t="shared" si="5"/>
        <v>5.9924999999999997</v>
      </c>
      <c r="N49" s="56">
        <f t="shared" si="5"/>
        <v>3552.895</v>
      </c>
      <c r="O49" s="56">
        <f t="shared" si="5"/>
        <v>215.98750000000001</v>
      </c>
      <c r="P49" s="56">
        <f t="shared" si="5"/>
        <v>0.01</v>
      </c>
      <c r="Q49" s="56">
        <f t="shared" si="5"/>
        <v>0.92500000000000004</v>
      </c>
      <c r="R49" s="56">
        <f t="shared" si="5"/>
        <v>0.42</v>
      </c>
      <c r="S49" s="56">
        <f t="shared" si="5"/>
        <v>0.01</v>
      </c>
    </row>
  </sheetData>
  <mergeCells count="6">
    <mergeCell ref="A1:S2"/>
    <mergeCell ref="A3:S3"/>
    <mergeCell ref="A7:S7"/>
    <mergeCell ref="A8:A9"/>
    <mergeCell ref="A11:S11"/>
    <mergeCell ref="A12:A13"/>
  </mergeCells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/>
  </sheetViews>
  <sheetFormatPr defaultRowHeight="14.25"/>
  <cols>
    <col min="1" max="1" width="30.375" customWidth="1"/>
    <col min="2" max="2" width="18.375" customWidth="1"/>
    <col min="3" max="3" width="22.5" customWidth="1"/>
    <col min="4" max="4" width="18.75" customWidth="1"/>
    <col min="5" max="5" width="15.375" customWidth="1"/>
    <col min="6" max="6" width="11.375" customWidth="1"/>
    <col min="7" max="7" width="19.125" customWidth="1"/>
    <col min="8" max="8" width="18.75" customWidth="1"/>
    <col min="9" max="9" width="18" customWidth="1"/>
    <col min="10" max="10" width="14.125" customWidth="1"/>
    <col min="11" max="11" width="22.125" customWidth="1"/>
    <col min="12" max="12" width="12.375" customWidth="1"/>
    <col min="13" max="13" width="19.125" customWidth="1"/>
    <col min="14" max="14" width="17.625" customWidth="1"/>
    <col min="15" max="15" width="13.5" customWidth="1"/>
    <col min="16" max="16" width="14.625" customWidth="1"/>
    <col min="17" max="17" width="9.375" customWidth="1"/>
    <col min="18" max="18" width="11.375" customWidth="1"/>
    <col min="19" max="19" width="21.25" customWidth="1"/>
    <col min="20" max="20" width="10.75" customWidth="1"/>
  </cols>
  <sheetData>
    <row r="1" spans="1:20" ht="26.1" customHeight="1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25.5">
      <c r="A3" s="58" t="s">
        <v>26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39">
      <c r="A4" s="44"/>
      <c r="B4" s="45" t="s">
        <v>1</v>
      </c>
      <c r="C4" s="46" t="s">
        <v>2</v>
      </c>
      <c r="D4" s="46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6" t="s">
        <v>11</v>
      </c>
      <c r="M4" s="46" t="s">
        <v>12</v>
      </c>
      <c r="N4" s="46" t="s">
        <v>13</v>
      </c>
      <c r="O4" s="46" t="s">
        <v>14</v>
      </c>
      <c r="P4" s="46" t="s">
        <v>15</v>
      </c>
      <c r="Q4" s="46" t="s">
        <v>16</v>
      </c>
      <c r="R4" s="46" t="s">
        <v>17</v>
      </c>
      <c r="S4" s="46" t="s">
        <v>18</v>
      </c>
    </row>
    <row r="5" spans="1:20" ht="20.25">
      <c r="A5" s="44"/>
      <c r="B5" s="17">
        <v>877441</v>
      </c>
      <c r="C5" s="17">
        <v>88762</v>
      </c>
      <c r="D5" s="17">
        <v>75940</v>
      </c>
      <c r="E5" s="17">
        <v>117981</v>
      </c>
      <c r="F5" s="17">
        <v>9700</v>
      </c>
      <c r="G5" s="17">
        <v>15379</v>
      </c>
      <c r="H5" s="17">
        <v>7532</v>
      </c>
      <c r="I5" s="17">
        <v>799</v>
      </c>
      <c r="J5" s="17">
        <v>322</v>
      </c>
      <c r="K5" s="17">
        <v>269</v>
      </c>
      <c r="L5" s="17">
        <v>555</v>
      </c>
      <c r="M5" s="17">
        <v>2397</v>
      </c>
      <c r="N5" s="17">
        <v>1421158</v>
      </c>
      <c r="O5" s="17">
        <v>86395</v>
      </c>
      <c r="P5" s="17">
        <v>2</v>
      </c>
      <c r="Q5" s="17">
        <v>370</v>
      </c>
      <c r="R5" s="17">
        <v>168</v>
      </c>
      <c r="S5" s="17">
        <v>4</v>
      </c>
    </row>
    <row r="6" spans="1:20" ht="2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20" ht="25.5">
      <c r="A7" s="58" t="s">
        <v>27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20" ht="39">
      <c r="A8" s="59"/>
      <c r="B8" s="45" t="s">
        <v>1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</row>
    <row r="9" spans="1:20" ht="19.5">
      <c r="A9" s="59"/>
      <c r="B9" s="17">
        <f t="shared" ref="B9:H9" si="0">(B5/22)/4</f>
        <v>9970.920454545454</v>
      </c>
      <c r="C9" s="17">
        <f t="shared" si="0"/>
        <v>1008.6590909090909</v>
      </c>
      <c r="D9" s="17">
        <f t="shared" si="0"/>
        <v>862.9545454545455</v>
      </c>
      <c r="E9" s="17">
        <f t="shared" si="0"/>
        <v>1340.6931818181818</v>
      </c>
      <c r="F9" s="17">
        <f t="shared" si="0"/>
        <v>110.22727272727273</v>
      </c>
      <c r="G9" s="17">
        <f t="shared" si="0"/>
        <v>174.76136363636363</v>
      </c>
      <c r="H9" s="17">
        <f t="shared" si="0"/>
        <v>85.590909090909093</v>
      </c>
      <c r="I9" s="17">
        <v>799</v>
      </c>
      <c r="J9" s="17">
        <v>322</v>
      </c>
      <c r="K9" s="17">
        <v>269</v>
      </c>
      <c r="L9" s="17">
        <v>500</v>
      </c>
      <c r="M9" s="17">
        <v>2397</v>
      </c>
      <c r="N9" s="17">
        <f>(N5/22)/4</f>
        <v>16149.522727272728</v>
      </c>
      <c r="O9" s="17">
        <f>(O5/22)/4</f>
        <v>981.76136363636363</v>
      </c>
      <c r="P9" s="17">
        <v>1</v>
      </c>
      <c r="Q9" s="17">
        <f>(Q5/22)/4</f>
        <v>4.2045454545454541</v>
      </c>
      <c r="R9" s="17">
        <f>(R5/22)/4</f>
        <v>1.9090909090909092</v>
      </c>
      <c r="S9" s="17">
        <v>1</v>
      </c>
    </row>
    <row r="10" spans="1:20" ht="2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20" ht="31.5">
      <c r="A11" s="60" t="s">
        <v>28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1:20" ht="39">
      <c r="A12" s="43"/>
      <c r="B12" s="47" t="s">
        <v>1</v>
      </c>
      <c r="C12" s="48" t="s">
        <v>2</v>
      </c>
      <c r="D12" s="48" t="s">
        <v>3</v>
      </c>
      <c r="E12" s="48" t="s">
        <v>4</v>
      </c>
      <c r="F12" s="48" t="s">
        <v>5</v>
      </c>
      <c r="G12" s="48" t="s">
        <v>6</v>
      </c>
      <c r="H12" s="48" t="s">
        <v>7</v>
      </c>
      <c r="I12" s="48" t="s">
        <v>8</v>
      </c>
      <c r="J12" s="48" t="s">
        <v>9</v>
      </c>
      <c r="K12" s="48" t="s">
        <v>10</v>
      </c>
      <c r="L12" s="48" t="s">
        <v>11</v>
      </c>
      <c r="M12" s="48" t="s">
        <v>12</v>
      </c>
      <c r="N12" s="48" t="s">
        <v>13</v>
      </c>
      <c r="O12" s="48" t="s">
        <v>14</v>
      </c>
      <c r="P12" s="48" t="s">
        <v>15</v>
      </c>
      <c r="Q12" s="48" t="s">
        <v>16</v>
      </c>
      <c r="R12" s="48" t="s">
        <v>17</v>
      </c>
      <c r="S12" s="48" t="s">
        <v>18</v>
      </c>
    </row>
    <row r="13" spans="1:20" ht="19.5">
      <c r="A13" s="43"/>
      <c r="B13" s="17">
        <f t="shared" ref="B13:O13" si="1">B5/4</f>
        <v>219360.25</v>
      </c>
      <c r="C13" s="17">
        <f t="shared" si="1"/>
        <v>22190.5</v>
      </c>
      <c r="D13" s="17">
        <f t="shared" si="1"/>
        <v>18985</v>
      </c>
      <c r="E13" s="17">
        <f t="shared" si="1"/>
        <v>29495.25</v>
      </c>
      <c r="F13" s="17">
        <f t="shared" si="1"/>
        <v>2425</v>
      </c>
      <c r="G13" s="17">
        <f t="shared" si="1"/>
        <v>3844.75</v>
      </c>
      <c r="H13" s="17">
        <f t="shared" si="1"/>
        <v>1883</v>
      </c>
      <c r="I13" s="17">
        <f t="shared" si="1"/>
        <v>199.75</v>
      </c>
      <c r="J13" s="17">
        <f t="shared" si="1"/>
        <v>80.5</v>
      </c>
      <c r="K13" s="17">
        <f t="shared" si="1"/>
        <v>67.25</v>
      </c>
      <c r="L13" s="17">
        <f t="shared" si="1"/>
        <v>138.75</v>
      </c>
      <c r="M13" s="17">
        <f t="shared" si="1"/>
        <v>599.25</v>
      </c>
      <c r="N13" s="17">
        <f t="shared" si="1"/>
        <v>355289.5</v>
      </c>
      <c r="O13" s="17">
        <f t="shared" si="1"/>
        <v>21598.75</v>
      </c>
      <c r="P13" s="17">
        <v>1</v>
      </c>
      <c r="Q13" s="17">
        <f>Q5/4</f>
        <v>92.5</v>
      </c>
      <c r="R13" s="17">
        <f>R5/4</f>
        <v>42</v>
      </c>
      <c r="S13" s="17">
        <f>S5/4</f>
        <v>1</v>
      </c>
    </row>
    <row r="14" spans="1:20" ht="34.15" customHeight="1">
      <c r="A14" s="49">
        <v>42248</v>
      </c>
      <c r="B14" s="25">
        <v>1750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>
        <v>4450</v>
      </c>
      <c r="O14" s="27"/>
      <c r="P14" s="27"/>
      <c r="Q14" s="27">
        <v>1</v>
      </c>
      <c r="R14" s="27">
        <v>1</v>
      </c>
      <c r="S14" s="27"/>
    </row>
    <row r="15" spans="1:20" ht="34.15" customHeight="1">
      <c r="A15" s="49">
        <v>42249</v>
      </c>
      <c r="B15" s="25">
        <v>12330</v>
      </c>
      <c r="C15" s="25">
        <v>299</v>
      </c>
      <c r="D15" s="25"/>
      <c r="E15" s="25"/>
      <c r="F15" s="25"/>
      <c r="G15" s="25"/>
      <c r="H15" s="25">
        <v>19</v>
      </c>
      <c r="I15" s="25"/>
      <c r="J15" s="25"/>
      <c r="K15" s="25"/>
      <c r="L15" s="25"/>
      <c r="M15" s="25"/>
      <c r="N15" s="27">
        <v>53120</v>
      </c>
      <c r="O15" s="27"/>
      <c r="P15" s="27"/>
      <c r="Q15" s="27">
        <v>2</v>
      </c>
      <c r="R15" s="27">
        <v>1</v>
      </c>
      <c r="S15" s="27"/>
    </row>
    <row r="16" spans="1:20" ht="34.15" customHeight="1">
      <c r="A16" s="49">
        <v>42250</v>
      </c>
      <c r="B16" s="25">
        <v>590</v>
      </c>
      <c r="C16" s="25">
        <v>648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7">
        <v>25731</v>
      </c>
      <c r="O16" s="27"/>
      <c r="P16" s="27"/>
      <c r="Q16" s="27">
        <v>5</v>
      </c>
      <c r="R16" s="27">
        <v>2</v>
      </c>
      <c r="S16" s="27"/>
    </row>
    <row r="17" spans="1:19" ht="34.15" customHeight="1">
      <c r="A17" s="49">
        <v>42251</v>
      </c>
      <c r="B17" s="25">
        <v>12970</v>
      </c>
      <c r="C17" s="25">
        <v>1296</v>
      </c>
      <c r="D17" s="25"/>
      <c r="E17" s="25">
        <v>7890</v>
      </c>
      <c r="F17" s="25"/>
      <c r="G17" s="25">
        <v>900</v>
      </c>
      <c r="H17" s="25">
        <v>598</v>
      </c>
      <c r="I17" s="25"/>
      <c r="J17" s="25"/>
      <c r="K17" s="25"/>
      <c r="L17" s="25"/>
      <c r="M17" s="25"/>
      <c r="N17" s="27">
        <v>800</v>
      </c>
      <c r="O17" s="27"/>
      <c r="P17" s="27"/>
      <c r="Q17" s="27">
        <v>8</v>
      </c>
      <c r="R17" s="27">
        <v>3</v>
      </c>
      <c r="S17" s="27"/>
    </row>
    <row r="18" spans="1:19" ht="34.15" customHeight="1">
      <c r="A18" s="49">
        <v>42252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7"/>
      <c r="O18" s="27"/>
      <c r="P18" s="27"/>
      <c r="Q18" s="27"/>
      <c r="R18" s="27"/>
      <c r="S18" s="27"/>
    </row>
    <row r="19" spans="1:19" ht="34.15" customHeight="1">
      <c r="A19" s="49">
        <v>42253</v>
      </c>
      <c r="B19" s="25">
        <v>1390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7">
        <v>3100</v>
      </c>
      <c r="O19" s="27"/>
      <c r="P19" s="27"/>
      <c r="Q19" s="27">
        <v>3</v>
      </c>
      <c r="R19" s="27"/>
      <c r="S19" s="27"/>
    </row>
    <row r="20" spans="1:19" ht="34.15" customHeight="1">
      <c r="A20" s="49">
        <v>42254</v>
      </c>
      <c r="B20" s="25">
        <v>9160</v>
      </c>
      <c r="C20" s="25">
        <v>1846</v>
      </c>
      <c r="D20" s="25"/>
      <c r="E20" s="25"/>
      <c r="F20" s="25"/>
      <c r="G20" s="25"/>
      <c r="H20" s="25">
        <v>199</v>
      </c>
      <c r="I20" s="25"/>
      <c r="J20" s="25"/>
      <c r="K20" s="25"/>
      <c r="L20" s="25"/>
      <c r="M20" s="25"/>
      <c r="N20" s="27">
        <v>25934</v>
      </c>
      <c r="O20" s="27"/>
      <c r="P20" s="27">
        <v>1</v>
      </c>
      <c r="Q20" s="27">
        <v>20</v>
      </c>
      <c r="R20" s="27">
        <v>9</v>
      </c>
      <c r="S20" s="27"/>
    </row>
    <row r="21" spans="1:19" ht="34.15" customHeight="1">
      <c r="A21" s="49">
        <v>42255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7"/>
      <c r="O21" s="27"/>
      <c r="P21" s="27"/>
      <c r="Q21" s="27"/>
      <c r="R21" s="27"/>
      <c r="S21" s="27"/>
    </row>
    <row r="22" spans="1:19" ht="34.15" customHeight="1">
      <c r="A22" s="49">
        <v>42256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7"/>
      <c r="O22" s="27"/>
      <c r="P22" s="27"/>
      <c r="Q22" s="27"/>
      <c r="R22" s="27"/>
      <c r="S22" s="27"/>
    </row>
    <row r="23" spans="1:19" ht="34.15" customHeight="1">
      <c r="A23" s="49">
        <v>42257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7"/>
      <c r="O23" s="27"/>
      <c r="P23" s="27"/>
      <c r="Q23" s="27"/>
      <c r="R23" s="27"/>
      <c r="S23" s="27"/>
    </row>
    <row r="24" spans="1:19" ht="34.15" customHeight="1">
      <c r="A24" s="49">
        <v>42258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7"/>
      <c r="O24" s="27"/>
      <c r="P24" s="27"/>
      <c r="Q24" s="27"/>
      <c r="R24" s="27"/>
      <c r="S24" s="27"/>
    </row>
    <row r="25" spans="1:19" ht="34.15" customHeight="1">
      <c r="A25" s="49">
        <v>42259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7"/>
      <c r="O25" s="27"/>
      <c r="P25" s="27"/>
      <c r="Q25" s="27"/>
      <c r="R25" s="27"/>
      <c r="S25" s="27"/>
    </row>
    <row r="26" spans="1:19" ht="34.15" customHeight="1">
      <c r="A26" s="49">
        <v>42260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7"/>
      <c r="O26" s="27"/>
      <c r="P26" s="27"/>
      <c r="Q26" s="27"/>
      <c r="R26" s="27"/>
      <c r="S26" s="27"/>
    </row>
    <row r="27" spans="1:19" ht="34.15" customHeight="1">
      <c r="A27" s="49">
        <v>42261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7"/>
      <c r="O27" s="27"/>
      <c r="P27" s="27"/>
      <c r="Q27" s="27"/>
      <c r="R27" s="27"/>
      <c r="S27" s="27"/>
    </row>
    <row r="28" spans="1:19" ht="34.15" customHeight="1">
      <c r="A28" s="49">
        <v>42262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7"/>
      <c r="O28" s="27"/>
      <c r="P28" s="27"/>
      <c r="Q28" s="27"/>
      <c r="R28" s="27"/>
      <c r="S28" s="27"/>
    </row>
    <row r="29" spans="1:19" ht="34.15" customHeight="1">
      <c r="A29" s="49">
        <v>42263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7"/>
      <c r="O29" s="27"/>
      <c r="P29" s="27"/>
      <c r="Q29" s="27"/>
      <c r="R29" s="27"/>
      <c r="S29" s="27"/>
    </row>
    <row r="30" spans="1:19" ht="34.15" customHeight="1">
      <c r="A30" s="49">
        <v>42264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1"/>
      <c r="P30" s="51"/>
      <c r="Q30" s="51"/>
      <c r="R30" s="51"/>
      <c r="S30" s="51"/>
    </row>
    <row r="31" spans="1:19" ht="34.15" customHeight="1">
      <c r="A31" s="49">
        <v>42265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1"/>
      <c r="P31" s="51"/>
      <c r="Q31" s="51"/>
      <c r="R31" s="51"/>
      <c r="S31" s="51"/>
    </row>
    <row r="32" spans="1:19" ht="34.15" customHeight="1">
      <c r="A32" s="49">
        <v>42266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1"/>
      <c r="P32" s="51"/>
      <c r="Q32" s="51"/>
      <c r="R32" s="51"/>
      <c r="S32" s="51"/>
    </row>
    <row r="33" spans="1:19" ht="34.15" customHeight="1">
      <c r="A33" s="49">
        <v>42267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</row>
    <row r="34" spans="1:19" ht="34.15" customHeight="1">
      <c r="A34" s="49">
        <v>42268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</row>
    <row r="35" spans="1:19" ht="34.15" customHeight="1">
      <c r="A35" s="49">
        <v>42269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</row>
    <row r="36" spans="1:19" ht="34.15" customHeight="1">
      <c r="A36" s="49">
        <v>42270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</row>
    <row r="37" spans="1:19" ht="34.15" customHeight="1">
      <c r="A37" s="49">
        <v>42271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  <c r="O37" s="51"/>
      <c r="P37" s="51"/>
      <c r="Q37" s="51"/>
      <c r="R37" s="51"/>
      <c r="S37" s="51"/>
    </row>
    <row r="38" spans="1:19" ht="34.15" customHeight="1">
      <c r="A38" s="49">
        <v>42272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1"/>
      <c r="P38" s="51"/>
      <c r="Q38" s="51"/>
      <c r="R38" s="51"/>
      <c r="S38" s="51"/>
    </row>
    <row r="39" spans="1:19" ht="34.15" customHeight="1">
      <c r="A39" s="49">
        <v>42273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  <c r="O39" s="51"/>
      <c r="P39" s="51"/>
      <c r="Q39" s="51"/>
      <c r="R39" s="51"/>
      <c r="S39" s="51"/>
    </row>
    <row r="40" spans="1:19" ht="34.15" customHeight="1">
      <c r="A40" s="49">
        <v>42274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1"/>
      <c r="S40" s="51"/>
    </row>
    <row r="41" spans="1:19" ht="34.15" customHeight="1">
      <c r="A41" s="49">
        <v>42275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1"/>
      <c r="S41" s="51"/>
    </row>
    <row r="42" spans="1:19" ht="34.15" customHeight="1">
      <c r="A42" s="49">
        <v>42276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1"/>
      <c r="S42" s="51"/>
    </row>
    <row r="43" spans="1:19" ht="34.15" customHeight="1">
      <c r="A43" s="49">
        <v>42277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</row>
    <row r="44" spans="1:19" ht="26.25">
      <c r="A44" s="52" t="s">
        <v>40</v>
      </c>
      <c r="B44" s="53">
        <f t="shared" ref="B44:S44" si="2">B13-B45</f>
        <v>181170.25</v>
      </c>
      <c r="C44" s="53">
        <f t="shared" si="2"/>
        <v>18101.5</v>
      </c>
      <c r="D44" s="53">
        <f t="shared" si="2"/>
        <v>18985</v>
      </c>
      <c r="E44" s="53">
        <f t="shared" si="2"/>
        <v>21605.25</v>
      </c>
      <c r="F44" s="53">
        <f t="shared" si="2"/>
        <v>2425</v>
      </c>
      <c r="G44" s="53">
        <f t="shared" si="2"/>
        <v>2944.75</v>
      </c>
      <c r="H44" s="53">
        <f t="shared" si="2"/>
        <v>1067</v>
      </c>
      <c r="I44" s="53">
        <f t="shared" si="2"/>
        <v>199.75</v>
      </c>
      <c r="J44" s="53">
        <f t="shared" si="2"/>
        <v>80.5</v>
      </c>
      <c r="K44" s="53">
        <f t="shared" si="2"/>
        <v>67.25</v>
      </c>
      <c r="L44" s="53">
        <f t="shared" si="2"/>
        <v>138.75</v>
      </c>
      <c r="M44" s="53">
        <f t="shared" si="2"/>
        <v>599.25</v>
      </c>
      <c r="N44" s="53">
        <f t="shared" si="2"/>
        <v>242154.5</v>
      </c>
      <c r="O44" s="53">
        <f t="shared" si="2"/>
        <v>21598.75</v>
      </c>
      <c r="P44" s="53">
        <f t="shared" si="2"/>
        <v>0</v>
      </c>
      <c r="Q44" s="53">
        <f t="shared" si="2"/>
        <v>53.5</v>
      </c>
      <c r="R44" s="53">
        <f t="shared" si="2"/>
        <v>26</v>
      </c>
      <c r="S44" s="53">
        <f t="shared" si="2"/>
        <v>1</v>
      </c>
    </row>
    <row r="45" spans="1:19" ht="26.25">
      <c r="A45" s="54" t="s">
        <v>41</v>
      </c>
      <c r="B45" s="53">
        <f t="shared" ref="B45:S45" si="3">SUM(B14:B43)</f>
        <v>38190</v>
      </c>
      <c r="C45" s="53">
        <f t="shared" si="3"/>
        <v>4089</v>
      </c>
      <c r="D45" s="53">
        <f t="shared" si="3"/>
        <v>0</v>
      </c>
      <c r="E45" s="53">
        <f t="shared" si="3"/>
        <v>7890</v>
      </c>
      <c r="F45" s="32">
        <f t="shared" si="3"/>
        <v>0</v>
      </c>
      <c r="G45" s="32">
        <f t="shared" si="3"/>
        <v>900</v>
      </c>
      <c r="H45" s="32">
        <f t="shared" si="3"/>
        <v>816</v>
      </c>
      <c r="I45" s="32">
        <f t="shared" si="3"/>
        <v>0</v>
      </c>
      <c r="J45" s="32">
        <f t="shared" si="3"/>
        <v>0</v>
      </c>
      <c r="K45" s="32">
        <f t="shared" si="3"/>
        <v>0</v>
      </c>
      <c r="L45" s="32">
        <f t="shared" si="3"/>
        <v>0</v>
      </c>
      <c r="M45" s="32">
        <f t="shared" si="3"/>
        <v>0</v>
      </c>
      <c r="N45" s="32">
        <f t="shared" si="3"/>
        <v>113135</v>
      </c>
      <c r="O45" s="32">
        <f t="shared" si="3"/>
        <v>0</v>
      </c>
      <c r="P45" s="32">
        <f t="shared" si="3"/>
        <v>1</v>
      </c>
      <c r="Q45" s="32">
        <f t="shared" si="3"/>
        <v>39</v>
      </c>
      <c r="R45" s="32">
        <f t="shared" si="3"/>
        <v>16</v>
      </c>
      <c r="S45" s="32">
        <f t="shared" si="3"/>
        <v>0</v>
      </c>
    </row>
    <row r="46" spans="1:19" ht="26.25">
      <c r="A46" s="52" t="s">
        <v>42</v>
      </c>
      <c r="B46" s="55">
        <f t="shared" ref="B46:S46" si="4">B45/B49</f>
        <v>17.409717576452433</v>
      </c>
      <c r="C46" s="55">
        <f t="shared" si="4"/>
        <v>18.426804263085554</v>
      </c>
      <c r="D46" s="55">
        <f t="shared" si="4"/>
        <v>0</v>
      </c>
      <c r="E46" s="55">
        <f t="shared" si="4"/>
        <v>26.750069926513593</v>
      </c>
      <c r="F46" s="55">
        <f t="shared" si="4"/>
        <v>0</v>
      </c>
      <c r="G46" s="55">
        <f t="shared" si="4"/>
        <v>23.408544118603292</v>
      </c>
      <c r="H46" s="55">
        <f t="shared" si="4"/>
        <v>43.335103558151886</v>
      </c>
      <c r="I46" s="55">
        <f t="shared" si="4"/>
        <v>0</v>
      </c>
      <c r="J46" s="55">
        <f t="shared" si="4"/>
        <v>0</v>
      </c>
      <c r="K46" s="55">
        <f t="shared" si="4"/>
        <v>0</v>
      </c>
      <c r="L46" s="55">
        <f t="shared" si="4"/>
        <v>0</v>
      </c>
      <c r="M46" s="55">
        <f t="shared" si="4"/>
        <v>0</v>
      </c>
      <c r="N46" s="55">
        <f t="shared" si="4"/>
        <v>31.843046304492535</v>
      </c>
      <c r="O46" s="55">
        <f t="shared" si="4"/>
        <v>0</v>
      </c>
      <c r="P46" s="55">
        <f t="shared" si="4"/>
        <v>100</v>
      </c>
      <c r="Q46" s="55">
        <f t="shared" si="4"/>
        <v>42.162162162162161</v>
      </c>
      <c r="R46" s="55">
        <f t="shared" si="4"/>
        <v>38.095238095238095</v>
      </c>
      <c r="S46" s="55">
        <f t="shared" si="4"/>
        <v>0</v>
      </c>
    </row>
    <row r="47" spans="1:19" ht="18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</row>
    <row r="48" spans="1:19" ht="18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</row>
    <row r="49" spans="1:19" ht="18">
      <c r="A49" s="56"/>
      <c r="B49" s="56">
        <f t="shared" ref="B49:S49" si="5">B13/100</f>
        <v>2193.6025</v>
      </c>
      <c r="C49" s="56">
        <f t="shared" si="5"/>
        <v>221.905</v>
      </c>
      <c r="D49" s="56">
        <f t="shared" si="5"/>
        <v>189.85</v>
      </c>
      <c r="E49" s="56">
        <f t="shared" si="5"/>
        <v>294.95249999999999</v>
      </c>
      <c r="F49" s="56">
        <f t="shared" si="5"/>
        <v>24.25</v>
      </c>
      <c r="G49" s="56">
        <f t="shared" si="5"/>
        <v>38.447499999999998</v>
      </c>
      <c r="H49" s="56">
        <f t="shared" si="5"/>
        <v>18.829999999999998</v>
      </c>
      <c r="I49" s="56">
        <f t="shared" si="5"/>
        <v>1.9975000000000001</v>
      </c>
      <c r="J49" s="56">
        <f t="shared" si="5"/>
        <v>0.80500000000000005</v>
      </c>
      <c r="K49" s="56">
        <f t="shared" si="5"/>
        <v>0.67249999999999999</v>
      </c>
      <c r="L49" s="56">
        <f t="shared" si="5"/>
        <v>1.3875</v>
      </c>
      <c r="M49" s="56">
        <f t="shared" si="5"/>
        <v>5.9924999999999997</v>
      </c>
      <c r="N49" s="56">
        <f t="shared" si="5"/>
        <v>3552.895</v>
      </c>
      <c r="O49" s="56">
        <f t="shared" si="5"/>
        <v>215.98750000000001</v>
      </c>
      <c r="P49" s="56">
        <f t="shared" si="5"/>
        <v>0.01</v>
      </c>
      <c r="Q49" s="56">
        <f t="shared" si="5"/>
        <v>0.92500000000000004</v>
      </c>
      <c r="R49" s="56">
        <f t="shared" si="5"/>
        <v>0.42</v>
      </c>
      <c r="S49" s="56">
        <f t="shared" si="5"/>
        <v>0.01</v>
      </c>
    </row>
  </sheetData>
  <mergeCells count="6">
    <mergeCell ref="A1:T2"/>
    <mergeCell ref="A3:S3"/>
    <mergeCell ref="A7:S7"/>
    <mergeCell ref="A8:A9"/>
    <mergeCell ref="A11:S11"/>
    <mergeCell ref="A12:A13"/>
  </mergeCells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/>
  </sheetViews>
  <sheetFormatPr defaultRowHeight="14.25"/>
  <cols>
    <col min="1" max="1" width="30.375" customWidth="1"/>
    <col min="2" max="2" width="18.375" customWidth="1"/>
    <col min="3" max="3" width="22.5" customWidth="1"/>
    <col min="4" max="4" width="18.75" customWidth="1"/>
    <col min="5" max="5" width="15.375" customWidth="1"/>
    <col min="6" max="6" width="11.375" customWidth="1"/>
    <col min="7" max="7" width="19.125" customWidth="1"/>
    <col min="8" max="8" width="18.75" customWidth="1"/>
    <col min="9" max="9" width="18" customWidth="1"/>
    <col min="10" max="10" width="14.125" customWidth="1"/>
    <col min="11" max="11" width="22.125" customWidth="1"/>
    <col min="12" max="12" width="12.375" customWidth="1"/>
    <col min="13" max="13" width="19.125" customWidth="1"/>
    <col min="14" max="14" width="17.625" customWidth="1"/>
    <col min="15" max="15" width="13.5" customWidth="1"/>
    <col min="16" max="16" width="14.625" customWidth="1"/>
    <col min="17" max="17" width="9.375" customWidth="1"/>
    <col min="18" max="18" width="11.375" customWidth="1"/>
    <col min="19" max="19" width="21.25" customWidth="1"/>
  </cols>
  <sheetData>
    <row r="1" spans="1:19">
      <c r="A1" s="61" t="s">
        <v>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ht="25.5">
      <c r="A3" s="58" t="s">
        <v>26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39">
      <c r="A4" s="44"/>
      <c r="B4" s="45" t="s">
        <v>1</v>
      </c>
      <c r="C4" s="46" t="s">
        <v>2</v>
      </c>
      <c r="D4" s="46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6" t="s">
        <v>11</v>
      </c>
      <c r="M4" s="46" t="s">
        <v>12</v>
      </c>
      <c r="N4" s="46" t="s">
        <v>13</v>
      </c>
      <c r="O4" s="46" t="s">
        <v>14</v>
      </c>
      <c r="P4" s="46" t="s">
        <v>15</v>
      </c>
      <c r="Q4" s="46" t="s">
        <v>16</v>
      </c>
      <c r="R4" s="46" t="s">
        <v>17</v>
      </c>
      <c r="S4" s="46" t="s">
        <v>18</v>
      </c>
    </row>
    <row r="5" spans="1:19" ht="20.25">
      <c r="A5" s="44"/>
      <c r="B5" s="17">
        <v>877441</v>
      </c>
      <c r="C5" s="17">
        <v>88762</v>
      </c>
      <c r="D5" s="17">
        <v>75940</v>
      </c>
      <c r="E5" s="17">
        <v>117981</v>
      </c>
      <c r="F5" s="17">
        <v>9700</v>
      </c>
      <c r="G5" s="17">
        <v>15379</v>
      </c>
      <c r="H5" s="17">
        <v>7532</v>
      </c>
      <c r="I5" s="17">
        <v>799</v>
      </c>
      <c r="J5" s="17">
        <v>322</v>
      </c>
      <c r="K5" s="17">
        <v>269</v>
      </c>
      <c r="L5" s="17">
        <v>555</v>
      </c>
      <c r="M5" s="17">
        <v>2397</v>
      </c>
      <c r="N5" s="17">
        <v>1421158</v>
      </c>
      <c r="O5" s="17">
        <v>86395</v>
      </c>
      <c r="P5" s="17">
        <v>2</v>
      </c>
      <c r="Q5" s="17">
        <v>370</v>
      </c>
      <c r="R5" s="17">
        <v>168</v>
      </c>
      <c r="S5" s="17">
        <v>4</v>
      </c>
    </row>
    <row r="6" spans="1:19" ht="2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9" ht="25.5">
      <c r="A7" s="58" t="s">
        <v>27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ht="39">
      <c r="A8" s="59"/>
      <c r="B8" s="45" t="s">
        <v>1</v>
      </c>
      <c r="C8" s="46" t="s">
        <v>2</v>
      </c>
      <c r="D8" s="46" t="s">
        <v>3</v>
      </c>
      <c r="E8" s="46" t="s">
        <v>4</v>
      </c>
      <c r="F8" s="46" t="s">
        <v>5</v>
      </c>
      <c r="G8" s="46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  <c r="N8" s="46" t="s">
        <v>13</v>
      </c>
      <c r="O8" s="46" t="s">
        <v>14</v>
      </c>
      <c r="P8" s="46" t="s">
        <v>15</v>
      </c>
      <c r="Q8" s="46" t="s">
        <v>16</v>
      </c>
      <c r="R8" s="46" t="s">
        <v>17</v>
      </c>
      <c r="S8" s="46" t="s">
        <v>18</v>
      </c>
    </row>
    <row r="9" spans="1:19" ht="19.5">
      <c r="A9" s="59"/>
      <c r="B9" s="17">
        <f t="shared" ref="B9:H9" si="0">(B5/22)/4</f>
        <v>9970.920454545454</v>
      </c>
      <c r="C9" s="17">
        <f t="shared" si="0"/>
        <v>1008.6590909090909</v>
      </c>
      <c r="D9" s="17">
        <f t="shared" si="0"/>
        <v>862.9545454545455</v>
      </c>
      <c r="E9" s="17">
        <f t="shared" si="0"/>
        <v>1340.6931818181818</v>
      </c>
      <c r="F9" s="17">
        <f t="shared" si="0"/>
        <v>110.22727272727273</v>
      </c>
      <c r="G9" s="17">
        <f t="shared" si="0"/>
        <v>174.76136363636363</v>
      </c>
      <c r="H9" s="17">
        <f t="shared" si="0"/>
        <v>85.590909090909093</v>
      </c>
      <c r="I9" s="17">
        <v>799</v>
      </c>
      <c r="J9" s="17">
        <v>322</v>
      </c>
      <c r="K9" s="17">
        <v>269</v>
      </c>
      <c r="L9" s="17">
        <v>500</v>
      </c>
      <c r="M9" s="17">
        <v>2397</v>
      </c>
      <c r="N9" s="17">
        <f>(N5/22)/4</f>
        <v>16149.522727272728</v>
      </c>
      <c r="O9" s="17">
        <f>(O5/22)/4</f>
        <v>981.76136363636363</v>
      </c>
      <c r="P9" s="17">
        <v>1</v>
      </c>
      <c r="Q9" s="17">
        <f>(Q5/22)/4</f>
        <v>4.2045454545454541</v>
      </c>
      <c r="R9" s="17">
        <f>(R5/22)/4</f>
        <v>1.9090909090909092</v>
      </c>
      <c r="S9" s="17">
        <v>1</v>
      </c>
    </row>
    <row r="10" spans="1:19" ht="2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9" ht="31.5">
      <c r="A11" s="60" t="s">
        <v>28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1:19" ht="39">
      <c r="A12" s="43"/>
      <c r="B12" s="47" t="s">
        <v>1</v>
      </c>
      <c r="C12" s="48" t="s">
        <v>2</v>
      </c>
      <c r="D12" s="48" t="s">
        <v>3</v>
      </c>
      <c r="E12" s="48" t="s">
        <v>4</v>
      </c>
      <c r="F12" s="48" t="s">
        <v>5</v>
      </c>
      <c r="G12" s="48" t="s">
        <v>6</v>
      </c>
      <c r="H12" s="48" t="s">
        <v>7</v>
      </c>
      <c r="I12" s="48" t="s">
        <v>8</v>
      </c>
      <c r="J12" s="48" t="s">
        <v>9</v>
      </c>
      <c r="K12" s="48" t="s">
        <v>10</v>
      </c>
      <c r="L12" s="48" t="s">
        <v>11</v>
      </c>
      <c r="M12" s="48" t="s">
        <v>12</v>
      </c>
      <c r="N12" s="48" t="s">
        <v>13</v>
      </c>
      <c r="O12" s="48" t="s">
        <v>14</v>
      </c>
      <c r="P12" s="48" t="s">
        <v>15</v>
      </c>
      <c r="Q12" s="48" t="s">
        <v>16</v>
      </c>
      <c r="R12" s="48" t="s">
        <v>17</v>
      </c>
      <c r="S12" s="48" t="s">
        <v>18</v>
      </c>
    </row>
    <row r="13" spans="1:19" ht="19.5">
      <c r="A13" s="43"/>
      <c r="B13" s="17">
        <f t="shared" ref="B13:O13" si="1">B5/4</f>
        <v>219360.25</v>
      </c>
      <c r="C13" s="17">
        <f t="shared" si="1"/>
        <v>22190.5</v>
      </c>
      <c r="D13" s="17">
        <f t="shared" si="1"/>
        <v>18985</v>
      </c>
      <c r="E13" s="17">
        <f t="shared" si="1"/>
        <v>29495.25</v>
      </c>
      <c r="F13" s="17">
        <f t="shared" si="1"/>
        <v>2425</v>
      </c>
      <c r="G13" s="17">
        <f t="shared" si="1"/>
        <v>3844.75</v>
      </c>
      <c r="H13" s="17">
        <f t="shared" si="1"/>
        <v>1883</v>
      </c>
      <c r="I13" s="17">
        <f t="shared" si="1"/>
        <v>199.75</v>
      </c>
      <c r="J13" s="17">
        <f t="shared" si="1"/>
        <v>80.5</v>
      </c>
      <c r="K13" s="17">
        <f t="shared" si="1"/>
        <v>67.25</v>
      </c>
      <c r="L13" s="17">
        <f t="shared" si="1"/>
        <v>138.75</v>
      </c>
      <c r="M13" s="17">
        <f t="shared" si="1"/>
        <v>599.25</v>
      </c>
      <c r="N13" s="17">
        <f t="shared" si="1"/>
        <v>355289.5</v>
      </c>
      <c r="O13" s="17">
        <f t="shared" si="1"/>
        <v>21598.75</v>
      </c>
      <c r="P13" s="17">
        <v>1</v>
      </c>
      <c r="Q13" s="17">
        <f>Q5/4</f>
        <v>92.5</v>
      </c>
      <c r="R13" s="17">
        <f>R5/4</f>
        <v>42</v>
      </c>
      <c r="S13" s="17">
        <v>1</v>
      </c>
    </row>
    <row r="14" spans="1:19" ht="31.35" customHeight="1">
      <c r="A14" s="49">
        <v>42248</v>
      </c>
      <c r="B14" s="25">
        <v>9780</v>
      </c>
      <c r="C14" s="25">
        <v>599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>
        <v>2850</v>
      </c>
      <c r="O14" s="27"/>
      <c r="P14" s="27"/>
      <c r="Q14" s="27">
        <v>6</v>
      </c>
      <c r="R14" s="27">
        <v>4</v>
      </c>
      <c r="S14" s="27"/>
    </row>
    <row r="15" spans="1:19" ht="31.35" customHeight="1">
      <c r="A15" s="49">
        <v>42249</v>
      </c>
      <c r="B15" s="25"/>
      <c r="C15" s="25">
        <v>449</v>
      </c>
      <c r="D15" s="25">
        <v>2990</v>
      </c>
      <c r="E15" s="25"/>
      <c r="F15" s="25"/>
      <c r="G15" s="25"/>
      <c r="H15" s="25"/>
      <c r="I15" s="25"/>
      <c r="J15" s="25"/>
      <c r="K15" s="25"/>
      <c r="L15" s="25"/>
      <c r="M15" s="25"/>
      <c r="N15" s="27">
        <v>2950</v>
      </c>
      <c r="O15" s="27">
        <v>10475</v>
      </c>
      <c r="P15" s="27"/>
      <c r="Q15" s="27">
        <v>2</v>
      </c>
      <c r="R15" s="27">
        <v>1</v>
      </c>
      <c r="S15" s="27"/>
    </row>
    <row r="16" spans="1:19" ht="31.35" customHeight="1">
      <c r="A16" s="49">
        <v>42250</v>
      </c>
      <c r="B16" s="25">
        <v>2190</v>
      </c>
      <c r="C16" s="25"/>
      <c r="D16" s="25"/>
      <c r="E16" s="25"/>
      <c r="F16" s="25"/>
      <c r="G16" s="25"/>
      <c r="H16" s="25">
        <v>99</v>
      </c>
      <c r="I16" s="25"/>
      <c r="J16" s="25"/>
      <c r="K16" s="25"/>
      <c r="L16" s="25"/>
      <c r="M16" s="25"/>
      <c r="N16" s="27">
        <v>21800</v>
      </c>
      <c r="O16" s="27"/>
      <c r="P16" s="27"/>
      <c r="Q16" s="27">
        <v>1</v>
      </c>
      <c r="R16" s="27"/>
      <c r="S16" s="27"/>
    </row>
    <row r="17" spans="1:19" ht="31.35" customHeight="1">
      <c r="A17" s="49">
        <v>42251</v>
      </c>
      <c r="B17" s="25">
        <v>14990</v>
      </c>
      <c r="C17" s="25">
        <v>1889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7">
        <v>19095</v>
      </c>
      <c r="O17" s="27"/>
      <c r="P17" s="27"/>
      <c r="Q17" s="27">
        <v>10</v>
      </c>
      <c r="R17" s="27">
        <v>1</v>
      </c>
      <c r="S17" s="27"/>
    </row>
    <row r="18" spans="1:19" ht="31.35" customHeight="1">
      <c r="A18" s="49">
        <v>42252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7"/>
      <c r="O18" s="27"/>
      <c r="P18" s="27"/>
      <c r="Q18" s="27"/>
      <c r="R18" s="27"/>
      <c r="S18" s="27"/>
    </row>
    <row r="19" spans="1:19" ht="31.35" customHeight="1">
      <c r="A19" s="49">
        <v>42253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7"/>
      <c r="O19" s="27"/>
      <c r="P19" s="27"/>
      <c r="Q19" s="27"/>
      <c r="R19" s="27"/>
      <c r="S19" s="27"/>
    </row>
    <row r="20" spans="1:19" ht="31.35" customHeight="1">
      <c r="A20" s="49">
        <v>42254</v>
      </c>
      <c r="B20" s="25">
        <v>8660</v>
      </c>
      <c r="C20" s="25">
        <v>798</v>
      </c>
      <c r="D20" s="25"/>
      <c r="E20" s="25"/>
      <c r="F20" s="25"/>
      <c r="G20" s="25"/>
      <c r="H20" s="25">
        <v>217</v>
      </c>
      <c r="I20" s="25"/>
      <c r="J20" s="25"/>
      <c r="K20" s="25"/>
      <c r="L20" s="25"/>
      <c r="M20" s="25"/>
      <c r="N20" s="27">
        <v>47593</v>
      </c>
      <c r="O20" s="27"/>
      <c r="P20" s="27"/>
      <c r="Q20" s="27">
        <v>13</v>
      </c>
      <c r="R20" s="27">
        <v>6</v>
      </c>
      <c r="S20" s="27"/>
    </row>
    <row r="21" spans="1:19" ht="31.35" customHeight="1">
      <c r="A21" s="49">
        <v>42255</v>
      </c>
      <c r="B21" s="25">
        <v>3990</v>
      </c>
      <c r="C21" s="25">
        <v>599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7">
        <v>68304</v>
      </c>
      <c r="O21" s="27"/>
      <c r="P21" s="27"/>
      <c r="Q21" s="27">
        <v>11</v>
      </c>
      <c r="R21" s="27">
        <v>6</v>
      </c>
      <c r="S21" s="27"/>
    </row>
    <row r="22" spans="1:19" ht="31.35" customHeight="1">
      <c r="A22" s="49">
        <v>42256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7"/>
      <c r="O22" s="27"/>
      <c r="P22" s="27"/>
      <c r="Q22" s="27"/>
      <c r="R22" s="27"/>
      <c r="S22" s="27"/>
    </row>
    <row r="23" spans="1:19" ht="31.35" customHeight="1">
      <c r="A23" s="49">
        <v>42257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7"/>
      <c r="O23" s="27"/>
      <c r="P23" s="27"/>
      <c r="Q23" s="27"/>
      <c r="R23" s="27"/>
      <c r="S23" s="27"/>
    </row>
    <row r="24" spans="1:19" ht="31.35" customHeight="1">
      <c r="A24" s="49">
        <v>42258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7"/>
      <c r="O24" s="27"/>
      <c r="P24" s="27"/>
      <c r="Q24" s="27"/>
      <c r="R24" s="27"/>
      <c r="S24" s="27"/>
    </row>
    <row r="25" spans="1:19" ht="31.35" customHeight="1">
      <c r="A25" s="49">
        <v>42259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7"/>
      <c r="O25" s="27"/>
      <c r="P25" s="27"/>
      <c r="Q25" s="27"/>
      <c r="R25" s="27"/>
      <c r="S25" s="27"/>
    </row>
    <row r="26" spans="1:19" ht="31.35" customHeight="1">
      <c r="A26" s="49">
        <v>42260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7"/>
      <c r="O26" s="27"/>
      <c r="P26" s="27"/>
      <c r="Q26" s="27"/>
      <c r="R26" s="27"/>
      <c r="S26" s="27"/>
    </row>
    <row r="27" spans="1:19" ht="31.35" customHeight="1">
      <c r="A27" s="49">
        <v>42261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7"/>
      <c r="O27" s="27"/>
      <c r="P27" s="27"/>
      <c r="Q27" s="27"/>
      <c r="R27" s="27"/>
      <c r="S27" s="27"/>
    </row>
    <row r="28" spans="1:19" ht="31.35" customHeight="1">
      <c r="A28" s="49">
        <v>42262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7"/>
      <c r="O28" s="27"/>
      <c r="P28" s="27"/>
      <c r="Q28" s="27"/>
      <c r="R28" s="27"/>
      <c r="S28" s="27"/>
    </row>
    <row r="29" spans="1:19" ht="31.35" customHeight="1">
      <c r="A29" s="49">
        <v>42263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7"/>
      <c r="O29" s="27"/>
      <c r="P29" s="27"/>
      <c r="Q29" s="27"/>
      <c r="R29" s="27"/>
      <c r="S29" s="27"/>
    </row>
    <row r="30" spans="1:19" ht="31.35" customHeight="1">
      <c r="A30" s="49">
        <v>42264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1"/>
      <c r="P30" s="51"/>
      <c r="Q30" s="51"/>
      <c r="R30" s="51"/>
      <c r="S30" s="51"/>
    </row>
    <row r="31" spans="1:19" ht="31.35" customHeight="1">
      <c r="A31" s="49">
        <v>42265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1"/>
      <c r="P31" s="51"/>
      <c r="Q31" s="51"/>
      <c r="R31" s="51"/>
      <c r="S31" s="51"/>
    </row>
    <row r="32" spans="1:19" ht="31.35" customHeight="1">
      <c r="A32" s="49">
        <v>42266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1"/>
      <c r="P32" s="51"/>
      <c r="Q32" s="51"/>
      <c r="R32" s="51"/>
      <c r="S32" s="51"/>
    </row>
    <row r="33" spans="1:19" ht="31.35" customHeight="1">
      <c r="A33" s="49">
        <v>42267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</row>
    <row r="34" spans="1:19" ht="31.35" customHeight="1">
      <c r="A34" s="49">
        <v>42268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</row>
    <row r="35" spans="1:19" ht="31.35" customHeight="1">
      <c r="A35" s="49">
        <v>42269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</row>
    <row r="36" spans="1:19" ht="31.35" customHeight="1">
      <c r="A36" s="49">
        <v>42270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</row>
    <row r="37" spans="1:19" ht="31.35" customHeight="1">
      <c r="A37" s="49">
        <v>42271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  <c r="O37" s="51"/>
      <c r="P37" s="51"/>
      <c r="Q37" s="51"/>
      <c r="R37" s="51"/>
      <c r="S37" s="51"/>
    </row>
    <row r="38" spans="1:19" ht="31.35" customHeight="1">
      <c r="A38" s="49">
        <v>42272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1"/>
      <c r="O38" s="51"/>
      <c r="P38" s="51"/>
      <c r="Q38" s="51"/>
      <c r="R38" s="51"/>
      <c r="S38" s="51"/>
    </row>
    <row r="39" spans="1:19" ht="31.35" customHeight="1">
      <c r="A39" s="49">
        <v>42273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  <c r="O39" s="51"/>
      <c r="P39" s="51"/>
      <c r="Q39" s="51"/>
      <c r="R39" s="51"/>
      <c r="S39" s="51"/>
    </row>
    <row r="40" spans="1:19" ht="31.35" customHeight="1">
      <c r="A40" s="49">
        <v>42274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1"/>
      <c r="O40" s="51"/>
      <c r="P40" s="51"/>
      <c r="Q40" s="51"/>
      <c r="R40" s="51"/>
      <c r="S40" s="51"/>
    </row>
    <row r="41" spans="1:19" ht="31.35" customHeight="1">
      <c r="A41" s="49">
        <v>42275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1"/>
      <c r="O41" s="51"/>
      <c r="P41" s="51"/>
      <c r="Q41" s="51"/>
      <c r="R41" s="51"/>
      <c r="S41" s="51"/>
    </row>
    <row r="42" spans="1:19" ht="31.35" customHeight="1">
      <c r="A42" s="49">
        <v>42276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51"/>
      <c r="P42" s="51"/>
      <c r="Q42" s="51"/>
      <c r="R42" s="51"/>
      <c r="S42" s="51"/>
    </row>
    <row r="43" spans="1:19" ht="31.35" customHeight="1">
      <c r="A43" s="49">
        <v>42277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</row>
    <row r="44" spans="1:19" ht="26.25">
      <c r="A44" s="52" t="s">
        <v>40</v>
      </c>
      <c r="B44" s="53">
        <f t="shared" ref="B44:S44" si="2">B13-B45</f>
        <v>179750.25</v>
      </c>
      <c r="C44" s="53">
        <f t="shared" si="2"/>
        <v>17856.5</v>
      </c>
      <c r="D44" s="53">
        <f t="shared" si="2"/>
        <v>15995</v>
      </c>
      <c r="E44" s="53">
        <f t="shared" si="2"/>
        <v>29495.25</v>
      </c>
      <c r="F44" s="53">
        <f t="shared" si="2"/>
        <v>2425</v>
      </c>
      <c r="G44" s="53">
        <f t="shared" si="2"/>
        <v>3844.75</v>
      </c>
      <c r="H44" s="53">
        <f t="shared" si="2"/>
        <v>1567</v>
      </c>
      <c r="I44" s="53">
        <f t="shared" si="2"/>
        <v>199.75</v>
      </c>
      <c r="J44" s="53">
        <f t="shared" si="2"/>
        <v>80.5</v>
      </c>
      <c r="K44" s="53">
        <f t="shared" si="2"/>
        <v>67.25</v>
      </c>
      <c r="L44" s="53">
        <f t="shared" si="2"/>
        <v>138.75</v>
      </c>
      <c r="M44" s="53">
        <f t="shared" si="2"/>
        <v>599.25</v>
      </c>
      <c r="N44" s="53">
        <f t="shared" si="2"/>
        <v>192697.5</v>
      </c>
      <c r="O44" s="53">
        <f t="shared" si="2"/>
        <v>11123.75</v>
      </c>
      <c r="P44" s="53">
        <f t="shared" si="2"/>
        <v>1</v>
      </c>
      <c r="Q44" s="53">
        <f t="shared" si="2"/>
        <v>49.5</v>
      </c>
      <c r="R44" s="53">
        <f t="shared" si="2"/>
        <v>24</v>
      </c>
      <c r="S44" s="53">
        <f t="shared" si="2"/>
        <v>1</v>
      </c>
    </row>
    <row r="45" spans="1:19" ht="26.25">
      <c r="A45" s="54" t="s">
        <v>41</v>
      </c>
      <c r="B45" s="53">
        <f t="shared" ref="B45:S45" si="3">SUM(B14:B43)</f>
        <v>39610</v>
      </c>
      <c r="C45" s="53">
        <f t="shared" si="3"/>
        <v>4334</v>
      </c>
      <c r="D45" s="53">
        <f t="shared" si="3"/>
        <v>2990</v>
      </c>
      <c r="E45" s="53">
        <f t="shared" si="3"/>
        <v>0</v>
      </c>
      <c r="F45" s="32">
        <f t="shared" si="3"/>
        <v>0</v>
      </c>
      <c r="G45" s="32">
        <f t="shared" si="3"/>
        <v>0</v>
      </c>
      <c r="H45" s="32">
        <f t="shared" si="3"/>
        <v>316</v>
      </c>
      <c r="I45" s="32">
        <f t="shared" si="3"/>
        <v>0</v>
      </c>
      <c r="J45" s="32">
        <f t="shared" si="3"/>
        <v>0</v>
      </c>
      <c r="K45" s="32">
        <f t="shared" si="3"/>
        <v>0</v>
      </c>
      <c r="L45" s="32">
        <f t="shared" si="3"/>
        <v>0</v>
      </c>
      <c r="M45" s="32">
        <f t="shared" si="3"/>
        <v>0</v>
      </c>
      <c r="N45" s="32">
        <f t="shared" si="3"/>
        <v>162592</v>
      </c>
      <c r="O45" s="32">
        <f t="shared" si="3"/>
        <v>10475</v>
      </c>
      <c r="P45" s="32">
        <f t="shared" si="3"/>
        <v>0</v>
      </c>
      <c r="Q45" s="32">
        <f t="shared" si="3"/>
        <v>43</v>
      </c>
      <c r="R45" s="32">
        <f t="shared" si="3"/>
        <v>18</v>
      </c>
      <c r="S45" s="32">
        <f t="shared" si="3"/>
        <v>0</v>
      </c>
    </row>
    <row r="46" spans="1:19" ht="26.25">
      <c r="A46" s="52" t="s">
        <v>42</v>
      </c>
      <c r="B46" s="55">
        <f t="shared" ref="B46:S46" si="4">B45/B49</f>
        <v>18.057054548396987</v>
      </c>
      <c r="C46" s="55">
        <f t="shared" si="4"/>
        <v>19.530880331673465</v>
      </c>
      <c r="D46" s="55">
        <f t="shared" si="4"/>
        <v>15.749275744008429</v>
      </c>
      <c r="E46" s="55">
        <f t="shared" si="4"/>
        <v>0</v>
      </c>
      <c r="F46" s="55">
        <f t="shared" si="4"/>
        <v>0</v>
      </c>
      <c r="G46" s="55">
        <f t="shared" si="4"/>
        <v>0</v>
      </c>
      <c r="H46" s="55">
        <f t="shared" si="4"/>
        <v>16.781731279872545</v>
      </c>
      <c r="I46" s="55">
        <f t="shared" si="4"/>
        <v>0</v>
      </c>
      <c r="J46" s="55">
        <f t="shared" si="4"/>
        <v>0</v>
      </c>
      <c r="K46" s="55">
        <f t="shared" si="4"/>
        <v>0</v>
      </c>
      <c r="L46" s="55">
        <f t="shared" si="4"/>
        <v>0</v>
      </c>
      <c r="M46" s="55">
        <f t="shared" si="4"/>
        <v>0</v>
      </c>
      <c r="N46" s="55">
        <f t="shared" si="4"/>
        <v>45.763243777257699</v>
      </c>
      <c r="O46" s="55">
        <f t="shared" si="4"/>
        <v>48.498176977834362</v>
      </c>
      <c r="P46" s="55">
        <f t="shared" si="4"/>
        <v>0</v>
      </c>
      <c r="Q46" s="55">
        <f t="shared" si="4"/>
        <v>46.486486486486484</v>
      </c>
      <c r="R46" s="55">
        <f t="shared" si="4"/>
        <v>42.857142857142861</v>
      </c>
      <c r="S46" s="55">
        <f t="shared" si="4"/>
        <v>0</v>
      </c>
    </row>
    <row r="47" spans="1:19" ht="18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</row>
    <row r="48" spans="1:19" ht="18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</row>
    <row r="49" spans="1:19" ht="18">
      <c r="A49" s="56"/>
      <c r="B49" s="56">
        <f t="shared" ref="B49:S49" si="5">B13/100</f>
        <v>2193.6025</v>
      </c>
      <c r="C49" s="56">
        <f t="shared" si="5"/>
        <v>221.905</v>
      </c>
      <c r="D49" s="56">
        <f t="shared" si="5"/>
        <v>189.85</v>
      </c>
      <c r="E49" s="56">
        <f t="shared" si="5"/>
        <v>294.95249999999999</v>
      </c>
      <c r="F49" s="56">
        <f t="shared" si="5"/>
        <v>24.25</v>
      </c>
      <c r="G49" s="56">
        <f t="shared" si="5"/>
        <v>38.447499999999998</v>
      </c>
      <c r="H49" s="56">
        <f t="shared" si="5"/>
        <v>18.829999999999998</v>
      </c>
      <c r="I49" s="56">
        <f t="shared" si="5"/>
        <v>1.9975000000000001</v>
      </c>
      <c r="J49" s="56">
        <f t="shared" si="5"/>
        <v>0.80500000000000005</v>
      </c>
      <c r="K49" s="56">
        <f t="shared" si="5"/>
        <v>0.67249999999999999</v>
      </c>
      <c r="L49" s="56">
        <f t="shared" si="5"/>
        <v>1.3875</v>
      </c>
      <c r="M49" s="56">
        <f t="shared" si="5"/>
        <v>5.9924999999999997</v>
      </c>
      <c r="N49" s="56">
        <f t="shared" si="5"/>
        <v>3552.895</v>
      </c>
      <c r="O49" s="56">
        <f t="shared" si="5"/>
        <v>215.98750000000001</v>
      </c>
      <c r="P49" s="56">
        <f t="shared" si="5"/>
        <v>0.01</v>
      </c>
      <c r="Q49" s="56">
        <f t="shared" si="5"/>
        <v>0.92500000000000004</v>
      </c>
      <c r="R49" s="56">
        <f t="shared" si="5"/>
        <v>0.42</v>
      </c>
      <c r="S49" s="56">
        <f t="shared" si="5"/>
        <v>0.01</v>
      </c>
    </row>
  </sheetData>
  <mergeCells count="6">
    <mergeCell ref="A1:S2"/>
    <mergeCell ref="A3:S3"/>
    <mergeCell ref="A7:S7"/>
    <mergeCell ref="A8:A9"/>
    <mergeCell ref="A11:S11"/>
    <mergeCell ref="A12:A13"/>
  </mergeCells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РЕЙТИНГ</vt:lpstr>
      <vt:lpstr>Бафаева</vt:lpstr>
      <vt:lpstr>Кувшинова</vt:lpstr>
      <vt:lpstr>Ошев</vt:lpstr>
      <vt:lpstr>Попов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Y316</dc:creator>
  <cp:lastModifiedBy>Y316</cp:lastModifiedBy>
  <cp:revision>8</cp:revision>
  <dcterms:created xsi:type="dcterms:W3CDTF">2009-04-16T11:32:48Z</dcterms:created>
  <dcterms:modified xsi:type="dcterms:W3CDTF">2015-09-15T05:32:34Z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